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2.定期巡回・随時対応型訪問介護看護\2.様式\"/>
    </mc:Choice>
  </mc:AlternateContent>
  <xr:revisionPtr revIDLastSave="0" documentId="13_ncr:1_{0E66286B-D78E-437E-AFE1-5E40CA5D5876}" xr6:coauthVersionLast="47" xr6:coauthVersionMax="47" xr10:uidLastSave="{00000000-0000-0000-0000-000000000000}"/>
  <bookViews>
    <workbookView xWindow="-120" yWindow="-120" windowWidth="29040" windowHeight="1572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20" l="1"/>
  <c r="AZ12" i="20"/>
  <c r="AY12" i="20"/>
  <c r="BA12" i="10"/>
  <c r="AZ12" i="10"/>
  <c r="AY12" i="10"/>
  <c r="BB10" i="20"/>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3" i="20"/>
  <c r="BA14" i="20" s="1"/>
  <c r="AZ13" i="20"/>
  <c r="AZ14" i="20" s="1"/>
  <c r="AY13" i="20"/>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M80" i="10" l="1"/>
  <c r="BD34" i="10"/>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3" i="10"/>
  <c r="AY14" i="10" s="1"/>
  <c r="X13" i="10"/>
  <c r="X14" i="10" s="1"/>
  <c r="AB13" i="10"/>
  <c r="AB14" i="10" s="1"/>
  <c r="AF13" i="10"/>
  <c r="AF14" i="10" s="1"/>
  <c r="AJ13" i="10"/>
  <c r="AJ14" i="10" s="1"/>
  <c r="AN13" i="10"/>
  <c r="AN14" i="10" s="1"/>
  <c r="AR13" i="10"/>
  <c r="AR14" i="10" s="1"/>
  <c r="AV13" i="10"/>
  <c r="AV14" i="10" s="1"/>
  <c r="AZ13" i="10"/>
  <c r="AZ14" i="10" s="1"/>
  <c r="Y13" i="10"/>
  <c r="Y14" i="10" s="1"/>
  <c r="AC13" i="10"/>
  <c r="AC14" i="10" s="1"/>
  <c r="AG13" i="10"/>
  <c r="AG14" i="10" s="1"/>
  <c r="AK13" i="10"/>
  <c r="AK14" i="10" s="1"/>
  <c r="AO13" i="10"/>
  <c r="AO14" i="10" s="1"/>
  <c r="AS13" i="10"/>
  <c r="AS14" i="10" s="1"/>
  <c r="AW13" i="10"/>
  <c r="AW14" i="10" s="1"/>
  <c r="BA13" i="10"/>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<sst xmlns="http://schemas.openxmlformats.org/spreadsheetml/2006/main" count="1825" uniqueCount="265">
  <si>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</si>
  <si>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</si>
  <si>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</si>
  <si>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</si>
  <si>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</si>
  <si>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</si>
  <si>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</si>
  <si>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</si>
  <si>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</si>
  <si>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</si>
  <si>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</si>
  <si>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</si>
  <si>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</si>
  <si>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</si>
  <si>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</si>
  <si>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</si>
  <si>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</si>
  <si>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</si>
  <si>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</si>
  <si>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</si>
  <si>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</si>
  <si>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</si>
  <si>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</si>
  <si>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</si>
  <si>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</si>
  <si>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</si>
  <si>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</si>
  <si>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</si>
  <si>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</si>
  <si>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</si>
  <si>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</si>
  <si>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</si>
  <si>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</si>
  <si>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</si>
  <si>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</si>
  <si>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</si>
  <si>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</si>
  <si>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</si>
  <si>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</si>
  <si>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</si>
  <si>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</si>
  <si>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</si>
  <si>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</si>
  <si>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</si>
  <si>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</si>
  <si>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</si>
  <si>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</si>
  <si>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</si>
  <si>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</si>
  <si>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</si>
  <si>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</si>
  <si>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</si>
  <si>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</si>
  <si>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</si>
  <si>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</si>
  <si>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</si>
  <si>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</si>
  <si>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</si>
  <si>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</si>
  <si>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</si>
  <si>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</si>
  <si>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</si>
  <si>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</si>
  <si>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</si>
  <si>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</si>
  <si>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</si>
  <si>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</si>
  <si>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</si>
  <si>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</si>
  <si>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</si>
  <si>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</si>
  <si>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</si>
  <si>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</si>
  <si>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</si>
  <si>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</si>
  <si>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</si>
  <si>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</si>
  <si>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</si>
  <si>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</si>
  <si>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</si>
  <si>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</si>
  <si>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</si>
  <si>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</si>
  <si>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</si>
  <si>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</si>
  <si>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</si>
  <si>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</si>
  <si>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</si>
  <si>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</si>
  <si>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</si>
  <si>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</si>
  <si>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</si>
  <si>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</si>
  <si>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</si>
  <si>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</si>
  <si>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</si>
  <si>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</si>
  <si>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</si>
  <si>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</si>
  <si>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</si>
  <si>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</si>
  <si>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</si>
  <si>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</si>
  <si>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</si>
  <si>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</si>
  <si>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</si>
  <si>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</si>
  <si>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</si>
  <si>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</si>
  <si>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</si>
  <si>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</si>
  <si>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</si>
  <si>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</si>
  <si>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</si>
  <si>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</si>
  <si>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</si>
  <si>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</si>
  <si>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</si>
  <si>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</si>
  <si>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</si>
  <si>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</si>
  <si>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</si>
  <si>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</si>
  <si>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</si>
  <si>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</si>
  <si>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</si>
  <si>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</si>
  <si>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</si>
  <si>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</si>
  <si>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</si>
  <si>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</si>
  <si>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</si>
  <si>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</si>
  <si>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</si>
  <si>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</si>
  <si>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</si>
  <si>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</si>
  <si>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</si>
  <si>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</si>
  <si>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</si>
  <si>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</si>
  <si>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</si>
  <si>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</si>
  <si>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</si>
  <si>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</si>
  <si>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</si>
  <si>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</si>
  <si>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</si>
  <si>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</si>
  <si>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</si>
  <si>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</si>
  <si>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</si>
  <si>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</si>
  <si>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</si>
  <si>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</si>
  <si>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</si>
  <si>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</si>
  <si>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</si>
  <si>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</si>
  <si>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</si>
  <si>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</si>
  <si>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</si>
  <si>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</si>
  <si>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</si>
  <si>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</si>
  <si>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</si>
  <si>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</si>
  <si>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</si>
  <si>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</si>
  <si>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</si>
  <si>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</si>
  <si>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</si>
  <si>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</si>
  <si>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</si>
  <si>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</si>
  <si>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予定</t>
  </si>
  <si>
    <t>(2)</t>
    <phoneticPr fontId="2"/>
  </si>
  <si>
    <t>基準：</t>
    <rPh sb="0" eb="2">
      <t>キジュン</t>
    </rPh>
    <phoneticPr fontId="2"/>
  </si>
  <si>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</si>
  <si>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</si>
  <si>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</si>
  <si>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</si>
  <si>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</si>
  <si>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</si>
  <si>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</si>
  <si>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</si>
  <si>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</si>
  <si>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</si>
  <si>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</si>
  <si>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</si>
  <si>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</si>
  <si>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</si>
  <si>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</si>
  <si>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</si>
  <si>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</si>
  <si>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</si>
  <si>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</si>
  <si>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</si>
  <si>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</si>
  <si>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</si>
  <si>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</si>
  <si>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</si>
  <si>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</si>
  <si>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</si>
  <si>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</si>
  <si>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</si>
  <si>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</si>
  <si>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</si>
  <si>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</si>
  <si>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</si>
  <si>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</si>
  <si>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</si>
  <si>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</si>
  <si>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</si>
  <si>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</si>
  <si>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</si>
  <si>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</si>
  <si>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</si>
  <si>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</si>
  <si>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</si>
  <si>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</si>
  <si>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</si>
  <si>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</si>
  <si>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</si>
  <si>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</si>
  <si>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</si>
  <si>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</si>
  <si>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</si>
  <si>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</si>
  <si>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</si>
  <si>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</si>
  <si>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</si>
  <si>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</si>
  <si>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</si>
  <si>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</si>
  <si>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</si>
  <si>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</si>
  <si>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</si>
  <si>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</si>
  <si>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</si>
  <si>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</si>
  <si>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</si>
  <si>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</si>
  <si>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</si>
  <si>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</si>
  <si>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</si>
  <si>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</si>
  <si>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</si>
  <si>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</si>
  <si>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</si>
  <si>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</si>
  <si>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</si>
  <si>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</si>
  <si>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</si>
  <si>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</si>
  <si>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</si>
  <si>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</si>
  <si>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</si>
  <si>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</si>
  <si>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</si>
  <si>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</si>
  <si>
    <t>暦月</t>
  </si>
  <si>
    <t>a</t>
  </si>
  <si>
    <t>d</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</si>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</sst>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4">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tabSelected="1" view="pageBreakPreview" zoomScale="70" zoomScaleNormal="55" zoomScaleSheetLayoutView="70" workbookViewId="0">
      <selection activeCell="BL1" sqref="BL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260</v>
      </c>
      <c r="D1" s="5"/>
      <c r="E1" s="5"/>
      <c r="F1" s="5"/>
      <c r="G1" s="5"/>
      <c r="H1" s="5"/>
      <c r="I1" s="5"/>
      <c r="J1" s="5"/>
      <c r="M1" s="7" t="s">
        <v>0</v>
      </c>
      <c r="P1" s="5"/>
      <c r="Q1" s="5"/>
      <c r="R1" s="5"/>
      <c r="S1" s="5"/>
      <c r="T1" s="5"/>
      <c r="U1" s="5"/>
      <c r="V1" s="5"/>
      <c r="W1" s="5"/>
      <c r="AS1" s="9" t="s">
        <v>30</v>
      </c>
      <c r="AT1" s="221" t="s">
        <v>193</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261</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176</v>
      </c>
      <c r="BE4" s="225" t="s">
        <v>175</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183</v>
      </c>
      <c r="AP6" s="29"/>
      <c r="AQ6" s="29"/>
      <c r="AR6" s="29"/>
      <c r="AS6" s="6"/>
      <c r="AT6" s="6"/>
      <c r="AU6" s="6"/>
      <c r="AW6" s="37"/>
      <c r="AX6" s="37"/>
      <c r="AY6" s="2"/>
      <c r="AZ6" s="6"/>
      <c r="BA6" s="217">
        <v>40</v>
      </c>
      <c r="BB6" s="218"/>
      <c r="BC6" s="2" t="s">
        <v>22</v>
      </c>
      <c r="BD6" s="6"/>
      <c r="BE6" s="217">
        <v>176</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191</v>
      </c>
      <c r="D10" s="255"/>
      <c r="E10" s="141"/>
      <c r="F10" s="142"/>
      <c r="G10" s="141"/>
      <c r="H10" s="142"/>
      <c r="I10" s="258" t="s">
        <v>235</v>
      </c>
      <c r="J10" s="259"/>
      <c r="K10" s="264" t="s">
        <v>236</v>
      </c>
      <c r="L10" s="241"/>
      <c r="M10" s="241"/>
      <c r="N10" s="255"/>
      <c r="O10" s="264" t="s">
        <v>237</v>
      </c>
      <c r="P10" s="241"/>
      <c r="Q10" s="241"/>
      <c r="R10" s="241"/>
      <c r="S10" s="255"/>
      <c r="T10" s="195"/>
      <c r="U10" s="195"/>
      <c r="V10" s="196"/>
      <c r="W10" s="267" t="s">
        <v>238</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(9)1か月の勤務時間数　合計</v>
      </c>
      <c r="BC10" s="229"/>
      <c r="BD10" s="234" t="s">
        <v>239</v>
      </c>
      <c r="BE10" s="235"/>
      <c r="BF10" s="240" t="s">
        <v>240</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f>IF($BE$3="暦月",IF(DAY(DATE($AF$2,$AJ$2,29))=29,29,""),"")</f>
        <v>29</v>
      </c>
      <c r="AZ12" s="138">
        <f>IF($BE$3="暦月",IF(DAY(DATE($AF$2,$AJ$2,30))=30,30,""),"")</f>
        <v>30</v>
      </c>
      <c r="BA12" s="152" t="str">
        <f>IF($BE$3="暦月",IF(DAY(DATE($AF$2,$AJ$2,31))=31,31,""),"")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2</v>
      </c>
      <c r="AZ13" s="148">
        <f>IF(AZ12=30,WEEKDAY(DATE($AF$2,$AJ$2,30)),0)</f>
        <v>3</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月</v>
      </c>
      <c r="AZ14" s="154" t="str">
        <f>IF(AZ13=1,"日",IF(AZ13=2,"月",IF(AZ13=3,"火",IF(AZ13=4,"水",IF(AZ13=5,"木",IF(AZ13=6,"金",IF(AZ13=0,"","土")))))))</f>
        <v>火</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222</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t="s">
        <v>262</v>
      </c>
      <c r="AZ15" s="101" t="s">
        <v>262</v>
      </c>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t="str">
        <f>I15</f>
        <v>A</v>
      </c>
      <c r="I16" s="275"/>
      <c r="J16" s="276"/>
      <c r="K16" s="279"/>
      <c r="L16" s="280"/>
      <c r="M16" s="280"/>
      <c r="N16" s="212"/>
      <c r="O16" s="305"/>
      <c r="P16" s="306"/>
      <c r="Q16" s="306"/>
      <c r="R16" s="306"/>
      <c r="S16" s="307"/>
      <c r="T16" s="110" t="s">
        <v>179</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f>IF(AY15="","",VLOOKUP(AY15,'【記載例】シフト記号表（勤務時間帯）'!$C$6:$L$47,10,FALSE))</f>
        <v>8</v>
      </c>
      <c r="AZ16" s="171">
        <f>IF(AZ15="","",VLOOKUP(AZ15,'【記載例】シフト記号表（勤務時間帯）'!$C$6:$L$47,10,FALSE))</f>
        <v>8</v>
      </c>
      <c r="BA16" s="171" t="str">
        <f>IF(BA15="","",VLOOKUP(BA15,'【記載例】シフト記号表（勤務時間帯）'!$C$6:$L$47,10,FALSE))</f>
        <v/>
      </c>
      <c r="BB16" s="287">
        <f>IF($BE$3="４週",SUM(W16:AX16),IF($BE$3="暦月",SUM(W16:BA16),""))</f>
        <v>176</v>
      </c>
      <c r="BC16" s="288"/>
      <c r="BD16" s="289">
        <f>IF($BE$3="４週",BB16/4,IF($BE$3="暦月",(BB16/($BE$8/7)),""))</f>
        <v>41.06666666666667</v>
      </c>
      <c r="BE16" s="288"/>
      <c r="BF16" s="284"/>
      <c r="BG16" s="285"/>
      <c r="BH16" s="285"/>
      <c r="BI16" s="285"/>
      <c r="BJ16" s="286"/>
    </row>
    <row r="17" spans="2:62" ht="20.25" customHeight="1" x14ac:dyDescent="0.4">
      <c r="B17" s="349">
        <f>B15+1</f>
        <v>2</v>
      </c>
      <c r="C17" s="213" t="s">
        <v>233</v>
      </c>
      <c r="D17" s="214"/>
      <c r="E17" s="162"/>
      <c r="F17" s="163"/>
      <c r="G17" s="162"/>
      <c r="H17" s="163"/>
      <c r="I17" s="273" t="s">
        <v>88</v>
      </c>
      <c r="J17" s="274"/>
      <c r="K17" s="277" t="s">
        <v>206</v>
      </c>
      <c r="L17" s="278"/>
      <c r="M17" s="278"/>
      <c r="N17" s="214"/>
      <c r="O17" s="305" t="s">
        <v>124</v>
      </c>
      <c r="P17" s="306"/>
      <c r="Q17" s="306"/>
      <c r="R17" s="306"/>
      <c r="S17" s="307"/>
      <c r="T17" s="113" t="s">
        <v>18</v>
      </c>
      <c r="U17" s="114"/>
      <c r="V17" s="115"/>
      <c r="W17" s="103" t="s">
        <v>39</v>
      </c>
      <c r="X17" s="104" t="s">
        <v>223</v>
      </c>
      <c r="Y17" s="104"/>
      <c r="Z17" s="104"/>
      <c r="AA17" s="104" t="s">
        <v>223</v>
      </c>
      <c r="AB17" s="104" t="s">
        <v>39</v>
      </c>
      <c r="AC17" s="105" t="s">
        <v>223</v>
      </c>
      <c r="AD17" s="103" t="s">
        <v>39</v>
      </c>
      <c r="AE17" s="104" t="s">
        <v>223</v>
      </c>
      <c r="AF17" s="104"/>
      <c r="AG17" s="104"/>
      <c r="AH17" s="104" t="s">
        <v>223</v>
      </c>
      <c r="AI17" s="104" t="s">
        <v>39</v>
      </c>
      <c r="AJ17" s="105" t="s">
        <v>223</v>
      </c>
      <c r="AK17" s="103" t="s">
        <v>39</v>
      </c>
      <c r="AL17" s="104" t="s">
        <v>223</v>
      </c>
      <c r="AM17" s="104"/>
      <c r="AN17" s="104"/>
      <c r="AO17" s="104" t="s">
        <v>223</v>
      </c>
      <c r="AP17" s="104" t="s">
        <v>39</v>
      </c>
      <c r="AQ17" s="105" t="s">
        <v>223</v>
      </c>
      <c r="AR17" s="103" t="s">
        <v>39</v>
      </c>
      <c r="AS17" s="104" t="s">
        <v>223</v>
      </c>
      <c r="AT17" s="104"/>
      <c r="AU17" s="104"/>
      <c r="AV17" s="104" t="s">
        <v>223</v>
      </c>
      <c r="AW17" s="104" t="s">
        <v>39</v>
      </c>
      <c r="AX17" s="105" t="s">
        <v>223</v>
      </c>
      <c r="AY17" s="103" t="s">
        <v>251</v>
      </c>
      <c r="AZ17" s="104" t="s">
        <v>251</v>
      </c>
      <c r="BA17" s="106"/>
      <c r="BB17" s="269"/>
      <c r="BC17" s="270"/>
      <c r="BD17" s="271"/>
      <c r="BE17" s="272"/>
      <c r="BF17" s="281" t="s">
        <v>250</v>
      </c>
      <c r="BG17" s="282"/>
      <c r="BH17" s="282"/>
      <c r="BI17" s="282"/>
      <c r="BJ17" s="283"/>
    </row>
    <row r="18" spans="2:62" ht="20.25" customHeight="1" x14ac:dyDescent="0.4">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179</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f>IF(AY17="","",VLOOKUP(AY17,'【記載例】シフト記号表（勤務時間帯）'!$C$6:$L$47,10,FALSE))</f>
        <v>8</v>
      </c>
      <c r="AZ18" s="171">
        <f>IF(AZ17="","",VLOOKUP(AZ17,'【記載例】シフト記号表（勤務時間帯）'!$C$6:$L$47,10,FALSE))</f>
        <v>8</v>
      </c>
      <c r="BA18" s="171" t="str">
        <f>IF(BA17="","",VLOOKUP(BA17,'【記載例】シフト記号表（勤務時間帯）'!$C$6:$L$47,10,FALSE))</f>
        <v/>
      </c>
      <c r="BB18" s="287">
        <f>IF($BE$3="４週",SUM(W18:AX18),IF($BE$3="暦月",SUM(W18:BA18),""))</f>
        <v>176</v>
      </c>
      <c r="BC18" s="288"/>
      <c r="BD18" s="289">
        <f>IF($BE$3="４週",BB18/4,IF($BE$3="暦月",(BB18/($BE$8/7)),""))</f>
        <v>41.06666666666667</v>
      </c>
      <c r="BE18" s="288"/>
      <c r="BF18" s="284"/>
      <c r="BG18" s="285"/>
      <c r="BH18" s="285"/>
      <c r="BI18" s="285"/>
      <c r="BJ18" s="286"/>
    </row>
    <row r="19" spans="2:62" ht="20.25" customHeight="1" x14ac:dyDescent="0.4">
      <c r="B19" s="349">
        <f>B17+1</f>
        <v>3</v>
      </c>
      <c r="C19" s="213" t="s">
        <v>233</v>
      </c>
      <c r="D19" s="214"/>
      <c r="E19" s="160"/>
      <c r="F19" s="161"/>
      <c r="G19" s="160"/>
      <c r="H19" s="161"/>
      <c r="I19" s="273" t="s">
        <v>88</v>
      </c>
      <c r="J19" s="274"/>
      <c r="K19" s="277" t="s">
        <v>202</v>
      </c>
      <c r="L19" s="278"/>
      <c r="M19" s="278"/>
      <c r="N19" s="214"/>
      <c r="O19" s="305" t="s">
        <v>125</v>
      </c>
      <c r="P19" s="306"/>
      <c r="Q19" s="306"/>
      <c r="R19" s="306"/>
      <c r="S19" s="307"/>
      <c r="T19" s="113" t="s">
        <v>18</v>
      </c>
      <c r="U19" s="114"/>
      <c r="V19" s="115"/>
      <c r="W19" s="103" t="s">
        <v>251</v>
      </c>
      <c r="X19" s="104" t="s">
        <v>251</v>
      </c>
      <c r="Y19" s="104" t="s">
        <v>251</v>
      </c>
      <c r="Z19" s="104" t="s">
        <v>251</v>
      </c>
      <c r="AA19" s="104"/>
      <c r="AB19" s="104"/>
      <c r="AC19" s="105" t="s">
        <v>251</v>
      </c>
      <c r="AD19" s="103" t="s">
        <v>251</v>
      </c>
      <c r="AE19" s="104" t="s">
        <v>251</v>
      </c>
      <c r="AF19" s="104" t="s">
        <v>251</v>
      </c>
      <c r="AG19" s="104" t="s">
        <v>251</v>
      </c>
      <c r="AH19" s="104"/>
      <c r="AI19" s="104"/>
      <c r="AJ19" s="105" t="s">
        <v>251</v>
      </c>
      <c r="AK19" s="103" t="s">
        <v>251</v>
      </c>
      <c r="AL19" s="104" t="s">
        <v>251</v>
      </c>
      <c r="AM19" s="104" t="s">
        <v>251</v>
      </c>
      <c r="AN19" s="104" t="s">
        <v>251</v>
      </c>
      <c r="AO19" s="104"/>
      <c r="AP19" s="104"/>
      <c r="AQ19" s="105" t="s">
        <v>251</v>
      </c>
      <c r="AR19" s="103" t="s">
        <v>251</v>
      </c>
      <c r="AS19" s="104" t="s">
        <v>251</v>
      </c>
      <c r="AT19" s="104" t="s">
        <v>251</v>
      </c>
      <c r="AU19" s="104" t="s">
        <v>251</v>
      </c>
      <c r="AV19" s="104"/>
      <c r="AW19" s="104"/>
      <c r="AX19" s="105" t="s">
        <v>251</v>
      </c>
      <c r="AY19" s="103" t="s">
        <v>251</v>
      </c>
      <c r="AZ19" s="104" t="s">
        <v>251</v>
      </c>
      <c r="BA19" s="106"/>
      <c r="BB19" s="269"/>
      <c r="BC19" s="270"/>
      <c r="BD19" s="271"/>
      <c r="BE19" s="272"/>
      <c r="BF19" s="281" t="s">
        <v>250</v>
      </c>
      <c r="BG19" s="282"/>
      <c r="BH19" s="282"/>
      <c r="BI19" s="282"/>
      <c r="BJ19" s="283"/>
    </row>
    <row r="20" spans="2:62" ht="20.25" customHeight="1" x14ac:dyDescent="0.4">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179</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f>IF(AY19="","",VLOOKUP(AY19,'【記載例】シフト記号表（勤務時間帯）'!$C$6:$L$47,10,FALSE))</f>
        <v>8</v>
      </c>
      <c r="AZ20" s="171">
        <f>IF(AZ19="","",VLOOKUP(AZ19,'【記載例】シフト記号表（勤務時間帯）'!$C$6:$L$47,10,FALSE))</f>
        <v>8</v>
      </c>
      <c r="BA20" s="171" t="str">
        <f>IF(BA19="","",VLOOKUP(BA19,'【記載例】シフト記号表（勤務時間帯）'!$C$6:$L$47,10,FALSE))</f>
        <v/>
      </c>
      <c r="BB20" s="287">
        <f>IF($BE$3="４週",SUM(W20:AX20),IF($BE$3="暦月",SUM(W20:BA20),""))</f>
        <v>176</v>
      </c>
      <c r="BC20" s="288"/>
      <c r="BD20" s="289">
        <f>IF($BE$3="４週",BB20/4,IF($BE$3="暦月",(BB20/($BE$8/7)),""))</f>
        <v>41.06666666666667</v>
      </c>
      <c r="BE20" s="288"/>
      <c r="BF20" s="284"/>
      <c r="BG20" s="285"/>
      <c r="BH20" s="285"/>
      <c r="BI20" s="285"/>
      <c r="BJ20" s="286"/>
    </row>
    <row r="21" spans="2:62" ht="20.25" customHeight="1" x14ac:dyDescent="0.4">
      <c r="B21" s="349">
        <f>B19+1</f>
        <v>4</v>
      </c>
      <c r="C21" s="213" t="s">
        <v>196</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225</v>
      </c>
      <c r="AB21" s="104" t="s">
        <v>41</v>
      </c>
      <c r="AC21" s="105" t="s">
        <v>41</v>
      </c>
      <c r="AD21" s="103" t="s">
        <v>41</v>
      </c>
      <c r="AE21" s="104" t="s">
        <v>41</v>
      </c>
      <c r="AF21" s="104"/>
      <c r="AG21" s="104"/>
      <c r="AH21" s="104" t="s">
        <v>225</v>
      </c>
      <c r="AI21" s="104" t="s">
        <v>41</v>
      </c>
      <c r="AJ21" s="105" t="s">
        <v>41</v>
      </c>
      <c r="AK21" s="103" t="s">
        <v>41</v>
      </c>
      <c r="AL21" s="104" t="s">
        <v>41</v>
      </c>
      <c r="AM21" s="104"/>
      <c r="AN21" s="104"/>
      <c r="AO21" s="104" t="s">
        <v>225</v>
      </c>
      <c r="AP21" s="104" t="s">
        <v>41</v>
      </c>
      <c r="AQ21" s="105" t="s">
        <v>41</v>
      </c>
      <c r="AR21" s="103" t="s">
        <v>41</v>
      </c>
      <c r="AS21" s="104" t="s">
        <v>41</v>
      </c>
      <c r="AT21" s="104"/>
      <c r="AU21" s="104"/>
      <c r="AV21" s="104" t="s">
        <v>225</v>
      </c>
      <c r="AW21" s="104" t="s">
        <v>41</v>
      </c>
      <c r="AX21" s="105" t="s">
        <v>41</v>
      </c>
      <c r="AY21" s="103" t="s">
        <v>263</v>
      </c>
      <c r="AZ21" s="104" t="s">
        <v>263</v>
      </c>
      <c r="BA21" s="106"/>
      <c r="BB21" s="269"/>
      <c r="BC21" s="270"/>
      <c r="BD21" s="271"/>
      <c r="BE21" s="272"/>
      <c r="BF21" s="281"/>
      <c r="BG21" s="282"/>
      <c r="BH21" s="282"/>
      <c r="BI21" s="282"/>
      <c r="BJ21" s="283"/>
    </row>
    <row r="22" spans="2:62" ht="20.25" customHeight="1" x14ac:dyDescent="0.4">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179</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f>IF(AY21="","",VLOOKUP(AY21,'【記載例】シフト記号表（勤務時間帯）'!$C$6:$L$47,10,FALSE))</f>
        <v>8</v>
      </c>
      <c r="AZ22" s="171">
        <f>IF(AZ21="","",VLOOKUP(AZ21,'【記載例】シフト記号表（勤務時間帯）'!$C$6:$L$47,10,FALSE))</f>
        <v>8</v>
      </c>
      <c r="BA22" s="171" t="str">
        <f>IF(BA21="","",VLOOKUP(BA21,'【記載例】シフト記号表（勤務時間帯）'!$C$6:$L$47,10,FALSE))</f>
        <v/>
      </c>
      <c r="BB22" s="287">
        <f>IF($BE$3="４週",SUM(W22:AX22),IF($BE$3="暦月",SUM(W22:BA22),""))</f>
        <v>176</v>
      </c>
      <c r="BC22" s="288"/>
      <c r="BD22" s="289">
        <f>IF($BE$3="４週",BB22/4,IF($BE$3="暦月",(BB22/($BE$8/7)),""))</f>
        <v>41.06666666666667</v>
      </c>
      <c r="BE22" s="288"/>
      <c r="BF22" s="284"/>
      <c r="BG22" s="285"/>
      <c r="BH22" s="285"/>
      <c r="BI22" s="285"/>
      <c r="BJ22" s="286"/>
    </row>
    <row r="23" spans="2:62" ht="20.25" customHeight="1" x14ac:dyDescent="0.4">
      <c r="B23" s="349">
        <f>B21+1</f>
        <v>5</v>
      </c>
      <c r="C23" s="213" t="s">
        <v>196</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252</v>
      </c>
      <c r="AB23" s="104" t="s">
        <v>252</v>
      </c>
      <c r="AC23" s="105" t="s">
        <v>40</v>
      </c>
      <c r="AD23" s="103" t="s">
        <v>40</v>
      </c>
      <c r="AE23" s="104" t="s">
        <v>40</v>
      </c>
      <c r="AF23" s="104"/>
      <c r="AG23" s="104"/>
      <c r="AH23" s="104" t="s">
        <v>252</v>
      </c>
      <c r="AI23" s="104" t="s">
        <v>252</v>
      </c>
      <c r="AJ23" s="105" t="s">
        <v>40</v>
      </c>
      <c r="AK23" s="103" t="s">
        <v>40</v>
      </c>
      <c r="AL23" s="104" t="s">
        <v>40</v>
      </c>
      <c r="AM23" s="104"/>
      <c r="AN23" s="104"/>
      <c r="AO23" s="104" t="s">
        <v>252</v>
      </c>
      <c r="AP23" s="104" t="s">
        <v>252</v>
      </c>
      <c r="AQ23" s="105" t="s">
        <v>40</v>
      </c>
      <c r="AR23" s="103" t="s">
        <v>40</v>
      </c>
      <c r="AS23" s="104" t="s">
        <v>40</v>
      </c>
      <c r="AT23" s="104"/>
      <c r="AU23" s="104"/>
      <c r="AV23" s="104" t="s">
        <v>252</v>
      </c>
      <c r="AW23" s="104" t="s">
        <v>252</v>
      </c>
      <c r="AX23" s="105" t="s">
        <v>40</v>
      </c>
      <c r="AY23" s="103" t="s">
        <v>264</v>
      </c>
      <c r="AZ23" s="104" t="s">
        <v>264</v>
      </c>
      <c r="BA23" s="106"/>
      <c r="BB23" s="269"/>
      <c r="BC23" s="270"/>
      <c r="BD23" s="271"/>
      <c r="BE23" s="272"/>
      <c r="BF23" s="281"/>
      <c r="BG23" s="282"/>
      <c r="BH23" s="282"/>
      <c r="BI23" s="282"/>
      <c r="BJ23" s="283"/>
    </row>
    <row r="24" spans="2:62" ht="20.25" customHeight="1" x14ac:dyDescent="0.4">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179</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f>IF(AY23="","",VLOOKUP(AY23,'【記載例】シフト記号表（勤務時間帯）'!$C$6:$L$47,10,FALSE))</f>
        <v>8.0000000000000018</v>
      </c>
      <c r="AZ24" s="171">
        <f>IF(AZ23="","",VLOOKUP(AZ23,'【記載例】シフト記号表（勤務時間帯）'!$C$6:$L$47,10,FALSE))</f>
        <v>8.0000000000000018</v>
      </c>
      <c r="BA24" s="171" t="str">
        <f>IF(BA23="","",VLOOKUP(BA23,'【記載例】シフト記号表（勤務時間帯）'!$C$6:$L$47,10,FALSE))</f>
        <v/>
      </c>
      <c r="BB24" s="287">
        <f>IF($BE$3="４週",SUM(W24:AX24),IF($BE$3="暦月",SUM(W24:BA24),""))</f>
        <v>176.00000000000003</v>
      </c>
      <c r="BC24" s="288"/>
      <c r="BD24" s="289">
        <f>IF($BE$3="４週",BB24/4,IF($BE$3="暦月",(BB24/($BE$8/7)),""))</f>
        <v>41.066666666666677</v>
      </c>
      <c r="BE24" s="288"/>
      <c r="BF24" s="284"/>
      <c r="BG24" s="285"/>
      <c r="BH24" s="285"/>
      <c r="BI24" s="285"/>
      <c r="BJ24" s="286"/>
    </row>
    <row r="25" spans="2:62" ht="20.25" customHeight="1" x14ac:dyDescent="0.4">
      <c r="B25" s="349">
        <f>B23+1</f>
        <v>6</v>
      </c>
      <c r="C25" s="213" t="s">
        <v>196</v>
      </c>
      <c r="D25" s="214"/>
      <c r="E25" s="160"/>
      <c r="F25" s="161"/>
      <c r="G25" s="160"/>
      <c r="H25" s="161"/>
      <c r="I25" s="273" t="s">
        <v>88</v>
      </c>
      <c r="J25" s="274"/>
      <c r="K25" s="277" t="s">
        <v>89</v>
      </c>
      <c r="L25" s="278"/>
      <c r="M25" s="278"/>
      <c r="N25" s="214"/>
      <c r="O25" s="305" t="s">
        <v>192</v>
      </c>
      <c r="P25" s="306"/>
      <c r="Q25" s="306"/>
      <c r="R25" s="306"/>
      <c r="S25" s="307"/>
      <c r="T25" s="192" t="s">
        <v>18</v>
      </c>
      <c r="U25" s="116"/>
      <c r="V25" s="117"/>
      <c r="W25" s="103" t="s">
        <v>40</v>
      </c>
      <c r="X25" s="104" t="s">
        <v>40</v>
      </c>
      <c r="Y25" s="104" t="s">
        <v>40</v>
      </c>
      <c r="Z25" s="104" t="s">
        <v>40</v>
      </c>
      <c r="AA25" s="104"/>
      <c r="AB25" s="104"/>
      <c r="AC25" s="105" t="s">
        <v>224</v>
      </c>
      <c r="AD25" s="103" t="s">
        <v>224</v>
      </c>
      <c r="AE25" s="104" t="s">
        <v>40</v>
      </c>
      <c r="AF25" s="104" t="s">
        <v>40</v>
      </c>
      <c r="AG25" s="104" t="s">
        <v>40</v>
      </c>
      <c r="AH25" s="104"/>
      <c r="AI25" s="104"/>
      <c r="AJ25" s="105" t="s">
        <v>40</v>
      </c>
      <c r="AK25" s="103" t="s">
        <v>40</v>
      </c>
      <c r="AL25" s="104" t="s">
        <v>224</v>
      </c>
      <c r="AM25" s="104" t="s">
        <v>40</v>
      </c>
      <c r="AN25" s="104" t="s">
        <v>40</v>
      </c>
      <c r="AO25" s="104"/>
      <c r="AP25" s="104"/>
      <c r="AQ25" s="105" t="s">
        <v>224</v>
      </c>
      <c r="AR25" s="103" t="s">
        <v>40</v>
      </c>
      <c r="AS25" s="104" t="s">
        <v>224</v>
      </c>
      <c r="AT25" s="104" t="s">
        <v>224</v>
      </c>
      <c r="AU25" s="104" t="s">
        <v>40</v>
      </c>
      <c r="AV25" s="104"/>
      <c r="AW25" s="104"/>
      <c r="AX25" s="105" t="s">
        <v>40</v>
      </c>
      <c r="AY25" s="103" t="s">
        <v>264</v>
      </c>
      <c r="AZ25" s="104" t="s">
        <v>264</v>
      </c>
      <c r="BA25" s="106"/>
      <c r="BB25" s="269"/>
      <c r="BC25" s="270"/>
      <c r="BD25" s="271"/>
      <c r="BE25" s="272"/>
      <c r="BF25" s="281"/>
      <c r="BG25" s="282"/>
      <c r="BH25" s="282"/>
      <c r="BI25" s="282"/>
      <c r="BJ25" s="283"/>
    </row>
    <row r="26" spans="2:62" ht="20.25" customHeight="1" x14ac:dyDescent="0.4">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179</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f>IF(AY25="","",VLOOKUP(AY25,'【記載例】シフト記号表（勤務時間帯）'!$C$6:$L$47,10,FALSE))</f>
        <v>8.0000000000000018</v>
      </c>
      <c r="AZ26" s="171">
        <f>IF(AZ25="","",VLOOKUP(AZ25,'【記載例】シフト記号表（勤務時間帯）'!$C$6:$L$47,10,FALSE))</f>
        <v>8.0000000000000018</v>
      </c>
      <c r="BA26" s="171" t="str">
        <f>IF(BA25="","",VLOOKUP(BA25,'【記載例】シフト記号表（勤務時間帯）'!$C$6:$L$47,10,FALSE))</f>
        <v/>
      </c>
      <c r="BB26" s="287">
        <f>IF($BE$3="４週",SUM(W26:AX26),IF($BE$3="暦月",SUM(W26:BA26),""))</f>
        <v>176.00000000000003</v>
      </c>
      <c r="BC26" s="288"/>
      <c r="BD26" s="289">
        <f>IF($BE$3="４週",BB26/4,IF($BE$3="暦月",(BB26/($BE$8/7)),""))</f>
        <v>41.066666666666677</v>
      </c>
      <c r="BE26" s="288"/>
      <c r="BF26" s="284"/>
      <c r="BG26" s="285"/>
      <c r="BH26" s="285"/>
      <c r="BI26" s="285"/>
      <c r="BJ26" s="286"/>
    </row>
    <row r="27" spans="2:62" ht="20.25" customHeight="1" x14ac:dyDescent="0.4">
      <c r="B27" s="349">
        <f>B25+1</f>
        <v>7</v>
      </c>
      <c r="C27" s="213" t="s">
        <v>196</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225</v>
      </c>
      <c r="AA27" s="104"/>
      <c r="AB27" s="104"/>
      <c r="AC27" s="105" t="s">
        <v>41</v>
      </c>
      <c r="AD27" s="103" t="s">
        <v>41</v>
      </c>
      <c r="AE27" s="104" t="s">
        <v>41</v>
      </c>
      <c r="AF27" s="104" t="s">
        <v>41</v>
      </c>
      <c r="AG27" s="104" t="s">
        <v>225</v>
      </c>
      <c r="AH27" s="104"/>
      <c r="AI27" s="104"/>
      <c r="AJ27" s="105" t="s">
        <v>41</v>
      </c>
      <c r="AK27" s="103" t="s">
        <v>41</v>
      </c>
      <c r="AL27" s="104" t="s">
        <v>41</v>
      </c>
      <c r="AM27" s="104" t="s">
        <v>41</v>
      </c>
      <c r="AN27" s="104" t="s">
        <v>225</v>
      </c>
      <c r="AO27" s="104"/>
      <c r="AP27" s="104"/>
      <c r="AQ27" s="105" t="s">
        <v>41</v>
      </c>
      <c r="AR27" s="103" t="s">
        <v>41</v>
      </c>
      <c r="AS27" s="104" t="s">
        <v>41</v>
      </c>
      <c r="AT27" s="104" t="s">
        <v>41</v>
      </c>
      <c r="AU27" s="104" t="s">
        <v>225</v>
      </c>
      <c r="AV27" s="104"/>
      <c r="AW27" s="104"/>
      <c r="AX27" s="105" t="s">
        <v>41</v>
      </c>
      <c r="AY27" s="103" t="s">
        <v>263</v>
      </c>
      <c r="AZ27" s="104" t="s">
        <v>263</v>
      </c>
      <c r="BA27" s="106"/>
      <c r="BB27" s="269"/>
      <c r="BC27" s="270"/>
      <c r="BD27" s="271"/>
      <c r="BE27" s="272"/>
      <c r="BF27" s="281"/>
      <c r="BG27" s="282"/>
      <c r="BH27" s="282"/>
      <c r="BI27" s="282"/>
      <c r="BJ27" s="283"/>
    </row>
    <row r="28" spans="2:62" ht="20.25" customHeight="1" x14ac:dyDescent="0.4">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179</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f>IF(AY27="","",VLOOKUP(AY27,'【記載例】シフト記号表（勤務時間帯）'!$C$6:$L$47,10,FALSE))</f>
        <v>8</v>
      </c>
      <c r="AZ28" s="171">
        <f>IF(AZ27="","",VLOOKUP(AZ27,'【記載例】シフト記号表（勤務時間帯）'!$C$6:$L$47,10,FALSE))</f>
        <v>8</v>
      </c>
      <c r="BA28" s="171" t="str">
        <f>IF(BA27="","",VLOOKUP(BA27,'【記載例】シフト記号表（勤務時間帯）'!$C$6:$L$47,10,FALSE))</f>
        <v/>
      </c>
      <c r="BB28" s="287">
        <f>IF($BE$3="４週",SUM(W28:AX28),IF($BE$3="暦月",SUM(W28:BA28),""))</f>
        <v>176</v>
      </c>
      <c r="BC28" s="288"/>
      <c r="BD28" s="289">
        <f>IF($BE$3="４週",BB28/4,IF($BE$3="暦月",(BB28/($BE$8/7)),""))</f>
        <v>41.06666666666667</v>
      </c>
      <c r="BE28" s="288"/>
      <c r="BF28" s="284"/>
      <c r="BG28" s="285"/>
      <c r="BH28" s="285"/>
      <c r="BI28" s="285"/>
      <c r="BJ28" s="286"/>
    </row>
    <row r="29" spans="2:62" ht="20.25" customHeight="1" x14ac:dyDescent="0.4">
      <c r="B29" s="349">
        <f>B27+1</f>
        <v>8</v>
      </c>
      <c r="C29" s="213" t="s">
        <v>212</v>
      </c>
      <c r="D29" s="214"/>
      <c r="E29" s="160"/>
      <c r="F29" s="161"/>
      <c r="G29" s="160"/>
      <c r="H29" s="161"/>
      <c r="I29" s="273" t="s">
        <v>88</v>
      </c>
      <c r="J29" s="274"/>
      <c r="K29" s="277" t="s">
        <v>200</v>
      </c>
      <c r="L29" s="278"/>
      <c r="M29" s="278"/>
      <c r="N29" s="214"/>
      <c r="O29" s="305" t="s">
        <v>128</v>
      </c>
      <c r="P29" s="306"/>
      <c r="Q29" s="306"/>
      <c r="R29" s="306"/>
      <c r="S29" s="307"/>
      <c r="T29" s="113" t="s">
        <v>18</v>
      </c>
      <c r="U29" s="114"/>
      <c r="V29" s="115"/>
      <c r="W29" s="103" t="s">
        <v>39</v>
      </c>
      <c r="X29" s="104" t="s">
        <v>223</v>
      </c>
      <c r="Y29" s="104"/>
      <c r="Z29" s="104"/>
      <c r="AA29" s="104" t="s">
        <v>223</v>
      </c>
      <c r="AB29" s="104" t="s">
        <v>39</v>
      </c>
      <c r="AC29" s="105" t="s">
        <v>223</v>
      </c>
      <c r="AD29" s="103" t="s">
        <v>39</v>
      </c>
      <c r="AE29" s="104" t="s">
        <v>223</v>
      </c>
      <c r="AF29" s="104"/>
      <c r="AG29" s="104"/>
      <c r="AH29" s="104" t="s">
        <v>223</v>
      </c>
      <c r="AI29" s="104" t="s">
        <v>39</v>
      </c>
      <c r="AJ29" s="105" t="s">
        <v>223</v>
      </c>
      <c r="AK29" s="103" t="s">
        <v>39</v>
      </c>
      <c r="AL29" s="104" t="s">
        <v>223</v>
      </c>
      <c r="AM29" s="104"/>
      <c r="AN29" s="104"/>
      <c r="AO29" s="104" t="s">
        <v>223</v>
      </c>
      <c r="AP29" s="104" t="s">
        <v>39</v>
      </c>
      <c r="AQ29" s="105" t="s">
        <v>223</v>
      </c>
      <c r="AR29" s="103" t="s">
        <v>39</v>
      </c>
      <c r="AS29" s="104" t="s">
        <v>223</v>
      </c>
      <c r="AT29" s="104"/>
      <c r="AU29" s="104"/>
      <c r="AV29" s="104" t="s">
        <v>223</v>
      </c>
      <c r="AW29" s="104" t="s">
        <v>39</v>
      </c>
      <c r="AX29" s="105" t="s">
        <v>223</v>
      </c>
      <c r="AY29" s="103" t="s">
        <v>251</v>
      </c>
      <c r="AZ29" s="104" t="s">
        <v>251</v>
      </c>
      <c r="BA29" s="106"/>
      <c r="BB29" s="269"/>
      <c r="BC29" s="270"/>
      <c r="BD29" s="271"/>
      <c r="BE29" s="272"/>
      <c r="BF29" s="281"/>
      <c r="BG29" s="282"/>
      <c r="BH29" s="282"/>
      <c r="BI29" s="282"/>
      <c r="BJ29" s="283"/>
    </row>
    <row r="30" spans="2:62" ht="20.25" customHeight="1" x14ac:dyDescent="0.4">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179</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f>IF(AY29="","",VLOOKUP(AY29,'【記載例】シフト記号表（勤務時間帯）'!$C$6:$L$47,10,FALSE))</f>
        <v>8</v>
      </c>
      <c r="AZ30" s="171">
        <f>IF(AZ29="","",VLOOKUP(AZ29,'【記載例】シフト記号表（勤務時間帯）'!$C$6:$L$47,10,FALSE))</f>
        <v>8</v>
      </c>
      <c r="BA30" s="171" t="str">
        <f>IF(BA29="","",VLOOKUP(BA29,'【記載例】シフト記号表（勤務時間帯）'!$C$6:$L$47,10,FALSE))</f>
        <v/>
      </c>
      <c r="BB30" s="287">
        <f>IF($BE$3="４週",SUM(W30:AX30),IF($BE$3="暦月",SUM(W30:BA30),""))</f>
        <v>176</v>
      </c>
      <c r="BC30" s="288"/>
      <c r="BD30" s="289">
        <f>IF($BE$3="４週",BB30/4,IF($BE$3="暦月",(BB30/($BE$8/7)),""))</f>
        <v>41.06666666666667</v>
      </c>
      <c r="BE30" s="288"/>
      <c r="BF30" s="284"/>
      <c r="BG30" s="285"/>
      <c r="BH30" s="285"/>
      <c r="BI30" s="285"/>
      <c r="BJ30" s="286"/>
    </row>
    <row r="31" spans="2:62" ht="20.25" customHeight="1" x14ac:dyDescent="0.4">
      <c r="B31" s="349">
        <f>B29+1</f>
        <v>9</v>
      </c>
      <c r="C31" s="213" t="s">
        <v>212</v>
      </c>
      <c r="D31" s="214"/>
      <c r="E31" s="160"/>
      <c r="F31" s="161"/>
      <c r="G31" s="160"/>
      <c r="H31" s="161"/>
      <c r="I31" s="273" t="s">
        <v>88</v>
      </c>
      <c r="J31" s="274"/>
      <c r="K31" s="277" t="s">
        <v>200</v>
      </c>
      <c r="L31" s="278"/>
      <c r="M31" s="278"/>
      <c r="N31" s="214"/>
      <c r="O31" s="305" t="s">
        <v>129</v>
      </c>
      <c r="P31" s="306"/>
      <c r="Q31" s="306"/>
      <c r="R31" s="306"/>
      <c r="S31" s="307"/>
      <c r="T31" s="113" t="s">
        <v>18</v>
      </c>
      <c r="U31" s="114"/>
      <c r="V31" s="115"/>
      <c r="W31" s="103" t="s">
        <v>40</v>
      </c>
      <c r="X31" s="104" t="s">
        <v>40</v>
      </c>
      <c r="Y31" s="104"/>
      <c r="Z31" s="104"/>
      <c r="AA31" s="104" t="s">
        <v>224</v>
      </c>
      <c r="AB31" s="104" t="s">
        <v>40</v>
      </c>
      <c r="AC31" s="105" t="s">
        <v>40</v>
      </c>
      <c r="AD31" s="103" t="s">
        <v>40</v>
      </c>
      <c r="AE31" s="104" t="s">
        <v>40</v>
      </c>
      <c r="AF31" s="104"/>
      <c r="AG31" s="104"/>
      <c r="AH31" s="104" t="s">
        <v>224</v>
      </c>
      <c r="AI31" s="104" t="s">
        <v>40</v>
      </c>
      <c r="AJ31" s="105" t="s">
        <v>40</v>
      </c>
      <c r="AK31" s="103" t="s">
        <v>40</v>
      </c>
      <c r="AL31" s="104" t="s">
        <v>40</v>
      </c>
      <c r="AM31" s="104"/>
      <c r="AN31" s="104"/>
      <c r="AO31" s="104" t="s">
        <v>224</v>
      </c>
      <c r="AP31" s="104" t="s">
        <v>40</v>
      </c>
      <c r="AQ31" s="105" t="s">
        <v>40</v>
      </c>
      <c r="AR31" s="103" t="s">
        <v>40</v>
      </c>
      <c r="AS31" s="104" t="s">
        <v>40</v>
      </c>
      <c r="AT31" s="104"/>
      <c r="AU31" s="104"/>
      <c r="AV31" s="104" t="s">
        <v>224</v>
      </c>
      <c r="AW31" s="104" t="s">
        <v>40</v>
      </c>
      <c r="AX31" s="105" t="s">
        <v>40</v>
      </c>
      <c r="AY31" s="103" t="s">
        <v>264</v>
      </c>
      <c r="AZ31" s="104" t="s">
        <v>264</v>
      </c>
      <c r="BA31" s="106"/>
      <c r="BB31" s="269"/>
      <c r="BC31" s="270"/>
      <c r="BD31" s="271"/>
      <c r="BE31" s="272"/>
      <c r="BF31" s="281"/>
      <c r="BG31" s="282"/>
      <c r="BH31" s="282"/>
      <c r="BI31" s="282"/>
      <c r="BJ31" s="283"/>
    </row>
    <row r="32" spans="2:62" ht="20.25" customHeight="1" x14ac:dyDescent="0.4">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179</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f>IF(AY31="","",VLOOKUP(AY31,'【記載例】シフト記号表（勤務時間帯）'!$C$6:$L$47,10,FALSE))</f>
        <v>8.0000000000000018</v>
      </c>
      <c r="AZ32" s="171">
        <f>IF(AZ31="","",VLOOKUP(AZ31,'【記載例】シフト記号表（勤務時間帯）'!$C$6:$L$47,10,FALSE))</f>
        <v>8.0000000000000018</v>
      </c>
      <c r="BA32" s="171" t="str">
        <f>IF(BA31="","",VLOOKUP(BA31,'【記載例】シフト記号表（勤務時間帯）'!$C$6:$L$47,10,FALSE))</f>
        <v/>
      </c>
      <c r="BB32" s="287">
        <f>IF($BE$3="４週",SUM(W32:AX32),IF($BE$3="暦月",SUM(W32:BA32),""))</f>
        <v>176.00000000000003</v>
      </c>
      <c r="BC32" s="288"/>
      <c r="BD32" s="289">
        <f>IF($BE$3="４週",BB32/4,IF($BE$3="暦月",(BB32/($BE$8/7)),""))</f>
        <v>41.066666666666677</v>
      </c>
      <c r="BE32" s="288"/>
      <c r="BF32" s="284"/>
      <c r="BG32" s="285"/>
      <c r="BH32" s="285"/>
      <c r="BI32" s="285"/>
      <c r="BJ32" s="286"/>
    </row>
    <row r="33" spans="2:62" ht="20.25" customHeight="1" x14ac:dyDescent="0.4">
      <c r="B33" s="349">
        <f>B31+1</f>
        <v>10</v>
      </c>
      <c r="C33" s="213" t="s">
        <v>212</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225</v>
      </c>
      <c r="AB33" s="104" t="s">
        <v>41</v>
      </c>
      <c r="AC33" s="105" t="s">
        <v>41</v>
      </c>
      <c r="AD33" s="103" t="s">
        <v>41</v>
      </c>
      <c r="AE33" s="104" t="s">
        <v>41</v>
      </c>
      <c r="AF33" s="104"/>
      <c r="AG33" s="104"/>
      <c r="AH33" s="104" t="s">
        <v>225</v>
      </c>
      <c r="AI33" s="104" t="s">
        <v>41</v>
      </c>
      <c r="AJ33" s="105" t="s">
        <v>41</v>
      </c>
      <c r="AK33" s="103" t="s">
        <v>41</v>
      </c>
      <c r="AL33" s="104" t="s">
        <v>41</v>
      </c>
      <c r="AM33" s="104"/>
      <c r="AN33" s="104"/>
      <c r="AO33" s="104" t="s">
        <v>225</v>
      </c>
      <c r="AP33" s="104" t="s">
        <v>41</v>
      </c>
      <c r="AQ33" s="105" t="s">
        <v>41</v>
      </c>
      <c r="AR33" s="103" t="s">
        <v>41</v>
      </c>
      <c r="AS33" s="104" t="s">
        <v>41</v>
      </c>
      <c r="AT33" s="104"/>
      <c r="AU33" s="104"/>
      <c r="AV33" s="104" t="s">
        <v>225</v>
      </c>
      <c r="AW33" s="104" t="s">
        <v>41</v>
      </c>
      <c r="AX33" s="105" t="s">
        <v>41</v>
      </c>
      <c r="AY33" s="103" t="s">
        <v>263</v>
      </c>
      <c r="AZ33" s="104" t="s">
        <v>263</v>
      </c>
      <c r="BA33" s="106"/>
      <c r="BB33" s="269"/>
      <c r="BC33" s="270"/>
      <c r="BD33" s="271"/>
      <c r="BE33" s="272"/>
      <c r="BF33" s="281"/>
      <c r="BG33" s="282"/>
      <c r="BH33" s="282"/>
      <c r="BI33" s="282"/>
      <c r="BJ33" s="283"/>
    </row>
    <row r="34" spans="2:62" ht="20.25" customHeight="1" x14ac:dyDescent="0.4">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179</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f>IF(AY33="","",VLOOKUP(AY33,'【記載例】シフト記号表（勤務時間帯）'!$C$6:$L$47,10,FALSE))</f>
        <v>8</v>
      </c>
      <c r="AZ34" s="171">
        <f>IF(AZ33="","",VLOOKUP(AZ33,'【記載例】シフト記号表（勤務時間帯）'!$C$6:$L$47,10,FALSE))</f>
        <v>8</v>
      </c>
      <c r="BA34" s="171" t="str">
        <f>IF(BA33="","",VLOOKUP(BA33,'【記載例】シフト記号表（勤務時間帯）'!$C$6:$L$47,10,FALSE))</f>
        <v/>
      </c>
      <c r="BB34" s="287">
        <f>IF($BE$3="４週",SUM(W34:AX34),IF($BE$3="暦月",SUM(W34:BA34),""))</f>
        <v>176</v>
      </c>
      <c r="BC34" s="288"/>
      <c r="BD34" s="289">
        <f>IF($BE$3="４週",BB34/4,IF($BE$3="暦月",(BB34/($BE$8/7)),""))</f>
        <v>41.06666666666667</v>
      </c>
      <c r="BE34" s="288"/>
      <c r="BF34" s="284"/>
      <c r="BG34" s="285"/>
      <c r="BH34" s="285"/>
      <c r="BI34" s="285"/>
      <c r="BJ34" s="286"/>
    </row>
    <row r="35" spans="2:62" ht="20.25" customHeight="1" x14ac:dyDescent="0.4">
      <c r="B35" s="349">
        <f>B33+1</f>
        <v>11</v>
      </c>
      <c r="C35" s="213" t="s">
        <v>212</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223</v>
      </c>
      <c r="AA35" s="104"/>
      <c r="AB35" s="104"/>
      <c r="AC35" s="105" t="s">
        <v>39</v>
      </c>
      <c r="AD35" s="103" t="s">
        <v>39</v>
      </c>
      <c r="AE35" s="104" t="s">
        <v>39</v>
      </c>
      <c r="AF35" s="104" t="s">
        <v>39</v>
      </c>
      <c r="AG35" s="104" t="s">
        <v>223</v>
      </c>
      <c r="AH35" s="104"/>
      <c r="AI35" s="104"/>
      <c r="AJ35" s="105" t="s">
        <v>39</v>
      </c>
      <c r="AK35" s="103" t="s">
        <v>39</v>
      </c>
      <c r="AL35" s="104" t="s">
        <v>39</v>
      </c>
      <c r="AM35" s="104" t="s">
        <v>39</v>
      </c>
      <c r="AN35" s="104" t="s">
        <v>223</v>
      </c>
      <c r="AO35" s="104"/>
      <c r="AP35" s="104"/>
      <c r="AQ35" s="105" t="s">
        <v>39</v>
      </c>
      <c r="AR35" s="103" t="s">
        <v>39</v>
      </c>
      <c r="AS35" s="104" t="s">
        <v>39</v>
      </c>
      <c r="AT35" s="104" t="s">
        <v>39</v>
      </c>
      <c r="AU35" s="104" t="s">
        <v>223</v>
      </c>
      <c r="AV35" s="104"/>
      <c r="AW35" s="104"/>
      <c r="AX35" s="105" t="s">
        <v>39</v>
      </c>
      <c r="AY35" s="103" t="s">
        <v>251</v>
      </c>
      <c r="AZ35" s="104" t="s">
        <v>251</v>
      </c>
      <c r="BA35" s="106"/>
      <c r="BB35" s="269"/>
      <c r="BC35" s="270"/>
      <c r="BD35" s="271"/>
      <c r="BE35" s="272"/>
      <c r="BF35" s="281"/>
      <c r="BG35" s="282"/>
      <c r="BH35" s="282"/>
      <c r="BI35" s="282"/>
      <c r="BJ35" s="283"/>
    </row>
    <row r="36" spans="2:62" ht="20.25" customHeight="1" x14ac:dyDescent="0.4">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179</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f>IF(AY35="","",VLOOKUP(AY35,'【記載例】シフト記号表（勤務時間帯）'!$C$6:$L$47,10,FALSE))</f>
        <v>8</v>
      </c>
      <c r="AZ36" s="171">
        <f>IF(AZ35="","",VLOOKUP(AZ35,'【記載例】シフト記号表（勤務時間帯）'!$C$6:$L$47,10,FALSE))</f>
        <v>8</v>
      </c>
      <c r="BA36" s="171" t="str">
        <f>IF(BA35="","",VLOOKUP(BA35,'【記載例】シフト記号表（勤務時間帯）'!$C$6:$L$47,10,FALSE))</f>
        <v/>
      </c>
      <c r="BB36" s="287">
        <f>IF($BE$3="４週",SUM(W36:AX36),IF($BE$3="暦月",SUM(W36:BA36),""))</f>
        <v>176</v>
      </c>
      <c r="BC36" s="288"/>
      <c r="BD36" s="289">
        <f>IF($BE$3="４週",BB36/4,IF($BE$3="暦月",(BB36/($BE$8/7)),""))</f>
        <v>41.06666666666667</v>
      </c>
      <c r="BE36" s="288"/>
      <c r="BF36" s="284"/>
      <c r="BG36" s="285"/>
      <c r="BH36" s="285"/>
      <c r="BI36" s="285"/>
      <c r="BJ36" s="286"/>
    </row>
    <row r="37" spans="2:62" ht="20.25" customHeight="1" x14ac:dyDescent="0.4">
      <c r="B37" s="349">
        <f>B35+1</f>
        <v>12</v>
      </c>
      <c r="C37" s="213" t="s">
        <v>212</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224</v>
      </c>
      <c r="AD37" s="103" t="s">
        <v>224</v>
      </c>
      <c r="AE37" s="104" t="s">
        <v>40</v>
      </c>
      <c r="AF37" s="104" t="s">
        <v>40</v>
      </c>
      <c r="AG37" s="104" t="s">
        <v>40</v>
      </c>
      <c r="AH37" s="104"/>
      <c r="AI37" s="104"/>
      <c r="AJ37" s="105" t="s">
        <v>40</v>
      </c>
      <c r="AK37" s="103" t="s">
        <v>40</v>
      </c>
      <c r="AL37" s="104" t="s">
        <v>224</v>
      </c>
      <c r="AM37" s="104" t="s">
        <v>40</v>
      </c>
      <c r="AN37" s="104" t="s">
        <v>40</v>
      </c>
      <c r="AO37" s="104"/>
      <c r="AP37" s="104"/>
      <c r="AQ37" s="105" t="s">
        <v>224</v>
      </c>
      <c r="AR37" s="103" t="s">
        <v>40</v>
      </c>
      <c r="AS37" s="104" t="s">
        <v>224</v>
      </c>
      <c r="AT37" s="104" t="s">
        <v>224</v>
      </c>
      <c r="AU37" s="104" t="s">
        <v>40</v>
      </c>
      <c r="AV37" s="104"/>
      <c r="AW37" s="104"/>
      <c r="AX37" s="105" t="s">
        <v>40</v>
      </c>
      <c r="AY37" s="103" t="s">
        <v>264</v>
      </c>
      <c r="AZ37" s="104" t="s">
        <v>264</v>
      </c>
      <c r="BA37" s="106"/>
      <c r="BB37" s="269"/>
      <c r="BC37" s="270"/>
      <c r="BD37" s="271"/>
      <c r="BE37" s="272"/>
      <c r="BF37" s="281"/>
      <c r="BG37" s="282"/>
      <c r="BH37" s="282"/>
      <c r="BI37" s="282"/>
      <c r="BJ37" s="283"/>
    </row>
    <row r="38" spans="2:62" ht="20.25" customHeight="1" x14ac:dyDescent="0.4">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179</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f>IF(AY37="","",VLOOKUP(AY37,'【記載例】シフト記号表（勤務時間帯）'!$C$6:$L$47,10,FALSE))</f>
        <v>8.0000000000000018</v>
      </c>
      <c r="AZ38" s="171">
        <f>IF(AZ37="","",VLOOKUP(AZ37,'【記載例】シフト記号表（勤務時間帯）'!$C$6:$L$47,10,FALSE))</f>
        <v>8.0000000000000018</v>
      </c>
      <c r="BA38" s="171" t="str">
        <f>IF(BA37="","",VLOOKUP(BA37,'【記載例】シフト記号表（勤務時間帯）'!$C$6:$L$47,10,FALSE))</f>
        <v/>
      </c>
      <c r="BB38" s="287">
        <f>IF($BE$3="４週",SUM(W38:AX38),IF($BE$3="暦月",SUM(W38:BA38),""))</f>
        <v>176.00000000000003</v>
      </c>
      <c r="BC38" s="288"/>
      <c r="BD38" s="289">
        <f>IF($BE$3="４週",BB38/4,IF($BE$3="暦月",(BB38/($BE$8/7)),""))</f>
        <v>41.066666666666677</v>
      </c>
      <c r="BE38" s="288"/>
      <c r="BF38" s="284"/>
      <c r="BG38" s="285"/>
      <c r="BH38" s="285"/>
      <c r="BI38" s="285"/>
      <c r="BJ38" s="286"/>
    </row>
    <row r="39" spans="2:62" ht="20.25" customHeight="1" x14ac:dyDescent="0.4">
      <c r="B39" s="349">
        <f>B37+1</f>
        <v>13</v>
      </c>
      <c r="C39" s="213" t="s">
        <v>212</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225</v>
      </c>
      <c r="AA39" s="104"/>
      <c r="AB39" s="104"/>
      <c r="AC39" s="105" t="s">
        <v>41</v>
      </c>
      <c r="AD39" s="103" t="s">
        <v>41</v>
      </c>
      <c r="AE39" s="104" t="s">
        <v>41</v>
      </c>
      <c r="AF39" s="104" t="s">
        <v>41</v>
      </c>
      <c r="AG39" s="104" t="s">
        <v>225</v>
      </c>
      <c r="AH39" s="104"/>
      <c r="AI39" s="104"/>
      <c r="AJ39" s="105" t="s">
        <v>41</v>
      </c>
      <c r="AK39" s="103" t="s">
        <v>41</v>
      </c>
      <c r="AL39" s="104" t="s">
        <v>41</v>
      </c>
      <c r="AM39" s="104" t="s">
        <v>41</v>
      </c>
      <c r="AN39" s="104" t="s">
        <v>225</v>
      </c>
      <c r="AO39" s="104"/>
      <c r="AP39" s="104"/>
      <c r="AQ39" s="105" t="s">
        <v>41</v>
      </c>
      <c r="AR39" s="103" t="s">
        <v>41</v>
      </c>
      <c r="AS39" s="104" t="s">
        <v>41</v>
      </c>
      <c r="AT39" s="104" t="s">
        <v>41</v>
      </c>
      <c r="AU39" s="104" t="s">
        <v>225</v>
      </c>
      <c r="AV39" s="104"/>
      <c r="AW39" s="104"/>
      <c r="AX39" s="105" t="s">
        <v>41</v>
      </c>
      <c r="AY39" s="103" t="s">
        <v>263</v>
      </c>
      <c r="AZ39" s="104" t="s">
        <v>263</v>
      </c>
      <c r="BA39" s="106"/>
      <c r="BB39" s="269"/>
      <c r="BC39" s="270"/>
      <c r="BD39" s="271"/>
      <c r="BE39" s="272"/>
      <c r="BF39" s="281"/>
      <c r="BG39" s="282"/>
      <c r="BH39" s="282"/>
      <c r="BI39" s="282"/>
      <c r="BJ39" s="283"/>
    </row>
    <row r="40" spans="2:62" ht="20.25" customHeight="1" x14ac:dyDescent="0.4">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179</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f>IF(AY39="","",VLOOKUP(AY39,'【記載例】シフト記号表（勤務時間帯）'!$C$6:$L$47,10,FALSE))</f>
        <v>8</v>
      </c>
      <c r="AZ40" s="171">
        <f>IF(AZ39="","",VLOOKUP(AZ39,'【記載例】シフト記号表（勤務時間帯）'!$C$6:$L$47,10,FALSE))</f>
        <v>8</v>
      </c>
      <c r="BA40" s="171" t="str">
        <f>IF(BA39="","",VLOOKUP(BA39,'【記載例】シフト記号表（勤務時間帯）'!$C$6:$L$47,10,FALSE))</f>
        <v/>
      </c>
      <c r="BB40" s="287">
        <f>IF($BE$3="４週",SUM(W40:AX40),IF($BE$3="暦月",SUM(W40:BA40),""))</f>
        <v>176</v>
      </c>
      <c r="BC40" s="288"/>
      <c r="BD40" s="289">
        <f>IF($BE$3="４週",BB40/4,IF($BE$3="暦月",(BB40/($BE$8/7)),""))</f>
        <v>41.06666666666667</v>
      </c>
      <c r="BE40" s="288"/>
      <c r="BF40" s="284"/>
      <c r="BG40" s="285"/>
      <c r="BH40" s="285"/>
      <c r="BI40" s="285"/>
      <c r="BJ40" s="286"/>
    </row>
    <row r="41" spans="2:62" ht="20.25" customHeight="1" x14ac:dyDescent="0.4">
      <c r="B41" s="349">
        <f>B39+1</f>
        <v>14</v>
      </c>
      <c r="C41" s="213" t="s">
        <v>212</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223</v>
      </c>
      <c r="Y41" s="104"/>
      <c r="Z41" s="104"/>
      <c r="AA41" s="104" t="s">
        <v>223</v>
      </c>
      <c r="AB41" s="104" t="s">
        <v>39</v>
      </c>
      <c r="AC41" s="105" t="s">
        <v>223</v>
      </c>
      <c r="AD41" s="103" t="s">
        <v>39</v>
      </c>
      <c r="AE41" s="104" t="s">
        <v>223</v>
      </c>
      <c r="AF41" s="104"/>
      <c r="AG41" s="104"/>
      <c r="AH41" s="104" t="s">
        <v>223</v>
      </c>
      <c r="AI41" s="104" t="s">
        <v>39</v>
      </c>
      <c r="AJ41" s="105" t="s">
        <v>223</v>
      </c>
      <c r="AK41" s="103" t="s">
        <v>39</v>
      </c>
      <c r="AL41" s="104" t="s">
        <v>223</v>
      </c>
      <c r="AM41" s="104"/>
      <c r="AN41" s="104"/>
      <c r="AO41" s="104" t="s">
        <v>223</v>
      </c>
      <c r="AP41" s="104" t="s">
        <v>39</v>
      </c>
      <c r="AQ41" s="105" t="s">
        <v>223</v>
      </c>
      <c r="AR41" s="103" t="s">
        <v>39</v>
      </c>
      <c r="AS41" s="104" t="s">
        <v>223</v>
      </c>
      <c r="AT41" s="104"/>
      <c r="AU41" s="104"/>
      <c r="AV41" s="104" t="s">
        <v>223</v>
      </c>
      <c r="AW41" s="104" t="s">
        <v>39</v>
      </c>
      <c r="AX41" s="105" t="s">
        <v>223</v>
      </c>
      <c r="AY41" s="103" t="s">
        <v>251</v>
      </c>
      <c r="AZ41" s="104" t="s">
        <v>251</v>
      </c>
      <c r="BA41" s="106"/>
      <c r="BB41" s="269"/>
      <c r="BC41" s="270"/>
      <c r="BD41" s="271"/>
      <c r="BE41" s="272"/>
      <c r="BF41" s="281"/>
      <c r="BG41" s="282"/>
      <c r="BH41" s="282"/>
      <c r="BI41" s="282"/>
      <c r="BJ41" s="283"/>
    </row>
    <row r="42" spans="2:62" ht="20.25" customHeight="1" x14ac:dyDescent="0.4">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179</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f>IF(AY41="","",VLOOKUP(AY41,'【記載例】シフト記号表（勤務時間帯）'!$C$6:$L$47,10,FALSE))</f>
        <v>8</v>
      </c>
      <c r="AZ42" s="171">
        <f>IF(AZ41="","",VLOOKUP(AZ41,'【記載例】シフト記号表（勤務時間帯）'!$C$6:$L$47,10,FALSE))</f>
        <v>8</v>
      </c>
      <c r="BA42" s="171" t="str">
        <f>IF(BA41="","",VLOOKUP(BA41,'【記載例】シフト記号表（勤務時間帯）'!$C$6:$L$47,10,FALSE))</f>
        <v/>
      </c>
      <c r="BB42" s="287">
        <f>IF($BE$3="４週",SUM(W42:AX42),IF($BE$3="暦月",SUM(W42:BA42),""))</f>
        <v>176</v>
      </c>
      <c r="BC42" s="288"/>
      <c r="BD42" s="289">
        <f>IF($BE$3="４週",BB42/4,IF($BE$3="暦月",(BB42/($BE$8/7)),""))</f>
        <v>41.06666666666667</v>
      </c>
      <c r="BE42" s="288"/>
      <c r="BF42" s="284"/>
      <c r="BG42" s="285"/>
      <c r="BH42" s="285"/>
      <c r="BI42" s="285"/>
      <c r="BJ42" s="286"/>
    </row>
    <row r="43" spans="2:62" ht="20.25" customHeight="1" x14ac:dyDescent="0.4">
      <c r="B43" s="349">
        <f>B41+1</f>
        <v>15</v>
      </c>
      <c r="C43" s="213" t="s">
        <v>212</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224</v>
      </c>
      <c r="AB43" s="104" t="s">
        <v>40</v>
      </c>
      <c r="AC43" s="105" t="s">
        <v>40</v>
      </c>
      <c r="AD43" s="103" t="s">
        <v>40</v>
      </c>
      <c r="AE43" s="104" t="s">
        <v>40</v>
      </c>
      <c r="AF43" s="104"/>
      <c r="AG43" s="104"/>
      <c r="AH43" s="104" t="s">
        <v>224</v>
      </c>
      <c r="AI43" s="104" t="s">
        <v>40</v>
      </c>
      <c r="AJ43" s="105" t="s">
        <v>40</v>
      </c>
      <c r="AK43" s="103" t="s">
        <v>40</v>
      </c>
      <c r="AL43" s="104" t="s">
        <v>40</v>
      </c>
      <c r="AM43" s="104"/>
      <c r="AN43" s="104"/>
      <c r="AO43" s="104" t="s">
        <v>224</v>
      </c>
      <c r="AP43" s="104" t="s">
        <v>40</v>
      </c>
      <c r="AQ43" s="105" t="s">
        <v>40</v>
      </c>
      <c r="AR43" s="103" t="s">
        <v>40</v>
      </c>
      <c r="AS43" s="104" t="s">
        <v>40</v>
      </c>
      <c r="AT43" s="104"/>
      <c r="AU43" s="104"/>
      <c r="AV43" s="104" t="s">
        <v>224</v>
      </c>
      <c r="AW43" s="104" t="s">
        <v>40</v>
      </c>
      <c r="AX43" s="105" t="s">
        <v>40</v>
      </c>
      <c r="AY43" s="103" t="s">
        <v>264</v>
      </c>
      <c r="AZ43" s="104" t="s">
        <v>264</v>
      </c>
      <c r="BA43" s="106"/>
      <c r="BB43" s="269"/>
      <c r="BC43" s="270"/>
      <c r="BD43" s="271"/>
      <c r="BE43" s="272"/>
      <c r="BF43" s="281"/>
      <c r="BG43" s="282"/>
      <c r="BH43" s="282"/>
      <c r="BI43" s="282"/>
      <c r="BJ43" s="283"/>
    </row>
    <row r="44" spans="2:62" ht="20.25" customHeight="1" x14ac:dyDescent="0.4">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179</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f>IF(AY43="","",VLOOKUP(AY43,'【記載例】シフト記号表（勤務時間帯）'!$C$6:$L$47,10,FALSE))</f>
        <v>8.0000000000000018</v>
      </c>
      <c r="AZ44" s="171">
        <f>IF(AZ43="","",VLOOKUP(AZ43,'【記載例】シフト記号表（勤務時間帯）'!$C$6:$L$47,10,FALSE))</f>
        <v>8.0000000000000018</v>
      </c>
      <c r="BA44" s="171" t="str">
        <f>IF(BA43="","",VLOOKUP(BA43,'【記載例】シフト記号表（勤務時間帯）'!$C$6:$L$47,10,FALSE))</f>
        <v/>
      </c>
      <c r="BB44" s="287">
        <f>IF($BE$3="４週",SUM(W44:AX44),IF($BE$3="暦月",SUM(W44:BA44),""))</f>
        <v>176.00000000000003</v>
      </c>
      <c r="BC44" s="288"/>
      <c r="BD44" s="289">
        <f>IF($BE$3="４週",BB44/4,IF($BE$3="暦月",(BB44/($BE$8/7)),""))</f>
        <v>41.066666666666677</v>
      </c>
      <c r="BE44" s="288"/>
      <c r="BF44" s="284"/>
      <c r="BG44" s="285"/>
      <c r="BH44" s="285"/>
      <c r="BI44" s="285"/>
      <c r="BJ44" s="286"/>
    </row>
    <row r="45" spans="2:62" ht="20.25" customHeight="1" x14ac:dyDescent="0.4">
      <c r="B45" s="349">
        <f>B43+1</f>
        <v>16</v>
      </c>
      <c r="C45" s="213" t="s">
        <v>212</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225</v>
      </c>
      <c r="AB45" s="104" t="s">
        <v>41</v>
      </c>
      <c r="AC45" s="105" t="s">
        <v>41</v>
      </c>
      <c r="AD45" s="103" t="s">
        <v>41</v>
      </c>
      <c r="AE45" s="104" t="s">
        <v>41</v>
      </c>
      <c r="AF45" s="104"/>
      <c r="AG45" s="104"/>
      <c r="AH45" s="104" t="s">
        <v>225</v>
      </c>
      <c r="AI45" s="104" t="s">
        <v>41</v>
      </c>
      <c r="AJ45" s="105" t="s">
        <v>41</v>
      </c>
      <c r="AK45" s="103" t="s">
        <v>41</v>
      </c>
      <c r="AL45" s="104" t="s">
        <v>41</v>
      </c>
      <c r="AM45" s="104"/>
      <c r="AN45" s="104"/>
      <c r="AO45" s="104" t="s">
        <v>225</v>
      </c>
      <c r="AP45" s="104" t="s">
        <v>41</v>
      </c>
      <c r="AQ45" s="105" t="s">
        <v>41</v>
      </c>
      <c r="AR45" s="103" t="s">
        <v>41</v>
      </c>
      <c r="AS45" s="104" t="s">
        <v>41</v>
      </c>
      <c r="AT45" s="104"/>
      <c r="AU45" s="104"/>
      <c r="AV45" s="104" t="s">
        <v>225</v>
      </c>
      <c r="AW45" s="104" t="s">
        <v>41</v>
      </c>
      <c r="AX45" s="105" t="s">
        <v>41</v>
      </c>
      <c r="AY45" s="103" t="s">
        <v>263</v>
      </c>
      <c r="AZ45" s="104" t="s">
        <v>263</v>
      </c>
      <c r="BA45" s="106"/>
      <c r="BB45" s="269"/>
      <c r="BC45" s="270"/>
      <c r="BD45" s="271"/>
      <c r="BE45" s="272"/>
      <c r="BF45" s="281"/>
      <c r="BG45" s="282"/>
      <c r="BH45" s="282"/>
      <c r="BI45" s="282"/>
      <c r="BJ45" s="283"/>
    </row>
    <row r="46" spans="2:62" ht="20.25" customHeight="1" x14ac:dyDescent="0.4">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179</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f>IF(AY45="","",VLOOKUP(AY45,'【記載例】シフト記号表（勤務時間帯）'!$C$6:$L$47,10,FALSE))</f>
        <v>8</v>
      </c>
      <c r="AZ46" s="171">
        <f>IF(AZ45="","",VLOOKUP(AZ45,'【記載例】シフト記号表（勤務時間帯）'!$C$6:$L$47,10,FALSE))</f>
        <v>8</v>
      </c>
      <c r="BA46" s="171" t="str">
        <f>IF(BA45="","",VLOOKUP(BA45,'【記載例】シフト記号表（勤務時間帯）'!$C$6:$L$47,10,FALSE))</f>
        <v/>
      </c>
      <c r="BB46" s="287">
        <f>IF($BE$3="４週",SUM(W46:AX46),IF($BE$3="暦月",SUM(W46:BA46),""))</f>
        <v>176</v>
      </c>
      <c r="BC46" s="288"/>
      <c r="BD46" s="289">
        <f>IF($BE$3="４週",BB46/4,IF($BE$3="暦月",(BB46/($BE$8/7)),""))</f>
        <v>41.06666666666667</v>
      </c>
      <c r="BE46" s="288"/>
      <c r="BF46" s="284"/>
      <c r="BG46" s="285"/>
      <c r="BH46" s="285"/>
      <c r="BI46" s="285"/>
      <c r="BJ46" s="286"/>
    </row>
    <row r="47" spans="2:62" ht="20.25" customHeight="1" x14ac:dyDescent="0.4">
      <c r="B47" s="349">
        <f>B45+1</f>
        <v>17</v>
      </c>
      <c r="C47" s="213" t="s">
        <v>212</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223</v>
      </c>
      <c r="AA47" s="104"/>
      <c r="AB47" s="104"/>
      <c r="AC47" s="105" t="s">
        <v>39</v>
      </c>
      <c r="AD47" s="103" t="s">
        <v>39</v>
      </c>
      <c r="AE47" s="104" t="s">
        <v>39</v>
      </c>
      <c r="AF47" s="104" t="s">
        <v>39</v>
      </c>
      <c r="AG47" s="104" t="s">
        <v>223</v>
      </c>
      <c r="AH47" s="104"/>
      <c r="AI47" s="104"/>
      <c r="AJ47" s="105" t="s">
        <v>39</v>
      </c>
      <c r="AK47" s="103" t="s">
        <v>39</v>
      </c>
      <c r="AL47" s="104" t="s">
        <v>39</v>
      </c>
      <c r="AM47" s="104" t="s">
        <v>39</v>
      </c>
      <c r="AN47" s="104" t="s">
        <v>223</v>
      </c>
      <c r="AO47" s="104"/>
      <c r="AP47" s="104"/>
      <c r="AQ47" s="105" t="s">
        <v>39</v>
      </c>
      <c r="AR47" s="103" t="s">
        <v>39</v>
      </c>
      <c r="AS47" s="104" t="s">
        <v>39</v>
      </c>
      <c r="AT47" s="104" t="s">
        <v>39</v>
      </c>
      <c r="AU47" s="104" t="s">
        <v>223</v>
      </c>
      <c r="AV47" s="104"/>
      <c r="AW47" s="104"/>
      <c r="AX47" s="105" t="s">
        <v>39</v>
      </c>
      <c r="AY47" s="103" t="s">
        <v>251</v>
      </c>
      <c r="AZ47" s="104" t="s">
        <v>251</v>
      </c>
      <c r="BA47" s="106"/>
      <c r="BB47" s="269"/>
      <c r="BC47" s="270"/>
      <c r="BD47" s="271"/>
      <c r="BE47" s="272"/>
      <c r="BF47" s="281"/>
      <c r="BG47" s="282"/>
      <c r="BH47" s="282"/>
      <c r="BI47" s="282"/>
      <c r="BJ47" s="283"/>
    </row>
    <row r="48" spans="2:62" ht="20.25" customHeight="1" x14ac:dyDescent="0.4">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179</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f>IF(AY47="","",VLOOKUP(AY47,'【記載例】シフト記号表（勤務時間帯）'!$C$6:$L$47,10,FALSE))</f>
        <v>8</v>
      </c>
      <c r="AZ48" s="171">
        <f>IF(AZ47="","",VLOOKUP(AZ47,'【記載例】シフト記号表（勤務時間帯）'!$C$6:$L$47,10,FALSE))</f>
        <v>8</v>
      </c>
      <c r="BA48" s="171" t="str">
        <f>IF(BA47="","",VLOOKUP(BA47,'【記載例】シフト記号表（勤務時間帯）'!$C$6:$L$47,10,FALSE))</f>
        <v/>
      </c>
      <c r="BB48" s="287">
        <f>IF($BE$3="４週",SUM(W48:AX48),IF($BE$3="暦月",SUM(W48:BA48),""))</f>
        <v>176</v>
      </c>
      <c r="BC48" s="288"/>
      <c r="BD48" s="289">
        <f>IF($BE$3="４週",BB48/4,IF($BE$3="暦月",(BB48/($BE$8/7)),""))</f>
        <v>41.06666666666667</v>
      </c>
      <c r="BE48" s="288"/>
      <c r="BF48" s="284"/>
      <c r="BG48" s="285"/>
      <c r="BH48" s="285"/>
      <c r="BI48" s="285"/>
      <c r="BJ48" s="286"/>
    </row>
    <row r="49" spans="2:62" ht="20.25" customHeight="1" x14ac:dyDescent="0.4">
      <c r="B49" s="349">
        <f>B47+1</f>
        <v>18</v>
      </c>
      <c r="C49" s="213" t="s">
        <v>212</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224</v>
      </c>
      <c r="AD49" s="103" t="s">
        <v>224</v>
      </c>
      <c r="AE49" s="104" t="s">
        <v>40</v>
      </c>
      <c r="AF49" s="104" t="s">
        <v>40</v>
      </c>
      <c r="AG49" s="104" t="s">
        <v>40</v>
      </c>
      <c r="AH49" s="104"/>
      <c r="AI49" s="104"/>
      <c r="AJ49" s="105" t="s">
        <v>40</v>
      </c>
      <c r="AK49" s="103" t="s">
        <v>40</v>
      </c>
      <c r="AL49" s="104" t="s">
        <v>224</v>
      </c>
      <c r="AM49" s="104" t="s">
        <v>40</v>
      </c>
      <c r="AN49" s="104" t="s">
        <v>40</v>
      </c>
      <c r="AO49" s="104"/>
      <c r="AP49" s="104"/>
      <c r="AQ49" s="105" t="s">
        <v>224</v>
      </c>
      <c r="AR49" s="103" t="s">
        <v>40</v>
      </c>
      <c r="AS49" s="104" t="s">
        <v>224</v>
      </c>
      <c r="AT49" s="104" t="s">
        <v>224</v>
      </c>
      <c r="AU49" s="104" t="s">
        <v>40</v>
      </c>
      <c r="AV49" s="104"/>
      <c r="AW49" s="104"/>
      <c r="AX49" s="105" t="s">
        <v>40</v>
      </c>
      <c r="AY49" s="103" t="s">
        <v>264</v>
      </c>
      <c r="AZ49" s="104" t="s">
        <v>264</v>
      </c>
      <c r="BA49" s="106"/>
      <c r="BB49" s="269"/>
      <c r="BC49" s="270"/>
      <c r="BD49" s="271"/>
      <c r="BE49" s="272"/>
      <c r="BF49" s="281"/>
      <c r="BG49" s="282"/>
      <c r="BH49" s="282"/>
      <c r="BI49" s="282"/>
      <c r="BJ49" s="283"/>
    </row>
    <row r="50" spans="2:62" ht="20.25" customHeight="1" x14ac:dyDescent="0.4">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179</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f>IF(AY49="","",VLOOKUP(AY49,'【記載例】シフト記号表（勤務時間帯）'!$C$6:$L$47,10,FALSE))</f>
        <v>8.0000000000000018</v>
      </c>
      <c r="AZ50" s="171">
        <f>IF(AZ49="","",VLOOKUP(AZ49,'【記載例】シフト記号表（勤務時間帯）'!$C$6:$L$47,10,FALSE))</f>
        <v>8.0000000000000018</v>
      </c>
      <c r="BA50" s="171" t="str">
        <f>IF(BA49="","",VLOOKUP(BA49,'【記載例】シフト記号表（勤務時間帯）'!$C$6:$L$47,10,FALSE))</f>
        <v/>
      </c>
      <c r="BB50" s="287">
        <f>IF($BE$3="４週",SUM(W50:AX50),IF($BE$3="暦月",SUM(W50:BA50),""))</f>
        <v>176.00000000000003</v>
      </c>
      <c r="BC50" s="288"/>
      <c r="BD50" s="289">
        <f>IF($BE$3="４週",BB50/4,IF($BE$3="暦月",(BB50/($BE$8/7)),""))</f>
        <v>41.066666666666677</v>
      </c>
      <c r="BE50" s="288"/>
      <c r="BF50" s="284"/>
      <c r="BG50" s="285"/>
      <c r="BH50" s="285"/>
      <c r="BI50" s="285"/>
      <c r="BJ50" s="286"/>
    </row>
    <row r="51" spans="2:62" ht="20.25" customHeight="1" x14ac:dyDescent="0.4">
      <c r="B51" s="349">
        <f>B49+1</f>
        <v>19</v>
      </c>
      <c r="C51" s="213" t="s">
        <v>212</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225</v>
      </c>
      <c r="AA51" s="104"/>
      <c r="AB51" s="104"/>
      <c r="AC51" s="105" t="s">
        <v>41</v>
      </c>
      <c r="AD51" s="103" t="s">
        <v>41</v>
      </c>
      <c r="AE51" s="104" t="s">
        <v>41</v>
      </c>
      <c r="AF51" s="104" t="s">
        <v>41</v>
      </c>
      <c r="AG51" s="104" t="s">
        <v>225</v>
      </c>
      <c r="AH51" s="104"/>
      <c r="AI51" s="104"/>
      <c r="AJ51" s="105" t="s">
        <v>41</v>
      </c>
      <c r="AK51" s="103" t="s">
        <v>41</v>
      </c>
      <c r="AL51" s="104" t="s">
        <v>41</v>
      </c>
      <c r="AM51" s="104" t="s">
        <v>41</v>
      </c>
      <c r="AN51" s="104" t="s">
        <v>225</v>
      </c>
      <c r="AO51" s="104"/>
      <c r="AP51" s="104"/>
      <c r="AQ51" s="105" t="s">
        <v>41</v>
      </c>
      <c r="AR51" s="103" t="s">
        <v>41</v>
      </c>
      <c r="AS51" s="104" t="s">
        <v>41</v>
      </c>
      <c r="AT51" s="104" t="s">
        <v>41</v>
      </c>
      <c r="AU51" s="104" t="s">
        <v>225</v>
      </c>
      <c r="AV51" s="104"/>
      <c r="AW51" s="104"/>
      <c r="AX51" s="105" t="s">
        <v>41</v>
      </c>
      <c r="AY51" s="103" t="s">
        <v>263</v>
      </c>
      <c r="AZ51" s="104" t="s">
        <v>263</v>
      </c>
      <c r="BA51" s="106"/>
      <c r="BB51" s="269"/>
      <c r="BC51" s="270"/>
      <c r="BD51" s="271"/>
      <c r="BE51" s="272"/>
      <c r="BF51" s="281"/>
      <c r="BG51" s="282"/>
      <c r="BH51" s="282"/>
      <c r="BI51" s="282"/>
      <c r="BJ51" s="283"/>
    </row>
    <row r="52" spans="2:62" ht="20.25" customHeight="1" x14ac:dyDescent="0.4">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179</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f>IF(AY51="","",VLOOKUP(AY51,'【記載例】シフト記号表（勤務時間帯）'!$C$6:$L$47,10,FALSE))</f>
        <v>8</v>
      </c>
      <c r="AZ52" s="171">
        <f>IF(AZ51="","",VLOOKUP(AZ51,'【記載例】シフト記号表（勤務時間帯）'!$C$6:$L$47,10,FALSE))</f>
        <v>8</v>
      </c>
      <c r="BA52" s="171" t="str">
        <f>IF(BA51="","",VLOOKUP(BA51,'【記載例】シフト記号表（勤務時間帯）'!$C$6:$L$47,10,FALSE))</f>
        <v/>
      </c>
      <c r="BB52" s="287">
        <f>IF($BE$3="４週",SUM(W52:AX52),IF($BE$3="暦月",SUM(W52:BA52),""))</f>
        <v>176</v>
      </c>
      <c r="BC52" s="288"/>
      <c r="BD52" s="289">
        <f>IF($BE$3="４週",BB52/4,IF($BE$3="暦月",(BB52/($BE$8/7)),""))</f>
        <v>41.06666666666667</v>
      </c>
      <c r="BE52" s="288"/>
      <c r="BF52" s="284"/>
      <c r="BG52" s="285"/>
      <c r="BH52" s="285"/>
      <c r="BI52" s="285"/>
      <c r="BJ52" s="286"/>
    </row>
    <row r="53" spans="2:62" ht="20.25" customHeight="1" x14ac:dyDescent="0.4">
      <c r="B53" s="349">
        <f>B51+1</f>
        <v>20</v>
      </c>
      <c r="C53" s="213" t="s">
        <v>212</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224</v>
      </c>
      <c r="AB53" s="104" t="s">
        <v>40</v>
      </c>
      <c r="AC53" s="105"/>
      <c r="AD53" s="103"/>
      <c r="AE53" s="104"/>
      <c r="AF53" s="104" t="s">
        <v>40</v>
      </c>
      <c r="AG53" s="104" t="s">
        <v>40</v>
      </c>
      <c r="AH53" s="104" t="s">
        <v>40</v>
      </c>
      <c r="AI53" s="104" t="s">
        <v>224</v>
      </c>
      <c r="AJ53" s="105"/>
      <c r="AK53" s="103"/>
      <c r="AL53" s="104"/>
      <c r="AM53" s="104" t="s">
        <v>40</v>
      </c>
      <c r="AN53" s="104" t="s">
        <v>40</v>
      </c>
      <c r="AO53" s="104" t="s">
        <v>40</v>
      </c>
      <c r="AP53" s="104" t="s">
        <v>40</v>
      </c>
      <c r="AQ53" s="105"/>
      <c r="AR53" s="103"/>
      <c r="AS53" s="104"/>
      <c r="AT53" s="104" t="s">
        <v>224</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179</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29.866666666666674</v>
      </c>
      <c r="BE54" s="288"/>
      <c r="BF54" s="284"/>
      <c r="BG54" s="285"/>
      <c r="BH54" s="285"/>
      <c r="BI54" s="285"/>
      <c r="BJ54" s="286"/>
    </row>
    <row r="55" spans="2:62" ht="20.25" customHeight="1" x14ac:dyDescent="0.4">
      <c r="B55" s="349">
        <f>B53+1</f>
        <v>21</v>
      </c>
      <c r="C55" s="213" t="s">
        <v>215</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223</v>
      </c>
      <c r="Y55" s="104"/>
      <c r="Z55" s="104"/>
      <c r="AA55" s="104" t="s">
        <v>223</v>
      </c>
      <c r="AB55" s="104" t="s">
        <v>39</v>
      </c>
      <c r="AC55" s="105" t="s">
        <v>223</v>
      </c>
      <c r="AD55" s="103" t="s">
        <v>39</v>
      </c>
      <c r="AE55" s="104" t="s">
        <v>223</v>
      </c>
      <c r="AF55" s="104"/>
      <c r="AG55" s="104"/>
      <c r="AH55" s="104" t="s">
        <v>223</v>
      </c>
      <c r="AI55" s="104" t="s">
        <v>39</v>
      </c>
      <c r="AJ55" s="105" t="s">
        <v>223</v>
      </c>
      <c r="AK55" s="103" t="s">
        <v>39</v>
      </c>
      <c r="AL55" s="104" t="s">
        <v>223</v>
      </c>
      <c r="AM55" s="104"/>
      <c r="AN55" s="104"/>
      <c r="AO55" s="104" t="s">
        <v>223</v>
      </c>
      <c r="AP55" s="104" t="s">
        <v>39</v>
      </c>
      <c r="AQ55" s="105" t="s">
        <v>223</v>
      </c>
      <c r="AR55" s="103" t="s">
        <v>39</v>
      </c>
      <c r="AS55" s="104" t="s">
        <v>223</v>
      </c>
      <c r="AT55" s="104"/>
      <c r="AU55" s="104"/>
      <c r="AV55" s="104" t="s">
        <v>223</v>
      </c>
      <c r="AW55" s="104" t="s">
        <v>39</v>
      </c>
      <c r="AX55" s="105" t="s">
        <v>223</v>
      </c>
      <c r="AY55" s="103" t="s">
        <v>251</v>
      </c>
      <c r="AZ55" s="104" t="s">
        <v>251</v>
      </c>
      <c r="BA55" s="106"/>
      <c r="BB55" s="269"/>
      <c r="BC55" s="270"/>
      <c r="BD55" s="271"/>
      <c r="BE55" s="272"/>
      <c r="BF55" s="281"/>
      <c r="BG55" s="282"/>
      <c r="BH55" s="282"/>
      <c r="BI55" s="282"/>
      <c r="BJ55" s="283"/>
    </row>
    <row r="56" spans="2:62" ht="20.25" customHeight="1" x14ac:dyDescent="0.4">
      <c r="B56" s="350"/>
      <c r="C56" s="211"/>
      <c r="D56" s="212"/>
      <c r="E56" s="160"/>
      <c r="F56" s="161" t="str">
        <f>C55</f>
        <v>看護職員</v>
      </c>
      <c r="G56" s="160"/>
      <c r="H56" s="161" t="str">
        <f>I55</f>
        <v>A</v>
      </c>
      <c r="I56" s="275"/>
      <c r="J56" s="276"/>
      <c r="K56" s="279"/>
      <c r="L56" s="280"/>
      <c r="M56" s="280"/>
      <c r="N56" s="212"/>
      <c r="O56" s="305"/>
      <c r="P56" s="306"/>
      <c r="Q56" s="306"/>
      <c r="R56" s="306"/>
      <c r="S56" s="307"/>
      <c r="T56" s="193" t="s">
        <v>179</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f>IF(AY55="","",VLOOKUP(AY55,'【記載例】シフト記号表（勤務時間帯）'!$C$6:$L$47,10,FALSE))</f>
        <v>8</v>
      </c>
      <c r="AZ56" s="171">
        <f>IF(AZ55="","",VLOOKUP(AZ55,'【記載例】シフト記号表（勤務時間帯）'!$C$6:$L$47,10,FALSE))</f>
        <v>8</v>
      </c>
      <c r="BA56" s="171" t="str">
        <f>IF(BA55="","",VLOOKUP(BA55,'【記載例】シフト記号表（勤務時間帯）'!$C$6:$L$47,10,FALSE))</f>
        <v/>
      </c>
      <c r="BB56" s="287">
        <f>IF($BE$3="４週",SUM(W56:AX56),IF($BE$3="暦月",SUM(W56:BA56),""))</f>
        <v>176</v>
      </c>
      <c r="BC56" s="288"/>
      <c r="BD56" s="289">
        <f>IF($BE$3="４週",BB56/4,IF($BE$3="暦月",(BB56/($BE$8/7)),""))</f>
        <v>41.06666666666667</v>
      </c>
      <c r="BE56" s="288"/>
      <c r="BF56" s="284"/>
      <c r="BG56" s="285"/>
      <c r="BH56" s="285"/>
      <c r="BI56" s="285"/>
      <c r="BJ56" s="286"/>
    </row>
    <row r="57" spans="2:62" ht="20.25" customHeight="1" x14ac:dyDescent="0.4">
      <c r="B57" s="349">
        <f>B55+1</f>
        <v>22</v>
      </c>
      <c r="C57" s="213" t="s">
        <v>215</v>
      </c>
      <c r="D57" s="214"/>
      <c r="E57" s="160"/>
      <c r="F57" s="161"/>
      <c r="G57" s="160"/>
      <c r="H57" s="161"/>
      <c r="I57" s="273" t="s">
        <v>88</v>
      </c>
      <c r="J57" s="274"/>
      <c r="K57" s="277" t="s">
        <v>201</v>
      </c>
      <c r="L57" s="278"/>
      <c r="M57" s="278"/>
      <c r="N57" s="214"/>
      <c r="O57" s="305" t="s">
        <v>142</v>
      </c>
      <c r="P57" s="306"/>
      <c r="Q57" s="306"/>
      <c r="R57" s="306"/>
      <c r="S57" s="307"/>
      <c r="T57" s="192" t="s">
        <v>18</v>
      </c>
      <c r="U57" s="116"/>
      <c r="V57" s="117"/>
      <c r="W57" s="103" t="s">
        <v>40</v>
      </c>
      <c r="X57" s="104" t="s">
        <v>40</v>
      </c>
      <c r="Y57" s="104"/>
      <c r="Z57" s="104"/>
      <c r="AA57" s="104" t="s">
        <v>224</v>
      </c>
      <c r="AB57" s="104" t="s">
        <v>40</v>
      </c>
      <c r="AC57" s="105" t="s">
        <v>40</v>
      </c>
      <c r="AD57" s="103" t="s">
        <v>40</v>
      </c>
      <c r="AE57" s="104" t="s">
        <v>40</v>
      </c>
      <c r="AF57" s="104"/>
      <c r="AG57" s="104"/>
      <c r="AH57" s="104" t="s">
        <v>224</v>
      </c>
      <c r="AI57" s="104" t="s">
        <v>40</v>
      </c>
      <c r="AJ57" s="105" t="s">
        <v>40</v>
      </c>
      <c r="AK57" s="103" t="s">
        <v>40</v>
      </c>
      <c r="AL57" s="104" t="s">
        <v>40</v>
      </c>
      <c r="AM57" s="104"/>
      <c r="AN57" s="104"/>
      <c r="AO57" s="104" t="s">
        <v>224</v>
      </c>
      <c r="AP57" s="104" t="s">
        <v>40</v>
      </c>
      <c r="AQ57" s="105" t="s">
        <v>40</v>
      </c>
      <c r="AR57" s="103" t="s">
        <v>40</v>
      </c>
      <c r="AS57" s="104" t="s">
        <v>40</v>
      </c>
      <c r="AT57" s="104"/>
      <c r="AU57" s="104"/>
      <c r="AV57" s="104" t="s">
        <v>224</v>
      </c>
      <c r="AW57" s="104" t="s">
        <v>40</v>
      </c>
      <c r="AX57" s="105" t="s">
        <v>40</v>
      </c>
      <c r="AY57" s="103" t="s">
        <v>264</v>
      </c>
      <c r="AZ57" s="104" t="s">
        <v>264</v>
      </c>
      <c r="BA57" s="106"/>
      <c r="BB57" s="269"/>
      <c r="BC57" s="270"/>
      <c r="BD57" s="271"/>
      <c r="BE57" s="272"/>
      <c r="BF57" s="281"/>
      <c r="BG57" s="282"/>
      <c r="BH57" s="282"/>
      <c r="BI57" s="282"/>
      <c r="BJ57" s="283"/>
    </row>
    <row r="58" spans="2:62" ht="20.25" customHeight="1" x14ac:dyDescent="0.4">
      <c r="B58" s="350"/>
      <c r="C58" s="211"/>
      <c r="D58" s="212"/>
      <c r="E58" s="160"/>
      <c r="F58" s="161" t="str">
        <f>C57</f>
        <v>看護職員</v>
      </c>
      <c r="G58" s="160"/>
      <c r="H58" s="161" t="str">
        <f>I57</f>
        <v>A</v>
      </c>
      <c r="I58" s="275"/>
      <c r="J58" s="276"/>
      <c r="K58" s="279"/>
      <c r="L58" s="280"/>
      <c r="M58" s="280"/>
      <c r="N58" s="212"/>
      <c r="O58" s="305"/>
      <c r="P58" s="306"/>
      <c r="Q58" s="306"/>
      <c r="R58" s="306"/>
      <c r="S58" s="307"/>
      <c r="T58" s="193" t="s">
        <v>179</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f>IF(AY57="","",VLOOKUP(AY57,'【記載例】シフト記号表（勤務時間帯）'!$C$6:$L$47,10,FALSE))</f>
        <v>8.0000000000000018</v>
      </c>
      <c r="AZ58" s="171">
        <f>IF(AZ57="","",VLOOKUP(AZ57,'【記載例】シフト記号表（勤務時間帯）'!$C$6:$L$47,10,FALSE))</f>
        <v>8.0000000000000018</v>
      </c>
      <c r="BA58" s="171" t="str">
        <f>IF(BA57="","",VLOOKUP(BA57,'【記載例】シフト記号表（勤務時間帯）'!$C$6:$L$47,10,FALSE))</f>
        <v/>
      </c>
      <c r="BB58" s="287">
        <f>IF($BE$3="４週",SUM(W58:AX58),IF($BE$3="暦月",SUM(W58:BA58),""))</f>
        <v>176.00000000000003</v>
      </c>
      <c r="BC58" s="288"/>
      <c r="BD58" s="289">
        <f>IF($BE$3="４週",BB58/4,IF($BE$3="暦月",(BB58/($BE$8/7)),""))</f>
        <v>41.066666666666677</v>
      </c>
      <c r="BE58" s="288"/>
      <c r="BF58" s="284"/>
      <c r="BG58" s="285"/>
      <c r="BH58" s="285"/>
      <c r="BI58" s="285"/>
      <c r="BJ58" s="286"/>
    </row>
    <row r="59" spans="2:62" ht="20.25" customHeight="1" x14ac:dyDescent="0.4">
      <c r="B59" s="349">
        <f>B57+1</f>
        <v>23</v>
      </c>
      <c r="C59" s="213" t="s">
        <v>215</v>
      </c>
      <c r="D59" s="214"/>
      <c r="E59" s="160"/>
      <c r="F59" s="161"/>
      <c r="G59" s="160"/>
      <c r="H59" s="161"/>
      <c r="I59" s="273" t="s">
        <v>88</v>
      </c>
      <c r="J59" s="274"/>
      <c r="K59" s="277" t="s">
        <v>202</v>
      </c>
      <c r="L59" s="278"/>
      <c r="M59" s="278"/>
      <c r="N59" s="214"/>
      <c r="O59" s="305" t="s">
        <v>143</v>
      </c>
      <c r="P59" s="306"/>
      <c r="Q59" s="306"/>
      <c r="R59" s="306"/>
      <c r="S59" s="307"/>
      <c r="T59" s="192" t="s">
        <v>18</v>
      </c>
      <c r="U59" s="116"/>
      <c r="V59" s="117"/>
      <c r="W59" s="103" t="s">
        <v>41</v>
      </c>
      <c r="X59" s="104" t="s">
        <v>41</v>
      </c>
      <c r="Y59" s="104"/>
      <c r="Z59" s="104"/>
      <c r="AA59" s="104" t="s">
        <v>225</v>
      </c>
      <c r="AB59" s="104" t="s">
        <v>41</v>
      </c>
      <c r="AC59" s="105" t="s">
        <v>41</v>
      </c>
      <c r="AD59" s="103" t="s">
        <v>41</v>
      </c>
      <c r="AE59" s="104" t="s">
        <v>41</v>
      </c>
      <c r="AF59" s="104"/>
      <c r="AG59" s="104"/>
      <c r="AH59" s="104" t="s">
        <v>225</v>
      </c>
      <c r="AI59" s="104" t="s">
        <v>41</v>
      </c>
      <c r="AJ59" s="105" t="s">
        <v>41</v>
      </c>
      <c r="AK59" s="103" t="s">
        <v>41</v>
      </c>
      <c r="AL59" s="104" t="s">
        <v>41</v>
      </c>
      <c r="AM59" s="104"/>
      <c r="AN59" s="104"/>
      <c r="AO59" s="104" t="s">
        <v>225</v>
      </c>
      <c r="AP59" s="104" t="s">
        <v>41</v>
      </c>
      <c r="AQ59" s="105" t="s">
        <v>41</v>
      </c>
      <c r="AR59" s="103" t="s">
        <v>41</v>
      </c>
      <c r="AS59" s="104" t="s">
        <v>41</v>
      </c>
      <c r="AT59" s="104"/>
      <c r="AU59" s="104"/>
      <c r="AV59" s="104" t="s">
        <v>225</v>
      </c>
      <c r="AW59" s="104" t="s">
        <v>41</v>
      </c>
      <c r="AX59" s="105" t="s">
        <v>41</v>
      </c>
      <c r="AY59" s="103" t="s">
        <v>263</v>
      </c>
      <c r="AZ59" s="104" t="s">
        <v>263</v>
      </c>
      <c r="BA59" s="106"/>
      <c r="BB59" s="269"/>
      <c r="BC59" s="270"/>
      <c r="BD59" s="271"/>
      <c r="BE59" s="272"/>
      <c r="BF59" s="281"/>
      <c r="BG59" s="282"/>
      <c r="BH59" s="282"/>
      <c r="BI59" s="282"/>
      <c r="BJ59" s="283"/>
    </row>
    <row r="60" spans="2:62" ht="20.25" customHeight="1" x14ac:dyDescent="0.4">
      <c r="B60" s="350"/>
      <c r="C60" s="211"/>
      <c r="D60" s="212"/>
      <c r="E60" s="160"/>
      <c r="F60" s="161" t="str">
        <f>C59</f>
        <v>看護職員</v>
      </c>
      <c r="G60" s="160"/>
      <c r="H60" s="161" t="str">
        <f>I59</f>
        <v>A</v>
      </c>
      <c r="I60" s="275"/>
      <c r="J60" s="276"/>
      <c r="K60" s="279"/>
      <c r="L60" s="280"/>
      <c r="M60" s="280"/>
      <c r="N60" s="212"/>
      <c r="O60" s="305"/>
      <c r="P60" s="306"/>
      <c r="Q60" s="306"/>
      <c r="R60" s="306"/>
      <c r="S60" s="307"/>
      <c r="T60" s="193" t="s">
        <v>179</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f>IF(AY59="","",VLOOKUP(AY59,'【記載例】シフト記号表（勤務時間帯）'!$C$6:$L$47,10,FALSE))</f>
        <v>8</v>
      </c>
      <c r="AZ60" s="171">
        <f>IF(AZ59="","",VLOOKUP(AZ59,'【記載例】シフト記号表（勤務時間帯）'!$C$6:$L$47,10,FALSE))</f>
        <v>8</v>
      </c>
      <c r="BA60" s="171" t="str">
        <f>IF(BA59="","",VLOOKUP(BA59,'【記載例】シフト記号表（勤務時間帯）'!$C$6:$L$47,10,FALSE))</f>
        <v/>
      </c>
      <c r="BB60" s="287">
        <f>IF($BE$3="４週",SUM(W60:AX60),IF($BE$3="暦月",SUM(W60:BA60),""))</f>
        <v>176</v>
      </c>
      <c r="BC60" s="288"/>
      <c r="BD60" s="289">
        <f>IF($BE$3="４週",BB60/4,IF($BE$3="暦月",(BB60/($BE$8/7)),""))</f>
        <v>41.06666666666667</v>
      </c>
      <c r="BE60" s="288"/>
      <c r="BF60" s="284"/>
      <c r="BG60" s="285"/>
      <c r="BH60" s="285"/>
      <c r="BI60" s="285"/>
      <c r="BJ60" s="286"/>
    </row>
    <row r="61" spans="2:62" ht="20.25" customHeight="1" x14ac:dyDescent="0.4">
      <c r="B61" s="349">
        <f>B59+1</f>
        <v>24</v>
      </c>
      <c r="C61" s="213" t="s">
        <v>215</v>
      </c>
      <c r="D61" s="214"/>
      <c r="E61" s="160"/>
      <c r="F61" s="161"/>
      <c r="G61" s="160"/>
      <c r="H61" s="161"/>
      <c r="I61" s="273" t="s">
        <v>88</v>
      </c>
      <c r="J61" s="274"/>
      <c r="K61" s="277" t="s">
        <v>202</v>
      </c>
      <c r="L61" s="278"/>
      <c r="M61" s="278"/>
      <c r="N61" s="214"/>
      <c r="O61" s="305" t="s">
        <v>144</v>
      </c>
      <c r="P61" s="306"/>
      <c r="Q61" s="306"/>
      <c r="R61" s="306"/>
      <c r="S61" s="307"/>
      <c r="T61" s="192" t="s">
        <v>18</v>
      </c>
      <c r="U61" s="116"/>
      <c r="V61" s="117"/>
      <c r="W61" s="103" t="s">
        <v>39</v>
      </c>
      <c r="X61" s="104" t="s">
        <v>39</v>
      </c>
      <c r="Y61" s="104" t="s">
        <v>39</v>
      </c>
      <c r="Z61" s="104" t="s">
        <v>223</v>
      </c>
      <c r="AA61" s="104"/>
      <c r="AB61" s="104"/>
      <c r="AC61" s="105" t="s">
        <v>39</v>
      </c>
      <c r="AD61" s="103" t="s">
        <v>39</v>
      </c>
      <c r="AE61" s="104" t="s">
        <v>39</v>
      </c>
      <c r="AF61" s="104" t="s">
        <v>39</v>
      </c>
      <c r="AG61" s="104" t="s">
        <v>223</v>
      </c>
      <c r="AH61" s="104"/>
      <c r="AI61" s="104"/>
      <c r="AJ61" s="105" t="s">
        <v>39</v>
      </c>
      <c r="AK61" s="103" t="s">
        <v>39</v>
      </c>
      <c r="AL61" s="104" t="s">
        <v>39</v>
      </c>
      <c r="AM61" s="104" t="s">
        <v>39</v>
      </c>
      <c r="AN61" s="104" t="s">
        <v>223</v>
      </c>
      <c r="AO61" s="104"/>
      <c r="AP61" s="104"/>
      <c r="AQ61" s="105" t="s">
        <v>39</v>
      </c>
      <c r="AR61" s="103" t="s">
        <v>39</v>
      </c>
      <c r="AS61" s="104" t="s">
        <v>39</v>
      </c>
      <c r="AT61" s="104" t="s">
        <v>39</v>
      </c>
      <c r="AU61" s="104" t="s">
        <v>223</v>
      </c>
      <c r="AV61" s="104"/>
      <c r="AW61" s="104"/>
      <c r="AX61" s="105" t="s">
        <v>39</v>
      </c>
      <c r="AY61" s="103" t="s">
        <v>251</v>
      </c>
      <c r="AZ61" s="104" t="s">
        <v>251</v>
      </c>
      <c r="BA61" s="106"/>
      <c r="BB61" s="269"/>
      <c r="BC61" s="270"/>
      <c r="BD61" s="271"/>
      <c r="BE61" s="272"/>
      <c r="BF61" s="281"/>
      <c r="BG61" s="282"/>
      <c r="BH61" s="282"/>
      <c r="BI61" s="282"/>
      <c r="BJ61" s="283"/>
    </row>
    <row r="62" spans="2:62" ht="20.25" customHeight="1" x14ac:dyDescent="0.4">
      <c r="B62" s="350"/>
      <c r="C62" s="211"/>
      <c r="D62" s="212"/>
      <c r="E62" s="160"/>
      <c r="F62" s="161" t="str">
        <f>C61</f>
        <v>看護職員</v>
      </c>
      <c r="G62" s="160"/>
      <c r="H62" s="161" t="str">
        <f>I61</f>
        <v>A</v>
      </c>
      <c r="I62" s="275"/>
      <c r="J62" s="276"/>
      <c r="K62" s="279"/>
      <c r="L62" s="280"/>
      <c r="M62" s="280"/>
      <c r="N62" s="212"/>
      <c r="O62" s="305"/>
      <c r="P62" s="306"/>
      <c r="Q62" s="306"/>
      <c r="R62" s="306"/>
      <c r="S62" s="307"/>
      <c r="T62" s="193" t="s">
        <v>179</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f>IF(AY61="","",VLOOKUP(AY61,'【記載例】シフト記号表（勤務時間帯）'!$C$6:$L$47,10,FALSE))</f>
        <v>8</v>
      </c>
      <c r="AZ62" s="171">
        <f>IF(AZ61="","",VLOOKUP(AZ61,'【記載例】シフト記号表（勤務時間帯）'!$C$6:$L$47,10,FALSE))</f>
        <v>8</v>
      </c>
      <c r="BA62" s="171" t="str">
        <f>IF(BA61="","",VLOOKUP(BA61,'【記載例】シフト記号表（勤務時間帯）'!$C$6:$L$47,10,FALSE))</f>
        <v/>
      </c>
      <c r="BB62" s="287">
        <f>IF($BE$3="４週",SUM(W62:AX62),IF($BE$3="暦月",SUM(W62:BA62),""))</f>
        <v>176</v>
      </c>
      <c r="BC62" s="288"/>
      <c r="BD62" s="289">
        <f>IF($BE$3="４週",BB62/4,IF($BE$3="暦月",(BB62/($BE$8/7)),""))</f>
        <v>41.06666666666667</v>
      </c>
      <c r="BE62" s="288"/>
      <c r="BF62" s="284"/>
      <c r="BG62" s="285"/>
      <c r="BH62" s="285"/>
      <c r="BI62" s="285"/>
      <c r="BJ62" s="286"/>
    </row>
    <row r="63" spans="2:62" ht="20.25" customHeight="1" x14ac:dyDescent="0.4">
      <c r="B63" s="349">
        <f>B61+1</f>
        <v>25</v>
      </c>
      <c r="C63" s="213" t="s">
        <v>215</v>
      </c>
      <c r="D63" s="214"/>
      <c r="E63" s="160"/>
      <c r="F63" s="161"/>
      <c r="G63" s="160"/>
      <c r="H63" s="161"/>
      <c r="I63" s="273" t="s">
        <v>88</v>
      </c>
      <c r="J63" s="274"/>
      <c r="K63" s="277" t="s">
        <v>202</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224</v>
      </c>
      <c r="AD63" s="103" t="s">
        <v>224</v>
      </c>
      <c r="AE63" s="104" t="s">
        <v>40</v>
      </c>
      <c r="AF63" s="104" t="s">
        <v>40</v>
      </c>
      <c r="AG63" s="104" t="s">
        <v>40</v>
      </c>
      <c r="AH63" s="104"/>
      <c r="AI63" s="104"/>
      <c r="AJ63" s="105" t="s">
        <v>40</v>
      </c>
      <c r="AK63" s="103" t="s">
        <v>40</v>
      </c>
      <c r="AL63" s="104" t="s">
        <v>224</v>
      </c>
      <c r="AM63" s="104" t="s">
        <v>40</v>
      </c>
      <c r="AN63" s="104" t="s">
        <v>40</v>
      </c>
      <c r="AO63" s="104"/>
      <c r="AP63" s="104"/>
      <c r="AQ63" s="105" t="s">
        <v>224</v>
      </c>
      <c r="AR63" s="103" t="s">
        <v>40</v>
      </c>
      <c r="AS63" s="104" t="s">
        <v>224</v>
      </c>
      <c r="AT63" s="104" t="s">
        <v>224</v>
      </c>
      <c r="AU63" s="104" t="s">
        <v>40</v>
      </c>
      <c r="AV63" s="104"/>
      <c r="AW63" s="104"/>
      <c r="AX63" s="105" t="s">
        <v>40</v>
      </c>
      <c r="AY63" s="103" t="s">
        <v>264</v>
      </c>
      <c r="AZ63" s="104" t="s">
        <v>264</v>
      </c>
      <c r="BA63" s="106"/>
      <c r="BB63" s="269"/>
      <c r="BC63" s="270"/>
      <c r="BD63" s="271"/>
      <c r="BE63" s="272"/>
      <c r="BF63" s="281"/>
      <c r="BG63" s="282"/>
      <c r="BH63" s="282"/>
      <c r="BI63" s="282"/>
      <c r="BJ63" s="283"/>
    </row>
    <row r="64" spans="2:62" ht="20.25" customHeight="1" x14ac:dyDescent="0.4">
      <c r="B64" s="350"/>
      <c r="C64" s="211"/>
      <c r="D64" s="212"/>
      <c r="E64" s="160"/>
      <c r="F64" s="161" t="str">
        <f>C63</f>
        <v>看護職員</v>
      </c>
      <c r="G64" s="160"/>
      <c r="H64" s="161" t="str">
        <f>I63</f>
        <v>A</v>
      </c>
      <c r="I64" s="275"/>
      <c r="J64" s="276"/>
      <c r="K64" s="279"/>
      <c r="L64" s="280"/>
      <c r="M64" s="280"/>
      <c r="N64" s="212"/>
      <c r="O64" s="305"/>
      <c r="P64" s="306"/>
      <c r="Q64" s="306"/>
      <c r="R64" s="306"/>
      <c r="S64" s="307"/>
      <c r="T64" s="193" t="s">
        <v>179</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f>IF(AY63="","",VLOOKUP(AY63,'【記載例】シフト記号表（勤務時間帯）'!$C$6:$L$47,10,FALSE))</f>
        <v>8.0000000000000018</v>
      </c>
      <c r="AZ64" s="171">
        <f>IF(AZ63="","",VLOOKUP(AZ63,'【記載例】シフト記号表（勤務時間帯）'!$C$6:$L$47,10,FALSE))</f>
        <v>8.0000000000000018</v>
      </c>
      <c r="BA64" s="171" t="str">
        <f>IF(BA63="","",VLOOKUP(BA63,'【記載例】シフト記号表（勤務時間帯）'!$C$6:$L$47,10,FALSE))</f>
        <v/>
      </c>
      <c r="BB64" s="287">
        <f>IF($BE$3="４週",SUM(W64:AX64),IF($BE$3="暦月",SUM(W64:BA64),""))</f>
        <v>176.00000000000003</v>
      </c>
      <c r="BC64" s="288"/>
      <c r="BD64" s="289">
        <f>IF($BE$3="４週",BB64/4,IF($BE$3="暦月",(BB64/($BE$8/7)),""))</f>
        <v>41.066666666666677</v>
      </c>
      <c r="BE64" s="288"/>
      <c r="BF64" s="284"/>
      <c r="BG64" s="285"/>
      <c r="BH64" s="285"/>
      <c r="BI64" s="285"/>
      <c r="BJ64" s="286"/>
    </row>
    <row r="65" spans="2:62" ht="20.25" customHeight="1" x14ac:dyDescent="0.4">
      <c r="B65" s="349">
        <f>B63+1</f>
        <v>26</v>
      </c>
      <c r="C65" s="213" t="s">
        <v>215</v>
      </c>
      <c r="D65" s="214"/>
      <c r="E65" s="160"/>
      <c r="F65" s="161"/>
      <c r="G65" s="160"/>
      <c r="H65" s="161"/>
      <c r="I65" s="273" t="s">
        <v>88</v>
      </c>
      <c r="J65" s="274"/>
      <c r="K65" s="277" t="s">
        <v>202</v>
      </c>
      <c r="L65" s="278"/>
      <c r="M65" s="278"/>
      <c r="N65" s="214"/>
      <c r="O65" s="305" t="s">
        <v>146</v>
      </c>
      <c r="P65" s="306"/>
      <c r="Q65" s="306"/>
      <c r="R65" s="306"/>
      <c r="S65" s="307"/>
      <c r="T65" s="192" t="s">
        <v>18</v>
      </c>
      <c r="U65" s="116"/>
      <c r="V65" s="117"/>
      <c r="W65" s="103" t="s">
        <v>41</v>
      </c>
      <c r="X65" s="104" t="s">
        <v>41</v>
      </c>
      <c r="Y65" s="104" t="s">
        <v>41</v>
      </c>
      <c r="Z65" s="104" t="s">
        <v>225</v>
      </c>
      <c r="AA65" s="104"/>
      <c r="AB65" s="104"/>
      <c r="AC65" s="105" t="s">
        <v>41</v>
      </c>
      <c r="AD65" s="103" t="s">
        <v>41</v>
      </c>
      <c r="AE65" s="104" t="s">
        <v>41</v>
      </c>
      <c r="AF65" s="104" t="s">
        <v>41</v>
      </c>
      <c r="AG65" s="104" t="s">
        <v>225</v>
      </c>
      <c r="AH65" s="104"/>
      <c r="AI65" s="104"/>
      <c r="AJ65" s="105" t="s">
        <v>41</v>
      </c>
      <c r="AK65" s="103" t="s">
        <v>41</v>
      </c>
      <c r="AL65" s="104" t="s">
        <v>41</v>
      </c>
      <c r="AM65" s="104" t="s">
        <v>41</v>
      </c>
      <c r="AN65" s="104" t="s">
        <v>225</v>
      </c>
      <c r="AO65" s="104"/>
      <c r="AP65" s="104"/>
      <c r="AQ65" s="105" t="s">
        <v>41</v>
      </c>
      <c r="AR65" s="103" t="s">
        <v>41</v>
      </c>
      <c r="AS65" s="104" t="s">
        <v>41</v>
      </c>
      <c r="AT65" s="104" t="s">
        <v>41</v>
      </c>
      <c r="AU65" s="104" t="s">
        <v>225</v>
      </c>
      <c r="AV65" s="104"/>
      <c r="AW65" s="104"/>
      <c r="AX65" s="105" t="s">
        <v>41</v>
      </c>
      <c r="AY65" s="103" t="s">
        <v>263</v>
      </c>
      <c r="AZ65" s="104" t="s">
        <v>263</v>
      </c>
      <c r="BA65" s="106"/>
      <c r="BB65" s="269"/>
      <c r="BC65" s="270"/>
      <c r="BD65" s="271"/>
      <c r="BE65" s="272"/>
      <c r="BF65" s="281"/>
      <c r="BG65" s="282"/>
      <c r="BH65" s="282"/>
      <c r="BI65" s="282"/>
      <c r="BJ65" s="283"/>
    </row>
    <row r="66" spans="2:62" ht="20.25" customHeight="1" x14ac:dyDescent="0.4">
      <c r="B66" s="350"/>
      <c r="C66" s="211"/>
      <c r="D66" s="212"/>
      <c r="E66" s="160"/>
      <c r="F66" s="161" t="str">
        <f>C65</f>
        <v>看護職員</v>
      </c>
      <c r="G66" s="160"/>
      <c r="H66" s="161" t="str">
        <f>I65</f>
        <v>A</v>
      </c>
      <c r="I66" s="275"/>
      <c r="J66" s="276"/>
      <c r="K66" s="279"/>
      <c r="L66" s="280"/>
      <c r="M66" s="280"/>
      <c r="N66" s="212"/>
      <c r="O66" s="305"/>
      <c r="P66" s="306"/>
      <c r="Q66" s="306"/>
      <c r="R66" s="306"/>
      <c r="S66" s="307"/>
      <c r="T66" s="193" t="s">
        <v>179</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f>IF(AY65="","",VLOOKUP(AY65,'【記載例】シフト記号表（勤務時間帯）'!$C$6:$L$47,10,FALSE))</f>
        <v>8</v>
      </c>
      <c r="AZ66" s="171">
        <f>IF(AZ65="","",VLOOKUP(AZ65,'【記載例】シフト記号表（勤務時間帯）'!$C$6:$L$47,10,FALSE))</f>
        <v>8</v>
      </c>
      <c r="BA66" s="171" t="str">
        <f>IF(BA65="","",VLOOKUP(BA65,'【記載例】シフト記号表（勤務時間帯）'!$C$6:$L$47,10,FALSE))</f>
        <v/>
      </c>
      <c r="BB66" s="287">
        <f>IF($BE$3="４週",SUM(W66:AX66),IF($BE$3="暦月",SUM(W66:BA66),""))</f>
        <v>176</v>
      </c>
      <c r="BC66" s="288"/>
      <c r="BD66" s="289">
        <f>IF($BE$3="４週",BB66/4,IF($BE$3="暦月",(BB66/($BE$8/7)),""))</f>
        <v>41.06666666666667</v>
      </c>
      <c r="BE66" s="288"/>
      <c r="BF66" s="284"/>
      <c r="BG66" s="285"/>
      <c r="BH66" s="285"/>
      <c r="BI66" s="285"/>
      <c r="BJ66" s="286"/>
    </row>
    <row r="67" spans="2:62" ht="20.25" customHeight="1" x14ac:dyDescent="0.4">
      <c r="B67" s="349">
        <f>B65+1</f>
        <v>27</v>
      </c>
      <c r="C67" s="213" t="s">
        <v>197</v>
      </c>
      <c r="D67" s="214"/>
      <c r="E67" s="160"/>
      <c r="F67" s="161"/>
      <c r="G67" s="160"/>
      <c r="H67" s="161"/>
      <c r="I67" s="273" t="s">
        <v>88</v>
      </c>
      <c r="J67" s="274"/>
      <c r="K67" s="277" t="s">
        <v>197</v>
      </c>
      <c r="L67" s="278"/>
      <c r="M67" s="278"/>
      <c r="N67" s="214"/>
      <c r="O67" s="305" t="s">
        <v>147</v>
      </c>
      <c r="P67" s="306"/>
      <c r="Q67" s="306"/>
      <c r="R67" s="306"/>
      <c r="S67" s="307"/>
      <c r="T67" s="192" t="s">
        <v>18</v>
      </c>
      <c r="U67" s="116"/>
      <c r="V67" s="117"/>
      <c r="W67" s="103" t="s">
        <v>38</v>
      </c>
      <c r="X67" s="104"/>
      <c r="Y67" s="104"/>
      <c r="Z67" s="104" t="s">
        <v>222</v>
      </c>
      <c r="AA67" s="104" t="s">
        <v>38</v>
      </c>
      <c r="AB67" s="104" t="s">
        <v>222</v>
      </c>
      <c r="AC67" s="105" t="s">
        <v>38</v>
      </c>
      <c r="AD67" s="103" t="s">
        <v>38</v>
      </c>
      <c r="AE67" s="104"/>
      <c r="AF67" s="104"/>
      <c r="AG67" s="104" t="s">
        <v>178</v>
      </c>
      <c r="AH67" s="104" t="s">
        <v>178</v>
      </c>
      <c r="AI67" s="104" t="s">
        <v>222</v>
      </c>
      <c r="AJ67" s="105" t="s">
        <v>38</v>
      </c>
      <c r="AK67" s="103" t="s">
        <v>38</v>
      </c>
      <c r="AL67" s="104"/>
      <c r="AM67" s="104"/>
      <c r="AN67" s="104" t="s">
        <v>222</v>
      </c>
      <c r="AO67" s="104" t="s">
        <v>38</v>
      </c>
      <c r="AP67" s="104" t="s">
        <v>38</v>
      </c>
      <c r="AQ67" s="105" t="s">
        <v>222</v>
      </c>
      <c r="AR67" s="103" t="s">
        <v>222</v>
      </c>
      <c r="AS67" s="104"/>
      <c r="AT67" s="104"/>
      <c r="AU67" s="104" t="s">
        <v>178</v>
      </c>
      <c r="AV67" s="104" t="s">
        <v>38</v>
      </c>
      <c r="AW67" s="104" t="s">
        <v>38</v>
      </c>
      <c r="AX67" s="105" t="s">
        <v>222</v>
      </c>
      <c r="AY67" s="103" t="s">
        <v>262</v>
      </c>
      <c r="AZ67" s="104"/>
      <c r="BA67" s="106"/>
      <c r="BB67" s="269"/>
      <c r="BC67" s="270"/>
      <c r="BD67" s="271"/>
      <c r="BE67" s="272"/>
      <c r="BF67" s="281"/>
      <c r="BG67" s="282"/>
      <c r="BH67" s="282"/>
      <c r="BI67" s="282"/>
      <c r="BJ67" s="283"/>
    </row>
    <row r="68" spans="2:62" ht="20.25" customHeight="1" x14ac:dyDescent="0.4">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179</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f>IF(AY67="","",VLOOKUP(AY67,'【記載例】シフト記号表（勤務時間帯）'!$C$6:$L$47,10,FALSE))</f>
        <v>8</v>
      </c>
      <c r="AZ68" s="171" t="str">
        <f>IF(AZ67="","",VLOOKUP(AZ67,'【記載例】シフト記号表（勤務時間帯）'!$C$6:$L$47,10,FALSE))</f>
        <v/>
      </c>
      <c r="BA68" s="171" t="str">
        <f>IF(BA67="","",VLOOKUP(BA67,'【記載例】シフト記号表（勤務時間帯）'!$C$6:$L$47,10,FALSE))</f>
        <v/>
      </c>
      <c r="BB68" s="287">
        <f>IF($BE$3="４週",SUM(W68:AX68),IF($BE$3="暦月",SUM(W68:BA68),""))</f>
        <v>168</v>
      </c>
      <c r="BC68" s="288"/>
      <c r="BD68" s="289">
        <f>IF($BE$3="４週",BB68/4,IF($BE$3="暦月",(BB68/($BE$8/7)),""))</f>
        <v>39.200000000000003</v>
      </c>
      <c r="BE68" s="288"/>
      <c r="BF68" s="284"/>
      <c r="BG68" s="285"/>
      <c r="BH68" s="285"/>
      <c r="BI68" s="285"/>
      <c r="BJ68" s="286"/>
    </row>
    <row r="69" spans="2:62" ht="20.25" customHeight="1" x14ac:dyDescent="0.4">
      <c r="B69" s="349">
        <f>B67+1</f>
        <v>28</v>
      </c>
      <c r="C69" s="213" t="s">
        <v>198</v>
      </c>
      <c r="D69" s="214"/>
      <c r="E69" s="160"/>
      <c r="F69" s="161"/>
      <c r="G69" s="160"/>
      <c r="H69" s="161"/>
      <c r="I69" s="273" t="s">
        <v>88</v>
      </c>
      <c r="J69" s="274"/>
      <c r="K69" s="277" t="s">
        <v>198</v>
      </c>
      <c r="L69" s="278"/>
      <c r="M69" s="278"/>
      <c r="N69" s="214"/>
      <c r="O69" s="305" t="s">
        <v>148</v>
      </c>
      <c r="P69" s="306"/>
      <c r="Q69" s="306"/>
      <c r="R69" s="306"/>
      <c r="S69" s="307"/>
      <c r="T69" s="192" t="s">
        <v>18</v>
      </c>
      <c r="U69" s="116"/>
      <c r="V69" s="117"/>
      <c r="W69" s="103" t="s">
        <v>222</v>
      </c>
      <c r="X69" s="104" t="s">
        <v>38</v>
      </c>
      <c r="Y69" s="104" t="s">
        <v>38</v>
      </c>
      <c r="Z69" s="104" t="s">
        <v>178</v>
      </c>
      <c r="AA69" s="104"/>
      <c r="AB69" s="104"/>
      <c r="AC69" s="105" t="s">
        <v>222</v>
      </c>
      <c r="AD69" s="103" t="s">
        <v>38</v>
      </c>
      <c r="AE69" s="104" t="s">
        <v>38</v>
      </c>
      <c r="AF69" s="104" t="s">
        <v>38</v>
      </c>
      <c r="AG69" s="104" t="s">
        <v>222</v>
      </c>
      <c r="AH69" s="104"/>
      <c r="AI69" s="104"/>
      <c r="AJ69" s="105" t="s">
        <v>222</v>
      </c>
      <c r="AK69" s="103" t="s">
        <v>222</v>
      </c>
      <c r="AL69" s="104" t="s">
        <v>38</v>
      </c>
      <c r="AM69" s="104" t="s">
        <v>38</v>
      </c>
      <c r="AN69" s="104" t="s">
        <v>38</v>
      </c>
      <c r="AO69" s="104"/>
      <c r="AP69" s="104"/>
      <c r="AQ69" s="105" t="s">
        <v>38</v>
      </c>
      <c r="AR69" s="103" t="s">
        <v>38</v>
      </c>
      <c r="AS69" s="104" t="s">
        <v>222</v>
      </c>
      <c r="AT69" s="104" t="s">
        <v>38</v>
      </c>
      <c r="AU69" s="104" t="s">
        <v>38</v>
      </c>
      <c r="AV69" s="104"/>
      <c r="AW69" s="104"/>
      <c r="AX69" s="105" t="s">
        <v>38</v>
      </c>
      <c r="AY69" s="103" t="s">
        <v>262</v>
      </c>
      <c r="AZ69" s="104" t="s">
        <v>262</v>
      </c>
      <c r="BA69" s="106"/>
      <c r="BB69" s="269"/>
      <c r="BC69" s="270"/>
      <c r="BD69" s="271"/>
      <c r="BE69" s="272"/>
      <c r="BF69" s="281"/>
      <c r="BG69" s="282"/>
      <c r="BH69" s="282"/>
      <c r="BI69" s="282"/>
      <c r="BJ69" s="283"/>
    </row>
    <row r="70" spans="2:62" ht="20.25" customHeight="1" x14ac:dyDescent="0.4">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179</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f>IF(AY69="","",VLOOKUP(AY69,'【記載例】シフト記号表（勤務時間帯）'!$C$6:$L$47,10,FALSE))</f>
        <v>8</v>
      </c>
      <c r="AZ70" s="171">
        <f>IF(AZ69="","",VLOOKUP(AZ69,'【記載例】シフト記号表（勤務時間帯）'!$C$6:$L$47,10,FALSE))</f>
        <v>8</v>
      </c>
      <c r="BA70" s="171" t="str">
        <f>IF(BA69="","",VLOOKUP(BA69,'【記載例】シフト記号表（勤務時間帯）'!$C$6:$L$47,10,FALSE))</f>
        <v/>
      </c>
      <c r="BB70" s="287">
        <f>IF($BE$3="４週",SUM(W70:AX70),IF($BE$3="暦月",SUM(W70:BA70),""))</f>
        <v>176</v>
      </c>
      <c r="BC70" s="288"/>
      <c r="BD70" s="289">
        <f>IF($BE$3="４週",BB70/4,IF($BE$3="暦月",(BB70/($BE$8/7)),""))</f>
        <v>41.06666666666667</v>
      </c>
      <c r="BE70" s="288"/>
      <c r="BF70" s="284"/>
      <c r="BG70" s="285"/>
      <c r="BH70" s="285"/>
      <c r="BI70" s="285"/>
      <c r="BJ70" s="286"/>
    </row>
    <row r="71" spans="2:62" ht="20.25" customHeight="1" x14ac:dyDescent="0.4">
      <c r="B71" s="349">
        <f>B69+1</f>
        <v>29</v>
      </c>
      <c r="C71" s="213" t="s">
        <v>199</v>
      </c>
      <c r="D71" s="214"/>
      <c r="E71" s="160"/>
      <c r="F71" s="161"/>
      <c r="G71" s="160"/>
      <c r="H71" s="161"/>
      <c r="I71" s="273" t="s">
        <v>88</v>
      </c>
      <c r="J71" s="274"/>
      <c r="K71" s="277" t="s">
        <v>199</v>
      </c>
      <c r="L71" s="278"/>
      <c r="M71" s="278"/>
      <c r="N71" s="214"/>
      <c r="O71" s="305" t="s">
        <v>149</v>
      </c>
      <c r="P71" s="306"/>
      <c r="Q71" s="306"/>
      <c r="R71" s="306"/>
      <c r="S71" s="307"/>
      <c r="T71" s="192" t="s">
        <v>18</v>
      </c>
      <c r="U71" s="116"/>
      <c r="V71" s="117"/>
      <c r="W71" s="103"/>
      <c r="X71" s="104" t="s">
        <v>222</v>
      </c>
      <c r="Y71" s="104" t="s">
        <v>222</v>
      </c>
      <c r="Z71" s="104"/>
      <c r="AA71" s="104" t="s">
        <v>222</v>
      </c>
      <c r="AB71" s="104" t="s">
        <v>38</v>
      </c>
      <c r="AC71" s="105" t="s">
        <v>38</v>
      </c>
      <c r="AD71" s="103"/>
      <c r="AE71" s="104" t="s">
        <v>38</v>
      </c>
      <c r="AF71" s="104" t="s">
        <v>222</v>
      </c>
      <c r="AG71" s="104"/>
      <c r="AH71" s="104" t="s">
        <v>38</v>
      </c>
      <c r="AI71" s="104" t="s">
        <v>178</v>
      </c>
      <c r="AJ71" s="105" t="s">
        <v>178</v>
      </c>
      <c r="AK71" s="103"/>
      <c r="AL71" s="104" t="s">
        <v>222</v>
      </c>
      <c r="AM71" s="104" t="s">
        <v>38</v>
      </c>
      <c r="AN71" s="104"/>
      <c r="AO71" s="104" t="s">
        <v>38</v>
      </c>
      <c r="AP71" s="104" t="s">
        <v>222</v>
      </c>
      <c r="AQ71" s="105" t="s">
        <v>178</v>
      </c>
      <c r="AR71" s="103"/>
      <c r="AS71" s="104" t="s">
        <v>38</v>
      </c>
      <c r="AT71" s="104" t="s">
        <v>222</v>
      </c>
      <c r="AU71" s="104"/>
      <c r="AV71" s="104" t="s">
        <v>222</v>
      </c>
      <c r="AW71" s="104" t="s">
        <v>38</v>
      </c>
      <c r="AX71" s="105" t="s">
        <v>222</v>
      </c>
      <c r="AY71" s="103"/>
      <c r="AZ71" s="104" t="s">
        <v>262</v>
      </c>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179</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f>IF(AZ71="","",VLOOKUP(AZ71,'【記載例】シフト記号表（勤務時間帯）'!$C$6:$L$47,10,FALSE))</f>
        <v>8</v>
      </c>
      <c r="BA72" s="171" t="str">
        <f>IF(BA71="","",VLOOKUP(BA71,'【記載例】シフト記号表（勤務時間帯）'!$C$6:$L$47,10,FALSE))</f>
        <v/>
      </c>
      <c r="BB72" s="342">
        <f>IF($BE$3="４週",SUM(W72:AX72),IF($BE$3="暦月",SUM(W72:BA72),""))</f>
        <v>168</v>
      </c>
      <c r="BC72" s="343"/>
      <c r="BD72" s="344">
        <f>IF($BE$3="４週",BB72/4,IF($BE$3="暦月",(BB72/($BE$8/7)),""))</f>
        <v>39.200000000000003</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179</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241</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1056</v>
      </c>
      <c r="N80" s="327"/>
      <c r="O80" s="328">
        <f>SUMIFS($BD$15:$BD$74,$F$15:$F$74,"看護職員",$H$15:$H$74,"A")</f>
        <v>246.40000000000003</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111</v>
      </c>
      <c r="L84" s="323"/>
      <c r="M84" s="327">
        <f>SUM(M80:N83)</f>
        <v>1056</v>
      </c>
      <c r="N84" s="327"/>
      <c r="O84" s="328">
        <f>SUM(O80:P83)</f>
        <v>246.40000000000003</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177</v>
      </c>
      <c r="R86" s="207" t="s">
        <v>261</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対象時間数（当月合計）</v>
      </c>
      <c r="L88" s="123"/>
      <c r="M88" s="123"/>
      <c r="N88" s="123"/>
      <c r="O88" s="123"/>
      <c r="P88" s="123" t="str">
        <f>IF($R$86="週","週に勤務すべき時間数","当月に勤務すべき時間数")</f>
        <v>当月に勤務すべき時間数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116</v>
      </c>
      <c r="P89" s="323">
        <f>IF($R$86="週",$BA$6,$BE$6)</f>
        <v>176</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321"/>
      <c r="V92" s="321"/>
      <c r="W92" s="321"/>
      <c r="X92" s="321"/>
      <c r="Y92" s="2"/>
      <c r="Z92" s="2"/>
    </row>
    <row r="93" spans="2:46" ht="20.25" customHeight="1" x14ac:dyDescent="0.4">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K89:N89">
    <cfRule type="expression" dxfId="143" priority="38">
      <formula>INDIRECT(ADDRESS(ROW(),COLUMN()))=TRUNC(INDIRECT(ADDRESS(ROW(),COLUMN())))</formula>
    </cfRule>
  </conditionalFormatting>
  <conditionalFormatting sqref="M80:X84">
    <cfRule type="expression" dxfId="142" priority="40">
      <formula>INDIRECT(ADDRESS(ROW(),COLUMN()))=TRUNC(INDIRECT(ADDRESS(ROW(),COLUMN())))</formula>
    </cfRule>
  </conditionalFormatting>
  <conditionalFormatting sqref="W78:X78 Z78 W87:Z87">
    <cfRule type="expression" dxfId="141" priority="149">
      <formula>OR(#REF!=$B76,#REF!=$B76)</formula>
    </cfRule>
  </conditionalFormatting>
  <conditionalFormatting sqref="W88:Z88">
    <cfRule type="expression" dxfId="140" priority="147">
      <formula>OR(#REF!=$B75,#REF!=$B75)</formula>
    </cfRule>
  </conditionalFormatting>
  <conditionalFormatting sqref="W16:BE16">
    <cfRule type="expression" dxfId="139" priority="77">
      <formula>INDIRECT(ADDRESS(ROW(),COLUMN()))=TRUNC(INDIRECT(ADDRESS(ROW(),COLUMN())))</formula>
    </cfRule>
  </conditionalFormatting>
  <conditionalFormatting sqref="W18:BE18">
    <cfRule type="expression" dxfId="138" priority="29">
      <formula>INDIRECT(ADDRESS(ROW(),COLUMN()))=TRUNC(INDIRECT(ADDRESS(ROW(),COLUMN())))</formula>
    </cfRule>
  </conditionalFormatting>
  <conditionalFormatting sqref="W20:BE20">
    <cfRule type="expression" dxfId="137" priority="28">
      <formula>INDIRECT(ADDRESS(ROW(),COLUMN()))=TRUNC(INDIRECT(ADDRESS(ROW(),COLUMN())))</formula>
    </cfRule>
  </conditionalFormatting>
  <conditionalFormatting sqref="W22:BE22">
    <cfRule type="expression" dxfId="136" priority="27">
      <formula>INDIRECT(ADDRESS(ROW(),COLUMN()))=TRUNC(INDIRECT(ADDRESS(ROW(),COLUMN())))</formula>
    </cfRule>
  </conditionalFormatting>
  <conditionalFormatting sqref="W24:BE24">
    <cfRule type="expression" dxfId="135" priority="26">
      <formula>INDIRECT(ADDRESS(ROW(),COLUMN()))=TRUNC(INDIRECT(ADDRESS(ROW(),COLUMN())))</formula>
    </cfRule>
  </conditionalFormatting>
  <conditionalFormatting sqref="W26:BE26">
    <cfRule type="expression" dxfId="134" priority="25">
      <formula>INDIRECT(ADDRESS(ROW(),COLUMN()))=TRUNC(INDIRECT(ADDRESS(ROW(),COLUMN())))</formula>
    </cfRule>
  </conditionalFormatting>
  <conditionalFormatting sqref="W28:BE28">
    <cfRule type="expression" dxfId="133" priority="24">
      <formula>INDIRECT(ADDRESS(ROW(),COLUMN()))=TRUNC(INDIRECT(ADDRESS(ROW(),COLUMN())))</formula>
    </cfRule>
  </conditionalFormatting>
  <conditionalFormatting sqref="W30:BE30">
    <cfRule type="expression" dxfId="132" priority="23">
      <formula>INDIRECT(ADDRESS(ROW(),COLUMN()))=TRUNC(INDIRECT(ADDRESS(ROW(),COLUMN())))</formula>
    </cfRule>
  </conditionalFormatting>
  <conditionalFormatting sqref="W32:BE32">
    <cfRule type="expression" dxfId="131" priority="22">
      <formula>INDIRECT(ADDRESS(ROW(),COLUMN()))=TRUNC(INDIRECT(ADDRESS(ROW(),COLUMN())))</formula>
    </cfRule>
  </conditionalFormatting>
  <conditionalFormatting sqref="W34:BE34">
    <cfRule type="expression" dxfId="130" priority="21">
      <formula>INDIRECT(ADDRESS(ROW(),COLUMN()))=TRUNC(INDIRECT(ADDRESS(ROW(),COLUMN())))</formula>
    </cfRule>
  </conditionalFormatting>
  <conditionalFormatting sqref="W36:BE36">
    <cfRule type="expression" dxfId="129" priority="20">
      <formula>INDIRECT(ADDRESS(ROW(),COLUMN()))=TRUNC(INDIRECT(ADDRESS(ROW(),COLUMN())))</formula>
    </cfRule>
  </conditionalFormatting>
  <conditionalFormatting sqref="W38:BE38">
    <cfRule type="expression" dxfId="128" priority="19">
      <formula>INDIRECT(ADDRESS(ROW(),COLUMN()))=TRUNC(INDIRECT(ADDRESS(ROW(),COLUMN())))</formula>
    </cfRule>
  </conditionalFormatting>
  <conditionalFormatting sqref="W40:BE40">
    <cfRule type="expression" dxfId="127" priority="18">
      <formula>INDIRECT(ADDRESS(ROW(),COLUMN()))=TRUNC(INDIRECT(ADDRESS(ROW(),COLUMN())))</formula>
    </cfRule>
  </conditionalFormatting>
  <conditionalFormatting sqref="W42:BE42">
    <cfRule type="expression" dxfId="126" priority="17">
      <formula>INDIRECT(ADDRESS(ROW(),COLUMN()))=TRUNC(INDIRECT(ADDRESS(ROW(),COLUMN())))</formula>
    </cfRule>
  </conditionalFormatting>
  <conditionalFormatting sqref="W44:BE44">
    <cfRule type="expression" dxfId="125" priority="16">
      <formula>INDIRECT(ADDRESS(ROW(),COLUMN()))=TRUNC(INDIRECT(ADDRESS(ROW(),COLUMN())))</formula>
    </cfRule>
  </conditionalFormatting>
  <conditionalFormatting sqref="W46:BE46">
    <cfRule type="expression" dxfId="124" priority="15">
      <formula>INDIRECT(ADDRESS(ROW(),COLUMN()))=TRUNC(INDIRECT(ADDRESS(ROW(),COLUMN())))</formula>
    </cfRule>
  </conditionalFormatting>
  <conditionalFormatting sqref="W48:BE48">
    <cfRule type="expression" dxfId="123" priority="14">
      <formula>INDIRECT(ADDRESS(ROW(),COLUMN()))=TRUNC(INDIRECT(ADDRESS(ROW(),COLUMN())))</formula>
    </cfRule>
  </conditionalFormatting>
  <conditionalFormatting sqref="W50:BE50">
    <cfRule type="expression" dxfId="122" priority="13">
      <formula>INDIRECT(ADDRESS(ROW(),COLUMN()))=TRUNC(INDIRECT(ADDRESS(ROW(),COLUMN())))</formula>
    </cfRule>
  </conditionalFormatting>
  <conditionalFormatting sqref="W52:BE52">
    <cfRule type="expression" dxfId="121" priority="12">
      <formula>INDIRECT(ADDRESS(ROW(),COLUMN()))=TRUNC(INDIRECT(ADDRESS(ROW(),COLUMN())))</formula>
    </cfRule>
  </conditionalFormatting>
  <conditionalFormatting sqref="W54:BE54">
    <cfRule type="expression" dxfId="120" priority="11">
      <formula>INDIRECT(ADDRESS(ROW(),COLUMN()))=TRUNC(INDIRECT(ADDRESS(ROW(),COLUMN())))</formula>
    </cfRule>
  </conditionalFormatting>
  <conditionalFormatting sqref="W56:BE56">
    <cfRule type="expression" dxfId="119" priority="10">
      <formula>INDIRECT(ADDRESS(ROW(),COLUMN()))=TRUNC(INDIRECT(ADDRESS(ROW(),COLUMN())))</formula>
    </cfRule>
  </conditionalFormatting>
  <conditionalFormatting sqref="W58:BE58">
    <cfRule type="expression" dxfId="118" priority="9">
      <formula>INDIRECT(ADDRESS(ROW(),COLUMN()))=TRUNC(INDIRECT(ADDRESS(ROW(),COLUMN())))</formula>
    </cfRule>
  </conditionalFormatting>
  <conditionalFormatting sqref="W60:BE60">
    <cfRule type="expression" dxfId="117" priority="8">
      <formula>INDIRECT(ADDRESS(ROW(),COLUMN()))=TRUNC(INDIRECT(ADDRESS(ROW(),COLUMN())))</formula>
    </cfRule>
  </conditionalFormatting>
  <conditionalFormatting sqref="W62:BE62">
    <cfRule type="expression" dxfId="116" priority="7">
      <formula>INDIRECT(ADDRESS(ROW(),COLUMN()))=TRUNC(INDIRECT(ADDRESS(ROW(),COLUMN())))</formula>
    </cfRule>
  </conditionalFormatting>
  <conditionalFormatting sqref="W64:BE64">
    <cfRule type="expression" dxfId="115" priority="6">
      <formula>INDIRECT(ADDRESS(ROW(),COLUMN()))=TRUNC(INDIRECT(ADDRESS(ROW(),COLUMN())))</formula>
    </cfRule>
  </conditionalFormatting>
  <conditionalFormatting sqref="W66:BE66">
    <cfRule type="expression" dxfId="114" priority="5">
      <formula>INDIRECT(ADDRESS(ROW(),COLUMN()))=TRUNC(INDIRECT(ADDRESS(ROW(),COLUMN())))</formula>
    </cfRule>
  </conditionalFormatting>
  <conditionalFormatting sqref="W68:BE68">
    <cfRule type="expression" dxfId="113" priority="4">
      <formula>INDIRECT(ADDRESS(ROW(),COLUMN()))=TRUNC(INDIRECT(ADDRESS(ROW(),COLUMN())))</formula>
    </cfRule>
  </conditionalFormatting>
  <conditionalFormatting sqref="W70:BE70">
    <cfRule type="expression" dxfId="112" priority="3">
      <formula>INDIRECT(ADDRESS(ROW(),COLUMN()))=TRUNC(INDIRECT(ADDRESS(ROW(),COLUMN())))</formula>
    </cfRule>
  </conditionalFormatting>
  <conditionalFormatting sqref="W72:BE72">
    <cfRule type="expression" dxfId="111" priority="2">
      <formula>INDIRECT(ADDRESS(ROW(),COLUMN()))=TRUNC(INDIRECT(ADDRESS(ROW(),COLUMN())))</formula>
    </cfRule>
  </conditionalFormatting>
  <conditionalFormatting sqref="W74:BE74">
    <cfRule type="expression" dxfId="110" priority="1">
      <formula>INDIRECT(ADDRESS(ROW(),COLUMN()))=TRUNC(INDIRECT(ADDRESS(ROW(),COLUMN())))</formula>
    </cfRule>
  </conditionalFormatting>
  <conditionalFormatting sqref="AA80:AF80">
    <cfRule type="expression" dxfId="109" priority="247">
      <formula>OR(#REF!=$B85,#REF!=$B85)</formula>
    </cfRule>
  </conditionalFormatting>
  <conditionalFormatting sqref="AA81:AF81">
    <cfRule type="expression" dxfId="108" priority="245">
      <formula>OR(#REF!=$B75,#REF!=$B75)</formula>
    </cfRule>
  </conditionalFormatting>
  <conditionalFormatting sqref="AG83:AK83">
    <cfRule type="expression" dxfId="107" priority="243">
      <formula>OR(#REF!=$B85,#REF!=$B85)</formula>
    </cfRule>
  </conditionalFormatting>
  <conditionalFormatting sqref="AG84:AK84">
    <cfRule type="expression" dxfId="106" priority="241">
      <formula>OR(#REF!=$B75,#REF!=$B75)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rowBreaks count="1" manualBreakCount="1">
    <brk id="68" max="61" man="1"/>
  </rowBreaks>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70" zoomScaleNormal="55" zoomScaleSheetLayoutView="70" workbookViewId="0">
      <selection activeCell="BL1" sqref="BL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260</v>
      </c>
      <c r="D1" s="5"/>
      <c r="E1" s="5"/>
      <c r="F1" s="5"/>
      <c r="G1" s="5"/>
      <c r="H1" s="5"/>
      <c r="I1" s="5"/>
      <c r="J1" s="5"/>
      <c r="M1" s="7" t="s">
        <v>0</v>
      </c>
      <c r="P1" s="5"/>
      <c r="Q1" s="5"/>
      <c r="R1" s="5"/>
      <c r="S1" s="5"/>
      <c r="T1" s="5"/>
      <c r="U1" s="5"/>
      <c r="V1" s="5"/>
      <c r="W1" s="5"/>
      <c r="AS1" s="9" t="s">
        <v>30</v>
      </c>
      <c r="AT1" s="221" t="s">
        <v>193</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c r="AD2" s="223"/>
      <c r="AE2" s="139" t="s">
        <v>28</v>
      </c>
      <c r="AF2" s="224" t="str">
        <f>IF(AC2=0,"",YEAR(DATE(2018+AC2,1,1)))</f>
        <v/>
      </c>
      <c r="AG2" s="224"/>
      <c r="AH2" s="140" t="s">
        <v>29</v>
      </c>
      <c r="AI2" s="140" t="s">
        <v>1</v>
      </c>
      <c r="AJ2" s="223"/>
      <c r="AK2" s="223"/>
      <c r="AL2" s="140" t="s">
        <v>24</v>
      </c>
      <c r="AS2" s="9" t="s">
        <v>31</v>
      </c>
      <c r="AT2" s="223"/>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261</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176</v>
      </c>
      <c r="BE4" s="225" t="s">
        <v>175</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183</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t="e">
        <f>DAY(EOMONTH(DATE(AF2,AJ2,1),0))</f>
        <v>#VALUE!</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191</v>
      </c>
      <c r="D10" s="255"/>
      <c r="E10" s="183"/>
      <c r="F10" s="180"/>
      <c r="G10" s="183"/>
      <c r="H10" s="180"/>
      <c r="I10" s="258" t="s">
        <v>235</v>
      </c>
      <c r="J10" s="259"/>
      <c r="K10" s="264" t="s">
        <v>236</v>
      </c>
      <c r="L10" s="241"/>
      <c r="M10" s="241"/>
      <c r="N10" s="255"/>
      <c r="O10" s="264" t="s">
        <v>237</v>
      </c>
      <c r="P10" s="241"/>
      <c r="Q10" s="241"/>
      <c r="R10" s="241"/>
      <c r="S10" s="255"/>
      <c r="T10" s="195"/>
      <c r="U10" s="195"/>
      <c r="V10" s="196"/>
      <c r="W10" s="267" t="s">
        <v>238</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(10)1か月の勤務時間数　合計</v>
      </c>
      <c r="BC10" s="229"/>
      <c r="BD10" s="234" t="s">
        <v>239</v>
      </c>
      <c r="BE10" s="235"/>
      <c r="BF10" s="240" t="s">
        <v>240</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e">
        <f>IF($BE$3="暦月",IF(DAY(DATE($AF$2,$AJ$2,29))=29,29,""),"")</f>
        <v>#VALUE!</v>
      </c>
      <c r="AZ12" s="179" t="e">
        <f>IF($BE$3="暦月",IF(DAY(DATE($AF$2,$AJ$2,30))=30,30,""),"")</f>
        <v>#VALUE!</v>
      </c>
      <c r="BA12" s="152" t="e">
        <f>IF($BE$3="暦月",IF(DAY(DATE($AF$2,$AJ$2,31))=31,31,""),"")</f>
        <v>#VALUE!</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t="e">
        <f>WEEKDAY(DATE($AF$2,$AJ$2,1))</f>
        <v>#VALUE!</v>
      </c>
      <c r="X13" s="148" t="e">
        <f>WEEKDAY(DATE($AF$2,$AJ$2,2))</f>
        <v>#VALUE!</v>
      </c>
      <c r="Y13" s="148" t="e">
        <f>WEEKDAY(DATE($AF$2,$AJ$2,3))</f>
        <v>#VALUE!</v>
      </c>
      <c r="Z13" s="148" t="e">
        <f>WEEKDAY(DATE($AF$2,$AJ$2,4))</f>
        <v>#VALUE!</v>
      </c>
      <c r="AA13" s="148" t="e">
        <f>WEEKDAY(DATE($AF$2,$AJ$2,5))</f>
        <v>#VALUE!</v>
      </c>
      <c r="AB13" s="148" t="e">
        <f>WEEKDAY(DATE($AF$2,$AJ$2,6))</f>
        <v>#VALUE!</v>
      </c>
      <c r="AC13" s="149" t="e">
        <f>WEEKDAY(DATE($AF$2,$AJ$2,7))</f>
        <v>#VALUE!</v>
      </c>
      <c r="AD13" s="150" t="e">
        <f>WEEKDAY(DATE($AF$2,$AJ$2,8))</f>
        <v>#VALUE!</v>
      </c>
      <c r="AE13" s="148" t="e">
        <f>WEEKDAY(DATE($AF$2,$AJ$2,9))</f>
        <v>#VALUE!</v>
      </c>
      <c r="AF13" s="148" t="e">
        <f>WEEKDAY(DATE($AF$2,$AJ$2,10))</f>
        <v>#VALUE!</v>
      </c>
      <c r="AG13" s="148" t="e">
        <f>WEEKDAY(DATE($AF$2,$AJ$2,11))</f>
        <v>#VALUE!</v>
      </c>
      <c r="AH13" s="148" t="e">
        <f>WEEKDAY(DATE($AF$2,$AJ$2,12))</f>
        <v>#VALUE!</v>
      </c>
      <c r="AI13" s="148" t="e">
        <f>WEEKDAY(DATE($AF$2,$AJ$2,13))</f>
        <v>#VALUE!</v>
      </c>
      <c r="AJ13" s="149" t="e">
        <f>WEEKDAY(DATE($AF$2,$AJ$2,14))</f>
        <v>#VALUE!</v>
      </c>
      <c r="AK13" s="150" t="e">
        <f>WEEKDAY(DATE($AF$2,$AJ$2,15))</f>
        <v>#VALUE!</v>
      </c>
      <c r="AL13" s="148" t="e">
        <f>WEEKDAY(DATE($AF$2,$AJ$2,16))</f>
        <v>#VALUE!</v>
      </c>
      <c r="AM13" s="148" t="e">
        <f>WEEKDAY(DATE($AF$2,$AJ$2,17))</f>
        <v>#VALUE!</v>
      </c>
      <c r="AN13" s="148" t="e">
        <f>WEEKDAY(DATE($AF$2,$AJ$2,18))</f>
        <v>#VALUE!</v>
      </c>
      <c r="AO13" s="148" t="e">
        <f>WEEKDAY(DATE($AF$2,$AJ$2,19))</f>
        <v>#VALUE!</v>
      </c>
      <c r="AP13" s="148" t="e">
        <f>WEEKDAY(DATE($AF$2,$AJ$2,20))</f>
        <v>#VALUE!</v>
      </c>
      <c r="AQ13" s="149" t="e">
        <f>WEEKDAY(DATE($AF$2,$AJ$2,21))</f>
        <v>#VALUE!</v>
      </c>
      <c r="AR13" s="150" t="e">
        <f>WEEKDAY(DATE($AF$2,$AJ$2,22))</f>
        <v>#VALUE!</v>
      </c>
      <c r="AS13" s="148" t="e">
        <f>WEEKDAY(DATE($AF$2,$AJ$2,23))</f>
        <v>#VALUE!</v>
      </c>
      <c r="AT13" s="148" t="e">
        <f>WEEKDAY(DATE($AF$2,$AJ$2,24))</f>
        <v>#VALUE!</v>
      </c>
      <c r="AU13" s="148" t="e">
        <f>WEEKDAY(DATE($AF$2,$AJ$2,25))</f>
        <v>#VALUE!</v>
      </c>
      <c r="AV13" s="148" t="e">
        <f>WEEKDAY(DATE($AF$2,$AJ$2,26))</f>
        <v>#VALUE!</v>
      </c>
      <c r="AW13" s="148" t="e">
        <f>WEEKDAY(DATE($AF$2,$AJ$2,27))</f>
        <v>#VALUE!</v>
      </c>
      <c r="AX13" s="149" t="e">
        <f>WEEKDAY(DATE($AF$2,$AJ$2,28))</f>
        <v>#VALUE!</v>
      </c>
      <c r="AY13" s="150" t="e">
        <f>IF(AY12=29,WEEKDAY(DATE($AF$2,$AJ$2,29)),0)</f>
        <v>#VALUE!</v>
      </c>
      <c r="AZ13" s="148" t="e">
        <f>IF(AZ12=30,WEEKDAY(DATE($AF$2,$AJ$2,30)),0)</f>
        <v>#VALUE!</v>
      </c>
      <c r="BA13" s="149" t="e">
        <f>IF(BA12=31,WEEKDAY(DATE($AF$2,$AJ$2,31)),0)</f>
        <v>#VALUE!</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e">
        <f>IF(W13=1,"日",IF(W13=2,"月",IF(W13=3,"火",IF(W13=4,"水",IF(W13=5,"木",IF(W13=6,"金","土"))))))</f>
        <v>#VALUE!</v>
      </c>
      <c r="X14" s="154" t="e">
        <f t="shared" ref="X14:AX14" si="0">IF(X13=1,"日",IF(X13=2,"月",IF(X13=3,"火",IF(X13=4,"水",IF(X13=5,"木",IF(X13=6,"金","土"))))))</f>
        <v>#VALUE!</v>
      </c>
      <c r="Y14" s="154" t="e">
        <f t="shared" si="0"/>
        <v>#VALUE!</v>
      </c>
      <c r="Z14" s="154" t="e">
        <f t="shared" si="0"/>
        <v>#VALUE!</v>
      </c>
      <c r="AA14" s="154" t="e">
        <f t="shared" si="0"/>
        <v>#VALUE!</v>
      </c>
      <c r="AB14" s="154" t="e">
        <f t="shared" si="0"/>
        <v>#VALUE!</v>
      </c>
      <c r="AC14" s="155" t="e">
        <f t="shared" si="0"/>
        <v>#VALUE!</v>
      </c>
      <c r="AD14" s="156" t="e">
        <f>IF(AD13=1,"日",IF(AD13=2,"月",IF(AD13=3,"火",IF(AD13=4,"水",IF(AD13=5,"木",IF(AD13=6,"金","土"))))))</f>
        <v>#VALUE!</v>
      </c>
      <c r="AE14" s="154" t="e">
        <f t="shared" si="0"/>
        <v>#VALUE!</v>
      </c>
      <c r="AF14" s="154" t="e">
        <f t="shared" si="0"/>
        <v>#VALUE!</v>
      </c>
      <c r="AG14" s="154" t="e">
        <f t="shared" si="0"/>
        <v>#VALUE!</v>
      </c>
      <c r="AH14" s="154" t="e">
        <f t="shared" si="0"/>
        <v>#VALUE!</v>
      </c>
      <c r="AI14" s="154" t="e">
        <f t="shared" si="0"/>
        <v>#VALUE!</v>
      </c>
      <c r="AJ14" s="155" t="e">
        <f t="shared" si="0"/>
        <v>#VALUE!</v>
      </c>
      <c r="AK14" s="156" t="e">
        <f>IF(AK13=1,"日",IF(AK13=2,"月",IF(AK13=3,"火",IF(AK13=4,"水",IF(AK13=5,"木",IF(AK13=6,"金","土"))))))</f>
        <v>#VALUE!</v>
      </c>
      <c r="AL14" s="154" t="e">
        <f t="shared" si="0"/>
        <v>#VALUE!</v>
      </c>
      <c r="AM14" s="154" t="e">
        <f t="shared" si="0"/>
        <v>#VALUE!</v>
      </c>
      <c r="AN14" s="154" t="e">
        <f t="shared" si="0"/>
        <v>#VALUE!</v>
      </c>
      <c r="AO14" s="154" t="e">
        <f t="shared" si="0"/>
        <v>#VALUE!</v>
      </c>
      <c r="AP14" s="154" t="e">
        <f t="shared" si="0"/>
        <v>#VALUE!</v>
      </c>
      <c r="AQ14" s="155" t="e">
        <f t="shared" si="0"/>
        <v>#VALUE!</v>
      </c>
      <c r="AR14" s="156" t="e">
        <f>IF(AR13=1,"日",IF(AR13=2,"月",IF(AR13=3,"火",IF(AR13=4,"水",IF(AR13=5,"木",IF(AR13=6,"金","土"))))))</f>
        <v>#VALUE!</v>
      </c>
      <c r="AS14" s="154" t="e">
        <f t="shared" si="0"/>
        <v>#VALUE!</v>
      </c>
      <c r="AT14" s="154" t="e">
        <f t="shared" si="0"/>
        <v>#VALUE!</v>
      </c>
      <c r="AU14" s="154" t="e">
        <f t="shared" si="0"/>
        <v>#VALUE!</v>
      </c>
      <c r="AV14" s="154" t="e">
        <f t="shared" si="0"/>
        <v>#VALUE!</v>
      </c>
      <c r="AW14" s="154" t="e">
        <f t="shared" si="0"/>
        <v>#VALUE!</v>
      </c>
      <c r="AX14" s="155" t="e">
        <f t="shared" si="0"/>
        <v>#VALUE!</v>
      </c>
      <c r="AY14" s="154" t="e">
        <f>IF(AY13=1,"日",IF(AY13=2,"月",IF(AY13=3,"火",IF(AY13=4,"水",IF(AY13=5,"木",IF(AY13=6,"金",IF(AY13=0,"","土")))))))</f>
        <v>#VALUE!</v>
      </c>
      <c r="AZ14" s="154" t="e">
        <f>IF(AZ13=1,"日",IF(AZ13=2,"月",IF(AZ13=3,"火",IF(AZ13=4,"水",IF(AZ13=5,"木",IF(AZ13=6,"金",IF(AZ13=0,"","土")))))))</f>
        <v>#VALUE!</v>
      </c>
      <c r="BA14" s="154" t="e">
        <f>IF(BA13=1,"日",IF(BA13=2,"月",IF(BA13=3,"火",IF(BA13=4,"水",IF(BA13=5,"木",IF(BA13=6,"金",IF(BA13=0,"","土")))))))</f>
        <v>#VALUE!</v>
      </c>
      <c r="BB14" s="232"/>
      <c r="BC14" s="233"/>
      <c r="BD14" s="238"/>
      <c r="BE14" s="239"/>
      <c r="BF14" s="246"/>
      <c r="BG14" s="247"/>
      <c r="BH14" s="247"/>
      <c r="BI14" s="247"/>
      <c r="BJ14" s="248"/>
    </row>
    <row r="15" spans="2:67" ht="20.25" customHeight="1" x14ac:dyDescent="0.4">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f>C15</f>
        <v>0</v>
      </c>
      <c r="G16" s="160"/>
      <c r="H16" s="161">
        <f>I15</f>
        <v>0</v>
      </c>
      <c r="I16" s="275"/>
      <c r="J16" s="276"/>
      <c r="K16" s="279"/>
      <c r="L16" s="280"/>
      <c r="M16" s="280"/>
      <c r="N16" s="212"/>
      <c r="O16" s="305"/>
      <c r="P16" s="306"/>
      <c r="Q16" s="306"/>
      <c r="R16" s="306"/>
      <c r="S16" s="307"/>
      <c r="T16" s="110" t="s">
        <v>179</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t="e">
        <f>IF($BE$3="４週",BB16/4,IF($BE$3="暦月",(BB16/($BE$8/7)),""))</f>
        <v>#VALUE!</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179</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t="e">
        <f>IF($BE$3="４週",BB18/4,IF($BE$3="暦月",(BB18/($BE$8/7)),""))</f>
        <v>#VALUE!</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179</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t="e">
        <f>IF($BE$3="４週",BB20/4,IF($BE$3="暦月",(BB20/($BE$8/7)),""))</f>
        <v>#VALUE!</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179</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t="e">
        <f>IF($BE$3="４週",BB22/4,IF($BE$3="暦月",(BB22/($BE$8/7)),""))</f>
        <v>#VALUE!</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179</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t="e">
        <f>IF($BE$3="４週",BB24/4,IF($BE$3="暦月",(BB24/($BE$8/7)),""))</f>
        <v>#VALUE!</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179</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t="e">
        <f>IF($BE$3="４週",BB26/4,IF($BE$3="暦月",(BB26/($BE$8/7)),""))</f>
        <v>#VALUE!</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179</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t="e">
        <f>IF($BE$3="４週",BB28/4,IF($BE$3="暦月",(BB28/($BE$8/7)),""))</f>
        <v>#VALUE!</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179</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t="e">
        <f>IF($BE$3="４週",BB30/4,IF($BE$3="暦月",(BB30/($BE$8/7)),""))</f>
        <v>#VALUE!</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179</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t="e">
        <f>IF($BE$3="４週",BB32/4,IF($BE$3="暦月",(BB32/($BE$8/7)),""))</f>
        <v>#VALUE!</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179</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t="e">
        <f>IF($BE$3="４週",BB34/4,IF($BE$3="暦月",(BB34/($BE$8/7)),""))</f>
        <v>#VALUE!</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179</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t="e">
        <f>IF($BE$3="４週",BB36/4,IF($BE$3="暦月",(BB36/($BE$8/7)),""))</f>
        <v>#VALUE!</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179</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t="e">
        <f>IF($BE$3="４週",BB38/4,IF($BE$3="暦月",(BB38/($BE$8/7)),""))</f>
        <v>#VALUE!</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179</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t="e">
        <f>IF($BE$3="４週",BB40/4,IF($BE$3="暦月",(BB40/($BE$8/7)),""))</f>
        <v>#VALUE!</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179</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t="e">
        <f>IF($BE$3="４週",BB42/4,IF($BE$3="暦月",(BB42/($BE$8/7)),""))</f>
        <v>#VALUE!</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179</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t="e">
        <f>IF($BE$3="４週",BB44/4,IF($BE$3="暦月",(BB44/($BE$8/7)),""))</f>
        <v>#VALUE!</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179</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t="e">
        <f>IF($BE$3="４週",BB46/4,IF($BE$3="暦月",(BB46/($BE$8/7)),""))</f>
        <v>#VALUE!</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179</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t="e">
        <f>IF($BE$3="４週",BB48/4,IF($BE$3="暦月",(BB48/($BE$8/7)),""))</f>
        <v>#VALUE!</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179</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t="e">
        <f>IF($BE$3="４週",BB50/4,IF($BE$3="暦月",(BB50/($BE$8/7)),""))</f>
        <v>#VALUE!</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179</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t="e">
        <f>IF($BE$3="４週",BB52/4,IF($BE$3="暦月",(BB52/($BE$8/7)),""))</f>
        <v>#VALUE!</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179</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t="e">
        <f>IF($BE$3="４週",BB54/4,IF($BE$3="暦月",(BB54/($BE$8/7)),""))</f>
        <v>#VALUE!</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179</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t="e">
        <f>IF($BE$3="４週",BB56/4,IF($BE$3="暦月",(BB56/($BE$8/7)),""))</f>
        <v>#VALUE!</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179</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t="e">
        <f>IF($BE$3="４週",BB58/4,IF($BE$3="暦月",(BB58/($BE$8/7)),""))</f>
        <v>#VALUE!</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179</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t="e">
        <f>IF($BE$3="４週",BB60/4,IF($BE$3="暦月",(BB60/($BE$8/7)),""))</f>
        <v>#VALUE!</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179</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t="e">
        <f>IF($BE$3="４週",BB62/4,IF($BE$3="暦月",(BB62/($BE$8/7)),""))</f>
        <v>#VALUE!</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179</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t="e">
        <f>IF($BE$3="４週",BB64/4,IF($BE$3="暦月",(BB64/($BE$8/7)),""))</f>
        <v>#VALUE!</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179</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t="e">
        <f>IF($BE$3="４週",BB66/4,IF($BE$3="暦月",(BB66/($BE$8/7)),""))</f>
        <v>#VALUE!</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179</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t="e">
        <f>IF($BE$3="４週",BB68/4,IF($BE$3="暦月",(BB68/($BE$8/7)),""))</f>
        <v>#VALUE!</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179</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t="e">
        <f>IF($BE$3="４週",BB70/4,IF($BE$3="暦月",(BB70/($BE$8/7)),""))</f>
        <v>#VALUE!</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179</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t="e">
        <f>IF($BE$3="４週",BB72/4,IF($BE$3="暦月",(BB72/($BE$8/7)),""))</f>
        <v>#VALUE!</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179</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t="e">
        <f>IF($BE$3="４週",BB74/4,IF($BE$3="暦月",(BB74/($BE$8/7)),""))</f>
        <v>#VALUE!</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179</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t="e">
        <f>IF($BE$3="４週",BB76/4,IF($BE$3="暦月",(BB76/($BE$8/7)),""))</f>
        <v>#VALUE!</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179</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t="e">
        <f>IF($BE$3="４週",BB78/4,IF($BE$3="暦月",(BB78/($BE$8/7)),""))</f>
        <v>#VALUE!</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179</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t="e">
        <f>IF($BE$3="４週",BB80/4,IF($BE$3="暦月",(BB80/($BE$8/7)),""))</f>
        <v>#VALUE!</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179</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t="e">
        <f>IF($BE$3="４週",BB82/4,IF($BE$3="暦月",(BB82/($BE$8/7)),""))</f>
        <v>#VALUE!</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179</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t="e">
        <f>IF($BE$3="４週",BB84/4,IF($BE$3="暦月",(BB84/($BE$8/7)),""))</f>
        <v>#VALUE!</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179</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t="e">
        <f>IF($BE$3="４週",BB86/4,IF($BE$3="暦月",(BB86/($BE$8/7)),""))</f>
        <v>#VALUE!</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179</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t="e">
        <f>IF($BE$3="４週",BB88/4,IF($BE$3="暦月",(BB88/($BE$8/7)),""))</f>
        <v>#VALUE!</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179</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t="e">
        <f>IF($BE$3="４週",BB90/4,IF($BE$3="暦月",(BB90/($BE$8/7)),""))</f>
        <v>#VALUE!</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179</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t="e">
        <f>IF($BE$3="４週",BB92/4,IF($BE$3="暦月",(BB92/($BE$8/7)),""))</f>
        <v>#VALUE!</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179</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t="e">
        <f>IF($BE$3="４週",BB94/4,IF($BE$3="暦月",(BB94/($BE$8/7)),""))</f>
        <v>#VALUE!</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179</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t="e">
        <f>IF($BE$3="４週",BB96/4,IF($BE$3="暦月",(BB96/($BE$8/7)),""))</f>
        <v>#VALUE!</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179</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t="e">
        <f>IF($BE$3="４週",BB98/4,IF($BE$3="暦月",(BB98/($BE$8/7)),""))</f>
        <v>#VALUE!</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179</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t="e">
        <f>IF($BE$3="４週",BB100/4,IF($BE$3="暦月",(BB100/($BE$8/7)),""))</f>
        <v>#VALUE!</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179</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t="e">
        <f>IF($BE$3="４週",BB102/4,IF($BE$3="暦月",(BB102/($BE$8/7)),""))</f>
        <v>#VALUE!</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179</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t="e">
        <f>IF($BE$3="４週",BB104/4,IF($BE$3="暦月",(BB104/($BE$8/7)),""))</f>
        <v>#VALUE!</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179</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t="e">
        <f>IF($BE$3="４週",BB106/4,IF($BE$3="暦月",(BB106/($BE$8/7)),""))</f>
        <v>#VALUE!</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179</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t="e">
        <f>IF($BE$3="４週",BB108/4,IF($BE$3="暦月",(BB108/($BE$8/7)),""))</f>
        <v>#VALUE!</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179</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t="e">
        <f>IF($BE$3="４週",BB110/4,IF($BE$3="暦月",(BB110/($BE$8/7)),""))</f>
        <v>#VALUE!</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179</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t="e">
        <f>IF($BE$3="４週",BB112/4,IF($BE$3="暦月",(BB112/($BE$8/7)),""))</f>
        <v>#VALUE!</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179</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t="e">
        <f>IF($BE$3="４週",BB114/4,IF($BE$3="暦月",(BB114/($BE$8/7)),""))</f>
        <v>#VALUE!</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179</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t="e">
        <f>IF($BE$3="４週",BB116/4,IF($BE$3="暦月",(BB116/($BE$8/7)),""))</f>
        <v>#VALUE!</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179</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t="e">
        <f>IF($BE$3="４週",BB118/4,IF($BE$3="暦月",(BB118/($BE$8/7)),""))</f>
        <v>#VALUE!</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179</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t="e">
        <f>IF($BE$3="４週",BB120/4,IF($BE$3="暦月",(BB120/($BE$8/7)),""))</f>
        <v>#VALUE!</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179</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t="e">
        <f>IF($BE$3="４週",BB122/4,IF($BE$3="暦月",(BB122/($BE$8/7)),""))</f>
        <v>#VALUE!</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179</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t="e">
        <f>IF($BE$3="４週",BB124/4,IF($BE$3="暦月",(BB124/($BE$8/7)),""))</f>
        <v>#VALUE!</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179</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t="e">
        <f>IF($BE$3="４週",BB126/4,IF($BE$3="暦月",(BB126/($BE$8/7)),""))</f>
        <v>#VALUE!</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179</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t="e">
        <f>IF($BE$3="４週",BB128/4,IF($BE$3="暦月",(BB128/($BE$8/7)),""))</f>
        <v>#VALUE!</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179</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t="e">
        <f>IF($BE$3="４週",BB130/4,IF($BE$3="暦月",(BB130/($BE$8/7)),""))</f>
        <v>#VALUE!</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179</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t="e">
        <f>IF($BE$3="４週",BB132/4,IF($BE$3="暦月",(BB132/($BE$8/7)),""))</f>
        <v>#VALUE!</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179</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t="e">
        <f>IF($BE$3="４週",BB134/4,IF($BE$3="暦月",(BB134/($BE$8/7)),""))</f>
        <v>#VALUE!</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179</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t="e">
        <f>IF($BE$3="４週",BB136/4,IF($BE$3="暦月",(BB136/($BE$8/7)),""))</f>
        <v>#VALUE!</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179</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t="e">
        <f>IF($BE$3="４週",BB138/4,IF($BE$3="暦月",(BB138/($BE$8/7)),""))</f>
        <v>#VALUE!</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179</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t="e">
        <f>IF($BE$3="４週",BB140/4,IF($BE$3="暦月",(BB140/($BE$8/7)),""))</f>
        <v>#VALUE!</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179</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t="e">
        <f>IF($BE$3="４週",BB142/4,IF($BE$3="暦月",(BB142/($BE$8/7)),""))</f>
        <v>#VALUE!</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179</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t="e">
        <f>IF($BE$3="４週",BB144/4,IF($BE$3="暦月",(BB144/($BE$8/7)),""))</f>
        <v>#VALUE!</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179</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t="e">
        <f>IF($BE$3="４週",BB146/4,IF($BE$3="暦月",(BB146/($BE$8/7)),""))</f>
        <v>#VALUE!</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179</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t="e">
        <f>IF($BE$3="４週",BB148/4,IF($BE$3="暦月",(BB148/($BE$8/7)),""))</f>
        <v>#VALUE!</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179</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t="e">
        <f>IF($BE$3="４週",BB150/4,IF($BE$3="暦月",(BB150/($BE$8/7)),""))</f>
        <v>#VALUE!</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179</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t="e">
        <f>IF($BE$3="４週",BB152/4,IF($BE$3="暦月",(BB152/($BE$8/7)),""))</f>
        <v>#VALUE!</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179</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t="e">
        <f>IF($BE$3="４週",BB154/4,IF($BE$3="暦月",(BB154/($BE$8/7)),""))</f>
        <v>#VALUE!</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179</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t="e">
        <f>IF($BE$3="４週",BB156/4,IF($BE$3="暦月",(BB156/($BE$8/7)),""))</f>
        <v>#VALUE!</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179</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t="e">
        <f>IF($BE$3="４週",BB158/4,IF($BE$3="暦月",(BB158/($BE$8/7)),""))</f>
        <v>#VALUE!</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179</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t="e">
        <f>IF($BE$3="４週",BB160/4,IF($BE$3="暦月",(BB160/($BE$8/7)),""))</f>
        <v>#VALUE!</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179</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t="e">
        <f>IF($BE$3="４週",BB162/4,IF($BE$3="暦月",(BB162/($BE$8/7)),""))</f>
        <v>#VALUE!</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179</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t="e">
        <f>IF($BE$3="４週",BB164/4,IF($BE$3="暦月",(BB164/($BE$8/7)),""))</f>
        <v>#VALUE!</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179</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t="e">
        <f>IF($BE$3="４週",BB166/4,IF($BE$3="暦月",(BB166/($BE$8/7)),""))</f>
        <v>#VALUE!</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179</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t="e">
        <f>IF($BE$3="４週",BB168/4,IF($BE$3="暦月",(BB168/($BE$8/7)),""))</f>
        <v>#VALUE!</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179</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t="e">
        <f>IF($BE$3="４週",BB170/4,IF($BE$3="暦月",(BB170/($BE$8/7)),""))</f>
        <v>#VALUE!</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179</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t="e">
        <f>IF($BE$3="４週",BB172/4,IF($BE$3="暦月",(BB172/($BE$8/7)),""))</f>
        <v>#VALUE!</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179</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t="e">
        <f>IF($BE$3="４週",BB174/4,IF($BE$3="暦月",(BB174/($BE$8/7)),""))</f>
        <v>#VALUE!</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179</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t="e">
        <f>IF($BE$3="４週",BB176/4,IF($BE$3="暦月",(BB176/($BE$8/7)),""))</f>
        <v>#VALUE!</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179</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t="e">
        <f>IF($BE$3="４週",BB178/4,IF($BE$3="暦月",(BB178/($BE$8/7)),""))</f>
        <v>#VALUE!</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179</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t="e">
        <f>IF($BE$3="４週",BB180/4,IF($BE$3="暦月",(BB180/($BE$8/7)),""))</f>
        <v>#VALUE!</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179</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t="e">
        <f>IF($BE$3="４週",BB182/4,IF($BE$3="暦月",(BB182/($BE$8/7)),""))</f>
        <v>#VALUE!</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179</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t="e">
        <f>IF($BE$3="４週",BB184/4,IF($BE$3="暦月",(BB184/($BE$8/7)),""))</f>
        <v>#VALUE!</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179</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t="e">
        <f>IF($BE$3="４週",BB186/4,IF($BE$3="暦月",(BB186/($BE$8/7)),""))</f>
        <v>#VALUE!</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179</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t="e">
        <f>IF($BE$3="４週",BB188/4,IF($BE$3="暦月",(BB188/($BE$8/7)),""))</f>
        <v>#VALUE!</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179</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t="e">
        <f>IF($BE$3="４週",BB190/4,IF($BE$3="暦月",(BB190/($BE$8/7)),""))</f>
        <v>#VALUE!</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179</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t="e">
        <f>IF($BE$3="４週",BB192/4,IF($BE$3="暦月",(BB192/($BE$8/7)),""))</f>
        <v>#VALUE!</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179</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t="e">
        <f>IF($BE$3="４週",BB194/4,IF($BE$3="暦月",(BB194/($BE$8/7)),""))</f>
        <v>#VALUE!</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179</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t="e">
        <f>IF($BE$3="４週",BB196/4,IF($BE$3="暦月",(BB196/($BE$8/7)),""))</f>
        <v>#VALUE!</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179</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t="e">
        <f>IF($BE$3="４週",BB198/4,IF($BE$3="暦月",(BB198/($BE$8/7)),""))</f>
        <v>#VALUE!</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179</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t="e">
        <f>IF($BE$3="４週",BB200/4,IF($BE$3="暦月",(BB200/($BE$8/7)),""))</f>
        <v>#VALUE!</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179</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t="e">
        <f>IF($BE$3="４週",BB202/4,IF($BE$3="暦月",(BB202/($BE$8/7)),""))</f>
        <v>#VALUE!</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179</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t="e">
        <f>IF($BE$3="４週",BB204/4,IF($BE$3="暦月",(BB204/($BE$8/7)),""))</f>
        <v>#VALUE!</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179</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t="e">
        <f>IF($BE$3="４週",BB206/4,IF($BE$3="暦月",(BB206/($BE$8/7)),""))</f>
        <v>#VALUE!</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179</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t="e">
        <f>IF($BE$3="４週",BB208/4,IF($BE$3="暦月",(BB208/($BE$8/7)),""))</f>
        <v>#VALUE!</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179</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t="e">
        <f>IF($BE$3="４週",BB210/4,IF($BE$3="暦月",(BB210/($BE$8/7)),""))</f>
        <v>#VALUE!</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179</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t="e">
        <f>IF($BE$3="４週",BB212/4,IF($BE$3="暦月",(BB212/($BE$8/7)),""))</f>
        <v>#VALUE!</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179</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t="e">
        <f>IF($BE$3="４週",BB214/4,IF($BE$3="暦月",(BB214/($BE$8/7)),""))</f>
        <v>#VALUE!</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241</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177</v>
      </c>
      <c r="R226" s="207" t="s">
        <v>261</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対象時間数（当月合計）</v>
      </c>
      <c r="L228" s="123"/>
      <c r="M228" s="123"/>
      <c r="N228" s="123"/>
      <c r="O228" s="123"/>
      <c r="P228" s="123" t="str">
        <f>IF($R$226="週","週に勤務すべき時間数","当月に勤務すべき時間数")</f>
        <v>当月に勤務すべき時間数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116</v>
      </c>
      <c r="P229" s="323">
        <f>IF($R$226="週",$BA$6,$BE$6)</f>
        <v>160</v>
      </c>
      <c r="Q229" s="323"/>
      <c r="R229" s="323"/>
      <c r="S229" s="323"/>
      <c r="T229" s="178" t="s">
        <v>117</v>
      </c>
      <c r="U229" s="324">
        <f>ROUNDDOWN(K229/P229,1)</f>
        <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K229:N229">
    <cfRule type="expression" dxfId="105" priority="203">
      <formula>INDIRECT(ADDRESS(ROW(),COLUMN()))=TRUNC(INDIRECT(ADDRESS(ROW(),COLUMN())))</formula>
    </cfRule>
  </conditionalFormatting>
  <conditionalFormatting sqref="M220:X224">
    <cfRule type="expression" dxfId="104" priority="205">
      <formula>INDIRECT(ADDRESS(ROW(),COLUMN()))=TRUNC(INDIRECT(ADDRESS(ROW(),COLUMN())))</formula>
    </cfRule>
  </conditionalFormatting>
  <conditionalFormatting sqref="W218:X218 Z218 W227:Z227">
    <cfRule type="expression" dxfId="103" priority="239">
      <formula>OR(#REF!=$B216,#REF!=$B216)</formula>
    </cfRule>
  </conditionalFormatting>
  <conditionalFormatting sqref="W228:Z228">
    <cfRule type="expression" dxfId="102" priority="238">
      <formula>OR(#REF!=$B215,#REF!=$B215)</formula>
    </cfRule>
  </conditionalFormatting>
  <conditionalFormatting sqref="W16:BE16">
    <cfRule type="expression" dxfId="101" priority="171">
      <formula>INDIRECT(ADDRESS(ROW(),COLUMN()))=TRUNC(INDIRECT(ADDRESS(ROW(),COLUMN())))</formula>
    </cfRule>
  </conditionalFormatting>
  <conditionalFormatting sqref="W18:BE18">
    <cfRule type="expression" dxfId="100" priority="200">
      <formula>INDIRECT(ADDRESS(ROW(),COLUMN()))=TRUNC(INDIRECT(ADDRESS(ROW(),COLUMN())))</formula>
    </cfRule>
  </conditionalFormatting>
  <conditionalFormatting sqref="W20:BE20">
    <cfRule type="expression" dxfId="99" priority="170">
      <formula>INDIRECT(ADDRESS(ROW(),COLUMN()))=TRUNC(INDIRECT(ADDRESS(ROW(),COLUMN())))</formula>
    </cfRule>
  </conditionalFormatting>
  <conditionalFormatting sqref="W22:BE22">
    <cfRule type="expression" dxfId="98" priority="169">
      <formula>INDIRECT(ADDRESS(ROW(),COLUMN()))=TRUNC(INDIRECT(ADDRESS(ROW(),COLUMN())))</formula>
    </cfRule>
  </conditionalFormatting>
  <conditionalFormatting sqref="W24:BE24">
    <cfRule type="expression" dxfId="97" priority="168">
      <formula>INDIRECT(ADDRESS(ROW(),COLUMN()))=TRUNC(INDIRECT(ADDRESS(ROW(),COLUMN())))</formula>
    </cfRule>
  </conditionalFormatting>
  <conditionalFormatting sqref="W26:BE26">
    <cfRule type="expression" dxfId="96" priority="167">
      <formula>INDIRECT(ADDRESS(ROW(),COLUMN()))=TRUNC(INDIRECT(ADDRESS(ROW(),COLUMN())))</formula>
    </cfRule>
  </conditionalFormatting>
  <conditionalFormatting sqref="W28:BE28">
    <cfRule type="expression" dxfId="95" priority="166">
      <formula>INDIRECT(ADDRESS(ROW(),COLUMN()))=TRUNC(INDIRECT(ADDRESS(ROW(),COLUMN())))</formula>
    </cfRule>
  </conditionalFormatting>
  <conditionalFormatting sqref="W30:BE30">
    <cfRule type="expression" dxfId="94" priority="165">
      <formula>INDIRECT(ADDRESS(ROW(),COLUMN()))=TRUNC(INDIRECT(ADDRESS(ROW(),COLUMN())))</formula>
    </cfRule>
  </conditionalFormatting>
  <conditionalFormatting sqref="W32:BE32">
    <cfRule type="expression" dxfId="93" priority="164">
      <formula>INDIRECT(ADDRESS(ROW(),COLUMN()))=TRUNC(INDIRECT(ADDRESS(ROW(),COLUMN())))</formula>
    </cfRule>
  </conditionalFormatting>
  <conditionalFormatting sqref="W34:BE34">
    <cfRule type="expression" dxfId="92" priority="163">
      <formula>INDIRECT(ADDRESS(ROW(),COLUMN()))=TRUNC(INDIRECT(ADDRESS(ROW(),COLUMN())))</formula>
    </cfRule>
  </conditionalFormatting>
  <conditionalFormatting sqref="W36:BE36">
    <cfRule type="expression" dxfId="91" priority="162">
      <formula>INDIRECT(ADDRESS(ROW(),COLUMN()))=TRUNC(INDIRECT(ADDRESS(ROW(),COLUMN())))</formula>
    </cfRule>
  </conditionalFormatting>
  <conditionalFormatting sqref="W38:BE38">
    <cfRule type="expression" dxfId="90" priority="161">
      <formula>INDIRECT(ADDRESS(ROW(),COLUMN()))=TRUNC(INDIRECT(ADDRESS(ROW(),COLUMN())))</formula>
    </cfRule>
  </conditionalFormatting>
  <conditionalFormatting sqref="W40:BE40">
    <cfRule type="expression" dxfId="89" priority="160">
      <formula>INDIRECT(ADDRESS(ROW(),COLUMN()))=TRUNC(INDIRECT(ADDRESS(ROW(),COLUMN())))</formula>
    </cfRule>
  </conditionalFormatting>
  <conditionalFormatting sqref="W42:BE42">
    <cfRule type="expression" dxfId="88" priority="159">
      <formula>INDIRECT(ADDRESS(ROW(),COLUMN()))=TRUNC(INDIRECT(ADDRESS(ROW(),COLUMN())))</formula>
    </cfRule>
  </conditionalFormatting>
  <conditionalFormatting sqref="W44:BE44">
    <cfRule type="expression" dxfId="87" priority="158">
      <formula>INDIRECT(ADDRESS(ROW(),COLUMN()))=TRUNC(INDIRECT(ADDRESS(ROW(),COLUMN())))</formula>
    </cfRule>
  </conditionalFormatting>
  <conditionalFormatting sqref="W46:BE46">
    <cfRule type="expression" dxfId="86" priority="157">
      <formula>INDIRECT(ADDRESS(ROW(),COLUMN()))=TRUNC(INDIRECT(ADDRESS(ROW(),COLUMN())))</formula>
    </cfRule>
  </conditionalFormatting>
  <conditionalFormatting sqref="W48:BE48">
    <cfRule type="expression" dxfId="85" priority="156">
      <formula>INDIRECT(ADDRESS(ROW(),COLUMN()))=TRUNC(INDIRECT(ADDRESS(ROW(),COLUMN())))</formula>
    </cfRule>
  </conditionalFormatting>
  <conditionalFormatting sqref="W50:BE50">
    <cfRule type="expression" dxfId="84" priority="155">
      <formula>INDIRECT(ADDRESS(ROW(),COLUMN()))=TRUNC(INDIRECT(ADDRESS(ROW(),COLUMN())))</formula>
    </cfRule>
  </conditionalFormatting>
  <conditionalFormatting sqref="W52:BE52">
    <cfRule type="expression" dxfId="83" priority="154">
      <formula>INDIRECT(ADDRESS(ROW(),COLUMN()))=TRUNC(INDIRECT(ADDRESS(ROW(),COLUMN())))</formula>
    </cfRule>
  </conditionalFormatting>
  <conditionalFormatting sqref="W54:BE54">
    <cfRule type="expression" dxfId="82" priority="153">
      <formula>INDIRECT(ADDRESS(ROW(),COLUMN()))=TRUNC(INDIRECT(ADDRESS(ROW(),COLUMN())))</formula>
    </cfRule>
  </conditionalFormatting>
  <conditionalFormatting sqref="W56:BE56">
    <cfRule type="expression" dxfId="81" priority="152">
      <formula>INDIRECT(ADDRESS(ROW(),COLUMN()))=TRUNC(INDIRECT(ADDRESS(ROW(),COLUMN())))</formula>
    </cfRule>
  </conditionalFormatting>
  <conditionalFormatting sqref="W58:BE58">
    <cfRule type="expression" dxfId="80" priority="151">
      <formula>INDIRECT(ADDRESS(ROW(),COLUMN()))=TRUNC(INDIRECT(ADDRESS(ROW(),COLUMN())))</formula>
    </cfRule>
  </conditionalFormatting>
  <conditionalFormatting sqref="W60:BE60">
    <cfRule type="expression" dxfId="79" priority="150">
      <formula>INDIRECT(ADDRESS(ROW(),COLUMN()))=TRUNC(INDIRECT(ADDRESS(ROW(),COLUMN())))</formula>
    </cfRule>
  </conditionalFormatting>
  <conditionalFormatting sqref="W62:BE62">
    <cfRule type="expression" dxfId="78" priority="149">
      <formula>INDIRECT(ADDRESS(ROW(),COLUMN()))=TRUNC(INDIRECT(ADDRESS(ROW(),COLUMN())))</formula>
    </cfRule>
  </conditionalFormatting>
  <conditionalFormatting sqref="W64:BE64">
    <cfRule type="expression" dxfId="77" priority="148">
      <formula>INDIRECT(ADDRESS(ROW(),COLUMN()))=TRUNC(INDIRECT(ADDRESS(ROW(),COLUMN())))</formula>
    </cfRule>
  </conditionalFormatting>
  <conditionalFormatting sqref="W66:BE66">
    <cfRule type="expression" dxfId="76" priority="147">
      <formula>INDIRECT(ADDRESS(ROW(),COLUMN()))=TRUNC(INDIRECT(ADDRESS(ROW(),COLUMN())))</formula>
    </cfRule>
  </conditionalFormatting>
  <conditionalFormatting sqref="W68:BE68">
    <cfRule type="expression" dxfId="75" priority="146">
      <formula>INDIRECT(ADDRESS(ROW(),COLUMN()))=TRUNC(INDIRECT(ADDRESS(ROW(),COLUMN())))</formula>
    </cfRule>
  </conditionalFormatting>
  <conditionalFormatting sqref="W70:BE70">
    <cfRule type="expression" dxfId="74" priority="145">
      <formula>INDIRECT(ADDRESS(ROW(),COLUMN()))=TRUNC(INDIRECT(ADDRESS(ROW(),COLUMN())))</formula>
    </cfRule>
  </conditionalFormatting>
  <conditionalFormatting sqref="W72:BE72">
    <cfRule type="expression" dxfId="73" priority="144">
      <formula>INDIRECT(ADDRESS(ROW(),COLUMN()))=TRUNC(INDIRECT(ADDRESS(ROW(),COLUMN())))</formula>
    </cfRule>
  </conditionalFormatting>
  <conditionalFormatting sqref="W74:BE74">
    <cfRule type="expression" dxfId="72" priority="141">
      <formula>INDIRECT(ADDRESS(ROW(),COLUMN()))=TRUNC(INDIRECT(ADDRESS(ROW(),COLUMN())))</formula>
    </cfRule>
  </conditionalFormatting>
  <conditionalFormatting sqref="W76:BE76">
    <cfRule type="expression" dxfId="71" priority="139">
      <formula>INDIRECT(ADDRESS(ROW(),COLUMN()))=TRUNC(INDIRECT(ADDRESS(ROW(),COLUMN())))</formula>
    </cfRule>
  </conditionalFormatting>
  <conditionalFormatting sqref="W78:BE78">
    <cfRule type="expression" dxfId="70" priority="137">
      <formula>INDIRECT(ADDRESS(ROW(),COLUMN()))=TRUNC(INDIRECT(ADDRESS(ROW(),COLUMN())))</formula>
    </cfRule>
  </conditionalFormatting>
  <conditionalFormatting sqref="W80:BE80">
    <cfRule type="expression" dxfId="69" priority="135">
      <formula>INDIRECT(ADDRESS(ROW(),COLUMN()))=TRUNC(INDIRECT(ADDRESS(ROW(),COLUMN())))</formula>
    </cfRule>
  </conditionalFormatting>
  <conditionalFormatting sqref="W82:BE82">
    <cfRule type="expression" dxfId="68" priority="133">
      <formula>INDIRECT(ADDRESS(ROW(),COLUMN()))=TRUNC(INDIRECT(ADDRESS(ROW(),COLUMN())))</formula>
    </cfRule>
  </conditionalFormatting>
  <conditionalFormatting sqref="W84:BE84">
    <cfRule type="expression" dxfId="67" priority="131">
      <formula>INDIRECT(ADDRESS(ROW(),COLUMN()))=TRUNC(INDIRECT(ADDRESS(ROW(),COLUMN())))</formula>
    </cfRule>
  </conditionalFormatting>
  <conditionalFormatting sqref="W86:BE86">
    <cfRule type="expression" dxfId="66" priority="129">
      <formula>INDIRECT(ADDRESS(ROW(),COLUMN()))=TRUNC(INDIRECT(ADDRESS(ROW(),COLUMN())))</formula>
    </cfRule>
  </conditionalFormatting>
  <conditionalFormatting sqref="W88:BE88">
    <cfRule type="expression" dxfId="65" priority="127">
      <formula>INDIRECT(ADDRESS(ROW(),COLUMN()))=TRUNC(INDIRECT(ADDRESS(ROW(),COLUMN())))</formula>
    </cfRule>
  </conditionalFormatting>
  <conditionalFormatting sqref="W90:BE90">
    <cfRule type="expression" dxfId="64" priority="125">
      <formula>INDIRECT(ADDRESS(ROW(),COLUMN()))=TRUNC(INDIRECT(ADDRESS(ROW(),COLUMN())))</formula>
    </cfRule>
  </conditionalFormatting>
  <conditionalFormatting sqref="W92:BE92">
    <cfRule type="expression" dxfId="63" priority="123">
      <formula>INDIRECT(ADDRESS(ROW(),COLUMN()))=TRUNC(INDIRECT(ADDRESS(ROW(),COLUMN())))</formula>
    </cfRule>
  </conditionalFormatting>
  <conditionalFormatting sqref="W94:BE94">
    <cfRule type="expression" dxfId="62" priority="121">
      <formula>INDIRECT(ADDRESS(ROW(),COLUMN()))=TRUNC(INDIRECT(ADDRESS(ROW(),COLUMN())))</formula>
    </cfRule>
  </conditionalFormatting>
  <conditionalFormatting sqref="W96:BE96">
    <cfRule type="expression" dxfId="61" priority="119">
      <formula>INDIRECT(ADDRESS(ROW(),COLUMN()))=TRUNC(INDIRECT(ADDRESS(ROW(),COLUMN())))</formula>
    </cfRule>
  </conditionalFormatting>
  <conditionalFormatting sqref="W98:BE98">
    <cfRule type="expression" dxfId="60" priority="117">
      <formula>INDIRECT(ADDRESS(ROW(),COLUMN()))=TRUNC(INDIRECT(ADDRESS(ROW(),COLUMN())))</formula>
    </cfRule>
  </conditionalFormatting>
  <conditionalFormatting sqref="W100:BE100">
    <cfRule type="expression" dxfId="59" priority="115">
      <formula>INDIRECT(ADDRESS(ROW(),COLUMN()))=TRUNC(INDIRECT(ADDRESS(ROW(),COLUMN())))</formula>
    </cfRule>
  </conditionalFormatting>
  <conditionalFormatting sqref="W102:BE102">
    <cfRule type="expression" dxfId="58" priority="113">
      <formula>INDIRECT(ADDRESS(ROW(),COLUMN()))=TRUNC(INDIRECT(ADDRESS(ROW(),COLUMN())))</formula>
    </cfRule>
  </conditionalFormatting>
  <conditionalFormatting sqref="W104:BE104">
    <cfRule type="expression" dxfId="57" priority="111">
      <formula>INDIRECT(ADDRESS(ROW(),COLUMN()))=TRUNC(INDIRECT(ADDRESS(ROW(),COLUMN())))</formula>
    </cfRule>
  </conditionalFormatting>
  <conditionalFormatting sqref="W106:BE106">
    <cfRule type="expression" dxfId="56" priority="109">
      <formula>INDIRECT(ADDRESS(ROW(),COLUMN()))=TRUNC(INDIRECT(ADDRESS(ROW(),COLUMN())))</formula>
    </cfRule>
  </conditionalFormatting>
  <conditionalFormatting sqref="W108:BE108">
    <cfRule type="expression" dxfId="55" priority="107">
      <formula>INDIRECT(ADDRESS(ROW(),COLUMN()))=TRUNC(INDIRECT(ADDRESS(ROW(),COLUMN())))</formula>
    </cfRule>
  </conditionalFormatting>
  <conditionalFormatting sqref="W110:BE110">
    <cfRule type="expression" dxfId="54" priority="105">
      <formula>INDIRECT(ADDRESS(ROW(),COLUMN()))=TRUNC(INDIRECT(ADDRESS(ROW(),COLUMN())))</formula>
    </cfRule>
  </conditionalFormatting>
  <conditionalFormatting sqref="W112:BE112">
    <cfRule type="expression" dxfId="53" priority="103">
      <formula>INDIRECT(ADDRESS(ROW(),COLUMN()))=TRUNC(INDIRECT(ADDRESS(ROW(),COLUMN())))</formula>
    </cfRule>
  </conditionalFormatting>
  <conditionalFormatting sqref="W114:BE114">
    <cfRule type="expression" dxfId="52" priority="101">
      <formula>INDIRECT(ADDRESS(ROW(),COLUMN()))=TRUNC(INDIRECT(ADDRESS(ROW(),COLUMN())))</formula>
    </cfRule>
  </conditionalFormatting>
  <conditionalFormatting sqref="W116:BE116">
    <cfRule type="expression" dxfId="51" priority="99">
      <formula>INDIRECT(ADDRESS(ROW(),COLUMN()))=TRUNC(INDIRECT(ADDRESS(ROW(),COLUMN())))</formula>
    </cfRule>
  </conditionalFormatting>
  <conditionalFormatting sqref="W118:BE118">
    <cfRule type="expression" dxfId="50" priority="97">
      <formula>INDIRECT(ADDRESS(ROW(),COLUMN()))=TRUNC(INDIRECT(ADDRESS(ROW(),COLUMN())))</formula>
    </cfRule>
  </conditionalFormatting>
  <conditionalFormatting sqref="W120:BE120">
    <cfRule type="expression" dxfId="49" priority="95">
      <formula>INDIRECT(ADDRESS(ROW(),COLUMN()))=TRUNC(INDIRECT(ADDRESS(ROW(),COLUMN())))</formula>
    </cfRule>
  </conditionalFormatting>
  <conditionalFormatting sqref="W122:BE122">
    <cfRule type="expression" dxfId="48" priority="93">
      <formula>INDIRECT(ADDRESS(ROW(),COLUMN()))=TRUNC(INDIRECT(ADDRESS(ROW(),COLUMN())))</formula>
    </cfRule>
  </conditionalFormatting>
  <conditionalFormatting sqref="W124:BE124">
    <cfRule type="expression" dxfId="47" priority="91">
      <formula>INDIRECT(ADDRESS(ROW(),COLUMN()))=TRUNC(INDIRECT(ADDRESS(ROW(),COLUMN())))</formula>
    </cfRule>
  </conditionalFormatting>
  <conditionalFormatting sqref="W126:BE126">
    <cfRule type="expression" dxfId="46" priority="89">
      <formula>INDIRECT(ADDRESS(ROW(),COLUMN()))=TRUNC(INDIRECT(ADDRESS(ROW(),COLUMN())))</formula>
    </cfRule>
  </conditionalFormatting>
  <conditionalFormatting sqref="W128:BE128">
    <cfRule type="expression" dxfId="45" priority="87">
      <formula>INDIRECT(ADDRESS(ROW(),COLUMN()))=TRUNC(INDIRECT(ADDRESS(ROW(),COLUMN())))</formula>
    </cfRule>
  </conditionalFormatting>
  <conditionalFormatting sqref="W130:BE130">
    <cfRule type="expression" dxfId="44" priority="85">
      <formula>INDIRECT(ADDRESS(ROW(),COLUMN()))=TRUNC(INDIRECT(ADDRESS(ROW(),COLUMN())))</formula>
    </cfRule>
  </conditionalFormatting>
  <conditionalFormatting sqref="W132:BE132">
    <cfRule type="expression" dxfId="43" priority="83">
      <formula>INDIRECT(ADDRESS(ROW(),COLUMN()))=TRUNC(INDIRECT(ADDRESS(ROW(),COLUMN())))</formula>
    </cfRule>
  </conditionalFormatting>
  <conditionalFormatting sqref="W134:BE134">
    <cfRule type="expression" dxfId="42" priority="81">
      <formula>INDIRECT(ADDRESS(ROW(),COLUMN()))=TRUNC(INDIRECT(ADDRESS(ROW(),COLUMN())))</formula>
    </cfRule>
  </conditionalFormatting>
  <conditionalFormatting sqref="W136:BE136">
    <cfRule type="expression" dxfId="41" priority="79">
      <formula>INDIRECT(ADDRESS(ROW(),COLUMN()))=TRUNC(INDIRECT(ADDRESS(ROW(),COLUMN())))</formula>
    </cfRule>
  </conditionalFormatting>
  <conditionalFormatting sqref="W138:BE138">
    <cfRule type="expression" dxfId="40" priority="77">
      <formula>INDIRECT(ADDRESS(ROW(),COLUMN()))=TRUNC(INDIRECT(ADDRESS(ROW(),COLUMN())))</formula>
    </cfRule>
  </conditionalFormatting>
  <conditionalFormatting sqref="W140:BE140">
    <cfRule type="expression" dxfId="39" priority="75">
      <formula>INDIRECT(ADDRESS(ROW(),COLUMN()))=TRUNC(INDIRECT(ADDRESS(ROW(),COLUMN())))</formula>
    </cfRule>
  </conditionalFormatting>
  <conditionalFormatting sqref="W142:BE142">
    <cfRule type="expression" dxfId="38" priority="73">
      <formula>INDIRECT(ADDRESS(ROW(),COLUMN()))=TRUNC(INDIRECT(ADDRESS(ROW(),COLUMN())))</formula>
    </cfRule>
  </conditionalFormatting>
  <conditionalFormatting sqref="W144:BE144">
    <cfRule type="expression" dxfId="37" priority="71">
      <formula>INDIRECT(ADDRESS(ROW(),COLUMN()))=TRUNC(INDIRECT(ADDRESS(ROW(),COLUMN())))</formula>
    </cfRule>
  </conditionalFormatting>
  <conditionalFormatting sqref="W146:BE146">
    <cfRule type="expression" dxfId="36" priority="69">
      <formula>INDIRECT(ADDRESS(ROW(),COLUMN()))=TRUNC(INDIRECT(ADDRESS(ROW(),COLUMN())))</formula>
    </cfRule>
  </conditionalFormatting>
  <conditionalFormatting sqref="W148:BE148">
    <cfRule type="expression" dxfId="35" priority="67">
      <formula>INDIRECT(ADDRESS(ROW(),COLUMN()))=TRUNC(INDIRECT(ADDRESS(ROW(),COLUMN())))</formula>
    </cfRule>
  </conditionalFormatting>
  <conditionalFormatting sqref="W150:BE150">
    <cfRule type="expression" dxfId="34" priority="65">
      <formula>INDIRECT(ADDRESS(ROW(),COLUMN()))=TRUNC(INDIRECT(ADDRESS(ROW(),COLUMN())))</formula>
    </cfRule>
  </conditionalFormatting>
  <conditionalFormatting sqref="W152:BE152">
    <cfRule type="expression" dxfId="33" priority="63">
      <formula>INDIRECT(ADDRESS(ROW(),COLUMN()))=TRUNC(INDIRECT(ADDRESS(ROW(),COLUMN())))</formula>
    </cfRule>
  </conditionalFormatting>
  <conditionalFormatting sqref="W154:BE154">
    <cfRule type="expression" dxfId="32" priority="61">
      <formula>INDIRECT(ADDRESS(ROW(),COLUMN()))=TRUNC(INDIRECT(ADDRESS(ROW(),COLUMN())))</formula>
    </cfRule>
  </conditionalFormatting>
  <conditionalFormatting sqref="W156:BE156">
    <cfRule type="expression" dxfId="31" priority="59">
      <formula>INDIRECT(ADDRESS(ROW(),COLUMN()))=TRUNC(INDIRECT(ADDRESS(ROW(),COLUMN())))</formula>
    </cfRule>
  </conditionalFormatting>
  <conditionalFormatting sqref="W158:BE158">
    <cfRule type="expression" dxfId="30" priority="57">
      <formula>INDIRECT(ADDRESS(ROW(),COLUMN()))=TRUNC(INDIRECT(ADDRESS(ROW(),COLUMN())))</formula>
    </cfRule>
  </conditionalFormatting>
  <conditionalFormatting sqref="W160:BE160">
    <cfRule type="expression" dxfId="29" priority="55">
      <formula>INDIRECT(ADDRESS(ROW(),COLUMN()))=TRUNC(INDIRECT(ADDRESS(ROW(),COLUMN())))</formula>
    </cfRule>
  </conditionalFormatting>
  <conditionalFormatting sqref="W162:BE162">
    <cfRule type="expression" dxfId="28" priority="53">
      <formula>INDIRECT(ADDRESS(ROW(),COLUMN()))=TRUNC(INDIRECT(ADDRESS(ROW(),COLUMN())))</formula>
    </cfRule>
  </conditionalFormatting>
  <conditionalFormatting sqref="W164:BE164">
    <cfRule type="expression" dxfId="27" priority="51">
      <formula>INDIRECT(ADDRESS(ROW(),COLUMN()))=TRUNC(INDIRECT(ADDRESS(ROW(),COLUMN())))</formula>
    </cfRule>
  </conditionalFormatting>
  <conditionalFormatting sqref="W166:BE166">
    <cfRule type="expression" dxfId="26" priority="49">
      <formula>INDIRECT(ADDRESS(ROW(),COLUMN()))=TRUNC(INDIRECT(ADDRESS(ROW(),COLUMN())))</formula>
    </cfRule>
  </conditionalFormatting>
  <conditionalFormatting sqref="W168:BE168">
    <cfRule type="expression" dxfId="25" priority="47">
      <formula>INDIRECT(ADDRESS(ROW(),COLUMN()))=TRUNC(INDIRECT(ADDRESS(ROW(),COLUMN())))</formula>
    </cfRule>
  </conditionalFormatting>
  <conditionalFormatting sqref="W170:BE170">
    <cfRule type="expression" dxfId="24" priority="45">
      <formula>INDIRECT(ADDRESS(ROW(),COLUMN()))=TRUNC(INDIRECT(ADDRESS(ROW(),COLUMN())))</formula>
    </cfRule>
  </conditionalFormatting>
  <conditionalFormatting sqref="W172:BE172">
    <cfRule type="expression" dxfId="23" priority="43">
      <formula>INDIRECT(ADDRESS(ROW(),COLUMN()))=TRUNC(INDIRECT(ADDRESS(ROW(),COLUMN())))</formula>
    </cfRule>
  </conditionalFormatting>
  <conditionalFormatting sqref="W174:BE174">
    <cfRule type="expression" dxfId="22" priority="41">
      <formula>INDIRECT(ADDRESS(ROW(),COLUMN()))=TRUNC(INDIRECT(ADDRESS(ROW(),COLUMN())))</formula>
    </cfRule>
  </conditionalFormatting>
  <conditionalFormatting sqref="W176:BE176">
    <cfRule type="expression" dxfId="21" priority="39">
      <formula>INDIRECT(ADDRESS(ROW(),COLUMN()))=TRUNC(INDIRECT(ADDRESS(ROW(),COLUMN())))</formula>
    </cfRule>
  </conditionalFormatting>
  <conditionalFormatting sqref="W178:BE178">
    <cfRule type="expression" dxfId="20" priority="37">
      <formula>INDIRECT(ADDRESS(ROW(),COLUMN()))=TRUNC(INDIRECT(ADDRESS(ROW(),COLUMN())))</formula>
    </cfRule>
  </conditionalFormatting>
  <conditionalFormatting sqref="W180:BE180">
    <cfRule type="expression" dxfId="19" priority="35">
      <formula>INDIRECT(ADDRESS(ROW(),COLUMN()))=TRUNC(INDIRECT(ADDRESS(ROW(),COLUMN())))</formula>
    </cfRule>
  </conditionalFormatting>
  <conditionalFormatting sqref="W182:BE182">
    <cfRule type="expression" dxfId="18" priority="33">
      <formula>INDIRECT(ADDRESS(ROW(),COLUMN()))=TRUNC(INDIRECT(ADDRESS(ROW(),COLUMN())))</formula>
    </cfRule>
  </conditionalFormatting>
  <conditionalFormatting sqref="W184:BE184">
    <cfRule type="expression" dxfId="17" priority="31">
      <formula>INDIRECT(ADDRESS(ROW(),COLUMN()))=TRUNC(INDIRECT(ADDRESS(ROW(),COLUMN())))</formula>
    </cfRule>
  </conditionalFormatting>
  <conditionalFormatting sqref="W186:BE186">
    <cfRule type="expression" dxfId="16" priority="29">
      <formula>INDIRECT(ADDRESS(ROW(),COLUMN()))=TRUNC(INDIRECT(ADDRESS(ROW(),COLUMN())))</formula>
    </cfRule>
  </conditionalFormatting>
  <conditionalFormatting sqref="W188:BE188">
    <cfRule type="expression" dxfId="15" priority="27">
      <formula>INDIRECT(ADDRESS(ROW(),COLUMN()))=TRUNC(INDIRECT(ADDRESS(ROW(),COLUMN())))</formula>
    </cfRule>
  </conditionalFormatting>
  <conditionalFormatting sqref="W190:BE190">
    <cfRule type="expression" dxfId="14" priority="25">
      <formula>INDIRECT(ADDRESS(ROW(),COLUMN()))=TRUNC(INDIRECT(ADDRESS(ROW(),COLUMN())))</formula>
    </cfRule>
  </conditionalFormatting>
  <conditionalFormatting sqref="W192:BE192">
    <cfRule type="expression" dxfId="13" priority="23">
      <formula>INDIRECT(ADDRESS(ROW(),COLUMN()))=TRUNC(INDIRECT(ADDRESS(ROW(),COLUMN())))</formula>
    </cfRule>
  </conditionalFormatting>
  <conditionalFormatting sqref="W194:BE194">
    <cfRule type="expression" dxfId="12" priority="21">
      <formula>INDIRECT(ADDRESS(ROW(),COLUMN()))=TRUNC(INDIRECT(ADDRESS(ROW(),COLUMN())))</formula>
    </cfRule>
  </conditionalFormatting>
  <conditionalFormatting sqref="W196:BE196">
    <cfRule type="expression" dxfId="11" priority="19">
      <formula>INDIRECT(ADDRESS(ROW(),COLUMN()))=TRUNC(INDIRECT(ADDRESS(ROW(),COLUMN())))</formula>
    </cfRule>
  </conditionalFormatting>
  <conditionalFormatting sqref="W198:BE198">
    <cfRule type="expression" dxfId="10" priority="17">
      <formula>INDIRECT(ADDRESS(ROW(),COLUMN()))=TRUNC(INDIRECT(ADDRESS(ROW(),COLUMN())))</formula>
    </cfRule>
  </conditionalFormatting>
  <conditionalFormatting sqref="W200:BE200">
    <cfRule type="expression" dxfId="9" priority="15">
      <formula>INDIRECT(ADDRESS(ROW(),COLUMN()))=TRUNC(INDIRECT(ADDRESS(ROW(),COLUMN())))</formula>
    </cfRule>
  </conditionalFormatting>
  <conditionalFormatting sqref="W202:BE202">
    <cfRule type="expression" dxfId="8" priority="13">
      <formula>INDIRECT(ADDRESS(ROW(),COLUMN()))=TRUNC(INDIRECT(ADDRESS(ROW(),COLUMN())))</formula>
    </cfRule>
  </conditionalFormatting>
  <conditionalFormatting sqref="W204:BE204">
    <cfRule type="expression" dxfId="7" priority="11">
      <formula>INDIRECT(ADDRESS(ROW(),COLUMN()))=TRUNC(INDIRECT(ADDRESS(ROW(),COLUMN())))</formula>
    </cfRule>
  </conditionalFormatting>
  <conditionalFormatting sqref="W206:BE206">
    <cfRule type="expression" dxfId="6" priority="9">
      <formula>INDIRECT(ADDRESS(ROW(),COLUMN()))=TRUNC(INDIRECT(ADDRESS(ROW(),COLUMN())))</formula>
    </cfRule>
  </conditionalFormatting>
  <conditionalFormatting sqref="W208:BE208">
    <cfRule type="expression" dxfId="5" priority="7">
      <formula>INDIRECT(ADDRESS(ROW(),COLUMN()))=TRUNC(INDIRECT(ADDRESS(ROW(),COLUMN())))</formula>
    </cfRule>
  </conditionalFormatting>
  <conditionalFormatting sqref="W210:BE210">
    <cfRule type="expression" dxfId="4" priority="5">
      <formula>INDIRECT(ADDRESS(ROW(),COLUMN()))=TRUNC(INDIRECT(ADDRESS(ROW(),COLUMN())))</formula>
    </cfRule>
  </conditionalFormatting>
  <conditionalFormatting sqref="W212:BE212">
    <cfRule type="expression" dxfId="3" priority="3">
      <formula>INDIRECT(ADDRESS(ROW(),COLUMN()))=TRUNC(INDIRECT(ADDRESS(ROW(),COLUMN())))</formula>
    </cfRule>
  </conditionalFormatting>
  <conditionalFormatting sqref="W214:BE214">
    <cfRule type="expression" dxfId="2" priority="1">
      <formula>INDIRECT(ADDRESS(ROW(),COLUMN()))=TRUNC(INDIRECT(ADDRESS(ROW(),COLUMN())))</formula>
    </cfRule>
  </conditionalFormatting>
  <conditionalFormatting sqref="AA221:AK221">
    <cfRule type="expression" dxfId="1" priority="251">
      <formula>OR(#REF!=$B225,#REF!=$B225)</formula>
    </cfRule>
  </conditionalFormatting>
  <conditionalFormatting sqref="AA222:AK222">
    <cfRule type="expression" dxfId="0" priority="249">
      <formula>OR(#REF!=$B215,#REF!=$B215)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256</v>
      </c>
      <c r="D49" s="84"/>
    </row>
    <row r="50" spans="3:4" x14ac:dyDescent="0.4">
      <c r="C50" s="84" t="s">
        <v>258</v>
      </c>
      <c r="D50" s="84"/>
    </row>
    <row r="51" spans="3:4" x14ac:dyDescent="0.4">
      <c r="C51" s="84" t="s">
        <v>257</v>
      </c>
      <c r="D51" s="84"/>
    </row>
    <row r="52" spans="3:4" x14ac:dyDescent="0.4">
      <c r="C52" s="84" t="s">
        <v>259</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226</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181</v>
      </c>
      <c r="C10" s="46"/>
      <c r="D10" s="45"/>
      <c r="E10" s="45"/>
      <c r="F10" s="45"/>
    </row>
    <row r="11" spans="2:11" s="47" customFormat="1" ht="20.25" customHeight="1" x14ac:dyDescent="0.4">
      <c r="B11" s="45"/>
      <c r="C11" s="46"/>
      <c r="D11" s="45"/>
    </row>
    <row r="12" spans="2:11" s="47" customFormat="1" ht="20.25" customHeight="1" x14ac:dyDescent="0.4">
      <c r="B12" s="45" t="s">
        <v>190</v>
      </c>
      <c r="C12" s="46"/>
      <c r="D12" s="45"/>
    </row>
    <row r="13" spans="2:11" s="47" customFormat="1" ht="20.25" customHeight="1" x14ac:dyDescent="0.4">
      <c r="B13" s="45"/>
      <c r="C13" s="46"/>
      <c r="D13" s="45"/>
    </row>
    <row r="14" spans="2:11" s="47" customFormat="1" ht="20.25" customHeight="1" x14ac:dyDescent="0.4">
      <c r="B14" s="45" t="s">
        <v>182</v>
      </c>
      <c r="C14" s="46"/>
      <c r="D14" s="45"/>
    </row>
    <row r="15" spans="2:11" s="47" customFormat="1" ht="20.25" customHeight="1" x14ac:dyDescent="0.4">
      <c r="B15" s="45"/>
      <c r="C15" s="46"/>
      <c r="D15" s="45"/>
    </row>
    <row r="16" spans="2:11" s="47" customFormat="1" ht="17.25" customHeight="1" x14ac:dyDescent="0.4">
      <c r="B16" s="45" t="s">
        <v>232</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227</v>
      </c>
    </row>
    <row r="22" spans="2:25" s="47" customFormat="1" ht="17.25" customHeight="1" x14ac:dyDescent="0.4">
      <c r="B22" s="45"/>
      <c r="C22" s="22">
        <v>3</v>
      </c>
      <c r="D22" s="51" t="s">
        <v>228</v>
      </c>
    </row>
    <row r="23" spans="2:25" s="47" customFormat="1" ht="17.25" customHeight="1" x14ac:dyDescent="0.4">
      <c r="B23" s="45"/>
      <c r="C23" s="22">
        <v>4</v>
      </c>
      <c r="D23" s="51" t="s">
        <v>100</v>
      </c>
    </row>
    <row r="24" spans="2:25" s="47" customFormat="1" ht="17.25" customHeight="1" x14ac:dyDescent="0.4">
      <c r="B24" s="45"/>
      <c r="C24" s="22">
        <v>5</v>
      </c>
      <c r="D24" s="51" t="s">
        <v>229</v>
      </c>
    </row>
    <row r="25" spans="2:25" s="47" customFormat="1" ht="17.25" customHeight="1" x14ac:dyDescent="0.4">
      <c r="B25" s="45"/>
      <c r="C25" s="22">
        <v>6</v>
      </c>
      <c r="D25" s="51" t="s">
        <v>230</v>
      </c>
    </row>
    <row r="26" spans="2:25" s="47" customFormat="1" ht="17.25" customHeight="1" x14ac:dyDescent="0.4">
      <c r="B26" s="45"/>
      <c r="C26" s="22">
        <v>7</v>
      </c>
      <c r="D26" s="51" t="s">
        <v>231</v>
      </c>
    </row>
    <row r="27" spans="2:25" s="47" customFormat="1" ht="17.25" customHeight="1" x14ac:dyDescent="0.4">
      <c r="B27" s="45"/>
      <c r="C27" s="22">
        <v>8</v>
      </c>
      <c r="D27" s="51" t="s">
        <v>233</v>
      </c>
    </row>
    <row r="28" spans="2:25" s="47" customFormat="1" ht="17.25" customHeight="1" x14ac:dyDescent="0.4">
      <c r="B28" s="45"/>
      <c r="C28" s="48"/>
      <c r="D28" s="50"/>
    </row>
    <row r="29" spans="2:25" s="47" customFormat="1" ht="17.25" customHeight="1" x14ac:dyDescent="0.4">
      <c r="B29" s="45" t="s">
        <v>242</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243</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244</v>
      </c>
      <c r="C46" s="45"/>
    </row>
    <row r="47" spans="2:51" s="47" customFormat="1" ht="17.25" customHeight="1" x14ac:dyDescent="0.4">
      <c r="B47" s="45"/>
      <c r="C47" s="45"/>
    </row>
    <row r="48" spans="2:51" s="47" customFormat="1" ht="17.25" customHeight="1" x14ac:dyDescent="0.4">
      <c r="B48" s="45" t="s">
        <v>245</v>
      </c>
      <c r="C48" s="45"/>
    </row>
    <row r="49" spans="2:54" s="47" customFormat="1" ht="17.25" customHeight="1" x14ac:dyDescent="0.4">
      <c r="B49" s="45" t="s">
        <v>184</v>
      </c>
      <c r="C49" s="45"/>
    </row>
    <row r="50" spans="2:54" s="47" customFormat="1" ht="17.25" customHeight="1" x14ac:dyDescent="0.4">
      <c r="B50" s="45"/>
      <c r="C50" s="45"/>
    </row>
    <row r="51" spans="2:54" s="47" customFormat="1" ht="17.25" customHeight="1" x14ac:dyDescent="0.4">
      <c r="B51" s="45" t="s">
        <v>246</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247</v>
      </c>
      <c r="C54" s="45"/>
      <c r="D54" s="45"/>
    </row>
    <row r="55" spans="2:54" s="47" customFormat="1" ht="17.25" customHeight="1" x14ac:dyDescent="0.4">
      <c r="B55" s="45"/>
      <c r="C55" s="45"/>
      <c r="D55" s="45"/>
    </row>
    <row r="56" spans="2:54" s="47" customFormat="1" ht="17.25" customHeight="1" x14ac:dyDescent="0.4">
      <c r="B56" s="52" t="s">
        <v>248</v>
      </c>
      <c r="C56" s="52"/>
      <c r="D56" s="45"/>
    </row>
    <row r="57" spans="2:54" s="47" customFormat="1" ht="17.25" customHeight="1" x14ac:dyDescent="0.4">
      <c r="B57" s="52" t="s">
        <v>98</v>
      </c>
      <c r="C57" s="52"/>
      <c r="D57" s="45"/>
    </row>
    <row r="58" spans="2:54" s="47" customFormat="1" ht="17.25" customHeight="1" x14ac:dyDescent="0.4">
      <c r="B58" s="52" t="s">
        <v>185</v>
      </c>
    </row>
    <row r="59" spans="2:54" s="47" customFormat="1" ht="17.25" customHeight="1" x14ac:dyDescent="0.4">
      <c r="B59" s="52"/>
    </row>
    <row r="60" spans="2:54" s="47" customFormat="1" ht="17.25" customHeight="1" x14ac:dyDescent="0.4">
      <c r="B60" s="52" t="s">
        <v>249</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186</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187</v>
      </c>
    </row>
    <row r="63" spans="2:54" ht="18.75" customHeight="1" x14ac:dyDescent="0.4">
      <c r="B63" s="205" t="s">
        <v>188</v>
      </c>
    </row>
    <row r="64" spans="2:54" ht="18.75" customHeight="1" x14ac:dyDescent="0.4">
      <c r="B64" s="206" t="s">
        <v>189</v>
      </c>
    </row>
    <row r="65" spans="2:2" ht="18.75" customHeight="1" x14ac:dyDescent="0.4">
      <c r="B65" s="205" t="s">
        <v>253</v>
      </c>
    </row>
    <row r="66" spans="2:2" ht="18.75" customHeight="1" x14ac:dyDescent="0.4">
      <c r="B66" s="205" t="s">
        <v>254</v>
      </c>
    </row>
    <row r="67" spans="2:2" ht="18.75" customHeight="1" x14ac:dyDescent="0.4">
      <c r="B67" s="205" t="s">
        <v>255</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193</v>
      </c>
      <c r="D4" s="21"/>
    </row>
    <row r="5" spans="2:4" x14ac:dyDescent="0.4">
      <c r="B5" s="76">
        <v>2</v>
      </c>
      <c r="C5" s="77" t="s">
        <v>194</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195</v>
      </c>
      <c r="D17" s="25" t="s">
        <v>196</v>
      </c>
      <c r="E17" s="25" t="s">
        <v>212</v>
      </c>
      <c r="F17" s="25" t="s">
        <v>215</v>
      </c>
      <c r="G17" s="25" t="s">
        <v>197</v>
      </c>
      <c r="H17" s="60" t="s">
        <v>198</v>
      </c>
      <c r="I17" s="60" t="s">
        <v>199</v>
      </c>
      <c r="J17" s="60" t="s">
        <v>233</v>
      </c>
      <c r="K17" s="60" t="s">
        <v>216</v>
      </c>
      <c r="L17" s="61" t="s">
        <v>216</v>
      </c>
    </row>
    <row r="18" spans="2:12" ht="19.5" x14ac:dyDescent="0.4">
      <c r="B18" s="357" t="s">
        <v>72</v>
      </c>
      <c r="C18" s="26" t="s">
        <v>89</v>
      </c>
      <c r="D18" s="27" t="s">
        <v>102</v>
      </c>
      <c r="E18" s="27" t="s">
        <v>200</v>
      </c>
      <c r="F18" s="27" t="s">
        <v>201</v>
      </c>
      <c r="G18" s="27" t="s">
        <v>197</v>
      </c>
      <c r="H18" s="62" t="s">
        <v>198</v>
      </c>
      <c r="I18" s="62" t="s">
        <v>199</v>
      </c>
      <c r="J18" s="62" t="s">
        <v>102</v>
      </c>
      <c r="K18" s="62"/>
      <c r="L18" s="63"/>
    </row>
    <row r="19" spans="2:12" ht="19.5" x14ac:dyDescent="0.4">
      <c r="B19" s="358"/>
      <c r="C19" s="28" t="s">
        <v>89</v>
      </c>
      <c r="D19" s="28" t="s">
        <v>202</v>
      </c>
      <c r="E19" s="28" t="s">
        <v>102</v>
      </c>
      <c r="F19" s="28" t="s">
        <v>102</v>
      </c>
      <c r="G19" s="28" t="s">
        <v>89</v>
      </c>
      <c r="H19" s="28" t="s">
        <v>89</v>
      </c>
      <c r="I19" s="28" t="s">
        <v>89</v>
      </c>
      <c r="J19" s="28" t="s">
        <v>202</v>
      </c>
      <c r="K19" s="64"/>
      <c r="L19" s="65"/>
    </row>
    <row r="20" spans="2:12" ht="19.5" x14ac:dyDescent="0.4">
      <c r="B20" s="358"/>
      <c r="C20" s="28" t="s">
        <v>89</v>
      </c>
      <c r="D20" s="28" t="s">
        <v>200</v>
      </c>
      <c r="E20" s="28" t="s">
        <v>202</v>
      </c>
      <c r="F20" s="28" t="s">
        <v>202</v>
      </c>
      <c r="G20" s="28" t="s">
        <v>89</v>
      </c>
      <c r="H20" s="28" t="s">
        <v>89</v>
      </c>
      <c r="I20" s="28" t="s">
        <v>89</v>
      </c>
      <c r="J20" s="28" t="s">
        <v>200</v>
      </c>
      <c r="K20" s="64"/>
      <c r="L20" s="65"/>
    </row>
    <row r="21" spans="2:12" ht="19.5" x14ac:dyDescent="0.4">
      <c r="B21" s="358"/>
      <c r="C21" s="28" t="s">
        <v>89</v>
      </c>
      <c r="D21" s="28" t="s">
        <v>203</v>
      </c>
      <c r="E21" s="28" t="s">
        <v>204</v>
      </c>
      <c r="F21" s="28" t="s">
        <v>89</v>
      </c>
      <c r="G21" s="28" t="s">
        <v>89</v>
      </c>
      <c r="H21" s="28" t="s">
        <v>89</v>
      </c>
      <c r="I21" s="28" t="s">
        <v>89</v>
      </c>
      <c r="J21" s="28" t="s">
        <v>203</v>
      </c>
      <c r="K21" s="64"/>
      <c r="L21" s="65"/>
    </row>
    <row r="22" spans="2:12" ht="19.5" x14ac:dyDescent="0.4">
      <c r="B22" s="358"/>
      <c r="C22" s="28" t="s">
        <v>89</v>
      </c>
      <c r="D22" s="28" t="s">
        <v>201</v>
      </c>
      <c r="E22" s="28" t="s">
        <v>205</v>
      </c>
      <c r="F22" s="28" t="s">
        <v>89</v>
      </c>
      <c r="G22" s="28" t="s">
        <v>89</v>
      </c>
      <c r="H22" s="28" t="s">
        <v>89</v>
      </c>
      <c r="I22" s="28" t="s">
        <v>89</v>
      </c>
      <c r="J22" s="28" t="s">
        <v>201</v>
      </c>
      <c r="K22" s="64"/>
      <c r="L22" s="65"/>
    </row>
    <row r="23" spans="2:12" ht="19.5" x14ac:dyDescent="0.4">
      <c r="B23" s="358"/>
      <c r="C23" s="28" t="s">
        <v>89</v>
      </c>
      <c r="D23" s="28" t="s">
        <v>206</v>
      </c>
      <c r="E23" s="28" t="s">
        <v>207</v>
      </c>
      <c r="F23" s="28" t="s">
        <v>89</v>
      </c>
      <c r="G23" s="28" t="s">
        <v>89</v>
      </c>
      <c r="H23" s="28" t="s">
        <v>89</v>
      </c>
      <c r="I23" s="28" t="s">
        <v>89</v>
      </c>
      <c r="J23" s="28" t="s">
        <v>206</v>
      </c>
      <c r="K23" s="64"/>
      <c r="L23" s="65"/>
    </row>
    <row r="24" spans="2:12" ht="19.5" x14ac:dyDescent="0.4">
      <c r="B24" s="358"/>
      <c r="C24" s="28" t="s">
        <v>89</v>
      </c>
      <c r="D24" s="28" t="s">
        <v>208</v>
      </c>
      <c r="E24" s="28" t="s">
        <v>209</v>
      </c>
      <c r="F24" s="28" t="s">
        <v>89</v>
      </c>
      <c r="G24" s="28" t="s">
        <v>89</v>
      </c>
      <c r="H24" s="28" t="s">
        <v>89</v>
      </c>
      <c r="I24" s="28" t="s">
        <v>89</v>
      </c>
      <c r="J24" s="28" t="s">
        <v>208</v>
      </c>
      <c r="K24" s="64"/>
      <c r="L24" s="65"/>
    </row>
    <row r="25" spans="2:12" ht="19.5" x14ac:dyDescent="0.4">
      <c r="B25" s="358"/>
      <c r="C25" s="28" t="s">
        <v>89</v>
      </c>
      <c r="D25" s="28" t="s">
        <v>210</v>
      </c>
      <c r="E25" s="28" t="s">
        <v>211</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180</v>
      </c>
      <c r="E27" s="202" t="s">
        <v>180</v>
      </c>
      <c r="F27" s="202" t="s">
        <v>180</v>
      </c>
      <c r="G27" s="202" t="s">
        <v>180</v>
      </c>
      <c r="H27" s="202" t="s">
        <v>180</v>
      </c>
      <c r="I27" s="202" t="s">
        <v>180</v>
      </c>
      <c r="J27" s="202" t="s">
        <v>180</v>
      </c>
      <c r="K27" s="66"/>
      <c r="L27" s="67"/>
    </row>
    <row r="32" spans="2:12" x14ac:dyDescent="0.4">
      <c r="C32" s="20" t="s">
        <v>163</v>
      </c>
    </row>
    <row r="33" spans="3:3" x14ac:dyDescent="0.4">
      <c r="C33" s="20" t="s">
        <v>73</v>
      </c>
    </row>
    <row r="34" spans="3:3" x14ac:dyDescent="0.4">
      <c r="C34" s="20" t="s">
        <v>213</v>
      </c>
    </row>
    <row r="35" spans="3:3" x14ac:dyDescent="0.4">
      <c r="C35" s="20" t="s">
        <v>74</v>
      </c>
    </row>
    <row r="36" spans="3:3" x14ac:dyDescent="0.4">
      <c r="C36" s="20" t="s">
        <v>217</v>
      </c>
    </row>
    <row r="37" spans="3:3" x14ac:dyDescent="0.4">
      <c r="C37" s="20" t="s">
        <v>218</v>
      </c>
    </row>
    <row r="38" spans="3:3" x14ac:dyDescent="0.4">
      <c r="C38" s="20" t="s">
        <v>103</v>
      </c>
    </row>
    <row r="39" spans="3:3" x14ac:dyDescent="0.4">
      <c r="C39" s="20" t="s">
        <v>219</v>
      </c>
    </row>
    <row r="40" spans="3:3" x14ac:dyDescent="0.4">
      <c r="C40" s="20" t="s">
        <v>220</v>
      </c>
    </row>
    <row r="41" spans="3:3" x14ac:dyDescent="0.4">
      <c r="C41" s="20" t="s">
        <v>221</v>
      </c>
    </row>
    <row r="42" spans="3:3" x14ac:dyDescent="0.4">
      <c r="C42" s="20" t="s">
        <v>234</v>
      </c>
    </row>
    <row r="44" spans="3:3" x14ac:dyDescent="0.4">
      <c r="C44" s="20" t="s">
        <v>75</v>
      </c>
    </row>
    <row r="45" spans="3:3" x14ac:dyDescent="0.4">
      <c r="C45" s="20" t="s">
        <v>76</v>
      </c>
    </row>
    <row r="47" spans="3:3" x14ac:dyDescent="0.4">
      <c r="C47" s="20" t="s">
        <v>214</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2021-03-24T13:40:29Z</cp:lastPrinted>
  <dcterms:created xsi:type="dcterms:W3CDTF">2020-01-28T01:12:50Z</dcterms:created>
  <dcterms:modified xsi:type="dcterms:W3CDTF">2025-08-05T05:45:16Z</dcterms:modified>
</cp:coreProperties>
</file>