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jack\v3_fsroot\FS\子育て支援課共有\幼保施設＞子育支援\05_保育所（給付）関係\02_処遇改善等加算関係\R07\★令和7年度申請・実績報告作業用\★R7様式　京都市改造\"/>
    </mc:Choice>
  </mc:AlternateContent>
  <xr:revisionPtr revIDLastSave="0" documentId="13_ncr:1_{50D15030-2423-4749-A3E4-FFDA56831EBA}" xr6:coauthVersionLast="47" xr6:coauthVersionMax="47" xr10:uidLastSave="{00000000-0000-0000-0000-000000000000}"/>
  <bookViews>
    <workbookView xWindow="28680" yWindow="-120" windowWidth="29040" windowHeight="15720" tabRatio="960" xr2:uid="{6A5CD568-D842-425B-9861-997982E8BD12}"/>
  </bookViews>
  <sheets>
    <sheet name="0_基本情報" sheetId="11" r:id="rId1"/>
    <sheet name="1-1_児童数計算表" sheetId="6" r:id="rId2"/>
    <sheet name="1-2_児童数計算表_分園" sheetId="7" r:id="rId3"/>
    <sheet name="2_区分12加算額計算表" sheetId="2" r:id="rId4"/>
    <sheet name="処遇改善等加算に係る経験年数算定表" sheetId="22" r:id="rId5"/>
    <sheet name="3_区分3計算表" sheetId="8" r:id="rId6"/>
    <sheet name="【参考】計算結果" sheetId="10" r:id="rId7"/>
    <sheet name="様式1" sheetId="13" r:id="rId8"/>
    <sheet name="様式2" sheetId="14" r:id="rId9"/>
    <sheet name="様式3" sheetId="15" r:id="rId10"/>
    <sheet name="様式4" sheetId="16" r:id="rId11"/>
    <sheet name="様式4別添1" sheetId="17" r:id="rId12"/>
    <sheet name="様式4別添2" sheetId="18" r:id="rId13"/>
    <sheet name="様式5" sheetId="19" r:id="rId14"/>
    <sheet name="様式7" sheetId="20" r:id="rId15"/>
    <sheet name="区分12計算" sheetId="5" r:id="rId16"/>
    <sheet name="保育所単価" sheetId="4" r:id="rId17"/>
    <sheet name="【リスト】 (2)" sheetId="12" r:id="rId18"/>
    <sheet name="【リスト】" sheetId="3" r:id="rId19"/>
  </sheets>
  <externalReferences>
    <externalReference r:id="rId20"/>
    <externalReference r:id="rId21"/>
    <externalReference r:id="rId22"/>
  </externalReferences>
  <definedNames>
    <definedName name="_Fill" localSheetId="1" hidden="1">#REF!</definedName>
    <definedName name="_Fill" localSheetId="2" hidden="1">#REF!</definedName>
    <definedName name="_Fill" localSheetId="4" hidden="1">#REF!</definedName>
    <definedName name="_Fill" hidden="1">#REF!</definedName>
    <definedName name="_Key1" localSheetId="1" hidden="1">#REF!</definedName>
    <definedName name="_Key1" localSheetId="2" hidden="1">#REF!</definedName>
    <definedName name="_Key1" localSheetId="4" hidden="1">#REF!</definedName>
    <definedName name="_Key1" hidden="1">#REF!</definedName>
    <definedName name="_Order1" hidden="1">255</definedName>
    <definedName name="_Qr228" localSheetId="4">#REF!</definedName>
    <definedName name="_Qr228">#REF!</definedName>
    <definedName name="_Sort" localSheetId="1" hidden="1">#REF!</definedName>
    <definedName name="_Sort" localSheetId="2" hidden="1">#REF!</definedName>
    <definedName name="_Sort" localSheetId="4" hidden="1">#REF!</definedName>
    <definedName name="_Sort" hidden="1">#REF!</definedName>
    <definedName name="aaaa" localSheetId="4">#REF!</definedName>
    <definedName name="aaaa">#REF!</definedName>
    <definedName name="FAS" hidden="1">#REF!</definedName>
    <definedName name="_xlnm.Print_Area" localSheetId="6">【参考】計算結果!$A$1:$J$31</definedName>
    <definedName name="_xlnm.Print_Area" localSheetId="0">'0_基本情報'!$A$1:$I$48</definedName>
    <definedName name="_xlnm.Print_Area" localSheetId="1">'1-1_児童数計算表'!$A$1:$Q$55</definedName>
    <definedName name="_xlnm.Print_Area" localSheetId="2">'1-2_児童数計算表_分園'!$A$1:$Q$55</definedName>
    <definedName name="_xlnm.Print_Area" localSheetId="3">'2_区分12加算額計算表'!$A$1:$J$47</definedName>
    <definedName name="_xlnm.Print_Area" localSheetId="5">'3_区分3計算表'!$A$1:$L$46</definedName>
    <definedName name="_xlnm.Print_Area" localSheetId="4">処遇改善等加算に係る経験年数算定表!$A$1:$AS$108</definedName>
    <definedName name="_xlnm.Print_Area" localSheetId="7">様式1!$A$1:$AL$54</definedName>
    <definedName name="_xlnm.Print_Area" localSheetId="8">様式2!$A$1:$AI$28</definedName>
    <definedName name="_xlnm.Print_Area" localSheetId="9">様式3!$A$1:$AJ$110</definedName>
    <definedName name="_xlnm.Print_Area" localSheetId="10">様式4!$A$1:$AO$44</definedName>
    <definedName name="_xlnm.Print_Area" localSheetId="11">様式4別添1!$A$1:$AG$75</definedName>
    <definedName name="_xlnm.Print_Area" localSheetId="12">様式4別添2!$A$1:$F$20</definedName>
    <definedName name="_xlnm.Print_Area" localSheetId="13">様式5!$A$1:$AB$23</definedName>
    <definedName name="_xlnm.Print_Area" localSheetId="14">様式7!$A$1:$AL$29</definedName>
    <definedName name="_xlnm.Print_Titles" localSheetId="11">様式4別添1!$3:$10</definedName>
    <definedName name="っっｗ" localSheetId="4">#REF!,#REF!,#REF!,#REF!</definedName>
    <definedName name="っっｗ">#REF!,#REF!,#REF!,#REF!</definedName>
    <definedName name="加算率a">'2_区分12加算額計算表'!$F$37</definedName>
    <definedName name="加算率b">'2_区分12加算額計算表'!$F$38</definedName>
    <definedName name="実施月数">'2_区分12加算額計算表'!$C$41</definedName>
    <definedName name="第7号様式" localSheetId="4">#REF!</definedName>
    <definedName name="第7号様式">#REF!</definedName>
    <definedName name="定員" localSheetId="4">#REF!</definedName>
    <definedName name="定員">#REF!</definedName>
    <definedName name="定員Ⅱ" localSheetId="4">#REF!</definedName>
    <definedName name="定員Ⅱ">#REF!</definedName>
    <definedName name="入力欄②００１">'[1]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②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１" localSheetId="4">#REF!,#REF!,#REF!,#REF!,#REF!,#REF!,#REF!,#REF!,#REF!,#REF!,#REF!,#REF!,#REF!,#REF!,#REF!,#REF!,#REF!,#REF!,#REF!,#REF!,#REF!,#REF!</definedName>
    <definedName name="入力欄②１">#REF!,#REF!,#REF!,#REF!,#REF!,#REF!,#REF!,#REF!,#REF!,#REF!,#REF!,#REF!,#REF!,#REF!,#REF!,#REF!,#REF!,#REF!,#REF!,#REF!,#REF!,#REF!</definedName>
    <definedName name="入力欄②Ａ">'[1]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③０１">[2]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２">'[2]様式③ 歳入'!$AG$3,'[2]様式③ 歳入'!$AK$3,'[2]様式③ 歳入'!$B$6:$AL$64,'[2]様式③ 歳入'!$G$65:$Z$65</definedName>
    <definedName name="入力欄③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２">'[3]様式③ 歳入'!$AG$3,'[3]様式③ 歳入'!$AK$3,'[3]様式③ 歳入'!$B$6:$AL$64,'[3]様式③ 歳入'!$G$65:$Z$65</definedName>
    <definedName name="入力欄③Ａ">[1]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Ｂ">'[1]様式③ 歳入'!$AG$3,'[1]様式③ 歳入'!$AK$3,'[1]様式③ 歳入'!$B$6:$AL$64,'[1]様式③ 歳入'!$G$65:$Z$65</definedName>
    <definedName name="保育所別民改費担当者一覧" localSheetId="4">#REF!</definedName>
    <definedName name="保育所別民改費担当者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107" i="15" l="1"/>
  <c r="B3" i="15" l="1"/>
  <c r="D17" i="10" l="1"/>
  <c r="K21" i="8"/>
  <c r="J21" i="8"/>
  <c r="G21" i="8"/>
  <c r="F21" i="8"/>
  <c r="E22" i="8"/>
  <c r="H21" i="8" l="1"/>
  <c r="F6" i="20"/>
  <c r="E6" i="15"/>
  <c r="F6" i="14"/>
  <c r="A21" i="10"/>
  <c r="Z8" i="22" l="1"/>
  <c r="AU8" i="22" s="1"/>
  <c r="AC8" i="22"/>
  <c r="Z9" i="22"/>
  <c r="AU9" i="22" s="1"/>
  <c r="AC9" i="22"/>
  <c r="Z10" i="22"/>
  <c r="AU10" i="22" s="1"/>
  <c r="AC10" i="22"/>
  <c r="AV10" i="22"/>
  <c r="Z11" i="22"/>
  <c r="AU11" i="22" s="1"/>
  <c r="AC11" i="22"/>
  <c r="Z12" i="22"/>
  <c r="AU12" i="22" s="1"/>
  <c r="AC12" i="22"/>
  <c r="Z13" i="22"/>
  <c r="AU13" i="22" s="1"/>
  <c r="AC13" i="22"/>
  <c r="AV13" i="22"/>
  <c r="Z14" i="22"/>
  <c r="AU14" i="22" s="1"/>
  <c r="AC14" i="22"/>
  <c r="Z15" i="22"/>
  <c r="AU15" i="22" s="1"/>
  <c r="AC15" i="22"/>
  <c r="Z16" i="22"/>
  <c r="AU16" i="22" s="1"/>
  <c r="AC16" i="22"/>
  <c r="Z17" i="22"/>
  <c r="AU17" i="22" s="1"/>
  <c r="AC17" i="22"/>
  <c r="Z18" i="22"/>
  <c r="AU18" i="22" s="1"/>
  <c r="AC18" i="22"/>
  <c r="AV18" i="22"/>
  <c r="Z19" i="22"/>
  <c r="AU19" i="22" s="1"/>
  <c r="AC19" i="22"/>
  <c r="Z20" i="22"/>
  <c r="AU20" i="22" s="1"/>
  <c r="AC20" i="22"/>
  <c r="Z21" i="22"/>
  <c r="AU21" i="22" s="1"/>
  <c r="AC21" i="22"/>
  <c r="AV21" i="22"/>
  <c r="Z22" i="22"/>
  <c r="AU22" i="22" s="1"/>
  <c r="AC22" i="22"/>
  <c r="Z23" i="22"/>
  <c r="AU23" i="22" s="1"/>
  <c r="AC23" i="22"/>
  <c r="Z24" i="22"/>
  <c r="AU24" i="22" s="1"/>
  <c r="AC24" i="22"/>
  <c r="Z25" i="22"/>
  <c r="AU25" i="22" s="1"/>
  <c r="AC25" i="22"/>
  <c r="Z26" i="22"/>
  <c r="AU26" i="22" s="1"/>
  <c r="AC26" i="22"/>
  <c r="AV26" i="22"/>
  <c r="Z27" i="22"/>
  <c r="AU27" i="22" s="1"/>
  <c r="AC27" i="22"/>
  <c r="Z28" i="22"/>
  <c r="AU28" i="22" s="1"/>
  <c r="AC28" i="22"/>
  <c r="Z29" i="22"/>
  <c r="AU29" i="22" s="1"/>
  <c r="AC29" i="22"/>
  <c r="AV29" i="22"/>
  <c r="Z30" i="22"/>
  <c r="AU30" i="22" s="1"/>
  <c r="AC30" i="22"/>
  <c r="Z31" i="22"/>
  <c r="AU31" i="22" s="1"/>
  <c r="AC31" i="22"/>
  <c r="Z32" i="22"/>
  <c r="AU32" i="22" s="1"/>
  <c r="AC32" i="22"/>
  <c r="Z33" i="22"/>
  <c r="AU33" i="22" s="1"/>
  <c r="AC33" i="22"/>
  <c r="Z34" i="22"/>
  <c r="AU34" i="22" s="1"/>
  <c r="AC34" i="22"/>
  <c r="AV34" i="22"/>
  <c r="Z35" i="22"/>
  <c r="AU35" i="22" s="1"/>
  <c r="AC35" i="22"/>
  <c r="Z36" i="22"/>
  <c r="AU36" i="22" s="1"/>
  <c r="AC36" i="22"/>
  <c r="Z37" i="22"/>
  <c r="AU37" i="22" s="1"/>
  <c r="AC37" i="22"/>
  <c r="AV37" i="22"/>
  <c r="Z38" i="22"/>
  <c r="AU38" i="22" s="1"/>
  <c r="AC38" i="22"/>
  <c r="Z39" i="22"/>
  <c r="AU39" i="22" s="1"/>
  <c r="AC39" i="22"/>
  <c r="Z40" i="22"/>
  <c r="AU40" i="22" s="1"/>
  <c r="AC40" i="22"/>
  <c r="Z41" i="22"/>
  <c r="AU41" i="22" s="1"/>
  <c r="AC41" i="22"/>
  <c r="Z42" i="22"/>
  <c r="AU42" i="22" s="1"/>
  <c r="AC42" i="22"/>
  <c r="AV42" i="22"/>
  <c r="Z43" i="22"/>
  <c r="AU43" i="22" s="1"/>
  <c r="AC43" i="22"/>
  <c r="Z44" i="22"/>
  <c r="AU44" i="22" s="1"/>
  <c r="AC44" i="22"/>
  <c r="Z45" i="22"/>
  <c r="AU45" i="22" s="1"/>
  <c r="AC45" i="22"/>
  <c r="AV45" i="22"/>
  <c r="Z46" i="22"/>
  <c r="AU46" i="22" s="1"/>
  <c r="AC46" i="22"/>
  <c r="Z47" i="22"/>
  <c r="AU47" i="22" s="1"/>
  <c r="AC47" i="22"/>
  <c r="Z48" i="22"/>
  <c r="AU48" i="22" s="1"/>
  <c r="AC48" i="22"/>
  <c r="Z49" i="22"/>
  <c r="AU49" i="22" s="1"/>
  <c r="AC49" i="22"/>
  <c r="Z50" i="22"/>
  <c r="AU50" i="22" s="1"/>
  <c r="AC50" i="22"/>
  <c r="AV50" i="22"/>
  <c r="Z51" i="22"/>
  <c r="AU51" i="22" s="1"/>
  <c r="AC51" i="22"/>
  <c r="Z52" i="22"/>
  <c r="AU52" i="22" s="1"/>
  <c r="AC52" i="22"/>
  <c r="Z53" i="22"/>
  <c r="AU53" i="22" s="1"/>
  <c r="AC53" i="22"/>
  <c r="AV53" i="22"/>
  <c r="Z54" i="22"/>
  <c r="AU54" i="22" s="1"/>
  <c r="AC54" i="22"/>
  <c r="Z55" i="22"/>
  <c r="AU55" i="22" s="1"/>
  <c r="AC55" i="22"/>
  <c r="Z56" i="22"/>
  <c r="AU56" i="22" s="1"/>
  <c r="AC56" i="22"/>
  <c r="Z57" i="22"/>
  <c r="AU57" i="22" s="1"/>
  <c r="AC57" i="22"/>
  <c r="Z58" i="22"/>
  <c r="AU58" i="22" s="1"/>
  <c r="AC58" i="22"/>
  <c r="AV58" i="22"/>
  <c r="Z59" i="22"/>
  <c r="AU59" i="22" s="1"/>
  <c r="AC59" i="22"/>
  <c r="Z60" i="22"/>
  <c r="AU60" i="22" s="1"/>
  <c r="AC60" i="22"/>
  <c r="Z61" i="22"/>
  <c r="AU61" i="22" s="1"/>
  <c r="AC61" i="22"/>
  <c r="AV61" i="22"/>
  <c r="Z62" i="22"/>
  <c r="AU62" i="22" s="1"/>
  <c r="AC62" i="22"/>
  <c r="Z63" i="22"/>
  <c r="AU63" i="22" s="1"/>
  <c r="AC63" i="22"/>
  <c r="Z64" i="22"/>
  <c r="AU64" i="22" s="1"/>
  <c r="AC64" i="22"/>
  <c r="Z65" i="22"/>
  <c r="AU65" i="22" s="1"/>
  <c r="AC65" i="22"/>
  <c r="Z66" i="22"/>
  <c r="AU66" i="22" s="1"/>
  <c r="AC66" i="22"/>
  <c r="AV66" i="22"/>
  <c r="Z67" i="22"/>
  <c r="AU67" i="22" s="1"/>
  <c r="AC67" i="22"/>
  <c r="Z68" i="22"/>
  <c r="AU68" i="22" s="1"/>
  <c r="AC68" i="22"/>
  <c r="Z69" i="22"/>
  <c r="AU69" i="22" s="1"/>
  <c r="AC69" i="22"/>
  <c r="AV69" i="22"/>
  <c r="Z70" i="22"/>
  <c r="AU70" i="22" s="1"/>
  <c r="AC70" i="22"/>
  <c r="Z71" i="22"/>
  <c r="AU71" i="22" s="1"/>
  <c r="AC71" i="22"/>
  <c r="Z72" i="22"/>
  <c r="AU72" i="22" s="1"/>
  <c r="AC72" i="22"/>
  <c r="Z73" i="22"/>
  <c r="AU73" i="22" s="1"/>
  <c r="AC73" i="22"/>
  <c r="Z74" i="22"/>
  <c r="AU74" i="22" s="1"/>
  <c r="AC74" i="22"/>
  <c r="AV74" i="22"/>
  <c r="Z75" i="22"/>
  <c r="AU75" i="22" s="1"/>
  <c r="AC75" i="22"/>
  <c r="Z76" i="22"/>
  <c r="AU76" i="22" s="1"/>
  <c r="AC76" i="22"/>
  <c r="Z77" i="22"/>
  <c r="AU77" i="22" s="1"/>
  <c r="AC77" i="22"/>
  <c r="AV77" i="22"/>
  <c r="Z78" i="22"/>
  <c r="AU78" i="22" s="1"/>
  <c r="AC78" i="22"/>
  <c r="Z79" i="22"/>
  <c r="AU79" i="22" s="1"/>
  <c r="AC79" i="22"/>
  <c r="Z80" i="22"/>
  <c r="AU80" i="22" s="1"/>
  <c r="AC80" i="22"/>
  <c r="Z81" i="22"/>
  <c r="AU81" i="22" s="1"/>
  <c r="AC81" i="22"/>
  <c r="Z82" i="22"/>
  <c r="AU82" i="22" s="1"/>
  <c r="AC82" i="22"/>
  <c r="Z83" i="22"/>
  <c r="AU83" i="22" s="1"/>
  <c r="AC83" i="22"/>
  <c r="Z84" i="22"/>
  <c r="AU84" i="22" s="1"/>
  <c r="AC84" i="22"/>
  <c r="Z85" i="22"/>
  <c r="AU85" i="22" s="1"/>
  <c r="AC85" i="22"/>
  <c r="Z86" i="22"/>
  <c r="AU86" i="22" s="1"/>
  <c r="AC86" i="22"/>
  <c r="Z87" i="22"/>
  <c r="AU87" i="22" s="1"/>
  <c r="AC87" i="22"/>
  <c r="I89" i="22"/>
  <c r="AC89" i="22" l="1"/>
  <c r="AV70" i="22"/>
  <c r="AV62" i="22"/>
  <c r="AV54" i="22"/>
  <c r="AV46" i="22"/>
  <c r="AV38" i="22"/>
  <c r="AV30" i="22"/>
  <c r="AV22" i="22"/>
  <c r="AV14" i="22"/>
  <c r="AV73" i="22"/>
  <c r="AV65" i="22"/>
  <c r="AV57" i="22"/>
  <c r="AV49" i="22"/>
  <c r="AV41" i="22"/>
  <c r="AV33" i="22"/>
  <c r="AV25" i="22"/>
  <c r="AV17" i="22"/>
  <c r="AV9" i="22"/>
  <c r="AV75" i="22"/>
  <c r="AV71" i="22"/>
  <c r="AV67" i="22"/>
  <c r="AV63" i="22"/>
  <c r="AV59" i="22"/>
  <c r="AV55" i="22"/>
  <c r="AV51" i="22"/>
  <c r="AV47" i="22"/>
  <c r="AV43" i="22"/>
  <c r="AV39" i="22"/>
  <c r="AV35" i="22"/>
  <c r="AV31" i="22"/>
  <c r="AV27" i="22"/>
  <c r="AV23" i="22"/>
  <c r="AV19" i="22"/>
  <c r="AV15" i="22"/>
  <c r="AV11" i="22"/>
  <c r="AV76" i="22"/>
  <c r="AV72" i="22"/>
  <c r="AV68" i="22"/>
  <c r="AV64" i="22"/>
  <c r="AV60" i="22"/>
  <c r="AV56" i="22"/>
  <c r="AV52" i="22"/>
  <c r="AV48" i="22"/>
  <c r="AV44" i="22"/>
  <c r="AV40" i="22"/>
  <c r="AV36" i="22"/>
  <c r="AV32" i="22"/>
  <c r="AV28" i="22"/>
  <c r="AV24" i="22"/>
  <c r="AV20" i="22"/>
  <c r="AV16" i="22"/>
  <c r="AV12" i="22"/>
  <c r="Z89" i="22"/>
  <c r="AF90" i="22" s="1"/>
  <c r="AU90" i="22" s="1"/>
  <c r="AV8" i="22"/>
  <c r="AU88" i="22"/>
  <c r="L103" i="22" s="1"/>
  <c r="AV88" i="22" l="1"/>
  <c r="D24" i="10"/>
  <c r="L106" i="22"/>
  <c r="D23" i="10"/>
  <c r="D25" i="10" s="1"/>
  <c r="D26" i="10" s="1"/>
  <c r="I24" i="7"/>
  <c r="J24" i="7"/>
  <c r="K24" i="7"/>
  <c r="L24" i="7"/>
  <c r="M24" i="7"/>
  <c r="N24" i="7"/>
  <c r="O24" i="7"/>
  <c r="P24" i="7"/>
  <c r="I51" i="6"/>
  <c r="J51" i="6"/>
  <c r="K51" i="6"/>
  <c r="L51" i="6"/>
  <c r="M51" i="6"/>
  <c r="N51" i="6"/>
  <c r="O51" i="6"/>
  <c r="P51" i="6"/>
  <c r="I24" i="6"/>
  <c r="J24" i="6"/>
  <c r="K24" i="6"/>
  <c r="L24" i="6"/>
  <c r="M24" i="6"/>
  <c r="N24" i="6"/>
  <c r="O24" i="6"/>
  <c r="P24" i="6"/>
  <c r="H24" i="6"/>
  <c r="F37" i="2"/>
  <c r="I30" i="7"/>
  <c r="Q30" i="7" s="1"/>
  <c r="B35" i="11"/>
  <c r="H36" i="11" s="1"/>
  <c r="AX51" i="17"/>
  <c r="AW51" i="17"/>
  <c r="AV51" i="17"/>
  <c r="AU51" i="17"/>
  <c r="AT51" i="17"/>
  <c r="AS51" i="17"/>
  <c r="AR51" i="17"/>
  <c r="AQ51" i="17"/>
  <c r="AX50" i="17"/>
  <c r="AW50" i="17"/>
  <c r="AU50" i="17"/>
  <c r="AT50" i="17"/>
  <c r="AS50" i="17"/>
  <c r="AR50" i="17"/>
  <c r="AQ50" i="17"/>
  <c r="AX49" i="17"/>
  <c r="AW49" i="17"/>
  <c r="AV49" i="17"/>
  <c r="AU49" i="17"/>
  <c r="AT49" i="17"/>
  <c r="AS49" i="17"/>
  <c r="AR49" i="17"/>
  <c r="AQ49" i="17"/>
  <c r="AX48" i="17"/>
  <c r="AW48" i="17"/>
  <c r="AV48" i="17"/>
  <c r="AU48" i="17"/>
  <c r="AT48" i="17"/>
  <c r="AS48" i="17"/>
  <c r="AR48" i="17"/>
  <c r="AQ48" i="17"/>
  <c r="AX47" i="17"/>
  <c r="AW47" i="17"/>
  <c r="AV47" i="17"/>
  <c r="AU47" i="17"/>
  <c r="AT47" i="17"/>
  <c r="AS47" i="17"/>
  <c r="AR47" i="17"/>
  <c r="AQ47" i="17"/>
  <c r="AX46" i="17"/>
  <c r="AW46" i="17"/>
  <c r="AV46" i="17"/>
  <c r="AU46" i="17"/>
  <c r="AT46" i="17"/>
  <c r="AS46" i="17"/>
  <c r="AR46" i="17"/>
  <c r="AQ46" i="17"/>
  <c r="AX45" i="17"/>
  <c r="AW45" i="17"/>
  <c r="AV45" i="17"/>
  <c r="AU45" i="17"/>
  <c r="AT45" i="17"/>
  <c r="AS45" i="17"/>
  <c r="AR45" i="17"/>
  <c r="AQ45" i="17"/>
  <c r="AX44" i="17"/>
  <c r="AW44" i="17"/>
  <c r="AV44" i="17"/>
  <c r="AU44" i="17"/>
  <c r="AT44" i="17"/>
  <c r="AS44" i="17"/>
  <c r="AR44" i="17"/>
  <c r="AQ44" i="17"/>
  <c r="AX43" i="17"/>
  <c r="AW43" i="17"/>
  <c r="AV43" i="17"/>
  <c r="AU43" i="17"/>
  <c r="AT43" i="17"/>
  <c r="AS43" i="17"/>
  <c r="AR43" i="17"/>
  <c r="AQ43" i="17"/>
  <c r="AX42" i="17"/>
  <c r="AW42" i="17"/>
  <c r="AV42" i="17"/>
  <c r="AU42" i="17"/>
  <c r="AT42" i="17"/>
  <c r="AS42" i="17"/>
  <c r="AR42" i="17"/>
  <c r="AQ42" i="17"/>
  <c r="AX41" i="17"/>
  <c r="AW41" i="17"/>
  <c r="AV41" i="17"/>
  <c r="AU41" i="17"/>
  <c r="AT41" i="17"/>
  <c r="AS41" i="17"/>
  <c r="AR41" i="17"/>
  <c r="AQ41" i="17"/>
  <c r="AX40" i="17"/>
  <c r="AW40" i="17"/>
  <c r="AV40" i="17"/>
  <c r="AU40" i="17"/>
  <c r="AT40" i="17"/>
  <c r="AS40" i="17"/>
  <c r="AR40" i="17"/>
  <c r="AQ40" i="17"/>
  <c r="AX39" i="17"/>
  <c r="AW39" i="17"/>
  <c r="AV39" i="17"/>
  <c r="AU39" i="17"/>
  <c r="AT39" i="17"/>
  <c r="AS39" i="17"/>
  <c r="AR39" i="17"/>
  <c r="AQ39" i="17"/>
  <c r="AX38" i="17"/>
  <c r="AW38" i="17"/>
  <c r="AV38" i="17"/>
  <c r="AU38" i="17"/>
  <c r="AT38" i="17"/>
  <c r="AS38" i="17"/>
  <c r="AR38" i="17"/>
  <c r="AQ38" i="17"/>
  <c r="AX37" i="17"/>
  <c r="AW37" i="17"/>
  <c r="AV37" i="17"/>
  <c r="AU37" i="17"/>
  <c r="AT37" i="17"/>
  <c r="AS37" i="17"/>
  <c r="AR37" i="17"/>
  <c r="AQ37" i="17"/>
  <c r="AX36" i="17"/>
  <c r="AW36" i="17"/>
  <c r="AV36" i="17"/>
  <c r="AU36" i="17"/>
  <c r="AT36" i="17"/>
  <c r="AS36" i="17"/>
  <c r="AR36" i="17"/>
  <c r="AQ36" i="17"/>
  <c r="AX35" i="17"/>
  <c r="AW35" i="17"/>
  <c r="AV35" i="17"/>
  <c r="AU35" i="17"/>
  <c r="AT35" i="17"/>
  <c r="AS35" i="17"/>
  <c r="AR35" i="17"/>
  <c r="AQ35" i="17"/>
  <c r="AX34" i="17"/>
  <c r="AW34" i="17"/>
  <c r="AV34" i="17"/>
  <c r="AU34" i="17"/>
  <c r="AT34" i="17"/>
  <c r="AS34" i="17"/>
  <c r="AR34" i="17"/>
  <c r="AQ34" i="17"/>
  <c r="AX33" i="17"/>
  <c r="AW33" i="17"/>
  <c r="AV33" i="17"/>
  <c r="AU33" i="17"/>
  <c r="AT33" i="17"/>
  <c r="AS33" i="17"/>
  <c r="AR33" i="17"/>
  <c r="AQ33" i="17"/>
  <c r="AX32" i="17"/>
  <c r="AW32" i="17"/>
  <c r="AV32" i="17"/>
  <c r="AU32" i="17"/>
  <c r="AT32" i="17"/>
  <c r="AS32" i="17"/>
  <c r="AR32" i="17"/>
  <c r="AQ32" i="17"/>
  <c r="AX31" i="17"/>
  <c r="AW31" i="17"/>
  <c r="AV31" i="17"/>
  <c r="AU31" i="17"/>
  <c r="AT31" i="17"/>
  <c r="AS31" i="17"/>
  <c r="AR31" i="17"/>
  <c r="AQ31" i="17"/>
  <c r="AX30" i="17"/>
  <c r="AW30" i="17"/>
  <c r="AV30" i="17"/>
  <c r="AU30" i="17"/>
  <c r="AT30" i="17"/>
  <c r="AS30" i="17"/>
  <c r="AR30" i="17"/>
  <c r="AQ30" i="17"/>
  <c r="AX29" i="17"/>
  <c r="AW29" i="17"/>
  <c r="AV29" i="17"/>
  <c r="AU29" i="17"/>
  <c r="AT29" i="17"/>
  <c r="AS29" i="17"/>
  <c r="AR29" i="17"/>
  <c r="AQ29" i="17"/>
  <c r="AX28" i="17"/>
  <c r="AW28" i="17"/>
  <c r="AV28" i="17"/>
  <c r="AU28" i="17"/>
  <c r="AT28" i="17"/>
  <c r="AS28" i="17"/>
  <c r="AR28" i="17"/>
  <c r="AQ28" i="17"/>
  <c r="AX27" i="17"/>
  <c r="AW27" i="17"/>
  <c r="AV27" i="17"/>
  <c r="AU27" i="17"/>
  <c r="AT27" i="17"/>
  <c r="AS27" i="17"/>
  <c r="AR27" i="17"/>
  <c r="AQ27" i="17"/>
  <c r="AX26" i="17"/>
  <c r="AW26" i="17"/>
  <c r="AV26" i="17"/>
  <c r="AU26" i="17"/>
  <c r="AT26" i="17"/>
  <c r="AS26" i="17"/>
  <c r="AR26" i="17"/>
  <c r="AQ26" i="17"/>
  <c r="AX25" i="17"/>
  <c r="AW25" i="17"/>
  <c r="AV25" i="17"/>
  <c r="AU25" i="17"/>
  <c r="AT25" i="17"/>
  <c r="AS25" i="17"/>
  <c r="AR25" i="17"/>
  <c r="AQ25" i="17"/>
  <c r="AX24" i="17"/>
  <c r="AW24" i="17"/>
  <c r="AV24" i="17"/>
  <c r="AU24" i="17"/>
  <c r="AT24" i="17"/>
  <c r="AS24" i="17"/>
  <c r="AR24" i="17"/>
  <c r="AQ24" i="17"/>
  <c r="AX23" i="17"/>
  <c r="AW23" i="17"/>
  <c r="AV23" i="17"/>
  <c r="AU23" i="17"/>
  <c r="AT23" i="17"/>
  <c r="AS23" i="17"/>
  <c r="AR23" i="17"/>
  <c r="AQ23" i="17"/>
  <c r="AX22" i="17"/>
  <c r="AW22" i="17"/>
  <c r="AV22" i="17"/>
  <c r="AU22" i="17"/>
  <c r="AT22" i="17"/>
  <c r="AS22" i="17"/>
  <c r="AR22" i="17"/>
  <c r="AQ22" i="17"/>
  <c r="AX21" i="17"/>
  <c r="AW21" i="17"/>
  <c r="AV21" i="17"/>
  <c r="AU21" i="17"/>
  <c r="AT21" i="17"/>
  <c r="AS21" i="17"/>
  <c r="AR21" i="17"/>
  <c r="AQ21" i="17"/>
  <c r="AX20" i="17"/>
  <c r="AW20" i="17"/>
  <c r="AV20" i="17"/>
  <c r="AU20" i="17"/>
  <c r="AT20" i="17"/>
  <c r="AS20" i="17"/>
  <c r="AR20" i="17"/>
  <c r="AQ20" i="17"/>
  <c r="AX19" i="17"/>
  <c r="AW19" i="17"/>
  <c r="AV19" i="17"/>
  <c r="AU19" i="17"/>
  <c r="AT19" i="17"/>
  <c r="AS19" i="17"/>
  <c r="AR19" i="17"/>
  <c r="AQ19" i="17"/>
  <c r="AX18" i="17"/>
  <c r="AW18" i="17"/>
  <c r="AV18" i="17"/>
  <c r="AU18" i="17"/>
  <c r="AT18" i="17"/>
  <c r="AS18" i="17"/>
  <c r="AR18" i="17"/>
  <c r="AQ18" i="17"/>
  <c r="AX17" i="17"/>
  <c r="AW17" i="17"/>
  <c r="AV17" i="17"/>
  <c r="AU17" i="17"/>
  <c r="AT17" i="17"/>
  <c r="AS17" i="17"/>
  <c r="AR17" i="17"/>
  <c r="AQ17" i="17"/>
  <c r="AX16" i="17"/>
  <c r="AW16" i="17"/>
  <c r="AV16" i="17"/>
  <c r="AU16" i="17"/>
  <c r="AT16" i="17"/>
  <c r="AS16" i="17"/>
  <c r="AR16" i="17"/>
  <c r="AQ16" i="17"/>
  <c r="AX15" i="17"/>
  <c r="AW15" i="17"/>
  <c r="AV15" i="17"/>
  <c r="AU15" i="17"/>
  <c r="AT15" i="17"/>
  <c r="AS15" i="17"/>
  <c r="AR15" i="17"/>
  <c r="AQ15" i="17"/>
  <c r="AX14" i="17"/>
  <c r="AW14" i="17"/>
  <c r="AV14" i="17"/>
  <c r="AU14" i="17"/>
  <c r="AT14" i="17"/>
  <c r="AS14" i="17"/>
  <c r="AR14" i="17"/>
  <c r="AQ14" i="17"/>
  <c r="AX13" i="17"/>
  <c r="AW13" i="17"/>
  <c r="AV13" i="17"/>
  <c r="AU13" i="17"/>
  <c r="AT13" i="17"/>
  <c r="AS13" i="17"/>
  <c r="AR13" i="17"/>
  <c r="AQ13" i="17"/>
  <c r="AX12" i="17"/>
  <c r="AW12" i="17"/>
  <c r="AV12" i="17"/>
  <c r="AU12" i="17"/>
  <c r="AT12" i="17"/>
  <c r="AS12" i="17"/>
  <c r="AR12" i="17"/>
  <c r="AQ12" i="17"/>
  <c r="AX11" i="17"/>
  <c r="AW11" i="17"/>
  <c r="AV11" i="17"/>
  <c r="AU11" i="17"/>
  <c r="AT11" i="17"/>
  <c r="AS11" i="17"/>
  <c r="AR11" i="17"/>
  <c r="AQ11" i="17"/>
  <c r="AX10" i="17"/>
  <c r="AW10" i="17"/>
  <c r="AV10" i="17"/>
  <c r="AU10" i="17"/>
  <c r="AT10" i="17"/>
  <c r="AS10" i="17"/>
  <c r="AR10" i="17"/>
  <c r="AQ10" i="17"/>
  <c r="AX9" i="17"/>
  <c r="AW9" i="17"/>
  <c r="AV9" i="17"/>
  <c r="AU9" i="17"/>
  <c r="AT9" i="17"/>
  <c r="AS9" i="17"/>
  <c r="AR9" i="17"/>
  <c r="AQ9" i="17"/>
  <c r="AX8" i="17"/>
  <c r="AW8" i="17"/>
  <c r="AV8" i="17"/>
  <c r="AU8" i="17"/>
  <c r="AT8" i="17"/>
  <c r="AS8" i="17"/>
  <c r="AR8" i="17"/>
  <c r="AQ8" i="17"/>
  <c r="AX7" i="17"/>
  <c r="AW7" i="17"/>
  <c r="AV7" i="17"/>
  <c r="AU7" i="17"/>
  <c r="AT7" i="17"/>
  <c r="AS7" i="17"/>
  <c r="AR7" i="17"/>
  <c r="AQ7" i="17"/>
  <c r="AX6" i="17"/>
  <c r="AW6" i="17"/>
  <c r="AV6" i="17"/>
  <c r="AU6" i="17"/>
  <c r="AT6" i="17"/>
  <c r="AS6" i="17"/>
  <c r="AR6" i="17"/>
  <c r="AQ6" i="17"/>
  <c r="AX5" i="17"/>
  <c r="AW5" i="17"/>
  <c r="AV5" i="17"/>
  <c r="AU5" i="17"/>
  <c r="AT5" i="17"/>
  <c r="AS5" i="17"/>
  <c r="AR5" i="17"/>
  <c r="AQ5" i="17"/>
  <c r="AX4" i="17"/>
  <c r="AW4" i="17"/>
  <c r="AV4" i="17"/>
  <c r="AU4" i="17"/>
  <c r="AT4" i="17"/>
  <c r="AS4" i="17"/>
  <c r="AR4" i="17"/>
  <c r="AQ4" i="17"/>
  <c r="AX3" i="17"/>
  <c r="AW3" i="17"/>
  <c r="AV3" i="17"/>
  <c r="AU3" i="17"/>
  <c r="AT3" i="17"/>
  <c r="AS3" i="17"/>
  <c r="AR3" i="17"/>
  <c r="AQ3" i="17"/>
  <c r="AX2" i="17"/>
  <c r="AW2" i="17"/>
  <c r="AV2" i="17"/>
  <c r="AU2" i="17"/>
  <c r="AT2" i="17"/>
  <c r="AS2" i="17"/>
  <c r="AR2" i="17"/>
  <c r="AQ2" i="17"/>
  <c r="AI60" i="17" l="1"/>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I36" i="17"/>
  <c r="AI35" i="17"/>
  <c r="AI34" i="17"/>
  <c r="AI33" i="17"/>
  <c r="AI32" i="17"/>
  <c r="AI31" i="17"/>
  <c r="AI30" i="17"/>
  <c r="AI29" i="17"/>
  <c r="AI28" i="17"/>
  <c r="AI27" i="17"/>
  <c r="AI26" i="17"/>
  <c r="AI25" i="17"/>
  <c r="AI24" i="17"/>
  <c r="AI23" i="17"/>
  <c r="AI22" i="17"/>
  <c r="AI21" i="17"/>
  <c r="AI20" i="17"/>
  <c r="AI19" i="17"/>
  <c r="AI18" i="17"/>
  <c r="AI17" i="17"/>
  <c r="AI16" i="17"/>
  <c r="AI15" i="17"/>
  <c r="AI14" i="17"/>
  <c r="AI13" i="17"/>
  <c r="AI12" i="17"/>
  <c r="AI11" i="17"/>
  <c r="S61" i="17" l="1"/>
  <c r="AN17" i="15" l="1"/>
  <c r="AN16" i="15"/>
  <c r="AN15" i="15"/>
  <c r="T80" i="17" l="1"/>
  <c r="Y8" i="20" l="1"/>
  <c r="A60" i="17" l="1"/>
  <c r="A59" i="17"/>
  <c r="A58" i="17"/>
  <c r="A57" i="17"/>
  <c r="A56" i="17"/>
  <c r="A55" i="17"/>
  <c r="A54" i="17"/>
  <c r="A53" i="17"/>
  <c r="A52" i="17"/>
  <c r="A51" i="17"/>
  <c r="A50" i="17"/>
  <c r="A49" i="17"/>
  <c r="A48" i="17"/>
  <c r="A47" i="17"/>
  <c r="A46" i="17"/>
  <c r="A45" i="17"/>
  <c r="A44" i="17"/>
  <c r="A43" i="17"/>
  <c r="A42" i="17"/>
  <c r="A41" i="17"/>
  <c r="A40" i="17"/>
  <c r="A39" i="17"/>
  <c r="A38" i="17"/>
  <c r="A37" i="17"/>
  <c r="A36" i="17"/>
  <c r="A35" i="17"/>
  <c r="A34" i="17"/>
  <c r="A33" i="17"/>
  <c r="A32" i="17"/>
  <c r="A31" i="17"/>
  <c r="A30" i="17"/>
  <c r="A29" i="17"/>
  <c r="A28" i="17"/>
  <c r="A27" i="17"/>
  <c r="A26" i="17"/>
  <c r="A25" i="17"/>
  <c r="A24" i="17"/>
  <c r="A23" i="17"/>
  <c r="A22" i="17"/>
  <c r="A21" i="17"/>
  <c r="A20" i="17"/>
  <c r="A19" i="17"/>
  <c r="A18" i="17"/>
  <c r="A17" i="17"/>
  <c r="A16" i="17"/>
  <c r="A15" i="17"/>
  <c r="A14" i="17"/>
  <c r="A13" i="17"/>
  <c r="A12" i="17"/>
  <c r="A11" i="17" l="1"/>
  <c r="T35" i="17"/>
  <c r="T34" i="17"/>
  <c r="T33" i="17"/>
  <c r="T32" i="17"/>
  <c r="T31" i="17"/>
  <c r="T30" i="17"/>
  <c r="T29" i="17"/>
  <c r="T28" i="17"/>
  <c r="T27" i="17"/>
  <c r="T26" i="17"/>
  <c r="T25" i="17"/>
  <c r="T24" i="17"/>
  <c r="T23" i="17"/>
  <c r="T22" i="17"/>
  <c r="T21" i="17"/>
  <c r="T20" i="17"/>
  <c r="T19" i="17"/>
  <c r="T18" i="17"/>
  <c r="T17" i="17"/>
  <c r="T16" i="17"/>
  <c r="B2" i="13" l="1"/>
  <c r="M50" i="13"/>
  <c r="C50" i="13"/>
  <c r="C16" i="13"/>
  <c r="F16" i="13" s="1"/>
  <c r="U9" i="13"/>
  <c r="Y10" i="20" s="1"/>
  <c r="U8" i="13"/>
  <c r="Y9" i="20" s="1"/>
  <c r="X3" i="20" l="1"/>
  <c r="A2" i="19"/>
  <c r="E2" i="18"/>
  <c r="E18" i="18"/>
  <c r="N37" i="16" s="1"/>
  <c r="F18" i="18"/>
  <c r="N38" i="16" s="1"/>
  <c r="T11" i="17"/>
  <c r="T12" i="17"/>
  <c r="T13" i="17"/>
  <c r="T14" i="17"/>
  <c r="T15" i="17"/>
  <c r="T36" i="17"/>
  <c r="T37" i="17"/>
  <c r="T38" i="17"/>
  <c r="T39" i="17"/>
  <c r="T40" i="17"/>
  <c r="T41" i="17"/>
  <c r="T42" i="17"/>
  <c r="T43" i="17"/>
  <c r="T44" i="17"/>
  <c r="T45" i="17"/>
  <c r="T46" i="17"/>
  <c r="T47" i="17"/>
  <c r="T48" i="17"/>
  <c r="T49" i="17"/>
  <c r="T50" i="17"/>
  <c r="T51" i="17"/>
  <c r="T52" i="17"/>
  <c r="T53" i="17"/>
  <c r="T54" i="17"/>
  <c r="T55" i="17"/>
  <c r="T56" i="17"/>
  <c r="T57" i="17"/>
  <c r="T58" i="17"/>
  <c r="T59" i="17"/>
  <c r="AV50" i="17" s="1"/>
  <c r="T60" i="17"/>
  <c r="K61" i="17"/>
  <c r="Y24" i="16" s="1"/>
  <c r="O61" i="17"/>
  <c r="Y28" i="16" s="1"/>
  <c r="P61" i="17"/>
  <c r="Y29" i="16" s="1"/>
  <c r="U61" i="17"/>
  <c r="V61" i="17"/>
  <c r="W61" i="17"/>
  <c r="X61" i="17"/>
  <c r="W13" i="16" s="1"/>
  <c r="AA61" i="17"/>
  <c r="Y20" i="16" s="1"/>
  <c r="AC61" i="17"/>
  <c r="Y22" i="16" s="1"/>
  <c r="B2" i="16"/>
  <c r="X4" i="16"/>
  <c r="X5" i="16"/>
  <c r="AF1" i="17" s="1"/>
  <c r="X6" i="16"/>
  <c r="Y18" i="16"/>
  <c r="Y21" i="16"/>
  <c r="Y25" i="16"/>
  <c r="Y26" i="16"/>
  <c r="Y27" i="16"/>
  <c r="U8" i="15"/>
  <c r="O4" i="19" s="1"/>
  <c r="U9" i="15"/>
  <c r="O5" i="19" s="1"/>
  <c r="U10" i="15"/>
  <c r="O6" i="19" s="1"/>
  <c r="L14" i="15"/>
  <c r="T14" i="15"/>
  <c r="B2" i="14"/>
  <c r="V8" i="14"/>
  <c r="V9" i="14"/>
  <c r="V10" i="14"/>
  <c r="M3" i="6"/>
  <c r="E13" i="11"/>
  <c r="E17" i="11"/>
  <c r="E21" i="11"/>
  <c r="D30" i="11"/>
  <c r="E33" i="11"/>
  <c r="W12" i="16" l="1"/>
  <c r="BA19" i="16"/>
  <c r="H37" i="11"/>
  <c r="T61" i="17"/>
  <c r="X63" i="17" s="1"/>
  <c r="Y63" i="17" s="1"/>
  <c r="Y23" i="16"/>
  <c r="Q61" i="17"/>
  <c r="AF14" i="15"/>
  <c r="H42" i="11"/>
  <c r="H40" i="11"/>
  <c r="H47" i="11"/>
  <c r="H39" i="11"/>
  <c r="H38" i="11"/>
  <c r="H43" i="11"/>
  <c r="A22" i="10"/>
  <c r="E34" i="8"/>
  <c r="AE53" i="15" s="1"/>
  <c r="F33" i="8"/>
  <c r="E33" i="8"/>
  <c r="AE52" i="15" s="1"/>
  <c r="E32" i="8"/>
  <c r="AE51" i="15" s="1"/>
  <c r="E31" i="8"/>
  <c r="AE50" i="15" s="1"/>
  <c r="E30" i="8"/>
  <c r="AE49" i="15" s="1"/>
  <c r="E26" i="8"/>
  <c r="AE47" i="15" s="1"/>
  <c r="E24" i="8"/>
  <c r="AE45" i="15" s="1"/>
  <c r="H44" i="11" l="1"/>
  <c r="H45" i="11" s="1"/>
  <c r="H41" i="11"/>
  <c r="N13" i="16"/>
  <c r="Y19" i="16" s="1"/>
  <c r="Y17" i="16" s="1"/>
  <c r="AJ17" i="16" s="1"/>
  <c r="AD61" i="17"/>
  <c r="AD63" i="17" s="1"/>
  <c r="P14" i="2"/>
  <c r="J8" i="8"/>
  <c r="F8" i="8"/>
  <c r="H35" i="8" s="1"/>
  <c r="E7" i="8"/>
  <c r="D3" i="8"/>
  <c r="M3" i="7"/>
  <c r="H34" i="8"/>
  <c r="H33" i="8"/>
  <c r="H32" i="8"/>
  <c r="H31" i="8"/>
  <c r="H30" i="8"/>
  <c r="F27" i="8"/>
  <c r="G27" i="8" s="1"/>
  <c r="H27" i="8" s="1"/>
  <c r="I26" i="8"/>
  <c r="F25" i="8"/>
  <c r="G25" i="8" s="1"/>
  <c r="H25" i="8" s="1"/>
  <c r="I24" i="8"/>
  <c r="F23" i="8"/>
  <c r="G23" i="8" s="1"/>
  <c r="H23" i="8" s="1"/>
  <c r="J9" i="8"/>
  <c r="F9" i="8"/>
  <c r="L35" i="8" l="1"/>
  <c r="H46" i="11"/>
  <c r="N12" i="16"/>
  <c r="AZ19" i="16"/>
  <c r="I22" i="8"/>
  <c r="AE46" i="15"/>
  <c r="AA26" i="15"/>
  <c r="M26" i="15"/>
  <c r="F26" i="15"/>
  <c r="M24" i="15"/>
  <c r="T26" i="15"/>
  <c r="I32" i="8"/>
  <c r="H28" i="8"/>
  <c r="I33" i="8"/>
  <c r="J25" i="8"/>
  <c r="I18" i="8"/>
  <c r="I34" i="8"/>
  <c r="I31" i="8"/>
  <c r="I30" i="8"/>
  <c r="J7" i="8"/>
  <c r="K25" i="8"/>
  <c r="L25" i="8" s="1"/>
  <c r="J23" i="8"/>
  <c r="K23" i="8" s="1"/>
  <c r="L23" i="8" s="1"/>
  <c r="J27" i="8"/>
  <c r="K27" i="8" s="1"/>
  <c r="L27" i="8" s="1"/>
  <c r="L21" i="8" l="1"/>
  <c r="L28" i="8" s="1"/>
  <c r="H36" i="7" l="1"/>
  <c r="G36" i="7"/>
  <c r="F36" i="7"/>
  <c r="E36" i="7"/>
  <c r="H50" i="7"/>
  <c r="G50" i="7"/>
  <c r="F50" i="7"/>
  <c r="E50" i="7"/>
  <c r="B50" i="7"/>
  <c r="H49" i="7"/>
  <c r="G49" i="7"/>
  <c r="F49" i="7"/>
  <c r="E49" i="7"/>
  <c r="B49" i="7"/>
  <c r="H48" i="7"/>
  <c r="G48" i="7"/>
  <c r="F48" i="7"/>
  <c r="E48" i="7"/>
  <c r="B48" i="7"/>
  <c r="H47" i="7"/>
  <c r="H51" i="7" s="1"/>
  <c r="G47" i="7"/>
  <c r="F47" i="7"/>
  <c r="E47" i="7"/>
  <c r="B47" i="7"/>
  <c r="H46" i="7"/>
  <c r="G46" i="7"/>
  <c r="F46" i="7"/>
  <c r="E46" i="7"/>
  <c r="Q46" i="7" s="1"/>
  <c r="P23" i="2" s="1"/>
  <c r="B46" i="7"/>
  <c r="H45" i="7"/>
  <c r="G45" i="7"/>
  <c r="F45" i="7"/>
  <c r="E45" i="7"/>
  <c r="B45" i="7"/>
  <c r="B35" i="7"/>
  <c r="B34" i="7"/>
  <c r="B33" i="7"/>
  <c r="B32" i="7"/>
  <c r="B31" i="7"/>
  <c r="B30" i="7"/>
  <c r="H24" i="7"/>
  <c r="G24" i="7"/>
  <c r="F24" i="7"/>
  <c r="E24" i="7"/>
  <c r="P23" i="7"/>
  <c r="P35" i="7" s="1"/>
  <c r="O23" i="7"/>
  <c r="O35" i="7" s="1"/>
  <c r="N23" i="7"/>
  <c r="N35" i="7" s="1"/>
  <c r="M23" i="7"/>
  <c r="M35" i="7" s="1"/>
  <c r="L23" i="7"/>
  <c r="L35" i="7" s="1"/>
  <c r="K23" i="7"/>
  <c r="K35" i="7" s="1"/>
  <c r="J23" i="7"/>
  <c r="J35" i="7" s="1"/>
  <c r="I23" i="7"/>
  <c r="I35" i="7" s="1"/>
  <c r="H23" i="7"/>
  <c r="G23" i="7"/>
  <c r="F23" i="7"/>
  <c r="Q22" i="7"/>
  <c r="P21" i="7"/>
  <c r="P34" i="7" s="1"/>
  <c r="O21" i="7"/>
  <c r="O34" i="7" s="1"/>
  <c r="N21" i="7"/>
  <c r="N34" i="7" s="1"/>
  <c r="M21" i="7"/>
  <c r="M34" i="7" s="1"/>
  <c r="L21" i="7"/>
  <c r="L34" i="7" s="1"/>
  <c r="K21" i="7"/>
  <c r="K34" i="7" s="1"/>
  <c r="J21" i="7"/>
  <c r="J34" i="7" s="1"/>
  <c r="I21" i="7"/>
  <c r="I34" i="7" s="1"/>
  <c r="H21" i="7"/>
  <c r="G21" i="7"/>
  <c r="F21" i="7"/>
  <c r="Q20" i="7"/>
  <c r="P19" i="7"/>
  <c r="P33" i="7" s="1"/>
  <c r="P36" i="7" s="1"/>
  <c r="O19" i="7"/>
  <c r="O33" i="7" s="1"/>
  <c r="O36" i="7" s="1"/>
  <c r="N19" i="7"/>
  <c r="N33" i="7" s="1"/>
  <c r="N36" i="7" s="1"/>
  <c r="M19" i="7"/>
  <c r="M33" i="7" s="1"/>
  <c r="M36" i="7" s="1"/>
  <c r="L19" i="7"/>
  <c r="L33" i="7" s="1"/>
  <c r="L36" i="7" s="1"/>
  <c r="K19" i="7"/>
  <c r="K33" i="7" s="1"/>
  <c r="K36" i="7" s="1"/>
  <c r="J19" i="7"/>
  <c r="J33" i="7" s="1"/>
  <c r="J36" i="7" s="1"/>
  <c r="I19" i="7"/>
  <c r="I33" i="7" s="1"/>
  <c r="I36" i="7" s="1"/>
  <c r="H19" i="7"/>
  <c r="G19" i="7"/>
  <c r="F19" i="7"/>
  <c r="Q18" i="7"/>
  <c r="P17" i="7"/>
  <c r="P32" i="7" s="1"/>
  <c r="O17" i="7"/>
  <c r="O32" i="7" s="1"/>
  <c r="N17" i="7"/>
  <c r="N32" i="7" s="1"/>
  <c r="M17" i="7"/>
  <c r="M32" i="7" s="1"/>
  <c r="L17" i="7"/>
  <c r="L32" i="7" s="1"/>
  <c r="K17" i="7"/>
  <c r="K32" i="7" s="1"/>
  <c r="J17" i="7"/>
  <c r="J32" i="7" s="1"/>
  <c r="I17" i="7"/>
  <c r="I32" i="7" s="1"/>
  <c r="H17" i="7"/>
  <c r="G17" i="7"/>
  <c r="F17" i="7"/>
  <c r="Q16" i="7"/>
  <c r="P15" i="7"/>
  <c r="P31" i="7" s="1"/>
  <c r="O15" i="7"/>
  <c r="O31" i="7" s="1"/>
  <c r="N15" i="7"/>
  <c r="N31" i="7" s="1"/>
  <c r="M15" i="7"/>
  <c r="M31" i="7" s="1"/>
  <c r="L15" i="7"/>
  <c r="L31" i="7" s="1"/>
  <c r="K15" i="7"/>
  <c r="K31" i="7" s="1"/>
  <c r="J15" i="7"/>
  <c r="J31" i="7" s="1"/>
  <c r="I15" i="7"/>
  <c r="I31" i="7" s="1"/>
  <c r="H15" i="7"/>
  <c r="G15" i="7"/>
  <c r="F15" i="7"/>
  <c r="Q14" i="7"/>
  <c r="P13" i="7"/>
  <c r="P30" i="7" s="1"/>
  <c r="O13" i="7"/>
  <c r="O30" i="7" s="1"/>
  <c r="N13" i="7"/>
  <c r="N30" i="7" s="1"/>
  <c r="M13" i="7"/>
  <c r="M30" i="7" s="1"/>
  <c r="L13" i="7"/>
  <c r="L30" i="7" s="1"/>
  <c r="K13" i="7"/>
  <c r="K30" i="7" s="1"/>
  <c r="J13" i="7"/>
  <c r="J30" i="7" s="1"/>
  <c r="I13" i="7"/>
  <c r="H13" i="7"/>
  <c r="G13" i="7"/>
  <c r="F13" i="7"/>
  <c r="Q12" i="7"/>
  <c r="H36" i="6"/>
  <c r="G36" i="6"/>
  <c r="F36" i="6"/>
  <c r="E36" i="6"/>
  <c r="B32" i="6"/>
  <c r="H50" i="6"/>
  <c r="G50" i="6"/>
  <c r="F50" i="6"/>
  <c r="E50" i="6"/>
  <c r="B50" i="6"/>
  <c r="H49" i="6"/>
  <c r="G49" i="6"/>
  <c r="F49" i="6"/>
  <c r="E49" i="6"/>
  <c r="B49" i="6"/>
  <c r="H48" i="6"/>
  <c r="G48" i="6"/>
  <c r="F48" i="6"/>
  <c r="E48" i="6"/>
  <c r="B48" i="6"/>
  <c r="H47" i="6"/>
  <c r="G47" i="6"/>
  <c r="F47" i="6"/>
  <c r="E47" i="6"/>
  <c r="B47" i="6"/>
  <c r="H46" i="6"/>
  <c r="G46" i="6"/>
  <c r="F46" i="6"/>
  <c r="E46" i="6"/>
  <c r="B46" i="6"/>
  <c r="H45" i="6"/>
  <c r="G45" i="6"/>
  <c r="F45" i="6"/>
  <c r="E45" i="6"/>
  <c r="B45" i="6"/>
  <c r="B35" i="6"/>
  <c r="B34" i="6"/>
  <c r="B33" i="6"/>
  <c r="B31" i="6"/>
  <c r="B30" i="6"/>
  <c r="G24" i="6"/>
  <c r="F24" i="6"/>
  <c r="E24" i="6"/>
  <c r="P23" i="6"/>
  <c r="P35" i="6" s="1"/>
  <c r="O23" i="6"/>
  <c r="O35" i="6" s="1"/>
  <c r="N23" i="6"/>
  <c r="N35" i="6" s="1"/>
  <c r="M23" i="6"/>
  <c r="M35" i="6" s="1"/>
  <c r="L23" i="6"/>
  <c r="L35" i="6" s="1"/>
  <c r="K23" i="6"/>
  <c r="K35" i="6" s="1"/>
  <c r="J23" i="6"/>
  <c r="J35" i="6" s="1"/>
  <c r="I23" i="6"/>
  <c r="I35" i="6" s="1"/>
  <c r="H23" i="6"/>
  <c r="G23" i="6"/>
  <c r="F23" i="6"/>
  <c r="Q22" i="6"/>
  <c r="P21" i="6"/>
  <c r="P34" i="6" s="1"/>
  <c r="O21" i="6"/>
  <c r="O34" i="6" s="1"/>
  <c r="N21" i="6"/>
  <c r="N34" i="6" s="1"/>
  <c r="M21" i="6"/>
  <c r="M34" i="6" s="1"/>
  <c r="L21" i="6"/>
  <c r="L34" i="6" s="1"/>
  <c r="K21" i="6"/>
  <c r="K34" i="6" s="1"/>
  <c r="J21" i="6"/>
  <c r="J34" i="6" s="1"/>
  <c r="I21" i="6"/>
  <c r="I34" i="6" s="1"/>
  <c r="H21" i="6"/>
  <c r="G21" i="6"/>
  <c r="F21" i="6"/>
  <c r="Q20" i="6"/>
  <c r="P19" i="6"/>
  <c r="P33" i="6" s="1"/>
  <c r="O19" i="6"/>
  <c r="O33" i="6" s="1"/>
  <c r="N19" i="6"/>
  <c r="N33" i="6" s="1"/>
  <c r="M19" i="6"/>
  <c r="M33" i="6" s="1"/>
  <c r="L19" i="6"/>
  <c r="L33" i="6" s="1"/>
  <c r="K19" i="6"/>
  <c r="K33" i="6" s="1"/>
  <c r="J19" i="6"/>
  <c r="J33" i="6" s="1"/>
  <c r="I19" i="6"/>
  <c r="I33" i="6" s="1"/>
  <c r="H19" i="6"/>
  <c r="G19" i="6"/>
  <c r="F19" i="6"/>
  <c r="Q18" i="6"/>
  <c r="P17" i="6"/>
  <c r="P32" i="6" s="1"/>
  <c r="O17" i="6"/>
  <c r="O32" i="6" s="1"/>
  <c r="N17" i="6"/>
  <c r="N32" i="6" s="1"/>
  <c r="M17" i="6"/>
  <c r="M32" i="6" s="1"/>
  <c r="L17" i="6"/>
  <c r="L32" i="6" s="1"/>
  <c r="K17" i="6"/>
  <c r="K32" i="6" s="1"/>
  <c r="J17" i="6"/>
  <c r="J32" i="6" s="1"/>
  <c r="I17" i="6"/>
  <c r="I32" i="6" s="1"/>
  <c r="H17" i="6"/>
  <c r="G17" i="6"/>
  <c r="F17" i="6"/>
  <c r="Q16" i="6"/>
  <c r="P15" i="6"/>
  <c r="P31" i="6" s="1"/>
  <c r="O15" i="6"/>
  <c r="O31" i="6" s="1"/>
  <c r="N15" i="6"/>
  <c r="N31" i="6" s="1"/>
  <c r="M15" i="6"/>
  <c r="M31" i="6" s="1"/>
  <c r="L15" i="6"/>
  <c r="L31" i="6" s="1"/>
  <c r="K15" i="6"/>
  <c r="K31" i="6" s="1"/>
  <c r="J15" i="6"/>
  <c r="J31" i="6" s="1"/>
  <c r="I15" i="6"/>
  <c r="I31" i="6" s="1"/>
  <c r="H15" i="6"/>
  <c r="G15" i="6"/>
  <c r="F15" i="6"/>
  <c r="Q14" i="6"/>
  <c r="P13" i="6"/>
  <c r="P30" i="6" s="1"/>
  <c r="O13" i="6"/>
  <c r="O30" i="6" s="1"/>
  <c r="O36" i="6" s="1"/>
  <c r="N13" i="6"/>
  <c r="N30" i="6" s="1"/>
  <c r="N36" i="6" s="1"/>
  <c r="M13" i="6"/>
  <c r="M30" i="6" s="1"/>
  <c r="M36" i="6" s="1"/>
  <c r="L13" i="6"/>
  <c r="L30" i="6" s="1"/>
  <c r="K13" i="6"/>
  <c r="K30" i="6" s="1"/>
  <c r="K36" i="6" s="1"/>
  <c r="J13" i="6"/>
  <c r="J30" i="6" s="1"/>
  <c r="J36" i="6" s="1"/>
  <c r="I13" i="6"/>
  <c r="I30" i="6" s="1"/>
  <c r="I36" i="6" s="1"/>
  <c r="H13" i="6"/>
  <c r="G13" i="6"/>
  <c r="F13" i="6"/>
  <c r="Q12" i="6"/>
  <c r="Q24" i="6" s="1"/>
  <c r="F38" i="2"/>
  <c r="D5" i="10"/>
  <c r="L36" i="6" l="1"/>
  <c r="P36" i="6"/>
  <c r="E51" i="7"/>
  <c r="F51" i="7"/>
  <c r="G51" i="7"/>
  <c r="D6" i="10"/>
  <c r="F50" i="13"/>
  <c r="Q50" i="7"/>
  <c r="Q48" i="7"/>
  <c r="P21" i="2" s="1"/>
  <c r="Q45" i="7"/>
  <c r="Q47" i="7"/>
  <c r="Q49" i="7"/>
  <c r="Q24" i="7"/>
  <c r="Q31" i="7"/>
  <c r="Q34" i="7"/>
  <c r="Q32" i="7"/>
  <c r="Q33" i="7"/>
  <c r="P12" i="2" s="1"/>
  <c r="Q35" i="7"/>
  <c r="Q32" i="6"/>
  <c r="Q50" i="6"/>
  <c r="H51" i="6"/>
  <c r="Q49" i="6"/>
  <c r="Q48" i="6"/>
  <c r="M21" i="2" s="1"/>
  <c r="Q45" i="6"/>
  <c r="M24" i="2" s="1"/>
  <c r="Q46" i="6"/>
  <c r="F51" i="6"/>
  <c r="G51" i="6"/>
  <c r="E51" i="6"/>
  <c r="Q35" i="6"/>
  <c r="Q31" i="6"/>
  <c r="Q34" i="6"/>
  <c r="Q33" i="6"/>
  <c r="M12" i="2" s="1"/>
  <c r="Q30" i="6"/>
  <c r="M15" i="2" s="1"/>
  <c r="Q47" i="6"/>
  <c r="A23" i="5"/>
  <c r="A21" i="5"/>
  <c r="C16" i="5"/>
  <c r="G23" i="2"/>
  <c r="AQ1" i="4"/>
  <c r="AP1" i="4"/>
  <c r="AO1" i="4"/>
  <c r="AN1" i="4"/>
  <c r="AK1" i="4"/>
  <c r="AJ1" i="4"/>
  <c r="AI1" i="4"/>
  <c r="AH1" i="4"/>
  <c r="AE1" i="4"/>
  <c r="AD1" i="4"/>
  <c r="AC1" i="4"/>
  <c r="AB1" i="4"/>
  <c r="Z1" i="4"/>
  <c r="Y1" i="4"/>
  <c r="X1" i="4"/>
  <c r="W1" i="4"/>
  <c r="V1" i="4"/>
  <c r="U1" i="4"/>
  <c r="T1" i="4"/>
  <c r="S1" i="4"/>
  <c r="R1" i="4"/>
  <c r="Q1" i="4"/>
  <c r="P1" i="4"/>
  <c r="O1" i="4"/>
  <c r="N1" i="4"/>
  <c r="M1" i="4"/>
  <c r="L1" i="4"/>
  <c r="K1" i="4"/>
  <c r="J1" i="4"/>
  <c r="I1" i="4"/>
  <c r="H1" i="4"/>
  <c r="G1" i="4"/>
  <c r="F1" i="4"/>
  <c r="T22" i="8" l="1"/>
  <c r="P19" i="2"/>
  <c r="T18" i="8"/>
  <c r="P24" i="2"/>
  <c r="T20" i="8"/>
  <c r="T21" i="8"/>
  <c r="P20" i="2"/>
  <c r="P22" i="2"/>
  <c r="T19" i="8"/>
  <c r="Q51" i="7"/>
  <c r="T14" i="8"/>
  <c r="P10" i="2"/>
  <c r="T12" i="8"/>
  <c r="T13" i="8"/>
  <c r="P11" i="2"/>
  <c r="T11" i="8"/>
  <c r="P13" i="2"/>
  <c r="T10" i="8"/>
  <c r="P15" i="2"/>
  <c r="Q36" i="7"/>
  <c r="P14" i="8"/>
  <c r="M10" i="2"/>
  <c r="P22" i="8"/>
  <c r="M19" i="2"/>
  <c r="M13" i="2"/>
  <c r="P11" i="8"/>
  <c r="P19" i="8"/>
  <c r="M22" i="2"/>
  <c r="P21" i="8"/>
  <c r="P20" i="8"/>
  <c r="M20" i="2"/>
  <c r="P13" i="8"/>
  <c r="M11" i="2"/>
  <c r="P12" i="8"/>
  <c r="P18" i="8"/>
  <c r="M23" i="2"/>
  <c r="Q51" i="6"/>
  <c r="P10" i="8"/>
  <c r="M14" i="2"/>
  <c r="Q36" i="6"/>
  <c r="B48" i="5"/>
  <c r="B47" i="5"/>
  <c r="B46" i="5"/>
  <c r="B45" i="5"/>
  <c r="B44" i="5"/>
  <c r="B43" i="5"/>
  <c r="A43" i="5"/>
  <c r="B42" i="5"/>
  <c r="B41" i="5"/>
  <c r="B40" i="5"/>
  <c r="C39" i="5"/>
  <c r="B39" i="5"/>
  <c r="A39" i="5"/>
  <c r="B38" i="5"/>
  <c r="B37" i="5"/>
  <c r="B36" i="5"/>
  <c r="B35" i="5"/>
  <c r="B34" i="5"/>
  <c r="B33" i="5"/>
  <c r="C32" i="5"/>
  <c r="B32" i="5"/>
  <c r="C31" i="5"/>
  <c r="B31" i="5"/>
  <c r="C30" i="5"/>
  <c r="B30" i="5"/>
  <c r="C29" i="5"/>
  <c r="B29" i="5"/>
  <c r="C24" i="5"/>
  <c r="C23" i="5"/>
  <c r="C45" i="5" s="1"/>
  <c r="C22" i="5"/>
  <c r="C44" i="5" s="1"/>
  <c r="C21" i="5"/>
  <c r="C20" i="5"/>
  <c r="A42" i="5"/>
  <c r="C18" i="5"/>
  <c r="C19" i="5" s="1"/>
  <c r="C41" i="5" s="1"/>
  <c r="C38" i="5"/>
  <c r="C15" i="5"/>
  <c r="C37" i="5" s="1"/>
  <c r="C14" i="5"/>
  <c r="C36" i="5" s="1"/>
  <c r="C13" i="5"/>
  <c r="C35" i="5" s="1"/>
  <c r="C12" i="5"/>
  <c r="C34" i="5" s="1"/>
  <c r="C11" i="5"/>
  <c r="C33" i="5" s="1"/>
  <c r="AA6" i="5"/>
  <c r="Z6" i="5"/>
  <c r="Y6" i="5"/>
  <c r="X6" i="5"/>
  <c r="W6" i="5"/>
  <c r="V6" i="5"/>
  <c r="U6" i="5"/>
  <c r="T6" i="5"/>
  <c r="S6" i="5"/>
  <c r="R6" i="5"/>
  <c r="Q6" i="5"/>
  <c r="P6" i="5"/>
  <c r="O6" i="5"/>
  <c r="N6" i="5"/>
  <c r="M6" i="5"/>
  <c r="L6" i="5"/>
  <c r="K6" i="5"/>
  <c r="J6" i="5"/>
  <c r="I6" i="5"/>
  <c r="H6" i="5"/>
  <c r="G6" i="5"/>
  <c r="F6" i="5"/>
  <c r="E6" i="5"/>
  <c r="D6" i="5"/>
  <c r="Y1" i="5"/>
  <c r="Z1" i="5" s="1"/>
  <c r="AA1" i="5" s="1"/>
  <c r="V1" i="5"/>
  <c r="W1" i="5" s="1"/>
  <c r="U1" i="5"/>
  <c r="Q1" i="5"/>
  <c r="R1" i="5" s="1"/>
  <c r="M1" i="5"/>
  <c r="N1" i="5" s="1"/>
  <c r="O1" i="5" s="1"/>
  <c r="I1" i="5"/>
  <c r="J1" i="5" s="1"/>
  <c r="E1" i="5"/>
  <c r="F1" i="5" s="1"/>
  <c r="C43" i="5" l="1"/>
  <c r="C40" i="5"/>
  <c r="G1" i="5"/>
  <c r="S1" i="5"/>
  <c r="K1" i="5"/>
  <c r="C42" i="5"/>
  <c r="A44" i="5"/>
  <c r="C46" i="5"/>
  <c r="F8" i="4"/>
  <c r="W27" i="4"/>
  <c r="X27" i="4"/>
  <c r="Y27" i="4"/>
  <c r="Z27" i="4"/>
  <c r="Z95" i="4"/>
  <c r="Z94" i="4"/>
  <c r="Z93" i="4"/>
  <c r="Z91" i="4"/>
  <c r="Z90" i="4"/>
  <c r="Z89" i="4"/>
  <c r="Z87" i="4"/>
  <c r="Z86" i="4"/>
  <c r="Z85" i="4"/>
  <c r="Z83" i="4"/>
  <c r="Z82" i="4"/>
  <c r="Z81" i="4"/>
  <c r="Z79" i="4"/>
  <c r="Z78" i="4"/>
  <c r="Z77" i="4"/>
  <c r="Z75" i="4"/>
  <c r="Z74" i="4"/>
  <c r="Z73" i="4"/>
  <c r="Z71" i="4"/>
  <c r="Z70" i="4"/>
  <c r="Z69" i="4"/>
  <c r="Z67" i="4"/>
  <c r="Z66" i="4"/>
  <c r="Z65" i="4"/>
  <c r="Z63" i="4"/>
  <c r="Z62" i="4"/>
  <c r="Z61" i="4"/>
  <c r="Z59" i="4"/>
  <c r="Z58" i="4"/>
  <c r="Z57" i="4"/>
  <c r="Z55" i="4"/>
  <c r="Z54" i="4"/>
  <c r="Z53" i="4"/>
  <c r="Z51" i="4"/>
  <c r="Z50" i="4"/>
  <c r="Z49" i="4"/>
  <c r="Z47" i="4"/>
  <c r="Z46" i="4"/>
  <c r="Z45" i="4"/>
  <c r="Z43" i="4"/>
  <c r="Z42" i="4"/>
  <c r="Z41" i="4"/>
  <c r="Z39" i="4"/>
  <c r="Z38" i="4"/>
  <c r="Z37" i="4"/>
  <c r="Z35" i="4"/>
  <c r="Z34" i="4"/>
  <c r="Z33" i="4"/>
  <c r="Z31" i="4"/>
  <c r="Z30" i="4"/>
  <c r="Z29" i="4"/>
  <c r="Z26" i="4"/>
  <c r="Z25" i="4"/>
  <c r="Z23" i="4"/>
  <c r="Z22" i="4"/>
  <c r="Z21" i="4"/>
  <c r="Z19" i="4"/>
  <c r="Z18" i="4"/>
  <c r="Z17" i="4"/>
  <c r="Y95" i="4"/>
  <c r="X95" i="4"/>
  <c r="W95" i="4"/>
  <c r="Y94" i="4"/>
  <c r="X94" i="4"/>
  <c r="W94" i="4"/>
  <c r="Y93" i="4"/>
  <c r="X93" i="4"/>
  <c r="W93" i="4"/>
  <c r="Y91" i="4"/>
  <c r="X91" i="4"/>
  <c r="W91" i="4"/>
  <c r="Y90" i="4"/>
  <c r="X90" i="4"/>
  <c r="W90" i="4"/>
  <c r="Y89" i="4"/>
  <c r="X89" i="4"/>
  <c r="W89" i="4"/>
  <c r="Y87" i="4"/>
  <c r="X87" i="4"/>
  <c r="W87" i="4"/>
  <c r="Y86" i="4"/>
  <c r="X86" i="4"/>
  <c r="W86" i="4"/>
  <c r="Y85" i="4"/>
  <c r="X85" i="4"/>
  <c r="W85" i="4"/>
  <c r="Y83" i="4"/>
  <c r="X83" i="4"/>
  <c r="W83" i="4"/>
  <c r="Y82" i="4"/>
  <c r="X82" i="4"/>
  <c r="W82" i="4"/>
  <c r="Y81" i="4"/>
  <c r="X81" i="4"/>
  <c r="W81" i="4"/>
  <c r="Y79" i="4"/>
  <c r="X79" i="4"/>
  <c r="W79" i="4"/>
  <c r="Y78" i="4"/>
  <c r="X78" i="4"/>
  <c r="W78" i="4"/>
  <c r="Y77" i="4"/>
  <c r="X77" i="4"/>
  <c r="W77" i="4"/>
  <c r="Y75" i="4"/>
  <c r="X75" i="4"/>
  <c r="W75" i="4"/>
  <c r="Y74" i="4"/>
  <c r="X74" i="4"/>
  <c r="W74" i="4"/>
  <c r="Y73" i="4"/>
  <c r="X73" i="4"/>
  <c r="W73" i="4"/>
  <c r="Y71" i="4"/>
  <c r="X71" i="4"/>
  <c r="W71" i="4"/>
  <c r="Y70" i="4"/>
  <c r="X70" i="4"/>
  <c r="W70" i="4"/>
  <c r="Y69" i="4"/>
  <c r="X69" i="4"/>
  <c r="W69" i="4"/>
  <c r="Y67" i="4"/>
  <c r="X67" i="4"/>
  <c r="W67" i="4"/>
  <c r="Y66" i="4"/>
  <c r="X66" i="4"/>
  <c r="W66" i="4"/>
  <c r="Y65" i="4"/>
  <c r="X65" i="4"/>
  <c r="W65" i="4"/>
  <c r="Y63" i="4"/>
  <c r="X63" i="4"/>
  <c r="W63" i="4"/>
  <c r="Y62" i="4"/>
  <c r="X62" i="4"/>
  <c r="W62" i="4"/>
  <c r="Y61" i="4"/>
  <c r="X61" i="4"/>
  <c r="W61" i="4"/>
  <c r="Y59" i="4"/>
  <c r="X59" i="4"/>
  <c r="W59" i="4"/>
  <c r="Y58" i="4"/>
  <c r="X58" i="4"/>
  <c r="W58" i="4"/>
  <c r="Y57" i="4"/>
  <c r="X57" i="4"/>
  <c r="W57" i="4"/>
  <c r="Y55" i="4"/>
  <c r="X55" i="4"/>
  <c r="W55" i="4"/>
  <c r="Y54" i="4"/>
  <c r="X54" i="4"/>
  <c r="W54" i="4"/>
  <c r="Y53" i="4"/>
  <c r="X53" i="4"/>
  <c r="W53" i="4"/>
  <c r="Y51" i="4"/>
  <c r="X51" i="4"/>
  <c r="W51" i="4"/>
  <c r="Y50" i="4"/>
  <c r="X50" i="4"/>
  <c r="W50" i="4"/>
  <c r="Y49" i="4"/>
  <c r="X49" i="4"/>
  <c r="W49" i="4"/>
  <c r="Y47" i="4"/>
  <c r="X47" i="4"/>
  <c r="W47" i="4"/>
  <c r="Y46" i="4"/>
  <c r="X46" i="4"/>
  <c r="W46" i="4"/>
  <c r="Y45" i="4"/>
  <c r="X45" i="4"/>
  <c r="W45" i="4"/>
  <c r="Y43" i="4"/>
  <c r="X43" i="4"/>
  <c r="W43" i="4"/>
  <c r="Y42" i="4"/>
  <c r="X42" i="4"/>
  <c r="W42" i="4"/>
  <c r="Y41" i="4"/>
  <c r="X41" i="4"/>
  <c r="W41" i="4"/>
  <c r="Y39" i="4"/>
  <c r="X39" i="4"/>
  <c r="W39" i="4"/>
  <c r="Y38" i="4"/>
  <c r="X38" i="4"/>
  <c r="W38" i="4"/>
  <c r="Y37" i="4"/>
  <c r="X37" i="4"/>
  <c r="W37" i="4"/>
  <c r="Y35" i="4"/>
  <c r="X35" i="4"/>
  <c r="W35" i="4"/>
  <c r="Y34" i="4"/>
  <c r="X34" i="4"/>
  <c r="W34" i="4"/>
  <c r="Y33" i="4"/>
  <c r="X33" i="4"/>
  <c r="W33" i="4"/>
  <c r="Y31" i="4"/>
  <c r="X31" i="4"/>
  <c r="W31" i="4"/>
  <c r="Y30" i="4"/>
  <c r="X30" i="4"/>
  <c r="W30" i="4"/>
  <c r="Y29" i="4"/>
  <c r="X29" i="4"/>
  <c r="W29" i="4"/>
  <c r="Y26" i="4"/>
  <c r="X26" i="4"/>
  <c r="W26" i="4"/>
  <c r="Y25" i="4"/>
  <c r="X25" i="4"/>
  <c r="W25" i="4"/>
  <c r="Y23" i="4"/>
  <c r="X23" i="4"/>
  <c r="W23" i="4"/>
  <c r="Y22" i="4"/>
  <c r="X22" i="4"/>
  <c r="W22" i="4"/>
  <c r="Y21" i="4"/>
  <c r="X21" i="4"/>
  <c r="W21" i="4"/>
  <c r="Y19" i="4"/>
  <c r="X19" i="4"/>
  <c r="W19" i="4"/>
  <c r="Y18" i="4"/>
  <c r="X18" i="4"/>
  <c r="W18" i="4"/>
  <c r="Y17" i="4"/>
  <c r="X17" i="4"/>
  <c r="W17" i="4"/>
  <c r="Z15" i="4"/>
  <c r="Y15" i="4"/>
  <c r="X15" i="4"/>
  <c r="W15" i="4"/>
  <c r="Z14" i="4"/>
  <c r="Y14" i="4"/>
  <c r="X14" i="4"/>
  <c r="W14" i="4"/>
  <c r="Z13" i="4"/>
  <c r="Y13" i="4"/>
  <c r="X13" i="4"/>
  <c r="W13" i="4"/>
  <c r="I26" i="2"/>
  <c r="V95" i="4" l="1"/>
  <c r="U95" i="4"/>
  <c r="V94" i="4"/>
  <c r="U94" i="4"/>
  <c r="V93" i="4"/>
  <c r="U93" i="4"/>
  <c r="V91" i="4"/>
  <c r="U91" i="4"/>
  <c r="V90" i="4"/>
  <c r="U90" i="4"/>
  <c r="V89" i="4"/>
  <c r="U89" i="4"/>
  <c r="V87" i="4"/>
  <c r="U87" i="4"/>
  <c r="V86" i="4"/>
  <c r="U86" i="4"/>
  <c r="V85" i="4"/>
  <c r="U85" i="4"/>
  <c r="V83" i="4"/>
  <c r="U83" i="4"/>
  <c r="V82" i="4"/>
  <c r="U82" i="4"/>
  <c r="V81" i="4"/>
  <c r="U81" i="4"/>
  <c r="V79" i="4"/>
  <c r="U79" i="4"/>
  <c r="V78" i="4"/>
  <c r="U78" i="4"/>
  <c r="V77" i="4"/>
  <c r="U77" i="4"/>
  <c r="V75" i="4"/>
  <c r="U75" i="4"/>
  <c r="V74" i="4"/>
  <c r="U74" i="4"/>
  <c r="V73" i="4"/>
  <c r="U73" i="4"/>
  <c r="V71" i="4"/>
  <c r="U71" i="4"/>
  <c r="V70" i="4"/>
  <c r="U70" i="4"/>
  <c r="V69" i="4"/>
  <c r="U69" i="4"/>
  <c r="V67" i="4"/>
  <c r="U67" i="4"/>
  <c r="V66" i="4"/>
  <c r="U66" i="4"/>
  <c r="V65" i="4"/>
  <c r="U65" i="4"/>
  <c r="V63" i="4"/>
  <c r="U63" i="4"/>
  <c r="V62" i="4"/>
  <c r="U62" i="4"/>
  <c r="V61" i="4"/>
  <c r="U61" i="4"/>
  <c r="V59" i="4"/>
  <c r="U59" i="4"/>
  <c r="V58" i="4"/>
  <c r="U58" i="4"/>
  <c r="V57" i="4"/>
  <c r="U57" i="4"/>
  <c r="V55" i="4"/>
  <c r="U55" i="4"/>
  <c r="V54" i="4"/>
  <c r="U54" i="4"/>
  <c r="V53" i="4"/>
  <c r="U53" i="4"/>
  <c r="V51" i="4"/>
  <c r="U51" i="4"/>
  <c r="V50" i="4"/>
  <c r="U50" i="4"/>
  <c r="V49" i="4"/>
  <c r="U49" i="4"/>
  <c r="V47" i="4"/>
  <c r="U47" i="4"/>
  <c r="V46" i="4"/>
  <c r="U46" i="4"/>
  <c r="V45" i="4"/>
  <c r="U45" i="4"/>
  <c r="V43" i="4"/>
  <c r="U43" i="4"/>
  <c r="V42" i="4"/>
  <c r="U42" i="4"/>
  <c r="V41" i="4"/>
  <c r="U41" i="4"/>
  <c r="V39" i="4"/>
  <c r="U39" i="4"/>
  <c r="V38" i="4"/>
  <c r="U38" i="4"/>
  <c r="V37" i="4"/>
  <c r="U37" i="4"/>
  <c r="V35" i="4"/>
  <c r="U35" i="4"/>
  <c r="V34" i="4"/>
  <c r="U34" i="4"/>
  <c r="V33" i="4"/>
  <c r="U33" i="4"/>
  <c r="V31" i="4"/>
  <c r="U31" i="4"/>
  <c r="V30" i="4"/>
  <c r="U30" i="4"/>
  <c r="V29" i="4"/>
  <c r="U29" i="4"/>
  <c r="V27" i="4"/>
  <c r="U27" i="4"/>
  <c r="V26" i="4"/>
  <c r="U26" i="4"/>
  <c r="V25" i="4"/>
  <c r="U25" i="4"/>
  <c r="V23" i="4"/>
  <c r="U23" i="4"/>
  <c r="V22" i="4"/>
  <c r="U22" i="4"/>
  <c r="V21" i="4"/>
  <c r="U21" i="4"/>
  <c r="V19" i="4"/>
  <c r="U19" i="4"/>
  <c r="V18" i="4"/>
  <c r="U18" i="4"/>
  <c r="V17" i="4"/>
  <c r="U17" i="4"/>
  <c r="V15" i="4"/>
  <c r="U15" i="4"/>
  <c r="V14" i="4"/>
  <c r="U14" i="4"/>
  <c r="V13" i="4"/>
  <c r="U13" i="4"/>
  <c r="I24" i="2"/>
  <c r="I18" i="2"/>
  <c r="H18" i="2"/>
  <c r="I29" i="8" s="1"/>
  <c r="L29" i="8" s="1"/>
  <c r="L36" i="8" s="1"/>
  <c r="L37" i="8" s="1"/>
  <c r="I4" i="3"/>
  <c r="I5" i="3" s="1"/>
  <c r="I6" i="3" s="1"/>
  <c r="I7" i="3" s="1"/>
  <c r="I8" i="3" s="1"/>
  <c r="I9" i="3" s="1"/>
  <c r="I10" i="3" s="1"/>
  <c r="I11" i="3" s="1"/>
  <c r="I12" i="3" s="1"/>
  <c r="A14" i="5"/>
  <c r="T95" i="4"/>
  <c r="S95" i="4"/>
  <c r="P95" i="4"/>
  <c r="O95" i="4"/>
  <c r="N95" i="4"/>
  <c r="M95" i="4"/>
  <c r="L95" i="4"/>
  <c r="K95" i="4"/>
  <c r="E95" i="4"/>
  <c r="D95" i="4"/>
  <c r="C95" i="4"/>
  <c r="T94" i="4"/>
  <c r="S94" i="4"/>
  <c r="P94" i="4"/>
  <c r="O94" i="4"/>
  <c r="N94" i="4"/>
  <c r="M94" i="4"/>
  <c r="L94" i="4"/>
  <c r="K94" i="4"/>
  <c r="E94" i="4"/>
  <c r="D94" i="4"/>
  <c r="C94" i="4"/>
  <c r="T93" i="4"/>
  <c r="S93" i="4"/>
  <c r="P93" i="4"/>
  <c r="O93" i="4"/>
  <c r="N93" i="4"/>
  <c r="M93" i="4"/>
  <c r="L93" i="4"/>
  <c r="K93" i="4"/>
  <c r="E93" i="4"/>
  <c r="D93" i="4"/>
  <c r="C93" i="4"/>
  <c r="P92" i="4"/>
  <c r="O92" i="4"/>
  <c r="N92" i="4"/>
  <c r="M92" i="4"/>
  <c r="L92" i="4"/>
  <c r="K92" i="4"/>
  <c r="E92" i="4"/>
  <c r="F92" i="4" s="1"/>
  <c r="C92" i="4"/>
  <c r="T91" i="4"/>
  <c r="S91" i="4"/>
  <c r="P91" i="4"/>
  <c r="O91" i="4"/>
  <c r="N91" i="4"/>
  <c r="M91" i="4"/>
  <c r="L91" i="4"/>
  <c r="K91" i="4"/>
  <c r="E91" i="4"/>
  <c r="D91" i="4"/>
  <c r="C91" i="4"/>
  <c r="T90" i="4"/>
  <c r="S90" i="4"/>
  <c r="P90" i="4"/>
  <c r="O90" i="4"/>
  <c r="N90" i="4"/>
  <c r="M90" i="4"/>
  <c r="L90" i="4"/>
  <c r="K90" i="4"/>
  <c r="E90" i="4"/>
  <c r="D90" i="4"/>
  <c r="C90" i="4"/>
  <c r="T89" i="4"/>
  <c r="S89" i="4"/>
  <c r="P89" i="4"/>
  <c r="O89" i="4"/>
  <c r="N89" i="4"/>
  <c r="M89" i="4"/>
  <c r="L89" i="4"/>
  <c r="K89" i="4"/>
  <c r="E89" i="4"/>
  <c r="D89" i="4"/>
  <c r="C89" i="4"/>
  <c r="P88" i="4"/>
  <c r="O88" i="4"/>
  <c r="N88" i="4"/>
  <c r="M88" i="4"/>
  <c r="L88" i="4"/>
  <c r="K88" i="4"/>
  <c r="E88" i="4"/>
  <c r="F88" i="4" s="1"/>
  <c r="C88" i="4"/>
  <c r="T87" i="4"/>
  <c r="S87" i="4"/>
  <c r="P87" i="4"/>
  <c r="O87" i="4"/>
  <c r="N87" i="4"/>
  <c r="M87" i="4"/>
  <c r="L87" i="4"/>
  <c r="K87" i="4"/>
  <c r="E87" i="4"/>
  <c r="D87" i="4"/>
  <c r="C87" i="4"/>
  <c r="T86" i="4"/>
  <c r="S86" i="4"/>
  <c r="P86" i="4"/>
  <c r="O86" i="4"/>
  <c r="N86" i="4"/>
  <c r="M86" i="4"/>
  <c r="L86" i="4"/>
  <c r="K86" i="4"/>
  <c r="E86" i="4"/>
  <c r="D86" i="4"/>
  <c r="C86" i="4"/>
  <c r="T85" i="4"/>
  <c r="S85" i="4"/>
  <c r="P85" i="4"/>
  <c r="O85" i="4"/>
  <c r="N85" i="4"/>
  <c r="M85" i="4"/>
  <c r="L85" i="4"/>
  <c r="K85" i="4"/>
  <c r="E85" i="4"/>
  <c r="D85" i="4"/>
  <c r="C85" i="4"/>
  <c r="P84" i="4"/>
  <c r="O84" i="4"/>
  <c r="N84" i="4"/>
  <c r="M84" i="4"/>
  <c r="L84" i="4"/>
  <c r="K84" i="4"/>
  <c r="E84" i="4"/>
  <c r="F84" i="4" s="1"/>
  <c r="C84" i="4"/>
  <c r="T83" i="4"/>
  <c r="S83" i="4"/>
  <c r="P83" i="4"/>
  <c r="O83" i="4"/>
  <c r="N83" i="4"/>
  <c r="M83" i="4"/>
  <c r="L83" i="4"/>
  <c r="K83" i="4"/>
  <c r="E83" i="4"/>
  <c r="D83" i="4"/>
  <c r="C83" i="4"/>
  <c r="T82" i="4"/>
  <c r="S82" i="4"/>
  <c r="P82" i="4"/>
  <c r="O82" i="4"/>
  <c r="N82" i="4"/>
  <c r="M82" i="4"/>
  <c r="L82" i="4"/>
  <c r="K82" i="4"/>
  <c r="E82" i="4"/>
  <c r="D82" i="4"/>
  <c r="C82" i="4"/>
  <c r="T81" i="4"/>
  <c r="S81" i="4"/>
  <c r="P81" i="4"/>
  <c r="O81" i="4"/>
  <c r="N81" i="4"/>
  <c r="M81" i="4"/>
  <c r="L81" i="4"/>
  <c r="K81" i="4"/>
  <c r="E81" i="4"/>
  <c r="D81" i="4"/>
  <c r="C81" i="4"/>
  <c r="P80" i="4"/>
  <c r="O80" i="4"/>
  <c r="N80" i="4"/>
  <c r="M80" i="4"/>
  <c r="L80" i="4"/>
  <c r="K80" i="4"/>
  <c r="E80" i="4"/>
  <c r="F80" i="4" s="1"/>
  <c r="C80" i="4"/>
  <c r="T79" i="4"/>
  <c r="S79" i="4"/>
  <c r="P79" i="4"/>
  <c r="O79" i="4"/>
  <c r="N79" i="4"/>
  <c r="M79" i="4"/>
  <c r="L79" i="4"/>
  <c r="K79" i="4"/>
  <c r="E79" i="4"/>
  <c r="D79" i="4"/>
  <c r="C79" i="4"/>
  <c r="T78" i="4"/>
  <c r="S78" i="4"/>
  <c r="P78" i="4"/>
  <c r="O78" i="4"/>
  <c r="N78" i="4"/>
  <c r="M78" i="4"/>
  <c r="L78" i="4"/>
  <c r="K78" i="4"/>
  <c r="E78" i="4"/>
  <c r="D78" i="4"/>
  <c r="C78" i="4"/>
  <c r="T77" i="4"/>
  <c r="S77" i="4"/>
  <c r="P77" i="4"/>
  <c r="O77" i="4"/>
  <c r="N77" i="4"/>
  <c r="M77" i="4"/>
  <c r="L77" i="4"/>
  <c r="K77" i="4"/>
  <c r="E77" i="4"/>
  <c r="D77" i="4"/>
  <c r="C77" i="4"/>
  <c r="P76" i="4"/>
  <c r="O76" i="4"/>
  <c r="N76" i="4"/>
  <c r="M76" i="4"/>
  <c r="L76" i="4"/>
  <c r="K76" i="4"/>
  <c r="E76" i="4"/>
  <c r="F76" i="4" s="1"/>
  <c r="C76" i="4"/>
  <c r="T75" i="4"/>
  <c r="S75" i="4"/>
  <c r="P75" i="4"/>
  <c r="O75" i="4"/>
  <c r="N75" i="4"/>
  <c r="M75" i="4"/>
  <c r="L75" i="4"/>
  <c r="K75" i="4"/>
  <c r="E75" i="4"/>
  <c r="D75" i="4"/>
  <c r="C75" i="4"/>
  <c r="T74" i="4"/>
  <c r="S74" i="4"/>
  <c r="P74" i="4"/>
  <c r="O74" i="4"/>
  <c r="N74" i="4"/>
  <c r="M74" i="4"/>
  <c r="L74" i="4"/>
  <c r="K74" i="4"/>
  <c r="E74" i="4"/>
  <c r="D74" i="4"/>
  <c r="C74" i="4"/>
  <c r="T73" i="4"/>
  <c r="S73" i="4"/>
  <c r="P73" i="4"/>
  <c r="O73" i="4"/>
  <c r="N73" i="4"/>
  <c r="M73" i="4"/>
  <c r="L73" i="4"/>
  <c r="K73" i="4"/>
  <c r="E73" i="4"/>
  <c r="D73" i="4"/>
  <c r="C73" i="4"/>
  <c r="P72" i="4"/>
  <c r="O72" i="4"/>
  <c r="N72" i="4"/>
  <c r="M72" i="4"/>
  <c r="L72" i="4"/>
  <c r="K72" i="4"/>
  <c r="E72" i="4"/>
  <c r="F72" i="4" s="1"/>
  <c r="C72" i="4"/>
  <c r="T71" i="4"/>
  <c r="S71" i="4"/>
  <c r="P71" i="4"/>
  <c r="O71" i="4"/>
  <c r="N71" i="4"/>
  <c r="M71" i="4"/>
  <c r="L71" i="4"/>
  <c r="K71" i="4"/>
  <c r="E71" i="4"/>
  <c r="D71" i="4"/>
  <c r="C71" i="4"/>
  <c r="T70" i="4"/>
  <c r="S70" i="4"/>
  <c r="P70" i="4"/>
  <c r="O70" i="4"/>
  <c r="N70" i="4"/>
  <c r="M70" i="4"/>
  <c r="L70" i="4"/>
  <c r="K70" i="4"/>
  <c r="E70" i="4"/>
  <c r="D70" i="4"/>
  <c r="C70" i="4"/>
  <c r="T69" i="4"/>
  <c r="S69" i="4"/>
  <c r="P69" i="4"/>
  <c r="O69" i="4"/>
  <c r="N69" i="4"/>
  <c r="M69" i="4"/>
  <c r="L69" i="4"/>
  <c r="K69" i="4"/>
  <c r="E69" i="4"/>
  <c r="D69" i="4"/>
  <c r="C69" i="4"/>
  <c r="P68" i="4"/>
  <c r="O68" i="4"/>
  <c r="N68" i="4"/>
  <c r="M68" i="4"/>
  <c r="L68" i="4"/>
  <c r="K68" i="4"/>
  <c r="E68" i="4"/>
  <c r="F68" i="4" s="1"/>
  <c r="C68" i="4"/>
  <c r="T67" i="4"/>
  <c r="S67" i="4"/>
  <c r="P67" i="4"/>
  <c r="O67" i="4"/>
  <c r="N67" i="4"/>
  <c r="M67" i="4"/>
  <c r="L67" i="4"/>
  <c r="K67" i="4"/>
  <c r="E67" i="4"/>
  <c r="D67" i="4"/>
  <c r="C67" i="4"/>
  <c r="T66" i="4"/>
  <c r="S66" i="4"/>
  <c r="P66" i="4"/>
  <c r="O66" i="4"/>
  <c r="N66" i="4"/>
  <c r="M66" i="4"/>
  <c r="L66" i="4"/>
  <c r="K66" i="4"/>
  <c r="E66" i="4"/>
  <c r="D66" i="4"/>
  <c r="C66" i="4"/>
  <c r="T65" i="4"/>
  <c r="S65" i="4"/>
  <c r="P65" i="4"/>
  <c r="O65" i="4"/>
  <c r="N65" i="4"/>
  <c r="M65" i="4"/>
  <c r="L65" i="4"/>
  <c r="K65" i="4"/>
  <c r="E65" i="4"/>
  <c r="D65" i="4"/>
  <c r="C65" i="4"/>
  <c r="P64" i="4"/>
  <c r="O64" i="4"/>
  <c r="N64" i="4"/>
  <c r="M64" i="4"/>
  <c r="L64" i="4"/>
  <c r="K64" i="4"/>
  <c r="E64" i="4"/>
  <c r="F64" i="4" s="1"/>
  <c r="C64" i="4"/>
  <c r="T63" i="4"/>
  <c r="S63" i="4"/>
  <c r="P63" i="4"/>
  <c r="O63" i="4"/>
  <c r="N63" i="4"/>
  <c r="M63" i="4"/>
  <c r="L63" i="4"/>
  <c r="K63" i="4"/>
  <c r="E63" i="4"/>
  <c r="D63" i="4"/>
  <c r="C63" i="4"/>
  <c r="T62" i="4"/>
  <c r="S62" i="4"/>
  <c r="P62" i="4"/>
  <c r="O62" i="4"/>
  <c r="N62" i="4"/>
  <c r="M62" i="4"/>
  <c r="L62" i="4"/>
  <c r="K62" i="4"/>
  <c r="E62" i="4"/>
  <c r="D62" i="4"/>
  <c r="C62" i="4"/>
  <c r="T61" i="4"/>
  <c r="S61" i="4"/>
  <c r="P61" i="4"/>
  <c r="O61" i="4"/>
  <c r="N61" i="4"/>
  <c r="M61" i="4"/>
  <c r="L61" i="4"/>
  <c r="K61" i="4"/>
  <c r="E61" i="4"/>
  <c r="D61" i="4"/>
  <c r="C61" i="4"/>
  <c r="P60" i="4"/>
  <c r="O60" i="4"/>
  <c r="N60" i="4"/>
  <c r="M60" i="4"/>
  <c r="L60" i="4"/>
  <c r="K60" i="4"/>
  <c r="E60" i="4"/>
  <c r="F60" i="4" s="1"/>
  <c r="C60" i="4"/>
  <c r="T59" i="4"/>
  <c r="S59" i="4"/>
  <c r="R59" i="4"/>
  <c r="Q59" i="4"/>
  <c r="P59" i="4"/>
  <c r="O59" i="4"/>
  <c r="N59" i="4"/>
  <c r="M59" i="4"/>
  <c r="L59" i="4"/>
  <c r="K59" i="4"/>
  <c r="E59" i="4"/>
  <c r="D59" i="4"/>
  <c r="C59" i="4"/>
  <c r="T58" i="4"/>
  <c r="S58" i="4"/>
  <c r="R58" i="4"/>
  <c r="Q58" i="4"/>
  <c r="P58" i="4"/>
  <c r="O58" i="4"/>
  <c r="N58" i="4"/>
  <c r="M58" i="4"/>
  <c r="L58" i="4"/>
  <c r="K58" i="4"/>
  <c r="E58" i="4"/>
  <c r="D58" i="4"/>
  <c r="C58" i="4"/>
  <c r="T57" i="4"/>
  <c r="S57" i="4"/>
  <c r="R57" i="4"/>
  <c r="Q57" i="4"/>
  <c r="P57" i="4"/>
  <c r="O57" i="4"/>
  <c r="N57" i="4"/>
  <c r="M57" i="4"/>
  <c r="L57" i="4"/>
  <c r="K57" i="4"/>
  <c r="E57" i="4"/>
  <c r="D57" i="4"/>
  <c r="C57" i="4"/>
  <c r="P56" i="4"/>
  <c r="O56" i="4"/>
  <c r="N56" i="4"/>
  <c r="M56" i="4"/>
  <c r="L56" i="4"/>
  <c r="K56" i="4"/>
  <c r="E56" i="4"/>
  <c r="F56" i="4" s="1"/>
  <c r="C56" i="4"/>
  <c r="T55" i="4"/>
  <c r="S55" i="4"/>
  <c r="R55" i="4"/>
  <c r="Q55" i="4"/>
  <c r="P55" i="4"/>
  <c r="O55" i="4"/>
  <c r="N55" i="4"/>
  <c r="M55" i="4"/>
  <c r="L55" i="4"/>
  <c r="K55" i="4"/>
  <c r="E55" i="4"/>
  <c r="D55" i="4"/>
  <c r="C55" i="4"/>
  <c r="T54" i="4"/>
  <c r="S54" i="4"/>
  <c r="R54" i="4"/>
  <c r="Q54" i="4"/>
  <c r="P54" i="4"/>
  <c r="O54" i="4"/>
  <c r="N54" i="4"/>
  <c r="M54" i="4"/>
  <c r="L54" i="4"/>
  <c r="K54" i="4"/>
  <c r="E54" i="4"/>
  <c r="D54" i="4"/>
  <c r="C54" i="4"/>
  <c r="T53" i="4"/>
  <c r="S53" i="4"/>
  <c r="R53" i="4"/>
  <c r="Q53" i="4"/>
  <c r="P53" i="4"/>
  <c r="O53" i="4"/>
  <c r="N53" i="4"/>
  <c r="M53" i="4"/>
  <c r="L53" i="4"/>
  <c r="K53" i="4"/>
  <c r="E53" i="4"/>
  <c r="D53" i="4"/>
  <c r="C53" i="4"/>
  <c r="P52" i="4"/>
  <c r="O52" i="4"/>
  <c r="N52" i="4"/>
  <c r="M52" i="4"/>
  <c r="L52" i="4"/>
  <c r="K52" i="4"/>
  <c r="E52" i="4"/>
  <c r="F52" i="4" s="1"/>
  <c r="C52" i="4"/>
  <c r="T51" i="4"/>
  <c r="S51" i="4"/>
  <c r="R51" i="4"/>
  <c r="Q51" i="4"/>
  <c r="P51" i="4"/>
  <c r="O51" i="4"/>
  <c r="N51" i="4"/>
  <c r="M51" i="4"/>
  <c r="L51" i="4"/>
  <c r="K51" i="4"/>
  <c r="E51" i="4"/>
  <c r="D51" i="4"/>
  <c r="C51" i="4"/>
  <c r="T50" i="4"/>
  <c r="S50" i="4"/>
  <c r="R50" i="4"/>
  <c r="Q50" i="4"/>
  <c r="P50" i="4"/>
  <c r="O50" i="4"/>
  <c r="N50" i="4"/>
  <c r="M50" i="4"/>
  <c r="L50" i="4"/>
  <c r="K50" i="4"/>
  <c r="E50" i="4"/>
  <c r="D50" i="4"/>
  <c r="C50" i="4"/>
  <c r="T49" i="4"/>
  <c r="S49" i="4"/>
  <c r="R49" i="4"/>
  <c r="Q49" i="4"/>
  <c r="P49" i="4"/>
  <c r="O49" i="4"/>
  <c r="N49" i="4"/>
  <c r="M49" i="4"/>
  <c r="L49" i="4"/>
  <c r="K49" i="4"/>
  <c r="E49" i="4"/>
  <c r="D49" i="4"/>
  <c r="C49" i="4"/>
  <c r="P48" i="4"/>
  <c r="O48" i="4"/>
  <c r="N48" i="4"/>
  <c r="M48" i="4"/>
  <c r="L48" i="4"/>
  <c r="K48" i="4"/>
  <c r="E48" i="4"/>
  <c r="F48" i="4" s="1"/>
  <c r="C48" i="4"/>
  <c r="T47" i="4"/>
  <c r="S47" i="4"/>
  <c r="R47" i="4"/>
  <c r="Q47" i="4"/>
  <c r="P47" i="4"/>
  <c r="O47" i="4"/>
  <c r="N47" i="4"/>
  <c r="M47" i="4"/>
  <c r="L47" i="4"/>
  <c r="K47" i="4"/>
  <c r="E47" i="4"/>
  <c r="D47" i="4"/>
  <c r="C47" i="4"/>
  <c r="T46" i="4"/>
  <c r="S46" i="4"/>
  <c r="R46" i="4"/>
  <c r="Q46" i="4"/>
  <c r="P46" i="4"/>
  <c r="O46" i="4"/>
  <c r="N46" i="4"/>
  <c r="M46" i="4"/>
  <c r="L46" i="4"/>
  <c r="K46" i="4"/>
  <c r="E46" i="4"/>
  <c r="D46" i="4"/>
  <c r="C46" i="4"/>
  <c r="T45" i="4"/>
  <c r="S45" i="4"/>
  <c r="R45" i="4"/>
  <c r="Q45" i="4"/>
  <c r="P45" i="4"/>
  <c r="O45" i="4"/>
  <c r="N45" i="4"/>
  <c r="M45" i="4"/>
  <c r="L45" i="4"/>
  <c r="K45" i="4"/>
  <c r="E45" i="4"/>
  <c r="D45" i="4"/>
  <c r="C45" i="4"/>
  <c r="P44" i="4"/>
  <c r="O44" i="4"/>
  <c r="N44" i="4"/>
  <c r="M44" i="4"/>
  <c r="L44" i="4"/>
  <c r="K44" i="4"/>
  <c r="E44" i="4"/>
  <c r="F44" i="4" s="1"/>
  <c r="C44" i="4"/>
  <c r="T43" i="4"/>
  <c r="S43" i="4"/>
  <c r="R43" i="4"/>
  <c r="Q43" i="4"/>
  <c r="P43" i="4"/>
  <c r="O43" i="4"/>
  <c r="N43" i="4"/>
  <c r="M43" i="4"/>
  <c r="L43" i="4"/>
  <c r="K43" i="4"/>
  <c r="E43" i="4"/>
  <c r="D43" i="4"/>
  <c r="C43" i="4"/>
  <c r="T42" i="4"/>
  <c r="S42" i="4"/>
  <c r="R42" i="4"/>
  <c r="Q42" i="4"/>
  <c r="P42" i="4"/>
  <c r="O42" i="4"/>
  <c r="N42" i="4"/>
  <c r="M42" i="4"/>
  <c r="L42" i="4"/>
  <c r="K42" i="4"/>
  <c r="E42" i="4"/>
  <c r="D42" i="4"/>
  <c r="C42" i="4"/>
  <c r="T41" i="4"/>
  <c r="S41" i="4"/>
  <c r="R41" i="4"/>
  <c r="Q41" i="4"/>
  <c r="P41" i="4"/>
  <c r="O41" i="4"/>
  <c r="N41" i="4"/>
  <c r="M41" i="4"/>
  <c r="L41" i="4"/>
  <c r="K41" i="4"/>
  <c r="E41" i="4"/>
  <c r="D41" i="4"/>
  <c r="C41" i="4"/>
  <c r="P40" i="4"/>
  <c r="O40" i="4"/>
  <c r="N40" i="4"/>
  <c r="M40" i="4"/>
  <c r="L40" i="4"/>
  <c r="K40" i="4"/>
  <c r="E40" i="4"/>
  <c r="F40" i="4" s="1"/>
  <c r="C40" i="4"/>
  <c r="T39" i="4"/>
  <c r="S39" i="4"/>
  <c r="R39" i="4"/>
  <c r="Q39" i="4"/>
  <c r="P39" i="4"/>
  <c r="O39" i="4"/>
  <c r="N39" i="4"/>
  <c r="M39" i="4"/>
  <c r="L39" i="4"/>
  <c r="K39" i="4"/>
  <c r="E39" i="4"/>
  <c r="D39" i="4"/>
  <c r="C39" i="4"/>
  <c r="T38" i="4"/>
  <c r="S38" i="4"/>
  <c r="R38" i="4"/>
  <c r="Q38" i="4"/>
  <c r="P38" i="4"/>
  <c r="O38" i="4"/>
  <c r="N38" i="4"/>
  <c r="M38" i="4"/>
  <c r="L38" i="4"/>
  <c r="K38" i="4"/>
  <c r="E38" i="4"/>
  <c r="D38" i="4"/>
  <c r="C38" i="4"/>
  <c r="T37" i="4"/>
  <c r="S37" i="4"/>
  <c r="R37" i="4"/>
  <c r="Q37" i="4"/>
  <c r="P37" i="4"/>
  <c r="O37" i="4"/>
  <c r="N37" i="4"/>
  <c r="M37" i="4"/>
  <c r="L37" i="4"/>
  <c r="K37" i="4"/>
  <c r="E37" i="4"/>
  <c r="D37" i="4"/>
  <c r="C37" i="4"/>
  <c r="P36" i="4"/>
  <c r="O36" i="4"/>
  <c r="N36" i="4"/>
  <c r="M36" i="4"/>
  <c r="L36" i="4"/>
  <c r="K36" i="4"/>
  <c r="E36" i="4"/>
  <c r="F36" i="4" s="1"/>
  <c r="C36" i="4"/>
  <c r="T35" i="4"/>
  <c r="S35" i="4"/>
  <c r="R35" i="4"/>
  <c r="Q35" i="4"/>
  <c r="P35" i="4"/>
  <c r="O35" i="4"/>
  <c r="N35" i="4"/>
  <c r="M35" i="4"/>
  <c r="L35" i="4"/>
  <c r="K35" i="4"/>
  <c r="E35" i="4"/>
  <c r="D35" i="4"/>
  <c r="C35" i="4"/>
  <c r="T34" i="4"/>
  <c r="S34" i="4"/>
  <c r="R34" i="4"/>
  <c r="Q34" i="4"/>
  <c r="P34" i="4"/>
  <c r="O34" i="4"/>
  <c r="N34" i="4"/>
  <c r="M34" i="4"/>
  <c r="L34" i="4"/>
  <c r="K34" i="4"/>
  <c r="E34" i="4"/>
  <c r="D34" i="4"/>
  <c r="C34" i="4"/>
  <c r="T33" i="4"/>
  <c r="S33" i="4"/>
  <c r="R33" i="4"/>
  <c r="Q33" i="4"/>
  <c r="P33" i="4"/>
  <c r="O33" i="4"/>
  <c r="N33" i="4"/>
  <c r="M33" i="4"/>
  <c r="L33" i="4"/>
  <c r="K33" i="4"/>
  <c r="E33" i="4"/>
  <c r="D33" i="4"/>
  <c r="C33" i="4"/>
  <c r="P32" i="4"/>
  <c r="O32" i="4"/>
  <c r="N32" i="4"/>
  <c r="M32" i="4"/>
  <c r="L32" i="4"/>
  <c r="K32" i="4"/>
  <c r="E32" i="4"/>
  <c r="F32" i="4" s="1"/>
  <c r="C32" i="4"/>
  <c r="T31" i="4"/>
  <c r="S31" i="4"/>
  <c r="R31" i="4"/>
  <c r="Q31" i="4"/>
  <c r="P31" i="4"/>
  <c r="O31" i="4"/>
  <c r="N31" i="4"/>
  <c r="M31" i="4"/>
  <c r="L31" i="4"/>
  <c r="K31" i="4"/>
  <c r="E31" i="4"/>
  <c r="D31" i="4"/>
  <c r="C31" i="4"/>
  <c r="T30" i="4"/>
  <c r="S30" i="4"/>
  <c r="R30" i="4"/>
  <c r="Q30" i="4"/>
  <c r="P30" i="4"/>
  <c r="O30" i="4"/>
  <c r="N30" i="4"/>
  <c r="M30" i="4"/>
  <c r="L30" i="4"/>
  <c r="K30" i="4"/>
  <c r="E30" i="4"/>
  <c r="D30" i="4"/>
  <c r="C30" i="4"/>
  <c r="T29" i="4"/>
  <c r="S29" i="4"/>
  <c r="R29" i="4"/>
  <c r="Q29" i="4"/>
  <c r="P29" i="4"/>
  <c r="O29" i="4"/>
  <c r="N29" i="4"/>
  <c r="M29" i="4"/>
  <c r="L29" i="4"/>
  <c r="K29" i="4"/>
  <c r="E29" i="4"/>
  <c r="D29" i="4"/>
  <c r="C29" i="4"/>
  <c r="P28" i="4"/>
  <c r="O28" i="4"/>
  <c r="N28" i="4"/>
  <c r="M28" i="4"/>
  <c r="L28" i="4"/>
  <c r="K28" i="4"/>
  <c r="E28" i="4"/>
  <c r="F28" i="4" s="1"/>
  <c r="C28" i="4"/>
  <c r="T27" i="4"/>
  <c r="S27" i="4"/>
  <c r="R27" i="4"/>
  <c r="Q27" i="4"/>
  <c r="P27" i="4"/>
  <c r="O27" i="4"/>
  <c r="N27" i="4"/>
  <c r="M27" i="4"/>
  <c r="L27" i="4"/>
  <c r="K27" i="4"/>
  <c r="E27" i="4"/>
  <c r="D27" i="4"/>
  <c r="C27" i="4"/>
  <c r="T26" i="4"/>
  <c r="S26" i="4"/>
  <c r="R26" i="4"/>
  <c r="Q26" i="4"/>
  <c r="P26" i="4"/>
  <c r="O26" i="4"/>
  <c r="N26" i="4"/>
  <c r="M26" i="4"/>
  <c r="L26" i="4"/>
  <c r="K26" i="4"/>
  <c r="E26" i="4"/>
  <c r="D26" i="4"/>
  <c r="C26" i="4"/>
  <c r="T25" i="4"/>
  <c r="S25" i="4"/>
  <c r="R25" i="4"/>
  <c r="Q25" i="4"/>
  <c r="P25" i="4"/>
  <c r="O25" i="4"/>
  <c r="N25" i="4"/>
  <c r="M25" i="4"/>
  <c r="L25" i="4"/>
  <c r="K25" i="4"/>
  <c r="E25" i="4"/>
  <c r="D25" i="4"/>
  <c r="C25" i="4"/>
  <c r="P24" i="4"/>
  <c r="O24" i="4"/>
  <c r="N24" i="4"/>
  <c r="M24" i="4"/>
  <c r="L24" i="4"/>
  <c r="K24" i="4"/>
  <c r="E24" i="4"/>
  <c r="F24" i="4" s="1"/>
  <c r="C24" i="4"/>
  <c r="T23" i="4"/>
  <c r="S23" i="4"/>
  <c r="R23" i="4"/>
  <c r="Q23" i="4"/>
  <c r="P23" i="4"/>
  <c r="O23" i="4"/>
  <c r="N23" i="4"/>
  <c r="M23" i="4"/>
  <c r="L23" i="4"/>
  <c r="K23" i="4"/>
  <c r="E23" i="4"/>
  <c r="D23" i="4"/>
  <c r="C23" i="4"/>
  <c r="T22" i="4"/>
  <c r="S22" i="4"/>
  <c r="R22" i="4"/>
  <c r="Q22" i="4"/>
  <c r="P22" i="4"/>
  <c r="O22" i="4"/>
  <c r="N22" i="4"/>
  <c r="M22" i="4"/>
  <c r="L22" i="4"/>
  <c r="K22" i="4"/>
  <c r="E22" i="4"/>
  <c r="D22" i="4"/>
  <c r="C22" i="4"/>
  <c r="T21" i="4"/>
  <c r="S21" i="4"/>
  <c r="R21" i="4"/>
  <c r="Q21" i="4"/>
  <c r="P21" i="4"/>
  <c r="O21" i="4"/>
  <c r="N21" i="4"/>
  <c r="M21" i="4"/>
  <c r="L21" i="4"/>
  <c r="K21" i="4"/>
  <c r="E21" i="4"/>
  <c r="D21" i="4"/>
  <c r="C21" i="4"/>
  <c r="P20" i="4"/>
  <c r="O20" i="4"/>
  <c r="N20" i="4"/>
  <c r="M20" i="4"/>
  <c r="L20" i="4"/>
  <c r="K20" i="4"/>
  <c r="E20" i="4"/>
  <c r="F20" i="4" s="1"/>
  <c r="C20" i="4"/>
  <c r="T19" i="4"/>
  <c r="S19" i="4"/>
  <c r="R19" i="4"/>
  <c r="Q19" i="4"/>
  <c r="P19" i="4"/>
  <c r="O19" i="4"/>
  <c r="N19" i="4"/>
  <c r="M19" i="4"/>
  <c r="L19" i="4"/>
  <c r="K19" i="4"/>
  <c r="E19" i="4"/>
  <c r="D19" i="4"/>
  <c r="C19" i="4"/>
  <c r="T18" i="4"/>
  <c r="S18" i="4"/>
  <c r="R18" i="4"/>
  <c r="Q18" i="4"/>
  <c r="P18" i="4"/>
  <c r="O18" i="4"/>
  <c r="N18" i="4"/>
  <c r="M18" i="4"/>
  <c r="L18" i="4"/>
  <c r="K18" i="4"/>
  <c r="E18" i="4"/>
  <c r="D18" i="4"/>
  <c r="C18" i="4"/>
  <c r="T17" i="4"/>
  <c r="S17" i="4"/>
  <c r="R17" i="4"/>
  <c r="Q17" i="4"/>
  <c r="P17" i="4"/>
  <c r="O17" i="4"/>
  <c r="N17" i="4"/>
  <c r="M17" i="4"/>
  <c r="L17" i="4"/>
  <c r="K17" i="4"/>
  <c r="E17" i="4"/>
  <c r="D17" i="4"/>
  <c r="C17" i="4"/>
  <c r="P16" i="4"/>
  <c r="O16" i="4"/>
  <c r="N16" i="4"/>
  <c r="M16" i="4"/>
  <c r="L16" i="4"/>
  <c r="K16" i="4"/>
  <c r="E16" i="4"/>
  <c r="F16" i="4" s="1"/>
  <c r="C16" i="4"/>
  <c r="T15" i="4"/>
  <c r="S15" i="4"/>
  <c r="R15" i="4"/>
  <c r="Q15" i="4"/>
  <c r="E15" i="4"/>
  <c r="D15" i="4"/>
  <c r="C15" i="4"/>
  <c r="T14" i="4"/>
  <c r="S14" i="4"/>
  <c r="R14" i="4"/>
  <c r="Q14" i="4"/>
  <c r="E14" i="4"/>
  <c r="D14" i="4"/>
  <c r="C14" i="4"/>
  <c r="T13" i="4"/>
  <c r="S13" i="4"/>
  <c r="R13" i="4"/>
  <c r="Q13" i="4"/>
  <c r="E13" i="4"/>
  <c r="D13" i="4"/>
  <c r="C13" i="4"/>
  <c r="E12" i="4"/>
  <c r="F12" i="4" s="1"/>
  <c r="C12" i="4"/>
  <c r="D11" i="4"/>
  <c r="F11" i="4" s="1"/>
  <c r="D10" i="4"/>
  <c r="F10" i="4" s="1"/>
  <c r="D9" i="4"/>
  <c r="F9" i="4" s="1"/>
  <c r="D8" i="2"/>
  <c r="E18" i="2"/>
  <c r="D18" i="2"/>
  <c r="E29" i="8" s="1"/>
  <c r="AE48" i="15" l="1"/>
  <c r="H29" i="8"/>
  <c r="H36" i="8" s="1"/>
  <c r="H37" i="8" s="1"/>
  <c r="AA92" i="15" s="1"/>
  <c r="I13" i="3"/>
  <c r="I14" i="3" s="1"/>
  <c r="I15" i="3" s="1"/>
  <c r="I16" i="3" s="1"/>
  <c r="I17" i="3" s="1"/>
  <c r="I18" i="3" s="1"/>
  <c r="I19" i="3" s="1"/>
  <c r="I20" i="3" s="1"/>
  <c r="I21" i="3" s="1"/>
  <c r="I22" i="3" s="1"/>
  <c r="I23" i="3" s="1"/>
  <c r="A9" i="5"/>
  <c r="R9" i="5" s="1"/>
  <c r="A36" i="5"/>
  <c r="F58" i="4"/>
  <c r="F65" i="4"/>
  <c r="F27" i="4"/>
  <c r="F29" i="4"/>
  <c r="F61" i="4"/>
  <c r="F66" i="4"/>
  <c r="F77" i="4"/>
  <c r="F83" i="4"/>
  <c r="F13" i="4"/>
  <c r="F39" i="4"/>
  <c r="F90" i="4"/>
  <c r="F43" i="4"/>
  <c r="F59" i="4"/>
  <c r="F34" i="4"/>
  <c r="F41" i="4"/>
  <c r="F91" i="4"/>
  <c r="F35" i="4"/>
  <c r="F26" i="4"/>
  <c r="F33" i="4"/>
  <c r="F42" i="4"/>
  <c r="F47" i="4"/>
  <c r="D19" i="2"/>
  <c r="F19" i="4"/>
  <c r="F14" i="4"/>
  <c r="F67" i="4"/>
  <c r="F75" i="4"/>
  <c r="F22" i="4"/>
  <c r="F69" i="4"/>
  <c r="F70" i="4"/>
  <c r="F37" i="4"/>
  <c r="F18" i="4"/>
  <c r="F50" i="4"/>
  <c r="F17" i="4"/>
  <c r="F30" i="4"/>
  <c r="F51" i="4"/>
  <c r="F82" i="4"/>
  <c r="F15" i="4"/>
  <c r="F54" i="4"/>
  <c r="F73" i="4"/>
  <c r="F78" i="4"/>
  <c r="F63" i="4"/>
  <c r="F87" i="4"/>
  <c r="F38" i="4"/>
  <c r="F46" i="4"/>
  <c r="F74" i="4"/>
  <c r="F93" i="4"/>
  <c r="F79" i="4"/>
  <c r="F89" i="4"/>
  <c r="F94" i="4"/>
  <c r="F21" i="4"/>
  <c r="F49" i="4"/>
  <c r="F55" i="4"/>
  <c r="F57" i="4"/>
  <c r="F71" i="4"/>
  <c r="F95" i="4"/>
  <c r="F23" i="4"/>
  <c r="F25" i="4"/>
  <c r="F31" i="4"/>
  <c r="F45" i="4"/>
  <c r="F53" i="4"/>
  <c r="F62" i="4"/>
  <c r="F81" i="4"/>
  <c r="F85" i="4"/>
  <c r="F86" i="4"/>
  <c r="G40" i="8" l="1"/>
  <c r="H40" i="8" s="1"/>
  <c r="G41" i="8"/>
  <c r="H41" i="8" s="1"/>
  <c r="D18" i="10" s="1"/>
  <c r="AA94" i="15" s="1"/>
  <c r="AA23" i="5"/>
  <c r="AA21" i="5"/>
  <c r="M21" i="5"/>
  <c r="J21" i="5"/>
  <c r="P21" i="5"/>
  <c r="U21" i="5"/>
  <c r="S21" i="5"/>
  <c r="X21" i="5"/>
  <c r="G21" i="5"/>
  <c r="Y21" i="5"/>
  <c r="Z21" i="5"/>
  <c r="V21" i="5"/>
  <c r="Q21" i="5"/>
  <c r="I21" i="5"/>
  <c r="K21" i="5"/>
  <c r="O21" i="5"/>
  <c r="L21" i="5"/>
  <c r="F21" i="5"/>
  <c r="W21" i="5"/>
  <c r="R21" i="5"/>
  <c r="N21" i="5"/>
  <c r="H21" i="5"/>
  <c r="T21" i="5"/>
  <c r="E21" i="5"/>
  <c r="T43" i="5"/>
  <c r="D20" i="5"/>
  <c r="L42" i="5"/>
  <c r="R22" i="5"/>
  <c r="G36" i="5"/>
  <c r="P23" i="5"/>
  <c r="O44" i="5"/>
  <c r="X42" i="5"/>
  <c r="J44" i="5"/>
  <c r="V23" i="5"/>
  <c r="E42" i="5"/>
  <c r="Z14" i="5"/>
  <c r="W14" i="5"/>
  <c r="R14" i="5"/>
  <c r="T20" i="5"/>
  <c r="W23" i="5"/>
  <c r="Q23" i="5"/>
  <c r="E36" i="5"/>
  <c r="N42" i="5"/>
  <c r="U43" i="5"/>
  <c r="H44" i="5"/>
  <c r="Q42" i="5"/>
  <c r="Z36" i="5"/>
  <c r="S43" i="5"/>
  <c r="E22" i="5"/>
  <c r="U22" i="5"/>
  <c r="F20" i="5"/>
  <c r="M23" i="5"/>
  <c r="H20" i="5"/>
  <c r="J9" i="5"/>
  <c r="K14" i="5"/>
  <c r="O36" i="5"/>
  <c r="I42" i="5"/>
  <c r="S42" i="5"/>
  <c r="E23" i="5"/>
  <c r="L43" i="5"/>
  <c r="T42" i="5"/>
  <c r="V42" i="5"/>
  <c r="E44" i="5"/>
  <c r="P44" i="5"/>
  <c r="Y42" i="5"/>
  <c r="AA43" i="5"/>
  <c r="T23" i="5"/>
  <c r="M20" i="5"/>
  <c r="Z9" i="5"/>
  <c r="D21" i="5"/>
  <c r="U23" i="5"/>
  <c r="G20" i="5"/>
  <c r="X20" i="5"/>
  <c r="S14" i="5"/>
  <c r="F42" i="5"/>
  <c r="N43" i="5"/>
  <c r="M36" i="5"/>
  <c r="M44" i="5"/>
  <c r="W42" i="5"/>
  <c r="P36" i="5"/>
  <c r="X44" i="5"/>
  <c r="I43" i="5"/>
  <c r="R42" i="5"/>
  <c r="K44" i="5"/>
  <c r="L20" i="5"/>
  <c r="Z20" i="5"/>
  <c r="M14" i="5"/>
  <c r="I20" i="5"/>
  <c r="I23" i="5"/>
  <c r="D42" i="5"/>
  <c r="U42" i="5"/>
  <c r="V43" i="5"/>
  <c r="U36" i="5"/>
  <c r="U44" i="5"/>
  <c r="G43" i="5"/>
  <c r="X36" i="5"/>
  <c r="Y43" i="5"/>
  <c r="Z42" i="5"/>
  <c r="K36" i="5"/>
  <c r="S44" i="5"/>
  <c r="J23" i="5"/>
  <c r="T22" i="5"/>
  <c r="J22" i="5"/>
  <c r="D14" i="5"/>
  <c r="F14" i="5"/>
  <c r="H22" i="5"/>
  <c r="Q20" i="5"/>
  <c r="W22" i="5"/>
  <c r="X43" i="5"/>
  <c r="D44" i="5"/>
  <c r="D43" i="5"/>
  <c r="N36" i="5"/>
  <c r="N44" i="5"/>
  <c r="O43" i="5"/>
  <c r="Y44" i="5"/>
  <c r="J43" i="5"/>
  <c r="S36" i="5"/>
  <c r="T14" i="5"/>
  <c r="U20" i="5"/>
  <c r="D22" i="5"/>
  <c r="N14" i="5"/>
  <c r="F22" i="5"/>
  <c r="G14" i="5"/>
  <c r="P22" i="5"/>
  <c r="Y20" i="5"/>
  <c r="F36" i="5"/>
  <c r="L44" i="5"/>
  <c r="V44" i="5"/>
  <c r="W43" i="5"/>
  <c r="H42" i="5"/>
  <c r="Q36" i="5"/>
  <c r="R43" i="5"/>
  <c r="AA36" i="5"/>
  <c r="P14" i="5"/>
  <c r="V9" i="5"/>
  <c r="J20" i="5"/>
  <c r="N9" i="5"/>
  <c r="V14" i="5"/>
  <c r="V22" i="5"/>
  <c r="O14" i="5"/>
  <c r="G22" i="5"/>
  <c r="X22" i="5"/>
  <c r="Y22" i="5"/>
  <c r="S22" i="5"/>
  <c r="AA14" i="5"/>
  <c r="K22" i="5"/>
  <c r="Y23" i="5"/>
  <c r="T36" i="5"/>
  <c r="J36" i="5"/>
  <c r="T44" i="5"/>
  <c r="D36" i="5"/>
  <c r="F43" i="5"/>
  <c r="M42" i="5"/>
  <c r="W36" i="5"/>
  <c r="G44" i="5"/>
  <c r="P42" i="5"/>
  <c r="I36" i="5"/>
  <c r="Q43" i="5"/>
  <c r="R36" i="5"/>
  <c r="Z43" i="5"/>
  <c r="K42" i="5"/>
  <c r="AA44" i="5"/>
  <c r="H14" i="5"/>
  <c r="L14" i="5"/>
  <c r="M22" i="5"/>
  <c r="F9" i="5"/>
  <c r="R20" i="5"/>
  <c r="Z23" i="5"/>
  <c r="E20" i="5"/>
  <c r="N22" i="5"/>
  <c r="O22" i="5"/>
  <c r="P20" i="5"/>
  <c r="H23" i="5"/>
  <c r="I14" i="5"/>
  <c r="K20" i="5"/>
  <c r="AA22" i="5"/>
  <c r="Q14" i="5"/>
  <c r="S20" i="5"/>
  <c r="K23" i="5"/>
  <c r="E43" i="5"/>
  <c r="G42" i="5"/>
  <c r="W44" i="5"/>
  <c r="H43" i="5"/>
  <c r="Y36" i="5"/>
  <c r="I44" i="5"/>
  <c r="R44" i="5"/>
  <c r="AA42" i="5"/>
  <c r="X14" i="5"/>
  <c r="L22" i="5"/>
  <c r="D23" i="5"/>
  <c r="N20" i="5"/>
  <c r="F23" i="5"/>
  <c r="O20" i="5"/>
  <c r="G23" i="5"/>
  <c r="X23" i="5"/>
  <c r="Y14" i="5"/>
  <c r="I22" i="5"/>
  <c r="AA20" i="5"/>
  <c r="S23" i="5"/>
  <c r="L36" i="5"/>
  <c r="V36" i="5"/>
  <c r="F44" i="5"/>
  <c r="M43" i="5"/>
  <c r="O42" i="5"/>
  <c r="H36" i="5"/>
  <c r="P43" i="5"/>
  <c r="Q44" i="5"/>
  <c r="J42" i="5"/>
  <c r="Z44" i="5"/>
  <c r="K43" i="5"/>
  <c r="E14" i="5"/>
  <c r="L23" i="5"/>
  <c r="U14" i="5"/>
  <c r="J14" i="5"/>
  <c r="R23" i="5"/>
  <c r="Z22" i="5"/>
  <c r="V20" i="5"/>
  <c r="N23" i="5"/>
  <c r="W20" i="5"/>
  <c r="O23" i="5"/>
  <c r="Q22" i="5"/>
  <c r="A11" i="5"/>
  <c r="A31" i="5"/>
  <c r="A19" i="5"/>
  <c r="A10" i="5"/>
  <c r="A7" i="5"/>
  <c r="R17" i="5"/>
  <c r="H44" i="8" l="1"/>
  <c r="AA93" i="15"/>
  <c r="H45" i="8"/>
  <c r="F17" i="5"/>
  <c r="J17" i="5"/>
  <c r="V17" i="5"/>
  <c r="N17" i="5"/>
  <c r="Z17" i="5"/>
  <c r="H7" i="5"/>
  <c r="T7" i="5"/>
  <c r="X7" i="5"/>
  <c r="D7" i="5"/>
  <c r="P7" i="5"/>
  <c r="L7" i="5"/>
  <c r="V31" i="5"/>
  <c r="N31" i="5"/>
  <c r="R31" i="5"/>
  <c r="Z31" i="5"/>
  <c r="F31" i="5"/>
  <c r="J31" i="5"/>
  <c r="S11" i="5"/>
  <c r="R11" i="5"/>
  <c r="Q11" i="5"/>
  <c r="P11" i="5"/>
  <c r="O10" i="5"/>
  <c r="W10" i="5"/>
  <c r="K10" i="5"/>
  <c r="G10" i="5"/>
  <c r="S10" i="5"/>
  <c r="AA10" i="5"/>
  <c r="W19" i="5"/>
  <c r="F19" i="5"/>
  <c r="Z19" i="5"/>
  <c r="G19" i="5"/>
  <c r="V19" i="5"/>
  <c r="O19" i="5"/>
  <c r="S19" i="5"/>
  <c r="R19" i="5"/>
  <c r="AA19" i="5"/>
  <c r="N19" i="5"/>
  <c r="K19" i="5"/>
  <c r="J19" i="5"/>
  <c r="A41" i="5"/>
  <c r="A8" i="5"/>
  <c r="A29" i="5"/>
  <c r="A33" i="5"/>
  <c r="A12" i="5"/>
  <c r="A32" i="5"/>
  <c r="AM14" i="15" l="1"/>
  <c r="AA108" i="15"/>
  <c r="AA109" i="15" s="1"/>
  <c r="H46" i="8"/>
  <c r="D19" i="10" s="1"/>
  <c r="D20" i="10" s="1"/>
  <c r="F39" i="5"/>
  <c r="Z39" i="5"/>
  <c r="R39" i="5"/>
  <c r="N39" i="5"/>
  <c r="V39" i="5"/>
  <c r="J39" i="5"/>
  <c r="K17" i="5"/>
  <c r="W17" i="5"/>
  <c r="O17" i="5"/>
  <c r="AA17" i="5"/>
  <c r="S17" i="5"/>
  <c r="G17" i="5"/>
  <c r="L29" i="5"/>
  <c r="X29" i="5"/>
  <c r="T29" i="5"/>
  <c r="H29" i="5"/>
  <c r="P29" i="5"/>
  <c r="D29" i="5"/>
  <c r="E8" i="5"/>
  <c r="Q8" i="5"/>
  <c r="M8" i="5"/>
  <c r="U8" i="5"/>
  <c r="Y8" i="5"/>
  <c r="I8" i="5"/>
  <c r="K32" i="5"/>
  <c r="W32" i="5"/>
  <c r="AA32" i="5"/>
  <c r="O32" i="5"/>
  <c r="G32" i="5"/>
  <c r="S32" i="5"/>
  <c r="W41" i="5"/>
  <c r="J41" i="5"/>
  <c r="Z41" i="5"/>
  <c r="G41" i="5"/>
  <c r="S41" i="5"/>
  <c r="V41" i="5"/>
  <c r="F41" i="5"/>
  <c r="AA41" i="5"/>
  <c r="K41" i="5"/>
  <c r="O41" i="5"/>
  <c r="N41" i="5"/>
  <c r="R41" i="5"/>
  <c r="T12" i="5"/>
  <c r="AA12" i="5"/>
  <c r="Z12" i="5"/>
  <c r="W12" i="5"/>
  <c r="V12" i="5"/>
  <c r="U12" i="5"/>
  <c r="X12" i="5"/>
  <c r="Y12" i="5"/>
  <c r="Q33" i="5"/>
  <c r="P33" i="5"/>
  <c r="R33" i="5"/>
  <c r="S33" i="5"/>
  <c r="A13" i="5"/>
  <c r="A34" i="5"/>
  <c r="A18" i="5"/>
  <c r="A30" i="5"/>
  <c r="T10" i="19" l="1"/>
  <c r="W11" i="16"/>
  <c r="W39" i="5"/>
  <c r="K39" i="5"/>
  <c r="S39" i="5"/>
  <c r="G39" i="5"/>
  <c r="O39" i="5"/>
  <c r="AA39" i="5"/>
  <c r="E30" i="5"/>
  <c r="U30" i="5"/>
  <c r="Y30" i="5"/>
  <c r="I30" i="5"/>
  <c r="Q30" i="5"/>
  <c r="M30" i="5"/>
  <c r="Q18" i="5"/>
  <c r="P18" i="5"/>
  <c r="M18" i="5"/>
  <c r="X18" i="5"/>
  <c r="H18" i="5"/>
  <c r="T18" i="5"/>
  <c r="Y18" i="5"/>
  <c r="I18" i="5"/>
  <c r="U18" i="5"/>
  <c r="L18" i="5"/>
  <c r="D18" i="5"/>
  <c r="E18" i="5"/>
  <c r="T34" i="5"/>
  <c r="U34" i="5"/>
  <c r="AA34" i="5"/>
  <c r="W34" i="5"/>
  <c r="X34" i="5"/>
  <c r="Z34" i="5"/>
  <c r="V34" i="5"/>
  <c r="Y34" i="5"/>
  <c r="K13" i="5"/>
  <c r="H13" i="5"/>
  <c r="J13" i="5"/>
  <c r="I13" i="5"/>
  <c r="A24" i="5"/>
  <c r="A46" i="5" s="1"/>
  <c r="A40" i="5"/>
  <c r="A45" i="5"/>
  <c r="A35" i="5"/>
  <c r="A15" i="5"/>
  <c r="AJ11" i="16" l="1"/>
  <c r="Y45" i="5"/>
  <c r="Q45" i="5"/>
  <c r="W45" i="5"/>
  <c r="Z45" i="5"/>
  <c r="K45" i="5"/>
  <c r="I45" i="5"/>
  <c r="P45" i="5"/>
  <c r="T45" i="5"/>
  <c r="F45" i="5"/>
  <c r="J45" i="5"/>
  <c r="O45" i="5"/>
  <c r="D45" i="5"/>
  <c r="R45" i="5"/>
  <c r="L45" i="5"/>
  <c r="H45" i="5"/>
  <c r="E45" i="5"/>
  <c r="U45" i="5"/>
  <c r="S45" i="5"/>
  <c r="N45" i="5"/>
  <c r="V45" i="5"/>
  <c r="M45" i="5"/>
  <c r="X45" i="5"/>
  <c r="AA45" i="5"/>
  <c r="G45" i="5"/>
  <c r="I40" i="5"/>
  <c r="M40" i="5"/>
  <c r="H40" i="5"/>
  <c r="T40" i="5"/>
  <c r="L40" i="5"/>
  <c r="E40" i="5"/>
  <c r="P40" i="5"/>
  <c r="X40" i="5"/>
  <c r="Y40" i="5"/>
  <c r="D40" i="5"/>
  <c r="Q40" i="5"/>
  <c r="U40" i="5"/>
  <c r="I15" i="5"/>
  <c r="I24" i="5" s="1"/>
  <c r="U15" i="5"/>
  <c r="U24" i="5" s="1"/>
  <c r="D15" i="5"/>
  <c r="D24" i="5" s="1"/>
  <c r="P15" i="5"/>
  <c r="P24" i="5" s="1"/>
  <c r="Q15" i="5"/>
  <c r="Q24" i="5" s="1"/>
  <c r="H15" i="5"/>
  <c r="H24" i="5" s="1"/>
  <c r="W15" i="5"/>
  <c r="W24" i="5" s="1"/>
  <c r="V15" i="5"/>
  <c r="V24" i="5" s="1"/>
  <c r="X15" i="5"/>
  <c r="X24" i="5" s="1"/>
  <c r="T15" i="5"/>
  <c r="T24" i="5" s="1"/>
  <c r="O15" i="5"/>
  <c r="O24" i="5" s="1"/>
  <c r="N15" i="5"/>
  <c r="N24" i="5" s="1"/>
  <c r="Y15" i="5"/>
  <c r="Y24" i="5" s="1"/>
  <c r="AA15" i="5"/>
  <c r="AA24" i="5" s="1"/>
  <c r="S15" i="5"/>
  <c r="S24" i="5" s="1"/>
  <c r="G15" i="5"/>
  <c r="G24" i="5" s="1"/>
  <c r="F15" i="5"/>
  <c r="F24" i="5" s="1"/>
  <c r="E15" i="5"/>
  <c r="E24" i="5" s="1"/>
  <c r="L15" i="5"/>
  <c r="L24" i="5" s="1"/>
  <c r="K15" i="5"/>
  <c r="K24" i="5" s="1"/>
  <c r="Z15" i="5"/>
  <c r="Z24" i="5" s="1"/>
  <c r="J15" i="5"/>
  <c r="J24" i="5" s="1"/>
  <c r="R15" i="5"/>
  <c r="R24" i="5" s="1"/>
  <c r="M15" i="5"/>
  <c r="M24" i="5" s="1"/>
  <c r="K35" i="5"/>
  <c r="J35" i="5"/>
  <c r="H35" i="5"/>
  <c r="I35" i="5"/>
  <c r="A16" i="5"/>
  <c r="A37" i="5"/>
  <c r="S16" i="5" l="1"/>
  <c r="G16" i="5"/>
  <c r="G25" i="5" s="1"/>
  <c r="G26" i="5" s="1"/>
  <c r="F16" i="5"/>
  <c r="H16" i="5"/>
  <c r="H25" i="5" s="1"/>
  <c r="H26" i="5" s="1"/>
  <c r="P16" i="5"/>
  <c r="P25" i="5" s="1"/>
  <c r="P26" i="5" s="1"/>
  <c r="L16" i="5"/>
  <c r="L25" i="5" s="1"/>
  <c r="L26" i="5" s="1"/>
  <c r="R16" i="5"/>
  <c r="R25" i="5" s="1"/>
  <c r="R26" i="5" s="1"/>
  <c r="Z16" i="5"/>
  <c r="Z25" i="5" s="1"/>
  <c r="Z26" i="5" s="1"/>
  <c r="O16" i="5"/>
  <c r="K16" i="5"/>
  <c r="K25" i="5" s="1"/>
  <c r="K26" i="5" s="1"/>
  <c r="M16" i="5"/>
  <c r="M25" i="5" s="1"/>
  <c r="M26" i="5" s="1"/>
  <c r="X16" i="5"/>
  <c r="X25" i="5" s="1"/>
  <c r="X26" i="5" s="1"/>
  <c r="W16" i="5"/>
  <c r="W25" i="5" s="1"/>
  <c r="W26" i="5" s="1"/>
  <c r="V16" i="5"/>
  <c r="V25" i="5" s="1"/>
  <c r="V26" i="5" s="1"/>
  <c r="J16" i="5"/>
  <c r="J25" i="5" s="1"/>
  <c r="J26" i="5" s="1"/>
  <c r="U16" i="5"/>
  <c r="U25" i="5" s="1"/>
  <c r="U26" i="5" s="1"/>
  <c r="Y16" i="5"/>
  <c r="D16" i="5"/>
  <c r="D25" i="5" s="1"/>
  <c r="D26" i="5" s="1"/>
  <c r="Q16" i="5"/>
  <c r="Q25" i="5" s="1"/>
  <c r="Q26" i="5" s="1"/>
  <c r="T16" i="5"/>
  <c r="T25" i="5" s="1"/>
  <c r="T26" i="5" s="1"/>
  <c r="I16" i="5"/>
  <c r="I25" i="5" s="1"/>
  <c r="I26" i="5" s="1"/>
  <c r="AA16" i="5"/>
  <c r="AA25" i="5" s="1"/>
  <c r="AA26" i="5" s="1"/>
  <c r="N16" i="5"/>
  <c r="N25" i="5" s="1"/>
  <c r="N26" i="5" s="1"/>
  <c r="E16" i="5"/>
  <c r="E25" i="5" s="1"/>
  <c r="E26" i="5" s="1"/>
  <c r="R37" i="5"/>
  <c r="R46" i="5" s="1"/>
  <c r="I37" i="5"/>
  <c r="I46" i="5" s="1"/>
  <c r="W37" i="5"/>
  <c r="W46" i="5" s="1"/>
  <c r="AA37" i="5"/>
  <c r="AA46" i="5" s="1"/>
  <c r="G37" i="5"/>
  <c r="G46" i="5" s="1"/>
  <c r="T37" i="5"/>
  <c r="T46" i="5" s="1"/>
  <c r="V37" i="5"/>
  <c r="V46" i="5" s="1"/>
  <c r="Z37" i="5"/>
  <c r="Z46" i="5" s="1"/>
  <c r="J37" i="5"/>
  <c r="J46" i="5" s="1"/>
  <c r="O37" i="5"/>
  <c r="O46" i="5" s="1"/>
  <c r="U37" i="5"/>
  <c r="U46" i="5" s="1"/>
  <c r="S37" i="5"/>
  <c r="S46" i="5" s="1"/>
  <c r="X37" i="5"/>
  <c r="X46" i="5" s="1"/>
  <c r="M37" i="5"/>
  <c r="M46" i="5" s="1"/>
  <c r="K37" i="5"/>
  <c r="K46" i="5" s="1"/>
  <c r="P37" i="5"/>
  <c r="P46" i="5" s="1"/>
  <c r="E37" i="5"/>
  <c r="E46" i="5" s="1"/>
  <c r="H37" i="5"/>
  <c r="H46" i="5" s="1"/>
  <c r="L37" i="5"/>
  <c r="L46" i="5" s="1"/>
  <c r="Y37" i="5"/>
  <c r="Y46" i="5" s="1"/>
  <c r="N37" i="5"/>
  <c r="N46" i="5" s="1"/>
  <c r="Q37" i="5"/>
  <c r="Q46" i="5" s="1"/>
  <c r="F37" i="5"/>
  <c r="F46" i="5" s="1"/>
  <c r="D37" i="5"/>
  <c r="D46" i="5" s="1"/>
  <c r="Y25" i="5"/>
  <c r="Y26" i="5" s="1"/>
  <c r="S25" i="5"/>
  <c r="S26" i="5" s="1"/>
  <c r="F25" i="5"/>
  <c r="F26" i="5" s="1"/>
  <c r="A38" i="5"/>
  <c r="O25" i="5"/>
  <c r="O26" i="5" s="1"/>
  <c r="S38" i="5" l="1"/>
  <c r="S47" i="5" s="1"/>
  <c r="S48" i="5" s="1"/>
  <c r="X38" i="5"/>
  <c r="X47" i="5" s="1"/>
  <c r="X48" i="5" s="1"/>
  <c r="U38" i="5"/>
  <c r="U47" i="5" s="1"/>
  <c r="U48" i="5" s="1"/>
  <c r="D38" i="5"/>
  <c r="D47" i="5" s="1"/>
  <c r="D48" i="5" s="1"/>
  <c r="H38" i="5"/>
  <c r="H47" i="5" s="1"/>
  <c r="H48" i="5" s="1"/>
  <c r="V38" i="5"/>
  <c r="V47" i="5" s="1"/>
  <c r="V48" i="5" s="1"/>
  <c r="L38" i="5"/>
  <c r="L47" i="5" s="1"/>
  <c r="L48" i="5" s="1"/>
  <c r="T38" i="5"/>
  <c r="T47" i="5" s="1"/>
  <c r="T48" i="5" s="1"/>
  <c r="AA38" i="5"/>
  <c r="AA47" i="5" s="1"/>
  <c r="AA48" i="5" s="1"/>
  <c r="K38" i="5"/>
  <c r="K47" i="5" s="1"/>
  <c r="K48" i="5" s="1"/>
  <c r="P38" i="5"/>
  <c r="P47" i="5" s="1"/>
  <c r="P48" i="5" s="1"/>
  <c r="M38" i="5"/>
  <c r="M47" i="5" s="1"/>
  <c r="M48" i="5" s="1"/>
  <c r="E38" i="5"/>
  <c r="E47" i="5" s="1"/>
  <c r="E48" i="5" s="1"/>
  <c r="F38" i="5"/>
  <c r="F47" i="5" s="1"/>
  <c r="F48" i="5" s="1"/>
  <c r="Y38" i="5"/>
  <c r="Y47" i="5" s="1"/>
  <c r="Y48" i="5" s="1"/>
  <c r="N38" i="5"/>
  <c r="N47" i="5" s="1"/>
  <c r="N48" i="5" s="1"/>
  <c r="Z38" i="5"/>
  <c r="Z47" i="5" s="1"/>
  <c r="Z48" i="5" s="1"/>
  <c r="Q38" i="5"/>
  <c r="Q47" i="5" s="1"/>
  <c r="Q48" i="5" s="1"/>
  <c r="R38" i="5"/>
  <c r="R47" i="5" s="1"/>
  <c r="R48" i="5" s="1"/>
  <c r="I38" i="5"/>
  <c r="I47" i="5" s="1"/>
  <c r="I48" i="5" s="1"/>
  <c r="W38" i="5"/>
  <c r="W47" i="5" s="1"/>
  <c r="W48" i="5" s="1"/>
  <c r="J38" i="5"/>
  <c r="J47" i="5" s="1"/>
  <c r="J48" i="5" s="1"/>
  <c r="O38" i="5"/>
  <c r="O47" i="5" s="1"/>
  <c r="O48" i="5" s="1"/>
  <c r="G38" i="5"/>
  <c r="G47" i="5" s="1"/>
  <c r="G48" i="5" s="1"/>
  <c r="D45" i="2"/>
  <c r="D9" i="10" l="1"/>
  <c r="D46" i="2"/>
  <c r="D10" i="10" l="1"/>
  <c r="D13" i="10"/>
  <c r="D14" i="10" l="1"/>
  <c r="N11" i="16" l="1"/>
  <c r="K10" i="19"/>
  <c r="AJ10"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kita-</author>
  </authors>
  <commentList>
    <comment ref="C8" authorId="0" shapeId="0" xr:uid="{9A224E52-450F-4884-80D9-865FEA752BAD}">
      <text>
        <r>
          <rPr>
            <sz val="9"/>
            <color indexed="81"/>
            <rFont val="MS P ゴシック"/>
            <family val="3"/>
            <charset val="128"/>
          </rPr>
          <t>R6年度までの処遇改善等加算Ⅰの基礎分</t>
        </r>
      </text>
    </comment>
    <comment ref="C10" authorId="0" shapeId="0" xr:uid="{B7838D6F-1C6D-4EC0-A7D1-68D87930BDEB}">
      <text>
        <r>
          <rPr>
            <sz val="9"/>
            <color indexed="81"/>
            <rFont val="MS P ゴシック"/>
            <family val="3"/>
            <charset val="128"/>
          </rPr>
          <t>処遇改善等加算Ⅰの賃金改善要件分の一部（2%部分）</t>
        </r>
      </text>
    </comment>
    <comment ref="C14" authorId="0" shapeId="0" xr:uid="{E222D0FC-824B-4F59-ABA8-194B3953AE0B}">
      <text>
        <r>
          <rPr>
            <sz val="9"/>
            <color indexed="81"/>
            <rFont val="MS P ゴシック"/>
            <family val="3"/>
            <charset val="128"/>
          </rPr>
          <t>R6年度までの処遇改善等加算Ⅰ及び処遇改善等加算Ⅲ</t>
        </r>
      </text>
    </comment>
    <comment ref="C18" authorId="0" shapeId="0" xr:uid="{B3E46BED-5945-496C-913B-3454A7BE09A7}">
      <text>
        <r>
          <rPr>
            <sz val="9"/>
            <color indexed="81"/>
            <rFont val="MS P ゴシック"/>
            <family val="3"/>
            <charset val="128"/>
          </rPr>
          <t>R6年度までの処遇改善等加算Ⅱ</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46A1B096-0FB2-4C7B-84F5-25BBEDFEEEE4}">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 ref="E28" authorId="0" shapeId="0" xr:uid="{757945D0-89AB-40CC-8FDB-9F6B9E7DBB3D}">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F74ED3CB-9FAC-43A0-8224-FFADC89B05D7}">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 ref="E28" authorId="0" shapeId="0" xr:uid="{EE283C2B-DAEB-4090-ACDE-B210A0F028D2}">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横須賀市</author>
  </authors>
  <commentList>
    <comment ref="F24" authorId="0" shapeId="0" xr:uid="{C71CB9B3-8EB2-4E91-AE3F-22554DD165E8}">
      <text>
        <r>
          <rPr>
            <sz val="9"/>
            <color indexed="81"/>
            <rFont val="MS P ゴシック"/>
            <family val="3"/>
            <charset val="128"/>
          </rPr>
          <t xml:space="preserve">現時点で本市のシステムが対応していませんが、以下の要件を満たす場合は取得可能であることから、「●」してください。
ⅰ 処遇改善等加算（⑦、㉔）の区分１、区分２及び区分３のいずれも取得していること。 
ⅱ 業務においてＩＣＴの活用を進めており、以下の①及び②～④のいずれか１つの機能以上の機器を導入し、業務に活用していること。 
    ① 園児の登園及び降園に管理に関する機能 
    ② 保育に係る計画・記録に関する機能（注） 
      （注）職員間で情報の共有や更新を行うことができる機能を有すること 
    ➂ 保護者との連絡に関する機能（注） 
      （注）ＩＣＴを介さない個別メール・アプリにより保護者との連絡を行っている場合を除く 
    ④ キャッシュレス決済に関する機能 
ⅲ 区分１及び区分２の加算率の算定に示す方法により算定される「職員１人当たりの平均経験年数」が10年以上であること。 
    ※ 原則として加算年度の４月１日時点の「職員１人当たりの平均経験年数」で判断することとするが、年度途中において職員の採用・異動等により本要件を満たす場合には、本要件を満たすこととなった日の属する月の翌月から加算を適用すること。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3" authorId="0" shapeId="0" xr:uid="{CC0CC28B-774F-4F79-9973-B96066924A75}">
      <text>
        <r>
          <rPr>
            <sz val="12"/>
            <color indexed="81"/>
            <rFont val="ＭＳ Ｐゴシック"/>
            <family val="3"/>
            <charset val="128"/>
          </rPr>
          <t>加算算定上の「加配人数」を入力</t>
        </r>
        <r>
          <rPr>
            <sz val="10"/>
            <color indexed="81"/>
            <rFont val="ＭＳ Ｐゴシック"/>
            <family val="3"/>
            <charset val="128"/>
          </rPr>
          <t xml:space="preserve">
</t>
        </r>
      </text>
    </comment>
    <comment ref="C34" authorId="0" shapeId="0" xr:uid="{258518FF-B47E-4949-A4B1-8FD4F01CDB7D}">
      <text>
        <r>
          <rPr>
            <sz val="12"/>
            <color indexed="81"/>
            <rFont val="MS P ゴシック"/>
            <family val="3"/>
            <charset val="128"/>
          </rPr>
          <t>A：配置であること</t>
        </r>
      </text>
    </comment>
    <comment ref="I39" authorId="0" shapeId="0" xr:uid="{7C949776-F8D9-49B4-ADCC-9ACEC2D57B02}">
      <text>
        <r>
          <rPr>
            <sz val="12"/>
            <color indexed="81"/>
            <rFont val="MS P ゴシック"/>
            <family val="3"/>
            <charset val="128"/>
          </rPr>
          <t>研修修了者の実人数を入力
（実人数を入力しなければ加算見込額が算出されません。）</t>
        </r>
      </text>
    </comment>
    <comment ref="H44" authorId="0" shapeId="0" xr:uid="{8BD53C4F-54DE-4081-8F9C-A0A423D529C2}">
      <text>
        <r>
          <rPr>
            <sz val="11"/>
            <color indexed="81"/>
            <rFont val="MS P ゴシック"/>
            <family val="3"/>
            <charset val="128"/>
          </rPr>
          <t>研修修了者の実人数が算定人数に達していない場合は、実人数が人数Aとなります。</t>
        </r>
      </text>
    </comment>
    <comment ref="H45" authorId="0" shapeId="0" xr:uid="{2C83B5CC-01D0-452E-8583-7849A7B77A88}">
      <text>
        <r>
          <rPr>
            <sz val="12"/>
            <color indexed="81"/>
            <rFont val="MS P ゴシック"/>
            <family val="3"/>
            <charset val="128"/>
          </rPr>
          <t>研修修了者の実人数が算定人数に達していない場合は、実人数が人数Bとなります。</t>
        </r>
      </text>
    </comment>
  </commentList>
</comments>
</file>

<file path=xl/sharedStrings.xml><?xml version="1.0" encoding="utf-8"?>
<sst xmlns="http://schemas.openxmlformats.org/spreadsheetml/2006/main" count="1814" uniqueCount="741">
  <si>
    <t>◆適用単価（加算１）</t>
    <rPh sb="1" eb="3">
      <t>テキヨウ</t>
    </rPh>
    <rPh sb="3" eb="5">
      <t>タンカ</t>
    </rPh>
    <rPh sb="6" eb="8">
      <t>カサン</t>
    </rPh>
    <phoneticPr fontId="4"/>
  </si>
  <si>
    <t>◆適用単価（加算２）</t>
    <rPh sb="1" eb="3">
      <t>テキヨウ</t>
    </rPh>
    <rPh sb="3" eb="5">
      <t>タンカ</t>
    </rPh>
    <rPh sb="6" eb="8">
      <t>カサン</t>
    </rPh>
    <phoneticPr fontId="4"/>
  </si>
  <si>
    <t>【通常定員区分】</t>
    <rPh sb="1" eb="3">
      <t>ツウジョウ</t>
    </rPh>
    <rPh sb="3" eb="5">
      <t>テイイン</t>
    </rPh>
    <rPh sb="5" eb="7">
      <t>クブン</t>
    </rPh>
    <phoneticPr fontId="4"/>
  </si>
  <si>
    <t>【その他の区分】</t>
    <rPh sb="3" eb="4">
      <t>ホカ</t>
    </rPh>
    <rPh sb="5" eb="7">
      <t>クブン</t>
    </rPh>
    <phoneticPr fontId="4"/>
  </si>
  <si>
    <t>【区分があるもの】</t>
    <rPh sb="1" eb="3">
      <t>クブン</t>
    </rPh>
    <phoneticPr fontId="4"/>
  </si>
  <si>
    <t>定員</t>
    <rPh sb="0" eb="2">
      <t>テイイン</t>
    </rPh>
    <phoneticPr fontId="4"/>
  </si>
  <si>
    <t>年齢</t>
    <rPh sb="0" eb="2">
      <t>ネンレイ</t>
    </rPh>
    <phoneticPr fontId="4"/>
  </si>
  <si>
    <t>key</t>
    <phoneticPr fontId="4"/>
  </si>
  <si>
    <t>処遇改善(区分1・2)</t>
    <rPh sb="0" eb="2">
      <t>ショグウ</t>
    </rPh>
    <rPh sb="2" eb="4">
      <t>カイゼン</t>
    </rPh>
    <rPh sb="5" eb="7">
      <t>クブン</t>
    </rPh>
    <phoneticPr fontId="4"/>
  </si>
  <si>
    <t>３歳児配置改善</t>
    <rPh sb="1" eb="3">
      <t>サイジ</t>
    </rPh>
    <rPh sb="3" eb="5">
      <t>ハイチ</t>
    </rPh>
    <rPh sb="5" eb="7">
      <t>カイゼン</t>
    </rPh>
    <phoneticPr fontId="6"/>
  </si>
  <si>
    <t>4歳以上児配置改善</t>
    <rPh sb="1" eb="4">
      <t>サイイジョウ</t>
    </rPh>
    <rPh sb="4" eb="5">
      <t>ジ</t>
    </rPh>
    <rPh sb="5" eb="7">
      <t>ハイチ</t>
    </rPh>
    <rPh sb="7" eb="9">
      <t>カイゼン</t>
    </rPh>
    <phoneticPr fontId="6"/>
  </si>
  <si>
    <t>1歳以上児配置改善</t>
    <rPh sb="1" eb="4">
      <t>サイイジョウ</t>
    </rPh>
    <rPh sb="4" eb="5">
      <t>ジ</t>
    </rPh>
    <rPh sb="5" eb="7">
      <t>ハイチ</t>
    </rPh>
    <rPh sb="7" eb="9">
      <t>カイゼン</t>
    </rPh>
    <phoneticPr fontId="6"/>
  </si>
  <si>
    <t>夜間保育</t>
    <rPh sb="0" eb="2">
      <t>ヤカン</t>
    </rPh>
    <rPh sb="2" eb="4">
      <t>ホイク</t>
    </rPh>
    <phoneticPr fontId="6"/>
  </si>
  <si>
    <t>チーム保育推進</t>
    <rPh sb="3" eb="5">
      <t>ホイク</t>
    </rPh>
    <rPh sb="5" eb="7">
      <t>スイシン</t>
    </rPh>
    <phoneticPr fontId="6"/>
  </si>
  <si>
    <t>休日保育加算</t>
    <rPh sb="0" eb="2">
      <t>キュウジツ</t>
    </rPh>
    <rPh sb="2" eb="4">
      <t>ホイク</t>
    </rPh>
    <rPh sb="4" eb="6">
      <t>カサン</t>
    </rPh>
    <phoneticPr fontId="2"/>
  </si>
  <si>
    <t>休日保育加算</t>
    <rPh sb="0" eb="2">
      <t>キュウジツ</t>
    </rPh>
    <rPh sb="2" eb="4">
      <t>ホイク</t>
    </rPh>
    <rPh sb="4" eb="6">
      <t>カサン</t>
    </rPh>
    <phoneticPr fontId="4"/>
  </si>
  <si>
    <t>療育支援加算</t>
    <rPh sb="0" eb="2">
      <t>リョウイク</t>
    </rPh>
    <rPh sb="2" eb="4">
      <t>シエン</t>
    </rPh>
    <rPh sb="4" eb="6">
      <t>カサン</t>
    </rPh>
    <phoneticPr fontId="4"/>
  </si>
  <si>
    <t>栄養管理加算</t>
    <rPh sb="0" eb="2">
      <t>エイヨウ</t>
    </rPh>
    <rPh sb="2" eb="4">
      <t>カンリ</t>
    </rPh>
    <rPh sb="4" eb="6">
      <t>カサン</t>
    </rPh>
    <phoneticPr fontId="4"/>
  </si>
  <si>
    <t>区分</t>
    <rPh sb="0" eb="2">
      <t>クブン</t>
    </rPh>
    <phoneticPr fontId="4"/>
  </si>
  <si>
    <t>標準</t>
    <rPh sb="0" eb="2">
      <t>ヒョウジュン</t>
    </rPh>
    <phoneticPr fontId="6"/>
  </si>
  <si>
    <t>短時間</t>
    <rPh sb="0" eb="3">
      <t>タンジカン</t>
    </rPh>
    <phoneticPr fontId="6"/>
  </si>
  <si>
    <t>処遇(c)率</t>
    <rPh sb="0" eb="2">
      <t>ショグウ</t>
    </rPh>
    <rPh sb="5" eb="6">
      <t>リツ</t>
    </rPh>
    <phoneticPr fontId="4"/>
  </si>
  <si>
    <t>基本額</t>
    <rPh sb="0" eb="2">
      <t>キホン</t>
    </rPh>
    <rPh sb="2" eb="3">
      <t>ガク</t>
    </rPh>
    <phoneticPr fontId="6"/>
  </si>
  <si>
    <t>処遇(ab)</t>
    <rPh sb="0" eb="2">
      <t>ショグウ</t>
    </rPh>
    <phoneticPr fontId="4"/>
  </si>
  <si>
    <t>フラグ</t>
    <phoneticPr fontId="4"/>
  </si>
  <si>
    <t>４歳以上児</t>
    <rPh sb="1" eb="2">
      <t>サイ</t>
    </rPh>
    <rPh sb="2" eb="4">
      <t>イジョウ</t>
    </rPh>
    <rPh sb="4" eb="5">
      <t>ジ</t>
    </rPh>
    <phoneticPr fontId="6"/>
  </si>
  <si>
    <t>A</t>
    <phoneticPr fontId="6"/>
  </si>
  <si>
    <t>対象外</t>
    <rPh sb="0" eb="3">
      <t>タイショウガイ</t>
    </rPh>
    <phoneticPr fontId="4"/>
  </si>
  <si>
    <t>３歳児</t>
    <rPh sb="1" eb="3">
      <t>サイジ</t>
    </rPh>
    <phoneticPr fontId="6"/>
  </si>
  <si>
    <t>B</t>
    <phoneticPr fontId="6"/>
  </si>
  <si>
    <t>～210人</t>
    <rPh sb="4" eb="5">
      <t>ヒト</t>
    </rPh>
    <phoneticPr fontId="4"/>
  </si>
  <si>
    <t>Ａ</t>
    <phoneticPr fontId="4"/>
  </si>
  <si>
    <t>配置(A)</t>
    <rPh sb="0" eb="2">
      <t>ハイチ</t>
    </rPh>
    <phoneticPr fontId="4"/>
  </si>
  <si>
    <t>１、２歳児</t>
    <rPh sb="3" eb="5">
      <t>サイジ</t>
    </rPh>
    <phoneticPr fontId="6"/>
  </si>
  <si>
    <t>C</t>
    <phoneticPr fontId="6"/>
  </si>
  <si>
    <t>211人～279人</t>
    <rPh sb="3" eb="4">
      <t>ヒト</t>
    </rPh>
    <rPh sb="8" eb="9">
      <t>ヒト</t>
    </rPh>
    <phoneticPr fontId="4"/>
  </si>
  <si>
    <t>B</t>
    <phoneticPr fontId="4"/>
  </si>
  <si>
    <t>兼務(B)</t>
    <rPh sb="0" eb="2">
      <t>ケンム</t>
    </rPh>
    <phoneticPr fontId="4"/>
  </si>
  <si>
    <t>乳児</t>
    <rPh sb="0" eb="2">
      <t>ニュウジ</t>
    </rPh>
    <phoneticPr fontId="6"/>
  </si>
  <si>
    <t>D</t>
    <phoneticPr fontId="6"/>
  </si>
  <si>
    <t>280人～349人</t>
    <rPh sb="3" eb="4">
      <t>ヒト</t>
    </rPh>
    <rPh sb="8" eb="9">
      <t>ヒト</t>
    </rPh>
    <phoneticPr fontId="4"/>
  </si>
  <si>
    <t>嘱託(C)</t>
    <rPh sb="0" eb="2">
      <t>ショクタク</t>
    </rPh>
    <phoneticPr fontId="4"/>
  </si>
  <si>
    <t>20人</t>
    <rPh sb="2" eb="3">
      <t>ヒト</t>
    </rPh>
    <phoneticPr fontId="6"/>
  </si>
  <si>
    <t>350人～419人</t>
    <rPh sb="3" eb="4">
      <t>ヒト</t>
    </rPh>
    <rPh sb="8" eb="9">
      <t>ヒト</t>
    </rPh>
    <phoneticPr fontId="4"/>
  </si>
  <si>
    <t>420人～489人</t>
    <rPh sb="3" eb="4">
      <t>ヒト</t>
    </rPh>
    <rPh sb="8" eb="9">
      <t>ヒト</t>
    </rPh>
    <phoneticPr fontId="4"/>
  </si>
  <si>
    <t>【区分なし】</t>
    <rPh sb="1" eb="3">
      <t>クブン</t>
    </rPh>
    <phoneticPr fontId="4"/>
  </si>
  <si>
    <t>490人～559人</t>
    <rPh sb="3" eb="4">
      <t>ヒト</t>
    </rPh>
    <rPh sb="8" eb="9">
      <t>ヒト</t>
    </rPh>
    <phoneticPr fontId="4"/>
  </si>
  <si>
    <t>560人～629人</t>
    <rPh sb="3" eb="4">
      <t>ヒト</t>
    </rPh>
    <rPh sb="8" eb="9">
      <t>ヒト</t>
    </rPh>
    <phoneticPr fontId="4"/>
  </si>
  <si>
    <t>主任保育士専任</t>
    <rPh sb="0" eb="2">
      <t>シュニン</t>
    </rPh>
    <rPh sb="2" eb="5">
      <t>ホイクシ</t>
    </rPh>
    <rPh sb="5" eb="7">
      <t>センニン</t>
    </rPh>
    <phoneticPr fontId="4"/>
  </si>
  <si>
    <t>21人から25人まで</t>
    <phoneticPr fontId="4"/>
  </si>
  <si>
    <t>630人～699人</t>
    <rPh sb="3" eb="4">
      <t>ヒト</t>
    </rPh>
    <phoneticPr fontId="4"/>
  </si>
  <si>
    <t>事務職員雇上費</t>
    <rPh sb="0" eb="2">
      <t>ジム</t>
    </rPh>
    <rPh sb="2" eb="4">
      <t>ショクイン</t>
    </rPh>
    <rPh sb="4" eb="5">
      <t>ヤトイ</t>
    </rPh>
    <rPh sb="5" eb="6">
      <t>ア</t>
    </rPh>
    <rPh sb="6" eb="7">
      <t>ヒ</t>
    </rPh>
    <phoneticPr fontId="4"/>
  </si>
  <si>
    <t>700人～769人</t>
    <phoneticPr fontId="4"/>
  </si>
  <si>
    <t>処遇改善等加算(人数A)</t>
    <rPh sb="0" eb="2">
      <t>ショグウ</t>
    </rPh>
    <rPh sb="2" eb="4">
      <t>カイゼン</t>
    </rPh>
    <rPh sb="4" eb="5">
      <t>トウ</t>
    </rPh>
    <rPh sb="5" eb="7">
      <t>カサン</t>
    </rPh>
    <rPh sb="8" eb="10">
      <t>ニンズウ</t>
    </rPh>
    <phoneticPr fontId="4"/>
  </si>
  <si>
    <t>処遇改善等加算(人数B)</t>
    <rPh sb="0" eb="2">
      <t>ショグウ</t>
    </rPh>
    <rPh sb="2" eb="4">
      <t>カイゼン</t>
    </rPh>
    <rPh sb="4" eb="5">
      <t>トウ</t>
    </rPh>
    <rPh sb="5" eb="7">
      <t>カサン</t>
    </rPh>
    <rPh sb="8" eb="10">
      <t>ニンズウ</t>
    </rPh>
    <phoneticPr fontId="4"/>
  </si>
  <si>
    <t>840人～909人</t>
    <phoneticPr fontId="4"/>
  </si>
  <si>
    <t>冷暖房費-その他地域</t>
    <rPh sb="0" eb="3">
      <t>レイダンボウ</t>
    </rPh>
    <rPh sb="3" eb="4">
      <t>ヒ</t>
    </rPh>
    <rPh sb="7" eb="8">
      <t>ホカ</t>
    </rPh>
    <rPh sb="8" eb="10">
      <t>チイキ</t>
    </rPh>
    <phoneticPr fontId="4"/>
  </si>
  <si>
    <t>26人から30人まで</t>
    <phoneticPr fontId="4"/>
  </si>
  <si>
    <t>910人～979人</t>
    <phoneticPr fontId="4"/>
  </si>
  <si>
    <t>施設機能強化推進費</t>
    <rPh sb="0" eb="2">
      <t>シセツ</t>
    </rPh>
    <rPh sb="2" eb="4">
      <t>キノウ</t>
    </rPh>
    <rPh sb="4" eb="6">
      <t>キョウカ</t>
    </rPh>
    <rPh sb="6" eb="8">
      <t>スイシン</t>
    </rPh>
    <rPh sb="8" eb="9">
      <t>ヒ</t>
    </rPh>
    <phoneticPr fontId="4"/>
  </si>
  <si>
    <t>980人～1049人</t>
    <phoneticPr fontId="4"/>
  </si>
  <si>
    <t>第三者評価受審</t>
    <rPh sb="0" eb="3">
      <t>ダイサンシャ</t>
    </rPh>
    <rPh sb="3" eb="5">
      <t>ヒョウカ</t>
    </rPh>
    <rPh sb="5" eb="7">
      <t>ジュシン</t>
    </rPh>
    <phoneticPr fontId="4"/>
  </si>
  <si>
    <t>1050人～</t>
    <phoneticPr fontId="4"/>
  </si>
  <si>
    <t>31人から35人まで</t>
    <phoneticPr fontId="4"/>
  </si>
  <si>
    <t>36人から40人まで</t>
    <phoneticPr fontId="4"/>
  </si>
  <si>
    <t>41人から45人まで</t>
    <phoneticPr fontId="4"/>
  </si>
  <si>
    <t>46人から50人まで</t>
    <phoneticPr fontId="4"/>
  </si>
  <si>
    <t>51人から55人まで</t>
    <phoneticPr fontId="4"/>
  </si>
  <si>
    <t>56人から60人まで</t>
    <phoneticPr fontId="4"/>
  </si>
  <si>
    <t>61人から70人まで</t>
  </si>
  <si>
    <t>71人から80人まで</t>
  </si>
  <si>
    <t>81人から90人まで</t>
  </si>
  <si>
    <t>91人から100人まで</t>
  </si>
  <si>
    <t>101人から110人まで</t>
  </si>
  <si>
    <t>111人から120人まで</t>
  </si>
  <si>
    <t>121人から130人まで</t>
  </si>
  <si>
    <t>131人から140人まで</t>
  </si>
  <si>
    <t>141人から150人まで</t>
  </si>
  <si>
    <t>151人から160人まで</t>
  </si>
  <si>
    <t>161人から170人まで</t>
  </si>
  <si>
    <t>171人以上</t>
    <rPh sb="3" eb="4">
      <t>ヒト</t>
    </rPh>
    <rPh sb="4" eb="6">
      <t>イジョウ</t>
    </rPh>
    <phoneticPr fontId="4"/>
  </si>
  <si>
    <t>平均経験年数</t>
    <rPh sb="0" eb="6">
      <t>ヘイキンケイケンネンスウ</t>
    </rPh>
    <phoneticPr fontId="4"/>
  </si>
  <si>
    <t>分園</t>
    <rPh sb="0" eb="1">
      <t>ブン</t>
    </rPh>
    <rPh sb="1" eb="2">
      <t>ソノ</t>
    </rPh>
    <phoneticPr fontId="4"/>
  </si>
  <si>
    <t>分園なし</t>
    <rPh sb="0" eb="2">
      <t>ブンエン</t>
    </rPh>
    <phoneticPr fontId="4"/>
  </si>
  <si>
    <t>分園あり</t>
    <rPh sb="0" eb="2">
      <t>ブンエン</t>
    </rPh>
    <phoneticPr fontId="4"/>
  </si>
  <si>
    <t>11年以上</t>
    <rPh sb="2" eb="3">
      <t>ネン</t>
    </rPh>
    <rPh sb="3" eb="5">
      <t>イジョウ</t>
    </rPh>
    <phoneticPr fontId="4"/>
  </si>
  <si>
    <t>10年以上11年未満</t>
    <rPh sb="2" eb="3">
      <t>ネン</t>
    </rPh>
    <rPh sb="3" eb="5">
      <t>イジョウ</t>
    </rPh>
    <rPh sb="7" eb="8">
      <t>ネン</t>
    </rPh>
    <rPh sb="8" eb="10">
      <t>ミマン</t>
    </rPh>
    <phoneticPr fontId="4"/>
  </si>
  <si>
    <t>9年以上10年未満</t>
    <rPh sb="1" eb="2">
      <t>ネン</t>
    </rPh>
    <rPh sb="2" eb="4">
      <t>イジョウ</t>
    </rPh>
    <rPh sb="6" eb="7">
      <t>ネン</t>
    </rPh>
    <rPh sb="7" eb="9">
      <t>ミマン</t>
    </rPh>
    <phoneticPr fontId="4"/>
  </si>
  <si>
    <t>8年以上9年未満</t>
    <rPh sb="1" eb="2">
      <t>ネン</t>
    </rPh>
    <rPh sb="2" eb="4">
      <t>イジョウ</t>
    </rPh>
    <rPh sb="5" eb="6">
      <t>ネン</t>
    </rPh>
    <rPh sb="6" eb="8">
      <t>ミマン</t>
    </rPh>
    <phoneticPr fontId="4"/>
  </si>
  <si>
    <t>7年以上8年未満</t>
    <rPh sb="1" eb="2">
      <t>ネン</t>
    </rPh>
    <rPh sb="2" eb="4">
      <t>イジョウ</t>
    </rPh>
    <rPh sb="5" eb="6">
      <t>ネン</t>
    </rPh>
    <rPh sb="6" eb="8">
      <t>ミマン</t>
    </rPh>
    <phoneticPr fontId="4"/>
  </si>
  <si>
    <t>6年以上7年未満</t>
    <rPh sb="1" eb="2">
      <t>ネン</t>
    </rPh>
    <rPh sb="2" eb="4">
      <t>イジョウ</t>
    </rPh>
    <rPh sb="5" eb="6">
      <t>ネン</t>
    </rPh>
    <rPh sb="6" eb="8">
      <t>ミマン</t>
    </rPh>
    <phoneticPr fontId="4"/>
  </si>
  <si>
    <t>5年以上6年未満</t>
    <rPh sb="1" eb="2">
      <t>ネン</t>
    </rPh>
    <rPh sb="2" eb="4">
      <t>イジョウ</t>
    </rPh>
    <rPh sb="5" eb="6">
      <t>ネン</t>
    </rPh>
    <rPh sb="6" eb="8">
      <t>ミマン</t>
    </rPh>
    <phoneticPr fontId="4"/>
  </si>
  <si>
    <t>4年以上5年未満</t>
    <rPh sb="1" eb="2">
      <t>ネン</t>
    </rPh>
    <rPh sb="2" eb="4">
      <t>イジョウ</t>
    </rPh>
    <rPh sb="5" eb="6">
      <t>ネン</t>
    </rPh>
    <rPh sb="6" eb="8">
      <t>ミマン</t>
    </rPh>
    <phoneticPr fontId="4"/>
  </si>
  <si>
    <t>3年以上4年未満</t>
    <rPh sb="1" eb="2">
      <t>ネン</t>
    </rPh>
    <rPh sb="2" eb="4">
      <t>イジョウ</t>
    </rPh>
    <rPh sb="5" eb="6">
      <t>ネン</t>
    </rPh>
    <rPh sb="6" eb="8">
      <t>ミマン</t>
    </rPh>
    <phoneticPr fontId="4"/>
  </si>
  <si>
    <t>2年以上3年未満</t>
    <rPh sb="1" eb="2">
      <t>ネン</t>
    </rPh>
    <rPh sb="2" eb="4">
      <t>イジョウ</t>
    </rPh>
    <rPh sb="5" eb="6">
      <t>ネン</t>
    </rPh>
    <rPh sb="6" eb="8">
      <t>ミマン</t>
    </rPh>
    <phoneticPr fontId="4"/>
  </si>
  <si>
    <t>1年以上2年未満</t>
    <rPh sb="1" eb="2">
      <t>ネン</t>
    </rPh>
    <rPh sb="2" eb="4">
      <t>イジョウ</t>
    </rPh>
    <rPh sb="5" eb="6">
      <t>ネン</t>
    </rPh>
    <rPh sb="6" eb="8">
      <t>ミマン</t>
    </rPh>
    <phoneticPr fontId="4"/>
  </si>
  <si>
    <t>1年未満</t>
    <rPh sb="1" eb="2">
      <t>ネン</t>
    </rPh>
    <rPh sb="2" eb="4">
      <t>ミマン</t>
    </rPh>
    <phoneticPr fontId="4"/>
  </si>
  <si>
    <t>本園の定員</t>
    <rPh sb="0" eb="2">
      <t>ホンエン</t>
    </rPh>
    <rPh sb="3" eb="5">
      <t>テイイン</t>
    </rPh>
    <phoneticPr fontId="4"/>
  </si>
  <si>
    <t>分園の定員</t>
    <rPh sb="0" eb="2">
      <t>ブンエン</t>
    </rPh>
    <rPh sb="3" eb="5">
      <t>テイイン</t>
    </rPh>
    <phoneticPr fontId="4"/>
  </si>
  <si>
    <t>分園の有無</t>
    <rPh sb="0" eb="2">
      <t>ブンエン</t>
    </rPh>
    <rPh sb="3" eb="5">
      <t>ウム</t>
    </rPh>
    <phoneticPr fontId="4"/>
  </si>
  <si>
    <t>定員（全体）</t>
    <rPh sb="0" eb="2">
      <t>テイイン</t>
    </rPh>
    <rPh sb="3" eb="5">
      <t>ゼンタイ</t>
    </rPh>
    <phoneticPr fontId="4"/>
  </si>
  <si>
    <t>〇　基本情報</t>
    <rPh sb="2" eb="6">
      <t>キホンジョウホウ</t>
    </rPh>
    <phoneticPr fontId="4"/>
  </si>
  <si>
    <t>〇　平均利用子ども数（見込）</t>
    <rPh sb="2" eb="6">
      <t>ヘイキンリヨウ</t>
    </rPh>
    <rPh sb="6" eb="7">
      <t>コ</t>
    </rPh>
    <rPh sb="9" eb="10">
      <t>カズ</t>
    </rPh>
    <rPh sb="11" eb="13">
      <t>ミコ</t>
    </rPh>
    <phoneticPr fontId="4"/>
  </si>
  <si>
    <t>標準時間</t>
    <rPh sb="0" eb="4">
      <t>ヒョウジュンジカン</t>
    </rPh>
    <phoneticPr fontId="4"/>
  </si>
  <si>
    <t>短時間</t>
    <rPh sb="0" eb="3">
      <t>タンジカン</t>
    </rPh>
    <phoneticPr fontId="4"/>
  </si>
  <si>
    <t>※「分園あり」を選ばない限り、分園の情報は反映されません。</t>
    <rPh sb="2" eb="4">
      <t>ブンエン</t>
    </rPh>
    <rPh sb="8" eb="9">
      <t>エラ</t>
    </rPh>
    <rPh sb="12" eb="13">
      <t>カギ</t>
    </rPh>
    <rPh sb="15" eb="17">
      <t>ブンエン</t>
    </rPh>
    <rPh sb="18" eb="20">
      <t>ジョウホウ</t>
    </rPh>
    <rPh sb="21" eb="23">
      <t>ハンエイ</t>
    </rPh>
    <phoneticPr fontId="4"/>
  </si>
  <si>
    <t>計</t>
    <rPh sb="0" eb="1">
      <t>ケイ</t>
    </rPh>
    <phoneticPr fontId="4"/>
  </si>
  <si>
    <t>本園</t>
    <rPh sb="0" eb="2">
      <t>ホンエン</t>
    </rPh>
    <phoneticPr fontId="4"/>
  </si>
  <si>
    <t>分園</t>
    <rPh sb="0" eb="2">
      <t>ブンエン</t>
    </rPh>
    <phoneticPr fontId="4"/>
  </si>
  <si>
    <t>３歳児配置改善加算</t>
    <rPh sb="1" eb="3">
      <t>サイジ</t>
    </rPh>
    <rPh sb="3" eb="5">
      <t>ハイチ</t>
    </rPh>
    <rPh sb="5" eb="7">
      <t>カイゼン</t>
    </rPh>
    <rPh sb="7" eb="9">
      <t>カサン</t>
    </rPh>
    <phoneticPr fontId="2"/>
  </si>
  <si>
    <t>４歳以上児配置改善加算</t>
    <rPh sb="1" eb="2">
      <t>サイ</t>
    </rPh>
    <rPh sb="4" eb="5">
      <t>ジ</t>
    </rPh>
    <rPh sb="5" eb="7">
      <t>ハイチ</t>
    </rPh>
    <rPh sb="7" eb="9">
      <t>カイゼン</t>
    </rPh>
    <rPh sb="9" eb="11">
      <t>カサン</t>
    </rPh>
    <phoneticPr fontId="2"/>
  </si>
  <si>
    <t>１歳児配置改善加算</t>
    <rPh sb="1" eb="3">
      <t>サイジ</t>
    </rPh>
    <rPh sb="3" eb="5">
      <t>ハイチ</t>
    </rPh>
    <rPh sb="5" eb="7">
      <t>カイゼン</t>
    </rPh>
    <rPh sb="7" eb="9">
      <t>カサン</t>
    </rPh>
    <phoneticPr fontId="2"/>
  </si>
  <si>
    <t>主任保育士専任加算</t>
    <rPh sb="0" eb="2">
      <t>シュニン</t>
    </rPh>
    <rPh sb="2" eb="5">
      <t>ホイクシ</t>
    </rPh>
    <rPh sb="5" eb="7">
      <t>センニン</t>
    </rPh>
    <rPh sb="7" eb="9">
      <t>カサン</t>
    </rPh>
    <phoneticPr fontId="2"/>
  </si>
  <si>
    <t>事務職員雇上費加算</t>
    <rPh sb="0" eb="2">
      <t>ジム</t>
    </rPh>
    <rPh sb="2" eb="4">
      <t>ショクイン</t>
    </rPh>
    <rPh sb="4" eb="5">
      <t>ヤト</t>
    </rPh>
    <rPh sb="5" eb="6">
      <t>ア</t>
    </rPh>
    <rPh sb="6" eb="7">
      <t>ヒ</t>
    </rPh>
    <rPh sb="7" eb="9">
      <t>カサン</t>
    </rPh>
    <phoneticPr fontId="2"/>
  </si>
  <si>
    <t>チーム保育推進加算</t>
    <rPh sb="3" eb="5">
      <t>ホイク</t>
    </rPh>
    <rPh sb="5" eb="7">
      <t>スイシン</t>
    </rPh>
    <rPh sb="7" eb="9">
      <t>カサン</t>
    </rPh>
    <phoneticPr fontId="2"/>
  </si>
  <si>
    <t>●</t>
    <phoneticPr fontId="4"/>
  </si>
  <si>
    <t>園合計</t>
    <rPh sb="0" eb="1">
      <t>ソノ</t>
    </rPh>
    <rPh sb="1" eb="3">
      <t>ゴウケイ</t>
    </rPh>
    <phoneticPr fontId="4"/>
  </si>
  <si>
    <t>施設長を配置していない場合の調整（減算）</t>
    <rPh sb="0" eb="3">
      <t>シセツチョウ</t>
    </rPh>
    <rPh sb="4" eb="6">
      <t>ハイチ</t>
    </rPh>
    <rPh sb="11" eb="13">
      <t>バアイ</t>
    </rPh>
    <rPh sb="14" eb="16">
      <t>チョウセイ</t>
    </rPh>
    <rPh sb="17" eb="19">
      <t>ゲンサン</t>
    </rPh>
    <phoneticPr fontId="2"/>
  </si>
  <si>
    <t>加算一般</t>
    <rPh sb="0" eb="2">
      <t>カサン</t>
    </rPh>
    <rPh sb="2" eb="4">
      <t>イッパン</t>
    </rPh>
    <phoneticPr fontId="4"/>
  </si>
  <si>
    <t>療育支援</t>
    <rPh sb="0" eb="4">
      <t>リョウイクシエン</t>
    </rPh>
    <phoneticPr fontId="4"/>
  </si>
  <si>
    <t>栄養管理</t>
    <rPh sb="0" eb="4">
      <t>エイヨウカンリ</t>
    </rPh>
    <phoneticPr fontId="4"/>
  </si>
  <si>
    <t>A(特別児童扶養手当支給対象児童受入）</t>
    <rPh sb="2" eb="4">
      <t>トクベツ</t>
    </rPh>
    <rPh sb="4" eb="6">
      <t>ジドウ</t>
    </rPh>
    <rPh sb="6" eb="10">
      <t>フヨウテアテ</t>
    </rPh>
    <rPh sb="10" eb="16">
      <t>シキュウタイショウジドウ</t>
    </rPh>
    <rPh sb="16" eb="17">
      <t>ウ</t>
    </rPh>
    <rPh sb="17" eb="18">
      <t>イ</t>
    </rPh>
    <phoneticPr fontId="4"/>
  </si>
  <si>
    <t>B(それ以外の障害児受入）</t>
    <rPh sb="4" eb="6">
      <t>イガイ</t>
    </rPh>
    <rPh sb="7" eb="11">
      <t>ショウガイジウ</t>
    </rPh>
    <rPh sb="11" eb="12">
      <t>イ</t>
    </rPh>
    <phoneticPr fontId="4"/>
  </si>
  <si>
    <t>A(配置)</t>
    <rPh sb="2" eb="4">
      <t>ハイチ</t>
    </rPh>
    <phoneticPr fontId="4"/>
  </si>
  <si>
    <t>B(兼務)</t>
    <rPh sb="2" eb="4">
      <t>ケンム</t>
    </rPh>
    <phoneticPr fontId="4"/>
  </si>
  <si>
    <t>C(嘱託)</t>
    <rPh sb="2" eb="4">
      <t>ショクタク</t>
    </rPh>
    <phoneticPr fontId="4"/>
  </si>
  <si>
    <t>〇　各種加算・調整の適用状況（該当するものに「●」又は選択）</t>
    <rPh sb="2" eb="6">
      <t>カクシュカサン</t>
    </rPh>
    <rPh sb="7" eb="9">
      <t>チョウセイ</t>
    </rPh>
    <rPh sb="10" eb="14">
      <t>テキヨウジョウキョウ</t>
    </rPh>
    <rPh sb="15" eb="17">
      <t>ガイトウ</t>
    </rPh>
    <rPh sb="25" eb="26">
      <t>マタ</t>
    </rPh>
    <rPh sb="27" eb="29">
      <t>センタク</t>
    </rPh>
    <phoneticPr fontId="4"/>
  </si>
  <si>
    <t>夜間保育加算</t>
    <rPh sb="0" eb="2">
      <t>ヤカン</t>
    </rPh>
    <rPh sb="2" eb="4">
      <t>ホイク</t>
    </rPh>
    <rPh sb="4" eb="6">
      <t>カサン</t>
    </rPh>
    <phoneticPr fontId="2"/>
  </si>
  <si>
    <t>療育支援加算</t>
    <rPh sb="0" eb="6">
      <t>リョウイクシエンカサン</t>
    </rPh>
    <phoneticPr fontId="2"/>
  </si>
  <si>
    <t>栄養管理加算</t>
    <rPh sb="0" eb="6">
      <t>エイヨウカンリカサン</t>
    </rPh>
    <phoneticPr fontId="2"/>
  </si>
  <si>
    <t>※ 「●」の場合（区分2）加算率から2％減</t>
    <rPh sb="6" eb="8">
      <t>バアイ</t>
    </rPh>
    <rPh sb="9" eb="11">
      <t>クブン</t>
    </rPh>
    <rPh sb="13" eb="16">
      <t>カサンリツ</t>
    </rPh>
    <rPh sb="20" eb="21">
      <t>ゲン</t>
    </rPh>
    <phoneticPr fontId="4"/>
  </si>
  <si>
    <t>区分1</t>
    <rPh sb="0" eb="2">
      <t>クブン</t>
    </rPh>
    <phoneticPr fontId="4"/>
  </si>
  <si>
    <t>区分2</t>
    <rPh sb="0" eb="2">
      <t>クブン</t>
    </rPh>
    <phoneticPr fontId="4"/>
  </si>
  <si>
    <t>○　加算率</t>
    <rPh sb="2" eb="5">
      <t>カサンリツ</t>
    </rPh>
    <phoneticPr fontId="4"/>
  </si>
  <si>
    <t>D</t>
    <phoneticPr fontId="4"/>
  </si>
  <si>
    <t>C</t>
    <phoneticPr fontId="4"/>
  </si>
  <si>
    <t>A</t>
    <phoneticPr fontId="4"/>
  </si>
  <si>
    <t>定員key1</t>
    <rPh sb="0" eb="2">
      <t>テイイン</t>
    </rPh>
    <phoneticPr fontId="4"/>
  </si>
  <si>
    <t>定員key2</t>
    <rPh sb="0" eb="2">
      <t>テイイン</t>
    </rPh>
    <phoneticPr fontId="4"/>
  </si>
  <si>
    <t>標準</t>
    <rPh sb="0" eb="2">
      <t>ヒョウジュン</t>
    </rPh>
    <phoneticPr fontId="4"/>
  </si>
  <si>
    <t>○　加算額計算（区分1）</t>
    <rPh sb="2" eb="5">
      <t>カサンガク</t>
    </rPh>
    <rPh sb="5" eb="7">
      <t>ケイサン</t>
    </rPh>
    <rPh sb="8" eb="10">
      <t>クブン</t>
    </rPh>
    <phoneticPr fontId="4"/>
  </si>
  <si>
    <t>処遇改善等加算（本園/標準時間）単価</t>
    <rPh sb="0" eb="7">
      <t>ショグウカイゼントウカサン</t>
    </rPh>
    <rPh sb="11" eb="15">
      <t>ヒョウジュンジカン</t>
    </rPh>
    <rPh sb="16" eb="18">
      <t>タンカ</t>
    </rPh>
    <phoneticPr fontId="4"/>
  </si>
  <si>
    <t>処遇改善等加算（本園/短時間）単価</t>
    <rPh sb="0" eb="5">
      <t>ショグウカイゼントウ</t>
    </rPh>
    <rPh sb="5" eb="7">
      <t>カサン</t>
    </rPh>
    <rPh sb="8" eb="10">
      <t>ホンエン</t>
    </rPh>
    <rPh sb="11" eb="14">
      <t>タンジカン</t>
    </rPh>
    <rPh sb="15" eb="17">
      <t>タンカ</t>
    </rPh>
    <phoneticPr fontId="4"/>
  </si>
  <si>
    <t>処遇改善等加算（分園/標準時間）単価</t>
    <rPh sb="0" eb="7">
      <t>ショグウカイゼントウカサン</t>
    </rPh>
    <rPh sb="11" eb="15">
      <t>ヒョウジュンジカン</t>
    </rPh>
    <rPh sb="16" eb="18">
      <t>タンカ</t>
    </rPh>
    <phoneticPr fontId="4"/>
  </si>
  <si>
    <t>処遇改善等加算（分園/短時間）単価</t>
    <rPh sb="0" eb="5">
      <t>ショグウカイゼントウ</t>
    </rPh>
    <rPh sb="5" eb="7">
      <t>カサン</t>
    </rPh>
    <rPh sb="11" eb="14">
      <t>タンジカン</t>
    </rPh>
    <rPh sb="15" eb="17">
      <t>タンカ</t>
    </rPh>
    <phoneticPr fontId="4"/>
  </si>
  <si>
    <t>3歳児配置改善加算単価</t>
    <rPh sb="1" eb="3">
      <t>サイジ</t>
    </rPh>
    <rPh sb="3" eb="9">
      <t>ハイチカイゼンカサン</t>
    </rPh>
    <rPh sb="9" eb="11">
      <t>タンカ</t>
    </rPh>
    <phoneticPr fontId="4"/>
  </si>
  <si>
    <t>1歳児配置改善加算単価</t>
    <rPh sb="1" eb="3">
      <t>サイジ</t>
    </rPh>
    <rPh sb="3" eb="9">
      <t>ハイチカイゼンカサン</t>
    </rPh>
    <rPh sb="9" eb="11">
      <t>タンカ</t>
    </rPh>
    <phoneticPr fontId="4"/>
  </si>
  <si>
    <t>4歳以上児配置改善加算単価</t>
    <rPh sb="1" eb="4">
      <t>サイイジョウ</t>
    </rPh>
    <rPh sb="4" eb="5">
      <t>ジ</t>
    </rPh>
    <rPh sb="5" eb="7">
      <t>ハイチ</t>
    </rPh>
    <rPh sb="7" eb="9">
      <t>カイゼン</t>
    </rPh>
    <rPh sb="9" eb="11">
      <t>カサン</t>
    </rPh>
    <rPh sb="11" eb="13">
      <t>タンカ</t>
    </rPh>
    <phoneticPr fontId="4"/>
  </si>
  <si>
    <t>休日保育</t>
    <rPh sb="0" eb="4">
      <t>キュウジツホイク</t>
    </rPh>
    <phoneticPr fontId="4"/>
  </si>
  <si>
    <t>～210人</t>
  </si>
  <si>
    <t>211人～279人</t>
  </si>
  <si>
    <t>280人～349人</t>
  </si>
  <si>
    <t>350人～419人</t>
  </si>
  <si>
    <t>420人～489人</t>
  </si>
  <si>
    <t>490人～559人</t>
  </si>
  <si>
    <t>560人～629人</t>
  </si>
  <si>
    <t>630人～699人</t>
  </si>
  <si>
    <t>700人～769人</t>
  </si>
  <si>
    <t>770人～839人</t>
  </si>
  <si>
    <t>840人～909人</t>
  </si>
  <si>
    <t>910人～979人</t>
  </si>
  <si>
    <t>980人～1049人</t>
  </si>
  <si>
    <t>1050人～</t>
  </si>
  <si>
    <t>休日保育加算単価</t>
    <rPh sb="0" eb="8">
      <t>キュウジツホイクカサンタンカ</t>
    </rPh>
    <phoneticPr fontId="4"/>
  </si>
  <si>
    <t>770人～839人</t>
    <phoneticPr fontId="4"/>
  </si>
  <si>
    <t>夜間保育加算単価</t>
    <rPh sb="0" eb="6">
      <t>ヤカンホイクカサン</t>
    </rPh>
    <rPh sb="6" eb="8">
      <t>タンカ</t>
    </rPh>
    <phoneticPr fontId="4"/>
  </si>
  <si>
    <t>チーム保育推進加算単価</t>
    <rPh sb="3" eb="5">
      <t>ホイク</t>
    </rPh>
    <rPh sb="5" eb="7">
      <t>スイシン</t>
    </rPh>
    <rPh sb="7" eb="9">
      <t>カサン</t>
    </rPh>
    <rPh sb="9" eb="11">
      <t>タンカ</t>
    </rPh>
    <phoneticPr fontId="4"/>
  </si>
  <si>
    <t>分園の調整</t>
    <rPh sb="0" eb="2">
      <t>ブンエン</t>
    </rPh>
    <rPh sb="3" eb="5">
      <t>チョウセイ</t>
    </rPh>
    <phoneticPr fontId="4"/>
  </si>
  <si>
    <t>施設長未設置</t>
    <rPh sb="0" eb="2">
      <t>シセツ</t>
    </rPh>
    <rPh sb="2" eb="3">
      <t>オサ</t>
    </rPh>
    <rPh sb="3" eb="6">
      <t>ミセッチ</t>
    </rPh>
    <phoneticPr fontId="6"/>
  </si>
  <si>
    <t>主任保育士専任加算単価</t>
    <rPh sb="0" eb="9">
      <t>シュニンホイクシセンニンカサン</t>
    </rPh>
    <rPh sb="9" eb="11">
      <t>タンカ</t>
    </rPh>
    <phoneticPr fontId="4"/>
  </si>
  <si>
    <t>事務職員雇上費加算単価</t>
    <rPh sb="9" eb="11">
      <t>タンカ</t>
    </rPh>
    <phoneticPr fontId="4"/>
  </si>
  <si>
    <t>療育支援加算単価</t>
    <rPh sb="0" eb="6">
      <t>リョウイクシエンカサン</t>
    </rPh>
    <rPh sb="6" eb="8">
      <t>タンカ</t>
    </rPh>
    <phoneticPr fontId="2"/>
  </si>
  <si>
    <t>栄養管理加算単価</t>
    <rPh sb="0" eb="6">
      <t>エイヨウカンリカサン</t>
    </rPh>
    <rPh sb="6" eb="8">
      <t>タンカ</t>
    </rPh>
    <phoneticPr fontId="4"/>
  </si>
  <si>
    <t>月額</t>
    <rPh sb="0" eb="2">
      <t>ゲツガク</t>
    </rPh>
    <phoneticPr fontId="4"/>
  </si>
  <si>
    <t>児童数（①）</t>
    <rPh sb="0" eb="3">
      <t>ジドウスウ</t>
    </rPh>
    <phoneticPr fontId="4"/>
  </si>
  <si>
    <t>単価計（②）</t>
    <rPh sb="0" eb="2">
      <t>タンカ</t>
    </rPh>
    <rPh sb="2" eb="3">
      <t>ケイ</t>
    </rPh>
    <phoneticPr fontId="4"/>
  </si>
  <si>
    <t>月額（①×②）</t>
    <rPh sb="0" eb="2">
      <t>ゲツガク</t>
    </rPh>
    <phoneticPr fontId="4"/>
  </si>
  <si>
    <t>○　加算額計算（区分2）</t>
    <rPh sb="2" eb="5">
      <t>カサンガク</t>
    </rPh>
    <rPh sb="5" eb="7">
      <t>ケイサン</t>
    </rPh>
    <rPh sb="8" eb="10">
      <t>クブン</t>
    </rPh>
    <phoneticPr fontId="4"/>
  </si>
  <si>
    <t>○　実施月数（通常は12か月）</t>
    <rPh sb="2" eb="6">
      <t>ジッシゲッスウ</t>
    </rPh>
    <rPh sb="7" eb="9">
      <t>ツウジョウ</t>
    </rPh>
    <rPh sb="13" eb="14">
      <t>ゲツ</t>
    </rPh>
    <phoneticPr fontId="4"/>
  </si>
  <si>
    <t>※　必要な場合は1～12の間で修正すること。</t>
    <rPh sb="2" eb="4">
      <t>ヒツヨウ</t>
    </rPh>
    <rPh sb="5" eb="7">
      <t>バアイ</t>
    </rPh>
    <rPh sb="13" eb="14">
      <t>アイダ</t>
    </rPh>
    <rPh sb="15" eb="17">
      <t>シュウセイ</t>
    </rPh>
    <phoneticPr fontId="4"/>
  </si>
  <si>
    <t>○　加算額見込み計算結果</t>
    <rPh sb="2" eb="5">
      <t>カサンガク</t>
    </rPh>
    <rPh sb="5" eb="7">
      <t>ミコ</t>
    </rPh>
    <rPh sb="8" eb="12">
      <t>ケイサンケッカ</t>
    </rPh>
    <phoneticPr fontId="4"/>
  </si>
  <si>
    <t>年額</t>
    <rPh sb="0" eb="2">
      <t>ネンガク</t>
    </rPh>
    <phoneticPr fontId="4"/>
  </si>
  <si>
    <t>(R7限り)処遇改善キャリアパス要件適合なし</t>
    <rPh sb="3" eb="4">
      <t>カギ</t>
    </rPh>
    <rPh sb="6" eb="10">
      <t>ショグウカイゼン</t>
    </rPh>
    <rPh sb="16" eb="18">
      <t>ヨウケン</t>
    </rPh>
    <rPh sb="18" eb="20">
      <t>テキゴウ</t>
    </rPh>
    <phoneticPr fontId="2"/>
  </si>
  <si>
    <t>加算率（a）</t>
    <rPh sb="0" eb="3">
      <t>カサンリツ</t>
    </rPh>
    <phoneticPr fontId="2"/>
  </si>
  <si>
    <t>加算率（b）</t>
    <rPh sb="0" eb="3">
      <t>カサンリツ</t>
    </rPh>
    <phoneticPr fontId="2"/>
  </si>
  <si>
    <t>チーム保育</t>
    <rPh sb="3" eb="5">
      <t>ホイク</t>
    </rPh>
    <phoneticPr fontId="4"/>
  </si>
  <si>
    <t>土曜弊所</t>
    <rPh sb="0" eb="4">
      <t>ドヨウヘイショ</t>
    </rPh>
    <phoneticPr fontId="4"/>
  </si>
  <si>
    <t>月に1日</t>
    <rPh sb="0" eb="1">
      <t>ゲツ</t>
    </rPh>
    <rPh sb="3" eb="4">
      <t>ニチ</t>
    </rPh>
    <phoneticPr fontId="4"/>
  </si>
  <si>
    <t>月に2日</t>
    <rPh sb="0" eb="1">
      <t>ゲツ</t>
    </rPh>
    <rPh sb="3" eb="4">
      <t>ニチ</t>
    </rPh>
    <phoneticPr fontId="4"/>
  </si>
  <si>
    <t>月に3日以上</t>
    <rPh sb="0" eb="1">
      <t>ゲツ</t>
    </rPh>
    <rPh sb="3" eb="4">
      <t>ニチ</t>
    </rPh>
    <rPh sb="4" eb="6">
      <t>イジョウ</t>
    </rPh>
    <phoneticPr fontId="4"/>
  </si>
  <si>
    <t>全ての土曜日</t>
    <rPh sb="0" eb="1">
      <t>スベ</t>
    </rPh>
    <rPh sb="3" eb="6">
      <t>ドヨウビ</t>
    </rPh>
    <phoneticPr fontId="4"/>
  </si>
  <si>
    <t>土曜閉所</t>
    <rPh sb="0" eb="2">
      <t>ドヨウ</t>
    </rPh>
    <rPh sb="2" eb="4">
      <t>ヘイショ</t>
    </rPh>
    <phoneticPr fontId="6"/>
  </si>
  <si>
    <t>flag</t>
    <phoneticPr fontId="4"/>
  </si>
  <si>
    <t>土曜閉所減算単価</t>
    <rPh sb="0" eb="4">
      <t>ドヨウヘイショ</t>
    </rPh>
    <rPh sb="4" eb="6">
      <t>ゲンサン</t>
    </rPh>
    <rPh sb="6" eb="8">
      <t>タンカ</t>
    </rPh>
    <phoneticPr fontId="4"/>
  </si>
  <si>
    <t>施設長を設置していない場合の調整（本園）</t>
    <rPh sb="0" eb="2">
      <t>シセツ</t>
    </rPh>
    <rPh sb="2" eb="3">
      <t>オサ</t>
    </rPh>
    <rPh sb="4" eb="6">
      <t>セッチ</t>
    </rPh>
    <rPh sb="11" eb="13">
      <t>バアイ</t>
    </rPh>
    <rPh sb="14" eb="16">
      <t>チョウセイ</t>
    </rPh>
    <rPh sb="17" eb="18">
      <t>ホン</t>
    </rPh>
    <rPh sb="18" eb="19">
      <t>エン</t>
    </rPh>
    <phoneticPr fontId="4"/>
  </si>
  <si>
    <t>施設長を設置していない場合の調整（分園）</t>
    <rPh sb="0" eb="2">
      <t>シセツ</t>
    </rPh>
    <rPh sb="2" eb="3">
      <t>オサ</t>
    </rPh>
    <rPh sb="4" eb="6">
      <t>セッチ</t>
    </rPh>
    <rPh sb="11" eb="13">
      <t>バアイ</t>
    </rPh>
    <rPh sb="14" eb="16">
      <t>チョウセイ</t>
    </rPh>
    <rPh sb="17" eb="19">
      <t>ブンエン</t>
    </rPh>
    <phoneticPr fontId="4"/>
  </si>
  <si>
    <t>【保育所用】処遇改善等加算区分1・2加算額見込み計算表</t>
    <rPh sb="1" eb="5">
      <t>ホイクショヨウ</t>
    </rPh>
    <rPh sb="6" eb="13">
      <t>ショグウカイゼントウカサン</t>
    </rPh>
    <phoneticPr fontId="4"/>
  </si>
  <si>
    <t>列1</t>
  </si>
  <si>
    <t>列2</t>
  </si>
  <si>
    <t>列3</t>
  </si>
  <si>
    <t>列4</t>
  </si>
  <si>
    <t>列5</t>
  </si>
  <si>
    <t>列6</t>
  </si>
  <si>
    <t>列7</t>
  </si>
  <si>
    <t>列8</t>
  </si>
  <si>
    <t>列9</t>
  </si>
  <si>
    <t>列10</t>
  </si>
  <si>
    <t>列11</t>
  </si>
  <si>
    <t>列12</t>
  </si>
  <si>
    <t>列13</t>
  </si>
  <si>
    <t>列14</t>
  </si>
  <si>
    <t>列15</t>
  </si>
  <si>
    <t>列16</t>
  </si>
  <si>
    <t>列17</t>
  </si>
  <si>
    <t>列18</t>
  </si>
  <si>
    <t>列19</t>
  </si>
  <si>
    <t>列20</t>
  </si>
  <si>
    <t>列21</t>
  </si>
  <si>
    <t>加算率(a)</t>
    <rPh sb="0" eb="2">
      <t>カサン</t>
    </rPh>
    <rPh sb="2" eb="3">
      <t>リツ</t>
    </rPh>
    <phoneticPr fontId="4"/>
  </si>
  <si>
    <t>加算率(b)</t>
    <rPh sb="0" eb="2">
      <t>カサン</t>
    </rPh>
    <rPh sb="2" eb="3">
      <t>リツ</t>
    </rPh>
    <phoneticPr fontId="4"/>
  </si>
  <si>
    <t>月1日</t>
    <rPh sb="0" eb="1">
      <t>ゲツ</t>
    </rPh>
    <rPh sb="2" eb="3">
      <t>ニチ</t>
    </rPh>
    <phoneticPr fontId="4"/>
  </si>
  <si>
    <t>月2日</t>
    <rPh sb="0" eb="1">
      <t>ゲツ</t>
    </rPh>
    <rPh sb="2" eb="3">
      <t>ニチ</t>
    </rPh>
    <phoneticPr fontId="4"/>
  </si>
  <si>
    <t>月3日以上</t>
    <rPh sb="0" eb="1">
      <t>ゲツ</t>
    </rPh>
    <rPh sb="2" eb="3">
      <t>ニチ</t>
    </rPh>
    <rPh sb="3" eb="5">
      <t>イジョウ</t>
    </rPh>
    <phoneticPr fontId="4"/>
  </si>
  <si>
    <t>すべて</t>
    <phoneticPr fontId="4"/>
  </si>
  <si>
    <t>施設・事業所名</t>
    <rPh sb="0" eb="2">
      <t>シセツ</t>
    </rPh>
    <rPh sb="3" eb="6">
      <t>ジギョウショ</t>
    </rPh>
    <rPh sb="6" eb="7">
      <t>メイ</t>
    </rPh>
    <phoneticPr fontId="4"/>
  </si>
  <si>
    <t>青色セルは入力項目</t>
    <rPh sb="0" eb="2">
      <t>アオイロ</t>
    </rPh>
    <rPh sb="5" eb="7">
      <t>ニュウリョク</t>
    </rPh>
    <rPh sb="7" eb="9">
      <t>コウモク</t>
    </rPh>
    <phoneticPr fontId="4"/>
  </si>
  <si>
    <t>児童数は、月初日利用児童数を入力すること。</t>
    <rPh sb="0" eb="3">
      <t>ジドウスウ</t>
    </rPh>
    <rPh sb="5" eb="6">
      <t>ツキ</t>
    </rPh>
    <rPh sb="6" eb="8">
      <t>ショニチ</t>
    </rPh>
    <rPh sb="8" eb="10">
      <t>リヨウ</t>
    </rPh>
    <rPh sb="10" eb="13">
      <t>ジドウスウ</t>
    </rPh>
    <rPh sb="14" eb="16">
      <t>ニュウリョク</t>
    </rPh>
    <phoneticPr fontId="4"/>
  </si>
  <si>
    <t>小規模保育所、事業所内保育事業所については、１，２歳児、０歳児欄に記入すること。</t>
    <rPh sb="0" eb="3">
      <t>ショウキボ</t>
    </rPh>
    <rPh sb="3" eb="6">
      <t>ホイクショ</t>
    </rPh>
    <rPh sb="7" eb="10">
      <t>ジギョウショ</t>
    </rPh>
    <rPh sb="10" eb="11">
      <t>ナイ</t>
    </rPh>
    <rPh sb="11" eb="13">
      <t>ホイク</t>
    </rPh>
    <rPh sb="13" eb="16">
      <t>ジギョウショ</t>
    </rPh>
    <rPh sb="25" eb="27">
      <t>サイジ</t>
    </rPh>
    <rPh sb="29" eb="31">
      <t>サイジ</t>
    </rPh>
    <rPh sb="31" eb="32">
      <t>ラン</t>
    </rPh>
    <rPh sb="33" eb="35">
      <t>キニュウ</t>
    </rPh>
    <phoneticPr fontId="4"/>
  </si>
  <si>
    <t>（１）令和６年度実績</t>
    <phoneticPr fontId="4"/>
  </si>
  <si>
    <t>６年度</t>
    <rPh sb="1" eb="3">
      <t>ネンド</t>
    </rPh>
    <phoneticPr fontId="4"/>
  </si>
  <si>
    <t>平均
児童数</t>
    <rPh sb="0" eb="2">
      <t>ヘイキン</t>
    </rPh>
    <rPh sb="3" eb="6">
      <t>ジドウスウ</t>
    </rPh>
    <phoneticPr fontId="4"/>
  </si>
  <si>
    <t>実績</t>
    <rPh sb="0" eb="2">
      <t>ジッセキ</t>
    </rPh>
    <phoneticPr fontId="4"/>
  </si>
  <si>
    <t>５歳児</t>
    <rPh sb="1" eb="3">
      <t>サイジ</t>
    </rPh>
    <phoneticPr fontId="4"/>
  </si>
  <si>
    <t>児童数</t>
    <rPh sb="0" eb="3">
      <t>ジドウスウ</t>
    </rPh>
    <phoneticPr fontId="4"/>
  </si>
  <si>
    <t>伸び率</t>
    <rPh sb="0" eb="1">
      <t>ノ</t>
    </rPh>
    <rPh sb="2" eb="3">
      <t>リツ</t>
    </rPh>
    <phoneticPr fontId="4"/>
  </si>
  <si>
    <t xml:space="preserve"> </t>
    <phoneticPr fontId="4"/>
  </si>
  <si>
    <t>４歳児</t>
    <rPh sb="1" eb="3">
      <t>サイジ</t>
    </rPh>
    <phoneticPr fontId="4"/>
  </si>
  <si>
    <t>３歳児</t>
    <rPh sb="1" eb="3">
      <t>サイジ</t>
    </rPh>
    <phoneticPr fontId="4"/>
  </si>
  <si>
    <t>２歳児</t>
    <rPh sb="1" eb="3">
      <t>サイジ</t>
    </rPh>
    <phoneticPr fontId="4"/>
  </si>
  <si>
    <t>１歳児</t>
    <rPh sb="1" eb="3">
      <t>サイジ</t>
    </rPh>
    <phoneticPr fontId="4"/>
  </si>
  <si>
    <t>０歳児</t>
    <rPh sb="1" eb="3">
      <t>サイジ</t>
    </rPh>
    <phoneticPr fontId="4"/>
  </si>
  <si>
    <t>合計</t>
    <rPh sb="0" eb="2">
      <t>ゴウケイ</t>
    </rPh>
    <phoneticPr fontId="4"/>
  </si>
  <si>
    <t>（２）前年実績による令和７年度見込み年齢別平均児童数</t>
    <rPh sb="3" eb="5">
      <t>ゼンネン</t>
    </rPh>
    <rPh sb="5" eb="7">
      <t>ジッセキ</t>
    </rPh>
    <rPh sb="10" eb="12">
      <t>レイワ</t>
    </rPh>
    <rPh sb="13" eb="15">
      <t>ネンド</t>
    </rPh>
    <rPh sb="15" eb="17">
      <t>ミコ</t>
    </rPh>
    <rPh sb="18" eb="20">
      <t>ネンレイ</t>
    </rPh>
    <rPh sb="20" eb="21">
      <t>ベツ</t>
    </rPh>
    <rPh sb="21" eb="23">
      <t>ヘイキン</t>
    </rPh>
    <rPh sb="23" eb="26">
      <t>ジドウスウ</t>
    </rPh>
    <phoneticPr fontId="4"/>
  </si>
  <si>
    <t>７年度</t>
    <rPh sb="1" eb="3">
      <t>ネンド</t>
    </rPh>
    <phoneticPr fontId="4"/>
  </si>
  <si>
    <t>見込み（4月実績×（１）で算出された伸び率）</t>
    <phoneticPr fontId="4"/>
  </si>
  <si>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4"/>
  </si>
  <si>
    <t>（３）前年度実績による見込みによりがたい場合の年齢別平均児童数</t>
    <rPh sb="3" eb="6">
      <t>ゼンネンド</t>
    </rPh>
    <rPh sb="6" eb="8">
      <t>ジッセキ</t>
    </rPh>
    <rPh sb="11" eb="13">
      <t>ミコ</t>
    </rPh>
    <rPh sb="20" eb="22">
      <t>バアイ</t>
    </rPh>
    <rPh sb="23" eb="26">
      <t>ネンレイベツ</t>
    </rPh>
    <rPh sb="26" eb="28">
      <t>ヘイキン</t>
    </rPh>
    <rPh sb="28" eb="30">
      <t>ジドウ</t>
    </rPh>
    <rPh sb="30" eb="31">
      <t>スウ</t>
    </rPh>
    <phoneticPr fontId="4"/>
  </si>
  <si>
    <t>見込み</t>
    <phoneticPr fontId="4"/>
  </si>
  <si>
    <t>前年度実績による見込みによりがたい場合、その理由　（３）の算出結果を使用する場合は入力必須</t>
    <rPh sb="0" eb="3">
      <t>ゼンネンド</t>
    </rPh>
    <rPh sb="3" eb="5">
      <t>ジッセキ</t>
    </rPh>
    <rPh sb="8" eb="10">
      <t>ミコ</t>
    </rPh>
    <rPh sb="17" eb="19">
      <t>バアイ</t>
    </rPh>
    <rPh sb="22" eb="24">
      <t>リユウ</t>
    </rPh>
    <rPh sb="29" eb="31">
      <t>サンシュツ</t>
    </rPh>
    <rPh sb="31" eb="33">
      <t>ケッカ</t>
    </rPh>
    <rPh sb="34" eb="36">
      <t>シヨウ</t>
    </rPh>
    <rPh sb="38" eb="40">
      <t>バアイ</t>
    </rPh>
    <rPh sb="41" eb="43">
      <t>ニュウリョク</t>
    </rPh>
    <rPh sb="43" eb="45">
      <t>ヒッス</t>
    </rPh>
    <phoneticPr fontId="4"/>
  </si>
  <si>
    <t>例：近隣の保育所が、10月に閉所予定であり、その児童数の○○人を受け入れる予定であるため。</t>
    <rPh sb="0" eb="1">
      <t>レイ</t>
    </rPh>
    <rPh sb="2" eb="4">
      <t>キンリン</t>
    </rPh>
    <rPh sb="5" eb="7">
      <t>ホイク</t>
    </rPh>
    <rPh sb="7" eb="8">
      <t>ショ</t>
    </rPh>
    <rPh sb="12" eb="13">
      <t>ガツ</t>
    </rPh>
    <rPh sb="14" eb="16">
      <t>ヘイショ</t>
    </rPh>
    <rPh sb="16" eb="18">
      <t>ヨテイ</t>
    </rPh>
    <rPh sb="24" eb="27">
      <t>ジドウスウ</t>
    </rPh>
    <rPh sb="30" eb="31">
      <t>ジン</t>
    </rPh>
    <rPh sb="32" eb="33">
      <t>ウ</t>
    </rPh>
    <rPh sb="34" eb="35">
      <t>イ</t>
    </rPh>
    <rPh sb="37" eb="39">
      <t>ヨテイ</t>
    </rPh>
    <phoneticPr fontId="4"/>
  </si>
  <si>
    <t>平均年齢別児童数計算表（保育所）</t>
    <rPh sb="0" eb="2">
      <t>ヘイキン</t>
    </rPh>
    <rPh sb="2" eb="5">
      <t>ネンレイベツ</t>
    </rPh>
    <rPh sb="5" eb="8">
      <t>ジドウスウ</t>
    </rPh>
    <rPh sb="8" eb="11">
      <t>ケイサンヒョウ</t>
    </rPh>
    <rPh sb="12" eb="14">
      <t>ホイク</t>
    </rPh>
    <rPh sb="14" eb="15">
      <t>ショ</t>
    </rPh>
    <phoneticPr fontId="4"/>
  </si>
  <si>
    <t>平均年齢別児童数計算表（保育所／分園）</t>
    <rPh sb="0" eb="2">
      <t>ヘイキン</t>
    </rPh>
    <rPh sb="2" eb="5">
      <t>ネンレイベツ</t>
    </rPh>
    <rPh sb="5" eb="8">
      <t>ジドウスウ</t>
    </rPh>
    <rPh sb="8" eb="11">
      <t>ケイサンヒョウ</t>
    </rPh>
    <rPh sb="12" eb="14">
      <t>ホイク</t>
    </rPh>
    <rPh sb="14" eb="15">
      <t>ショ</t>
    </rPh>
    <rPh sb="16" eb="18">
      <t>ブンエン</t>
    </rPh>
    <phoneticPr fontId="4"/>
  </si>
  <si>
    <t>処遇改善等加算区分３　加算算定対象人数計算表（保育所）</t>
    <rPh sb="0" eb="2">
      <t>ショグウ</t>
    </rPh>
    <rPh sb="2" eb="5">
      <t>カイゼンナド</t>
    </rPh>
    <rPh sb="5" eb="7">
      <t>カサン</t>
    </rPh>
    <rPh sb="7" eb="9">
      <t>クブン</t>
    </rPh>
    <rPh sb="11" eb="13">
      <t>カサン</t>
    </rPh>
    <rPh sb="13" eb="15">
      <t>サンテイ</t>
    </rPh>
    <rPh sb="15" eb="17">
      <t>タイショウ</t>
    </rPh>
    <rPh sb="17" eb="19">
      <t>ニンズウ</t>
    </rPh>
    <rPh sb="19" eb="21">
      <t>ケイサン</t>
    </rPh>
    <rPh sb="21" eb="22">
      <t>ヒョウ</t>
    </rPh>
    <rPh sb="22" eb="24">
      <t>ケイサン</t>
    </rPh>
    <rPh sb="24" eb="25">
      <t>オモテホイクショ</t>
    </rPh>
    <phoneticPr fontId="4"/>
  </si>
  <si>
    <t>0．基礎情報</t>
    <rPh sb="2" eb="4">
      <t>キソ</t>
    </rPh>
    <rPh sb="4" eb="6">
      <t>ジョウホウ</t>
    </rPh>
    <phoneticPr fontId="4"/>
  </si>
  <si>
    <t>選択項目</t>
    <rPh sb="0" eb="2">
      <t>センタク</t>
    </rPh>
    <rPh sb="2" eb="4">
      <t>コウモク</t>
    </rPh>
    <phoneticPr fontId="4"/>
  </si>
  <si>
    <t>入力項目</t>
    <rPh sb="0" eb="2">
      <t>ニュウリョク</t>
    </rPh>
    <rPh sb="2" eb="4">
      <t>コウモク</t>
    </rPh>
    <phoneticPr fontId="4"/>
  </si>
  <si>
    <t>本園分を
記入</t>
    <rPh sb="0" eb="1">
      <t>ホン</t>
    </rPh>
    <rPh sb="1" eb="2">
      <t>エン</t>
    </rPh>
    <rPh sb="2" eb="3">
      <t>ブン</t>
    </rPh>
    <rPh sb="5" eb="7">
      <t>キニュウ</t>
    </rPh>
    <phoneticPr fontId="4"/>
  </si>
  <si>
    <t>利用定員数</t>
    <rPh sb="0" eb="2">
      <t>リヨウ</t>
    </rPh>
    <rPh sb="2" eb="4">
      <t>テイイン</t>
    </rPh>
    <rPh sb="4" eb="5">
      <t>スウ</t>
    </rPh>
    <phoneticPr fontId="4"/>
  </si>
  <si>
    <t>年齢別児童数</t>
    <rPh sb="0" eb="3">
      <t>ネンレイベツ</t>
    </rPh>
    <rPh sb="3" eb="6">
      <t>ジドウスウ</t>
    </rPh>
    <phoneticPr fontId="4"/>
  </si>
  <si>
    <t>４歳児以上児</t>
    <rPh sb="1" eb="3">
      <t>サイジ</t>
    </rPh>
    <rPh sb="3" eb="5">
      <t>イジョウ</t>
    </rPh>
    <rPh sb="5" eb="6">
      <t>ジ</t>
    </rPh>
    <phoneticPr fontId="4"/>
  </si>
  <si>
    <t>３歳児</t>
    <rPh sb="1" eb="2">
      <t>サイ</t>
    </rPh>
    <rPh sb="2" eb="3">
      <t>ジ</t>
    </rPh>
    <phoneticPr fontId="4"/>
  </si>
  <si>
    <t>１，２歳児</t>
    <rPh sb="3" eb="5">
      <t>サイジ</t>
    </rPh>
    <phoneticPr fontId="4"/>
  </si>
  <si>
    <t>　うち１歳児</t>
    <rPh sb="4" eb="6">
      <t>サイジ</t>
    </rPh>
    <phoneticPr fontId="4"/>
  </si>
  <si>
    <t>※</t>
    <phoneticPr fontId="4"/>
  </si>
  <si>
    <r>
      <t xml:space="preserve">各月平均の年齢別児童数を使用する場合は、別途配布している「年齢別児童数計算表」により計算した児童数を入力すること。
</t>
    </r>
    <r>
      <rPr>
        <sz val="11"/>
        <color rgb="FFFF0000"/>
        <rFont val="HG丸ｺﾞｼｯｸM-PRO"/>
        <family val="3"/>
        <charset val="128"/>
      </rPr>
      <t>特例給付を受けて利用する児童がいる場合は、該当する年齢区分に含めること。</t>
    </r>
    <rPh sb="0" eb="2">
      <t>カクツキ</t>
    </rPh>
    <rPh sb="2" eb="4">
      <t>ヘイキン</t>
    </rPh>
    <rPh sb="5" eb="8">
      <t>ネンレイベツ</t>
    </rPh>
    <rPh sb="8" eb="11">
      <t>ジドウスウ</t>
    </rPh>
    <rPh sb="12" eb="14">
      <t>シヨウ</t>
    </rPh>
    <rPh sb="16" eb="18">
      <t>バアイ</t>
    </rPh>
    <rPh sb="20" eb="22">
      <t>ベット</t>
    </rPh>
    <rPh sb="22" eb="24">
      <t>ハイフ</t>
    </rPh>
    <rPh sb="29" eb="32">
      <t>ネンレイベツ</t>
    </rPh>
    <rPh sb="32" eb="35">
      <t>ジドウスウ</t>
    </rPh>
    <rPh sb="35" eb="37">
      <t>ケイサン</t>
    </rPh>
    <rPh sb="37" eb="38">
      <t>オモテ</t>
    </rPh>
    <rPh sb="42" eb="44">
      <t>ケイサン</t>
    </rPh>
    <rPh sb="46" eb="49">
      <t>ジドウスウ</t>
    </rPh>
    <rPh sb="50" eb="52">
      <t>ニュウリョク</t>
    </rPh>
    <phoneticPr fontId="4"/>
  </si>
  <si>
    <t>１．加算対象人数の基礎となる職員数（人）</t>
    <rPh sb="2" eb="4">
      <t>カサン</t>
    </rPh>
    <rPh sb="4" eb="6">
      <t>タイショウ</t>
    </rPh>
    <rPh sb="6" eb="8">
      <t>ニンズウ</t>
    </rPh>
    <rPh sb="9" eb="11">
      <t>キソ</t>
    </rPh>
    <rPh sb="14" eb="17">
      <t>ショクインスウ</t>
    </rPh>
    <rPh sb="18" eb="19">
      <t>ニン</t>
    </rPh>
    <phoneticPr fontId="4"/>
  </si>
  <si>
    <t>本園分</t>
    <rPh sb="0" eb="1">
      <t>ホン</t>
    </rPh>
    <rPh sb="1" eb="2">
      <t>エン</t>
    </rPh>
    <rPh sb="2" eb="3">
      <t>ブン</t>
    </rPh>
    <phoneticPr fontId="4"/>
  </si>
  <si>
    <t>選択
項目</t>
    <rPh sb="0" eb="2">
      <t>センタク</t>
    </rPh>
    <rPh sb="3" eb="5">
      <t>コウモク</t>
    </rPh>
    <phoneticPr fontId="4"/>
  </si>
  <si>
    <t>職員数
（自動計算）</t>
    <rPh sb="0" eb="3">
      <t>ショクインスウ</t>
    </rPh>
    <rPh sb="5" eb="7">
      <t>ジドウ</t>
    </rPh>
    <rPh sb="7" eb="9">
      <t>ケイサン</t>
    </rPh>
    <phoneticPr fontId="4"/>
  </si>
  <si>
    <t>ａ</t>
    <phoneticPr fontId="4"/>
  </si>
  <si>
    <t>年齢別配置基準による職員数</t>
    <rPh sb="0" eb="3">
      <t>ネンレイベツ</t>
    </rPh>
    <rPh sb="3" eb="7">
      <t>ハイキ</t>
    </rPh>
    <rPh sb="10" eb="13">
      <t>ショクインスウ</t>
    </rPh>
    <phoneticPr fontId="4"/>
  </si>
  <si>
    <t>4歳以上児</t>
    <rPh sb="1" eb="4">
      <t>サイイジョウ</t>
    </rPh>
    <rPh sb="2" eb="4">
      <t>イジョウ</t>
    </rPh>
    <rPh sb="4" eb="5">
      <t>ジ</t>
    </rPh>
    <phoneticPr fontId="4"/>
  </si>
  <si>
    <t xml:space="preserve">  4歳以上児配置改善加算</t>
    <rPh sb="4" eb="6">
      <t>イジョウ</t>
    </rPh>
    <phoneticPr fontId="4"/>
  </si>
  <si>
    <t>3歳児</t>
    <rPh sb="1" eb="3">
      <t>サイジ</t>
    </rPh>
    <phoneticPr fontId="4"/>
  </si>
  <si>
    <t xml:space="preserve">  3歳児配置改善加算</t>
    <rPh sb="3" eb="5">
      <t>サイジ</t>
    </rPh>
    <rPh sb="5" eb="7">
      <t>ハイチ</t>
    </rPh>
    <rPh sb="7" eb="9">
      <t>カイゼン</t>
    </rPh>
    <rPh sb="9" eb="11">
      <t>カサン</t>
    </rPh>
    <phoneticPr fontId="4"/>
  </si>
  <si>
    <t xml:space="preserve">  1歳児配置改善加算</t>
    <rPh sb="3" eb="5">
      <t>サイジ</t>
    </rPh>
    <rPh sb="5" eb="7">
      <t>ハイチ</t>
    </rPh>
    <rPh sb="7" eb="9">
      <t>カイゼン</t>
    </rPh>
    <rPh sb="9" eb="11">
      <t>カサン</t>
    </rPh>
    <phoneticPr fontId="4"/>
  </si>
  <si>
    <t>小計（小数点第一位四捨五入）</t>
    <rPh sb="0" eb="2">
      <t>ショウケイ</t>
    </rPh>
    <rPh sb="3" eb="6">
      <t>ショウスウテン</t>
    </rPh>
    <rPh sb="6" eb="7">
      <t>ダイ</t>
    </rPh>
    <rPh sb="7" eb="9">
      <t>イチイ</t>
    </rPh>
    <rPh sb="9" eb="13">
      <t>シシャゴニュウ</t>
    </rPh>
    <phoneticPr fontId="4"/>
  </si>
  <si>
    <t>ｂ</t>
    <phoneticPr fontId="4"/>
  </si>
  <si>
    <r>
      <t>保育標準時間認定の</t>
    </r>
    <r>
      <rPr>
        <sz val="11"/>
        <rFont val="HG丸ｺﾞｼｯｸM-PRO"/>
        <family val="3"/>
        <charset val="128"/>
      </rPr>
      <t>子ども</t>
    </r>
    <rPh sb="0" eb="2">
      <t>ホイク</t>
    </rPh>
    <rPh sb="2" eb="4">
      <t>ヒョウジュン</t>
    </rPh>
    <rPh sb="4" eb="6">
      <t>ジカン</t>
    </rPh>
    <rPh sb="6" eb="8">
      <t>ニンテイ</t>
    </rPh>
    <rPh sb="9" eb="10">
      <t>コ</t>
    </rPh>
    <phoneticPr fontId="4"/>
  </si>
  <si>
    <t>ｃ</t>
    <phoneticPr fontId="4"/>
  </si>
  <si>
    <t>主任保育士専任加算</t>
    <rPh sb="0" eb="2">
      <t>シュニン</t>
    </rPh>
    <rPh sb="2" eb="5">
      <t>ホイクシ</t>
    </rPh>
    <rPh sb="5" eb="7">
      <t>センニン</t>
    </rPh>
    <rPh sb="7" eb="9">
      <t>カサン</t>
    </rPh>
    <phoneticPr fontId="4"/>
  </si>
  <si>
    <t>ｄ</t>
    <phoneticPr fontId="4"/>
  </si>
  <si>
    <t>事務職員雇上費加算</t>
    <rPh sb="0" eb="2">
      <t>ジム</t>
    </rPh>
    <rPh sb="2" eb="4">
      <t>ショクイン</t>
    </rPh>
    <rPh sb="4" eb="5">
      <t>ヤト</t>
    </rPh>
    <rPh sb="5" eb="6">
      <t>ア</t>
    </rPh>
    <rPh sb="6" eb="7">
      <t>ヒ</t>
    </rPh>
    <rPh sb="7" eb="9">
      <t>カサン</t>
    </rPh>
    <phoneticPr fontId="4"/>
  </si>
  <si>
    <t>ｅ</t>
    <phoneticPr fontId="4"/>
  </si>
  <si>
    <t>ｆ</t>
    <phoneticPr fontId="4"/>
  </si>
  <si>
    <t>チーム保育推進加算</t>
    <rPh sb="3" eb="5">
      <t>ホイク</t>
    </rPh>
    <rPh sb="5" eb="7">
      <t>スイシン</t>
    </rPh>
    <rPh sb="7" eb="9">
      <t>カサン</t>
    </rPh>
    <phoneticPr fontId="4"/>
  </si>
  <si>
    <t>g</t>
    <phoneticPr fontId="4"/>
  </si>
  <si>
    <t>利用定員数に基づく職員数</t>
    <rPh sb="0" eb="2">
      <t>リヨウ</t>
    </rPh>
    <rPh sb="2" eb="4">
      <t>テイイン</t>
    </rPh>
    <rPh sb="4" eb="5">
      <t>スウ</t>
    </rPh>
    <rPh sb="6" eb="7">
      <t>モト</t>
    </rPh>
    <rPh sb="9" eb="12">
      <t>ショクインスウ</t>
    </rPh>
    <phoneticPr fontId="4"/>
  </si>
  <si>
    <t>職員数（1人未満端数　四捨五入）</t>
    <rPh sb="0" eb="3">
      <t>ショクインスウ</t>
    </rPh>
    <rPh sb="5" eb="6">
      <t>ニン</t>
    </rPh>
    <rPh sb="6" eb="8">
      <t>ミマン</t>
    </rPh>
    <rPh sb="8" eb="10">
      <t>ハスウ</t>
    </rPh>
    <rPh sb="11" eb="15">
      <t>シシャゴニュウ</t>
    </rPh>
    <phoneticPr fontId="4"/>
  </si>
  <si>
    <t>２．加算算定対象人数（人）</t>
    <rPh sb="2" eb="4">
      <t>カサン</t>
    </rPh>
    <rPh sb="4" eb="6">
      <t>サンテイ</t>
    </rPh>
    <rPh sb="6" eb="8">
      <t>タイショウ</t>
    </rPh>
    <rPh sb="8" eb="10">
      <t>ニンズウ</t>
    </rPh>
    <rPh sb="11" eb="12">
      <t>ニン</t>
    </rPh>
    <phoneticPr fontId="4"/>
  </si>
  <si>
    <t>算定人数</t>
    <rPh sb="0" eb="2">
      <t>サンテイ</t>
    </rPh>
    <rPh sb="2" eb="4">
      <t>ニンズウ</t>
    </rPh>
    <phoneticPr fontId="4"/>
  </si>
  <si>
    <t>実人数</t>
    <rPh sb="0" eb="3">
      <t>ジツニンズウ</t>
    </rPh>
    <phoneticPr fontId="4"/>
  </si>
  <si>
    <t>人数A（職員数の１／３）</t>
    <phoneticPr fontId="4"/>
  </si>
  <si>
    <t>人数B（職員数の１／５）</t>
    <rPh sb="0" eb="2">
      <t>ニンズウ</t>
    </rPh>
    <rPh sb="4" eb="6">
      <t>ショクイン</t>
    </rPh>
    <rPh sb="6" eb="7">
      <t>スウ</t>
    </rPh>
    <phoneticPr fontId="4"/>
  </si>
  <si>
    <t>（参考）加算見込額（円）</t>
    <rPh sb="1" eb="3">
      <t>サンコウ</t>
    </rPh>
    <rPh sb="4" eb="6">
      <t>カサン</t>
    </rPh>
    <rPh sb="6" eb="8">
      <t>ミコ</t>
    </rPh>
    <rPh sb="8" eb="9">
      <t>ガク</t>
    </rPh>
    <rPh sb="10" eb="11">
      <t>エン</t>
    </rPh>
    <phoneticPr fontId="4"/>
  </si>
  <si>
    <t>円　×　人数A</t>
    <rPh sb="0" eb="1">
      <t>エン</t>
    </rPh>
    <rPh sb="4" eb="6">
      <t>ニンズウ</t>
    </rPh>
    <phoneticPr fontId="4"/>
  </si>
  <si>
    <t>円　×　人数B</t>
    <rPh sb="0" eb="1">
      <t>エン</t>
    </rPh>
    <rPh sb="4" eb="6">
      <t>ニンズウ</t>
    </rPh>
    <phoneticPr fontId="4"/>
  </si>
  <si>
    <t>合　計</t>
    <rPh sb="0" eb="1">
      <t>ア</t>
    </rPh>
    <rPh sb="2" eb="3">
      <t>ケイ</t>
    </rPh>
    <phoneticPr fontId="4"/>
  </si>
  <si>
    <t>◆参考①（「児童数計算表」シートのうち『（２）前年実績による令和７年度見込み年齢別平均児童数』により計算した児童数）</t>
    <rPh sb="1" eb="3">
      <t>サンコウ</t>
    </rPh>
    <rPh sb="6" eb="8">
      <t>ジドウ</t>
    </rPh>
    <rPh sb="8" eb="9">
      <t>スウ</t>
    </rPh>
    <rPh sb="9" eb="11">
      <t>ケイサン</t>
    </rPh>
    <rPh sb="11" eb="12">
      <t>オモテ</t>
    </rPh>
    <rPh sb="50" eb="52">
      <t>ケイサン</t>
    </rPh>
    <rPh sb="54" eb="56">
      <t>ジドウ</t>
    </rPh>
    <rPh sb="56" eb="57">
      <t>スウ</t>
    </rPh>
    <phoneticPr fontId="4"/>
  </si>
  <si>
    <t>本園</t>
  </si>
  <si>
    <t>平均児童数</t>
    <rPh sb="0" eb="2">
      <t>ヘイキン</t>
    </rPh>
    <rPh sb="2" eb="4">
      <t>ジドウ</t>
    </rPh>
    <rPh sb="4" eb="5">
      <t>スウ</t>
    </rPh>
    <phoneticPr fontId="4"/>
  </si>
  <si>
    <t>分園</t>
  </si>
  <si>
    <t>4歳以上児</t>
    <rPh sb="1" eb="2">
      <t>サイ</t>
    </rPh>
    <rPh sb="2" eb="4">
      <t>イジョウ</t>
    </rPh>
    <rPh sb="4" eb="5">
      <t>ジ</t>
    </rPh>
    <phoneticPr fontId="4"/>
  </si>
  <si>
    <t>1、2歳児</t>
    <rPh sb="3" eb="5">
      <t>サイジ</t>
    </rPh>
    <phoneticPr fontId="4"/>
  </si>
  <si>
    <t>うち1歳児</t>
    <rPh sb="3" eb="5">
      <t>サイジ</t>
    </rPh>
    <phoneticPr fontId="4"/>
  </si>
  <si>
    <t>0歳児</t>
    <rPh sb="1" eb="3">
      <t>サイジ</t>
    </rPh>
    <phoneticPr fontId="4"/>
  </si>
  <si>
    <t>◆参考②（「児童数計算表」シートのうち『（３）前年度実績による見込みによりがたい場合の年齢別平均児童数』により計算した児童数）</t>
    <rPh sb="1" eb="3">
      <t>サンコウ</t>
    </rPh>
    <rPh sb="6" eb="8">
      <t>ジドウ</t>
    </rPh>
    <rPh sb="8" eb="9">
      <t>スウ</t>
    </rPh>
    <rPh sb="9" eb="11">
      <t>ケイサン</t>
    </rPh>
    <rPh sb="11" eb="12">
      <t>オモテ</t>
    </rPh>
    <rPh sb="55" eb="57">
      <t>ケイサン</t>
    </rPh>
    <rPh sb="59" eb="61">
      <t>ジドウ</t>
    </rPh>
    <rPh sb="61" eb="62">
      <t>スウ</t>
    </rPh>
    <phoneticPr fontId="4"/>
  </si>
  <si>
    <t>入力ありがとうございました。試算の結果は以下のとおりです。</t>
    <rPh sb="0" eb="2">
      <t>ニュウリョク</t>
    </rPh>
    <rPh sb="14" eb="16">
      <t>シサン</t>
    </rPh>
    <rPh sb="17" eb="19">
      <t>ケッカ</t>
    </rPh>
    <rPh sb="20" eb="22">
      <t>イカ</t>
    </rPh>
    <phoneticPr fontId="4"/>
  </si>
  <si>
    <t>※　各シートの青色セル部分について、正しい情報が入力されているか、入力漏れ等がないか必ずご確認ください。</t>
    <rPh sb="2" eb="3">
      <t>カク</t>
    </rPh>
    <rPh sb="7" eb="9">
      <t>アオイロ</t>
    </rPh>
    <rPh sb="11" eb="13">
      <t>ブブン</t>
    </rPh>
    <rPh sb="18" eb="19">
      <t>タダ</t>
    </rPh>
    <rPh sb="21" eb="23">
      <t>ジョウホウ</t>
    </rPh>
    <rPh sb="24" eb="26">
      <t>ニュウリョク</t>
    </rPh>
    <rPh sb="33" eb="35">
      <t>ニュウリョク</t>
    </rPh>
    <rPh sb="35" eb="36">
      <t>モ</t>
    </rPh>
    <rPh sb="37" eb="38">
      <t>トウ</t>
    </rPh>
    <rPh sb="42" eb="43">
      <t>カナラ</t>
    </rPh>
    <rPh sb="45" eb="47">
      <t>カクニン</t>
    </rPh>
    <phoneticPr fontId="4"/>
  </si>
  <si>
    <t>◎加算率</t>
    <rPh sb="1" eb="3">
      <t>カサン</t>
    </rPh>
    <rPh sb="3" eb="4">
      <t>リツ</t>
    </rPh>
    <phoneticPr fontId="4"/>
  </si>
  <si>
    <t>加算率（a）</t>
    <rPh sb="0" eb="2">
      <t>カサン</t>
    </rPh>
    <rPh sb="2" eb="3">
      <t>リツ</t>
    </rPh>
    <phoneticPr fontId="4"/>
  </si>
  <si>
    <t>加算率（b）</t>
    <rPh sb="0" eb="2">
      <t>カサン</t>
    </rPh>
    <rPh sb="2" eb="3">
      <t>リツ</t>
    </rPh>
    <phoneticPr fontId="4"/>
  </si>
  <si>
    <t>◎処遇改善等加算　区分１「基礎分」加算見込額</t>
    <rPh sb="1" eb="3">
      <t>ショグウ</t>
    </rPh>
    <rPh sb="3" eb="5">
      <t>カイゼン</t>
    </rPh>
    <rPh sb="5" eb="6">
      <t>トウ</t>
    </rPh>
    <rPh sb="6" eb="8">
      <t>カサン</t>
    </rPh>
    <rPh sb="9" eb="11">
      <t>クブン</t>
    </rPh>
    <rPh sb="13" eb="15">
      <t>キソ</t>
    </rPh>
    <rPh sb="15" eb="16">
      <t>フン</t>
    </rPh>
    <rPh sb="17" eb="19">
      <t>カサン</t>
    </rPh>
    <rPh sb="19" eb="21">
      <t>ミコ</t>
    </rPh>
    <rPh sb="21" eb="22">
      <t>ガク</t>
    </rPh>
    <phoneticPr fontId="4"/>
  </si>
  <si>
    <t>◎処遇改善等加算　区分２「賃金改善分」加算見込額</t>
    <rPh sb="1" eb="3">
      <t>ショグウ</t>
    </rPh>
    <rPh sb="3" eb="5">
      <t>カイゼン</t>
    </rPh>
    <rPh sb="5" eb="6">
      <t>トウ</t>
    </rPh>
    <rPh sb="6" eb="8">
      <t>カサン</t>
    </rPh>
    <rPh sb="9" eb="11">
      <t>クブン</t>
    </rPh>
    <rPh sb="13" eb="15">
      <t>チンギン</t>
    </rPh>
    <rPh sb="15" eb="17">
      <t>カイゼン</t>
    </rPh>
    <rPh sb="17" eb="18">
      <t>フン</t>
    </rPh>
    <rPh sb="19" eb="21">
      <t>カサン</t>
    </rPh>
    <rPh sb="21" eb="23">
      <t>ミコ</t>
    </rPh>
    <rPh sb="23" eb="24">
      <t>ガク</t>
    </rPh>
    <phoneticPr fontId="4"/>
  </si>
  <si>
    <t>◎処遇改善等加算　区分３「質の向上分」算定対象人数及び加算見込額</t>
    <rPh sb="1" eb="3">
      <t>ショグウ</t>
    </rPh>
    <rPh sb="3" eb="5">
      <t>カイゼン</t>
    </rPh>
    <rPh sb="5" eb="6">
      <t>トウ</t>
    </rPh>
    <rPh sb="6" eb="8">
      <t>カサン</t>
    </rPh>
    <rPh sb="9" eb="11">
      <t>クブン</t>
    </rPh>
    <rPh sb="13" eb="14">
      <t>シツ</t>
    </rPh>
    <rPh sb="15" eb="17">
      <t>コウジョウ</t>
    </rPh>
    <rPh sb="17" eb="18">
      <t>フン</t>
    </rPh>
    <rPh sb="19" eb="21">
      <t>サンテイ</t>
    </rPh>
    <rPh sb="21" eb="23">
      <t>タイショウ</t>
    </rPh>
    <rPh sb="23" eb="25">
      <t>ニンズウ</t>
    </rPh>
    <rPh sb="25" eb="26">
      <t>オヨ</t>
    </rPh>
    <rPh sb="27" eb="29">
      <t>カサン</t>
    </rPh>
    <rPh sb="29" eb="31">
      <t>ミコ</t>
    </rPh>
    <rPh sb="31" eb="32">
      <t>ガク</t>
    </rPh>
    <phoneticPr fontId="4"/>
  </si>
  <si>
    <t>人数Ａ</t>
    <rPh sb="0" eb="2">
      <t>ニンズウ</t>
    </rPh>
    <phoneticPr fontId="4"/>
  </si>
  <si>
    <t>人数Ｂ</t>
    <rPh sb="0" eb="2">
      <t>ニンズウ</t>
    </rPh>
    <phoneticPr fontId="4"/>
  </si>
  <si>
    <t>充てない</t>
    <rPh sb="0" eb="1">
      <t>ア</t>
    </rPh>
    <phoneticPr fontId="4"/>
  </si>
  <si>
    <t>5.(区分2を申請する場合)区分2の加算額の一部を他の施設・事業所における賃金の改善に充てる場合は「充てる」を選択してください。</t>
    <rPh sb="3" eb="5">
      <t>クブン</t>
    </rPh>
    <rPh sb="7" eb="9">
      <t>シンセイ</t>
    </rPh>
    <rPh sb="11" eb="13">
      <t>バアイ</t>
    </rPh>
    <rPh sb="14" eb="16">
      <t>クブン</t>
    </rPh>
    <rPh sb="18" eb="21">
      <t>カサンガク</t>
    </rPh>
    <rPh sb="22" eb="24">
      <t>イチブ</t>
    </rPh>
    <rPh sb="25" eb="26">
      <t>ホカ</t>
    </rPh>
    <rPh sb="27" eb="29">
      <t>シセツ</t>
    </rPh>
    <rPh sb="30" eb="33">
      <t>ジギョウショ</t>
    </rPh>
    <rPh sb="37" eb="39">
      <t>チンギン</t>
    </rPh>
    <rPh sb="40" eb="42">
      <t>カイゼン</t>
    </rPh>
    <rPh sb="43" eb="44">
      <t>ア</t>
    </rPh>
    <rPh sb="46" eb="48">
      <t>バアイ</t>
    </rPh>
    <rPh sb="50" eb="51">
      <t>ア</t>
    </rPh>
    <rPh sb="55" eb="57">
      <t>センタク</t>
    </rPh>
    <phoneticPr fontId="4"/>
  </si>
  <si>
    <t>該当しない</t>
    <rPh sb="0" eb="2">
      <t>ガイトウ</t>
    </rPh>
    <phoneticPr fontId="4"/>
  </si>
  <si>
    <t>4.国通知中、第２の２（４）の「なお書き」に該当する場合は「該当する」を選択してください。</t>
    <rPh sb="2" eb="5">
      <t>クニツウチ</t>
    </rPh>
    <rPh sb="5" eb="6">
      <t>ナカ</t>
    </rPh>
    <rPh sb="18" eb="19">
      <t>ガ</t>
    </rPh>
    <rPh sb="22" eb="24">
      <t>ガイトウ</t>
    </rPh>
    <rPh sb="26" eb="28">
      <t>バアイ</t>
    </rPh>
    <rPh sb="30" eb="32">
      <t>ガイトウ</t>
    </rPh>
    <rPh sb="36" eb="38">
      <t>センタク</t>
    </rPh>
    <phoneticPr fontId="4"/>
  </si>
  <si>
    <t>申請する</t>
    <rPh sb="0" eb="2">
      <t>シンセイ</t>
    </rPh>
    <phoneticPr fontId="4"/>
  </si>
  <si>
    <t>区分3</t>
    <rPh sb="0" eb="2">
      <t>クブン</t>
    </rPh>
    <phoneticPr fontId="4"/>
  </si>
  <si>
    <t>3.申請する区分を選択してください。（すべて申請する場合は３つとも「申請する」を選択）</t>
    <rPh sb="2" eb="4">
      <t>シンセイ</t>
    </rPh>
    <rPh sb="6" eb="8">
      <t>クブン</t>
    </rPh>
    <rPh sb="9" eb="11">
      <t>センタク</t>
    </rPh>
    <rPh sb="22" eb="24">
      <t>シンセイ</t>
    </rPh>
    <rPh sb="26" eb="28">
      <t>バアイ</t>
    </rPh>
    <rPh sb="34" eb="36">
      <t>シンセイ</t>
    </rPh>
    <rPh sb="40" eb="42">
      <t>センタク</t>
    </rPh>
    <phoneticPr fontId="4"/>
  </si>
  <si>
    <t>⑦(⑥が「はい」の場合)⑥の内容を職員に対して周知している。</t>
    <rPh sb="9" eb="11">
      <t>バアイ</t>
    </rPh>
    <rPh sb="14" eb="16">
      <t>ナイヨウ</t>
    </rPh>
    <rPh sb="17" eb="19">
      <t>ショクイン</t>
    </rPh>
    <rPh sb="20" eb="21">
      <t>タイ</t>
    </rPh>
    <rPh sb="23" eb="25">
      <t>シュウチ</t>
    </rPh>
    <phoneticPr fontId="4"/>
  </si>
  <si>
    <t>⑥加算前年度に処遇改善等加算（区分3）の適用を受けている。</t>
    <rPh sb="1" eb="6">
      <t>カサンゼンネンド</t>
    </rPh>
    <rPh sb="7" eb="14">
      <t>ショグウカイゼントウカサン</t>
    </rPh>
    <rPh sb="15" eb="17">
      <t>クブン</t>
    </rPh>
    <rPh sb="20" eb="22">
      <t>テキヨウ</t>
    </rPh>
    <rPh sb="23" eb="24">
      <t>ウ</t>
    </rPh>
    <phoneticPr fontId="4"/>
  </si>
  <si>
    <t>⑤(④が「はい」の場合)④の内容を職員に対して周知している。</t>
    <rPh sb="9" eb="11">
      <t>バアイ</t>
    </rPh>
    <rPh sb="14" eb="16">
      <t>ナイヨウ</t>
    </rPh>
    <rPh sb="17" eb="19">
      <t>ショクイン</t>
    </rPh>
    <rPh sb="20" eb="21">
      <t>タイ</t>
    </rPh>
    <rPh sb="23" eb="25">
      <t>シュウチ</t>
    </rPh>
    <phoneticPr fontId="4"/>
  </si>
  <si>
    <t>④加算前年度に処遇改善等加算（区分2）の適用を受けている。</t>
    <rPh sb="1" eb="6">
      <t>カサンゼンネンド</t>
    </rPh>
    <rPh sb="7" eb="14">
      <t>ショグウカイゼントウカサン</t>
    </rPh>
    <rPh sb="15" eb="17">
      <t>クブン</t>
    </rPh>
    <rPh sb="20" eb="22">
      <t>テキヨウ</t>
    </rPh>
    <rPh sb="23" eb="24">
      <t>ウ</t>
    </rPh>
    <phoneticPr fontId="4"/>
  </si>
  <si>
    <t>③(②が「はい」の場合)過年度に申請したキャリアパス要件届出書や資質向上のための計画に変更がない。</t>
    <rPh sb="9" eb="11">
      <t>バアイ</t>
    </rPh>
    <rPh sb="12" eb="15">
      <t>カネンド</t>
    </rPh>
    <rPh sb="16" eb="18">
      <t>シンセイ</t>
    </rPh>
    <rPh sb="26" eb="28">
      <t>ヨウケン</t>
    </rPh>
    <rPh sb="28" eb="31">
      <t>トドケデショ</t>
    </rPh>
    <rPh sb="32" eb="36">
      <t>シシツコウジョウ</t>
    </rPh>
    <rPh sb="40" eb="42">
      <t>ケイカク</t>
    </rPh>
    <rPh sb="43" eb="45">
      <t>ヘンコウ</t>
    </rPh>
    <phoneticPr fontId="4"/>
  </si>
  <si>
    <t>②(R7年度の申請限り)加算前年度の処遇改善等加算Ⅰのキャリアパス要件の適用を受けている。</t>
    <rPh sb="4" eb="6">
      <t>ネンド</t>
    </rPh>
    <rPh sb="7" eb="9">
      <t>シンセイ</t>
    </rPh>
    <rPh sb="9" eb="10">
      <t>カギ</t>
    </rPh>
    <rPh sb="12" eb="17">
      <t>カサンゼンネンド</t>
    </rPh>
    <rPh sb="18" eb="25">
      <t>ショグウカイゼントウカサン</t>
    </rPh>
    <rPh sb="33" eb="35">
      <t>ヨウケン</t>
    </rPh>
    <rPh sb="36" eb="38">
      <t>テキヨウ</t>
    </rPh>
    <rPh sb="39" eb="40">
      <t>ウ</t>
    </rPh>
    <phoneticPr fontId="4"/>
  </si>
  <si>
    <t>①加算前年度に処遇改善等加算（区分1）の適用を受けている。</t>
    <rPh sb="1" eb="6">
      <t>カサンゼンネンド</t>
    </rPh>
    <rPh sb="7" eb="14">
      <t>ショグウカイゼントウカサン</t>
    </rPh>
    <rPh sb="15" eb="17">
      <t>クブン</t>
    </rPh>
    <rPh sb="20" eb="22">
      <t>テキヨウ</t>
    </rPh>
    <rPh sb="23" eb="24">
      <t>ウ</t>
    </rPh>
    <phoneticPr fontId="4"/>
  </si>
  <si>
    <t>2.処遇改善等加算の適用状況を入力してください。</t>
    <rPh sb="2" eb="7">
      <t>ショグウカイゼントウ</t>
    </rPh>
    <rPh sb="7" eb="9">
      <t>カサン</t>
    </rPh>
    <rPh sb="10" eb="14">
      <t>テキヨウジョウキョウ</t>
    </rPh>
    <rPh sb="15" eb="17">
      <t>ニュウリョク</t>
    </rPh>
    <phoneticPr fontId="4"/>
  </si>
  <si>
    <t>認定こども園－幼保連携型</t>
  </si>
  <si>
    <t>施設類型</t>
    <phoneticPr fontId="4"/>
  </si>
  <si>
    <t>施設・事業所名</t>
    <phoneticPr fontId="4"/>
  </si>
  <si>
    <t>4桁コード</t>
    <phoneticPr fontId="4"/>
  </si>
  <si>
    <t>1.処遇改善等加算の申請に当たり、まず最初に、以下の内容に入力してください。</t>
    <rPh sb="2" eb="9">
      <t>ショグウカイゼントウカサン</t>
    </rPh>
    <rPh sb="10" eb="12">
      <t>シンセイ</t>
    </rPh>
    <rPh sb="13" eb="14">
      <t>ア</t>
    </rPh>
    <rPh sb="19" eb="21">
      <t>サイショ</t>
    </rPh>
    <rPh sb="23" eb="25">
      <t>イカ</t>
    </rPh>
    <rPh sb="26" eb="28">
      <t>ナイヨウ</t>
    </rPh>
    <rPh sb="29" eb="31">
      <t>ニュウリョク</t>
    </rPh>
    <phoneticPr fontId="4"/>
  </si>
  <si>
    <t>処遇改善等加算申請書（基本情報等入力）</t>
    <rPh sb="0" eb="7">
      <t>ショグウカイゼントウカサン</t>
    </rPh>
    <rPh sb="7" eb="10">
      <t>シンセイショ</t>
    </rPh>
    <rPh sb="11" eb="15">
      <t>キホンジョウホウ</t>
    </rPh>
    <rPh sb="15" eb="16">
      <t>トウ</t>
    </rPh>
    <rPh sb="16" eb="18">
      <t>ニュウリョク</t>
    </rPh>
    <phoneticPr fontId="4"/>
  </si>
  <si>
    <t>幼稚園</t>
  </si>
  <si>
    <t>事業所内保育－Ａ型</t>
  </si>
  <si>
    <t>事業所内保育－２０人以上</t>
  </si>
  <si>
    <t>小規模保育－Ｂ型</t>
  </si>
  <si>
    <t>認定こども園－幼稚園型</t>
  </si>
  <si>
    <t>未入力事項があります。</t>
    <phoneticPr fontId="4"/>
  </si>
  <si>
    <t>充てる</t>
    <rPh sb="0" eb="1">
      <t>ア</t>
    </rPh>
    <phoneticPr fontId="4"/>
  </si>
  <si>
    <t>該当する</t>
    <rPh sb="0" eb="2">
      <t>ガイトウ</t>
    </rPh>
    <phoneticPr fontId="4"/>
  </si>
  <si>
    <t>申請しない</t>
    <rPh sb="0" eb="2">
      <t>シンセイ</t>
    </rPh>
    <phoneticPr fontId="4"/>
  </si>
  <si>
    <t>いいえ</t>
    <phoneticPr fontId="4"/>
  </si>
  <si>
    <t>認定こども園－保育所型</t>
  </si>
  <si>
    <t>はい</t>
    <phoneticPr fontId="4"/>
  </si>
  <si>
    <t>保育所</t>
  </si>
  <si>
    <t>エラーチェック</t>
    <phoneticPr fontId="4"/>
  </si>
  <si>
    <t>他施設</t>
    <rPh sb="0" eb="3">
      <t>ホカシセツ</t>
    </rPh>
    <phoneticPr fontId="4"/>
  </si>
  <si>
    <t>特別事情</t>
    <rPh sb="0" eb="4">
      <t>トクベツジジョウ</t>
    </rPh>
    <phoneticPr fontId="4"/>
  </si>
  <si>
    <t>申請</t>
    <rPh sb="0" eb="2">
      <t>シンセイ</t>
    </rPh>
    <phoneticPr fontId="4"/>
  </si>
  <si>
    <t>YesNo</t>
    <phoneticPr fontId="4"/>
  </si>
  <si>
    <t>施設類型</t>
    <rPh sb="0" eb="4">
      <t>シセツルイケイ</t>
    </rPh>
    <phoneticPr fontId="4"/>
  </si>
  <si>
    <t>入力ありがとうございました。以下で「●」が付いているシートの作成をお願いします。</t>
    <rPh sb="0" eb="2">
      <t>ニュウリョク</t>
    </rPh>
    <rPh sb="30" eb="32">
      <t>サクセイ</t>
    </rPh>
    <rPh sb="34" eb="35">
      <t>ネガ</t>
    </rPh>
    <phoneticPr fontId="4"/>
  </si>
  <si>
    <t>2_区分12加算額計算表</t>
    <rPh sb="2" eb="4">
      <t>クブン</t>
    </rPh>
    <rPh sb="6" eb="9">
      <t>カサンガク</t>
    </rPh>
    <rPh sb="9" eb="11">
      <t>ケイサン</t>
    </rPh>
    <rPh sb="11" eb="12">
      <t>オモテ</t>
    </rPh>
    <phoneticPr fontId="4"/>
  </si>
  <si>
    <t>3_区分3計算表</t>
    <rPh sb="2" eb="4">
      <t>クブン</t>
    </rPh>
    <rPh sb="5" eb="7">
      <t>ケイサン</t>
    </rPh>
    <rPh sb="7" eb="8">
      <t>オモテ</t>
    </rPh>
    <phoneticPr fontId="4"/>
  </si>
  <si>
    <t>1-1_児童数計算表　※ 分園を設置している場合は1-2も作成</t>
    <rPh sb="4" eb="6">
      <t>ジドウ</t>
    </rPh>
    <rPh sb="6" eb="7">
      <t>スウ</t>
    </rPh>
    <rPh sb="7" eb="9">
      <t>ケイサン</t>
    </rPh>
    <rPh sb="9" eb="10">
      <t>オモテ</t>
    </rPh>
    <rPh sb="13" eb="15">
      <t>ブンエン</t>
    </rPh>
    <rPh sb="16" eb="18">
      <t>セッチ</t>
    </rPh>
    <rPh sb="22" eb="24">
      <t>バアイ</t>
    </rPh>
    <rPh sb="29" eb="31">
      <t>サクセイ</t>
    </rPh>
    <phoneticPr fontId="4"/>
  </si>
  <si>
    <t>栄養管理加算（Ａ：配置の場合）</t>
    <rPh sb="0" eb="2">
      <t>エイヨウ</t>
    </rPh>
    <rPh sb="2" eb="4">
      <t>カンリ</t>
    </rPh>
    <rPh sb="4" eb="6">
      <t>カサン</t>
    </rPh>
    <rPh sb="9" eb="11">
      <t>ハイチ</t>
    </rPh>
    <rPh sb="12" eb="14">
      <t>バアイ</t>
    </rPh>
    <phoneticPr fontId="6"/>
  </si>
  <si>
    <t>障害児保育加算</t>
    <rPh sb="0" eb="3">
      <t>ショウガイジ</t>
    </rPh>
    <rPh sb="3" eb="5">
      <t>ホイク</t>
    </rPh>
    <rPh sb="5" eb="7">
      <t>カサン</t>
    </rPh>
    <phoneticPr fontId="6"/>
  </si>
  <si>
    <t>家庭的保育</t>
    <rPh sb="0" eb="3">
      <t>カテイテキ</t>
    </rPh>
    <rPh sb="3" eb="5">
      <t>ホイク</t>
    </rPh>
    <phoneticPr fontId="6"/>
  </si>
  <si>
    <t>休日保育加算</t>
    <rPh sb="0" eb="2">
      <t>キュウジツ</t>
    </rPh>
    <rPh sb="2" eb="4">
      <t>ホイク</t>
    </rPh>
    <rPh sb="4" eb="6">
      <t>カサン</t>
    </rPh>
    <phoneticPr fontId="6"/>
  </si>
  <si>
    <t>事業所内保育</t>
    <rPh sb="0" eb="3">
      <t>ジギョウショ</t>
    </rPh>
    <rPh sb="3" eb="4">
      <t>ナイ</t>
    </rPh>
    <rPh sb="4" eb="6">
      <t>ホイク</t>
    </rPh>
    <phoneticPr fontId="6"/>
  </si>
  <si>
    <t>小規模保育（C型）</t>
    <rPh sb="0" eb="3">
      <t>ショウキボ</t>
    </rPh>
    <rPh sb="3" eb="5">
      <t>ホイク</t>
    </rPh>
    <rPh sb="7" eb="8">
      <t>ガタ</t>
    </rPh>
    <phoneticPr fontId="6"/>
  </si>
  <si>
    <t>小規模保育（A型B型）</t>
    <rPh sb="0" eb="3">
      <t>ショウキボ</t>
    </rPh>
    <rPh sb="3" eb="5">
      <t>ホイク</t>
    </rPh>
    <rPh sb="7" eb="8">
      <t>ガタ</t>
    </rPh>
    <rPh sb="9" eb="10">
      <t>ガタ</t>
    </rPh>
    <phoneticPr fontId="6"/>
  </si>
  <si>
    <t>事務負担対応加配加算</t>
    <rPh sb="0" eb="2">
      <t>ジム</t>
    </rPh>
    <rPh sb="2" eb="4">
      <t>フタン</t>
    </rPh>
    <rPh sb="4" eb="6">
      <t>タイオウ</t>
    </rPh>
    <rPh sb="6" eb="8">
      <t>カハイ</t>
    </rPh>
    <rPh sb="8" eb="10">
      <t>カサン</t>
    </rPh>
    <phoneticPr fontId="6"/>
  </si>
  <si>
    <t>指導充実加配加算</t>
    <rPh sb="0" eb="2">
      <t>シドウ</t>
    </rPh>
    <rPh sb="2" eb="4">
      <t>ジュウジツ</t>
    </rPh>
    <rPh sb="4" eb="6">
      <t>カハイ</t>
    </rPh>
    <rPh sb="6" eb="8">
      <t>カサン</t>
    </rPh>
    <phoneticPr fontId="6"/>
  </si>
  <si>
    <t>事務職員配置加算</t>
    <rPh sb="0" eb="2">
      <t>ジム</t>
    </rPh>
    <rPh sb="2" eb="4">
      <t>ショクイン</t>
    </rPh>
    <rPh sb="4" eb="6">
      <t>ハイチ</t>
    </rPh>
    <rPh sb="6" eb="8">
      <t>カサン</t>
    </rPh>
    <phoneticPr fontId="6"/>
  </si>
  <si>
    <t>年齢別配置基準を下回る場合による減算</t>
    <rPh sb="11" eb="13">
      <t>バアイ</t>
    </rPh>
    <rPh sb="16" eb="18">
      <t>ゲンサン</t>
    </rPh>
    <phoneticPr fontId="6"/>
  </si>
  <si>
    <t>主幹保育教諭等の専任化により子育て支援の取組を実施していない場合であって代替保育教諭等を配置していない場合による減算</t>
    <rPh sb="36" eb="38">
      <t>ダイタイ</t>
    </rPh>
    <rPh sb="38" eb="40">
      <t>ホイク</t>
    </rPh>
    <rPh sb="40" eb="42">
      <t>キョウユ</t>
    </rPh>
    <rPh sb="42" eb="43">
      <t>トウ</t>
    </rPh>
    <rPh sb="44" eb="46">
      <t>ハイチ</t>
    </rPh>
    <rPh sb="51" eb="53">
      <t>バアイ</t>
    </rPh>
    <rPh sb="56" eb="58">
      <t>ゲンサン</t>
    </rPh>
    <phoneticPr fontId="6"/>
  </si>
  <si>
    <t>通園送迎加算</t>
    <rPh sb="0" eb="2">
      <t>ツウエン</t>
    </rPh>
    <rPh sb="2" eb="4">
      <t>ソウゲイ</t>
    </rPh>
    <rPh sb="4" eb="6">
      <t>カサン</t>
    </rPh>
    <phoneticPr fontId="6"/>
  </si>
  <si>
    <t>チーム保育加配加算</t>
    <rPh sb="3" eb="5">
      <t>ホイク</t>
    </rPh>
    <rPh sb="5" eb="7">
      <t>カハイ</t>
    </rPh>
    <rPh sb="7" eb="9">
      <t>カサン</t>
    </rPh>
    <phoneticPr fontId="6"/>
  </si>
  <si>
    <t>講師配置加算</t>
    <phoneticPr fontId="6"/>
  </si>
  <si>
    <t>満３歳児対応加配加算</t>
    <rPh sb="0" eb="1">
      <t>マン</t>
    </rPh>
    <rPh sb="2" eb="4">
      <t>サイジ</t>
    </rPh>
    <rPh sb="4" eb="6">
      <t>タイオウ</t>
    </rPh>
    <rPh sb="6" eb="8">
      <t>カハイ</t>
    </rPh>
    <rPh sb="8" eb="10">
      <t>カサン</t>
    </rPh>
    <phoneticPr fontId="6"/>
  </si>
  <si>
    <t>１歳児配置改善加算</t>
    <rPh sb="1" eb="3">
      <t>サイジ</t>
    </rPh>
    <rPh sb="3" eb="5">
      <t>ハイチ</t>
    </rPh>
    <rPh sb="5" eb="7">
      <t>カイゼン</t>
    </rPh>
    <rPh sb="7" eb="9">
      <t>カサン</t>
    </rPh>
    <phoneticPr fontId="6"/>
  </si>
  <si>
    <t>４歳以上児配置改善加算</t>
    <rPh sb="1" eb="2">
      <t>サイ</t>
    </rPh>
    <rPh sb="4" eb="5">
      <t>ジ</t>
    </rPh>
    <rPh sb="5" eb="7">
      <t>ハイチ</t>
    </rPh>
    <rPh sb="7" eb="9">
      <t>カイゼン</t>
    </rPh>
    <rPh sb="9" eb="11">
      <t>カサン</t>
    </rPh>
    <phoneticPr fontId="6"/>
  </si>
  <si>
    <t>３歳児配置改善加算</t>
    <rPh sb="1" eb="3">
      <t>サイジ</t>
    </rPh>
    <rPh sb="3" eb="5">
      <t>ハイチ</t>
    </rPh>
    <rPh sb="5" eb="7">
      <t>カイゼン</t>
    </rPh>
    <rPh sb="7" eb="9">
      <t>カサン</t>
    </rPh>
    <phoneticPr fontId="6"/>
  </si>
  <si>
    <t>認定こども園</t>
    <rPh sb="0" eb="2">
      <t>ニンテイ</t>
    </rPh>
    <rPh sb="5" eb="6">
      <t>エン</t>
    </rPh>
    <phoneticPr fontId="6"/>
  </si>
  <si>
    <t>事務職員雇上費加算</t>
    <rPh sb="0" eb="2">
      <t>ジム</t>
    </rPh>
    <rPh sb="2" eb="4">
      <t>ショクイン</t>
    </rPh>
    <rPh sb="4" eb="5">
      <t>ヤト</t>
    </rPh>
    <rPh sb="5" eb="6">
      <t>ア</t>
    </rPh>
    <rPh sb="6" eb="7">
      <t>ヒ</t>
    </rPh>
    <rPh sb="7" eb="9">
      <t>カサン</t>
    </rPh>
    <phoneticPr fontId="6"/>
  </si>
  <si>
    <t>主任保育士専任加算</t>
    <rPh sb="0" eb="2">
      <t>シュニン</t>
    </rPh>
    <rPh sb="2" eb="5">
      <t>ホイクシ</t>
    </rPh>
    <rPh sb="5" eb="7">
      <t>センニン</t>
    </rPh>
    <rPh sb="7" eb="9">
      <t>カサン</t>
    </rPh>
    <phoneticPr fontId="6"/>
  </si>
  <si>
    <t>チーム保育推進加算</t>
    <rPh sb="3" eb="5">
      <t>ホイク</t>
    </rPh>
    <rPh sb="5" eb="7">
      <t>スイシン</t>
    </rPh>
    <rPh sb="7" eb="9">
      <t>カサン</t>
    </rPh>
    <phoneticPr fontId="6"/>
  </si>
  <si>
    <t>保育所</t>
    <rPh sb="0" eb="2">
      <t>ホイク</t>
    </rPh>
    <rPh sb="2" eb="3">
      <t>ショ</t>
    </rPh>
    <phoneticPr fontId="6"/>
  </si>
  <si>
    <t>主幹教諭等専任加算</t>
    <rPh sb="0" eb="2">
      <t>シュカン</t>
    </rPh>
    <rPh sb="2" eb="4">
      <t>キョウユ</t>
    </rPh>
    <rPh sb="4" eb="5">
      <t>トウ</t>
    </rPh>
    <rPh sb="5" eb="7">
      <t>センニン</t>
    </rPh>
    <rPh sb="7" eb="9">
      <t>カサン</t>
    </rPh>
    <phoneticPr fontId="6"/>
  </si>
  <si>
    <t>講師配置加算</t>
    <rPh sb="0" eb="2">
      <t>コウシ</t>
    </rPh>
    <rPh sb="2" eb="4">
      <t>ハイチ</t>
    </rPh>
    <rPh sb="4" eb="6">
      <t>カサン</t>
    </rPh>
    <phoneticPr fontId="6"/>
  </si>
  <si>
    <t>幼稚園</t>
    <rPh sb="0" eb="3">
      <t>ヨウチエン</t>
    </rPh>
    <phoneticPr fontId="6"/>
  </si>
  <si>
    <t>処遇改善等加算の区分３を受ける場合は、「区分３」を選択すること。</t>
    <rPh sb="0" eb="4">
      <t>ショグウカイゼン</t>
    </rPh>
    <rPh sb="4" eb="5">
      <t>トウ</t>
    </rPh>
    <rPh sb="5" eb="7">
      <t>カサン</t>
    </rPh>
    <rPh sb="8" eb="10">
      <t>クブン</t>
    </rPh>
    <rPh sb="20" eb="22">
      <t>クブン</t>
    </rPh>
    <phoneticPr fontId="6"/>
  </si>
  <si>
    <t>※</t>
    <phoneticPr fontId="6"/>
  </si>
  <si>
    <t>③が「否」の場合、令和７年度に限り、②の割合から２％減じること。</t>
    <rPh sb="9" eb="11">
      <t>レイワ</t>
    </rPh>
    <rPh sb="12" eb="14">
      <t>ネンド</t>
    </rPh>
    <rPh sb="15" eb="16">
      <t>カギ</t>
    </rPh>
    <phoneticPr fontId="6"/>
  </si>
  <si>
    <t>％</t>
    <phoneticPr fontId="6"/>
  </si>
  <si>
    <t>③キャリア
パス要件※</t>
    <rPh sb="8" eb="10">
      <t>ヨウケン</t>
    </rPh>
    <phoneticPr fontId="6"/>
  </si>
  <si>
    <t>②賃金改善分</t>
    <rPh sb="1" eb="3">
      <t>チンギン</t>
    </rPh>
    <rPh sb="3" eb="5">
      <t>カイゼン</t>
    </rPh>
    <phoneticPr fontId="6"/>
  </si>
  <si>
    <t>（３）加算率（賃金改善分　加算率（ｂ））</t>
    <rPh sb="3" eb="6">
      <t>カサンリツ</t>
    </rPh>
    <rPh sb="7" eb="9">
      <t>チンギン</t>
    </rPh>
    <rPh sb="9" eb="11">
      <t>カイゼン</t>
    </rPh>
    <rPh sb="11" eb="12">
      <t>ブン</t>
    </rPh>
    <rPh sb="13" eb="16">
      <t>カサンリツ</t>
    </rPh>
    <phoneticPr fontId="4"/>
  </si>
  <si>
    <t>「処遇改善等加算に係る経験年数算定表」のとおり</t>
    <rPh sb="1" eb="3">
      <t>ショグウ</t>
    </rPh>
    <rPh sb="3" eb="5">
      <t>カイゼン</t>
    </rPh>
    <rPh sb="5" eb="6">
      <t>トウ</t>
    </rPh>
    <rPh sb="6" eb="8">
      <t>カサン</t>
    </rPh>
    <rPh sb="9" eb="10">
      <t>カカ</t>
    </rPh>
    <rPh sb="11" eb="13">
      <t>ケイケン</t>
    </rPh>
    <rPh sb="13" eb="15">
      <t>ネンスウ</t>
    </rPh>
    <rPh sb="15" eb="17">
      <t>サンテイ</t>
    </rPh>
    <rPh sb="17" eb="18">
      <t>オモテ</t>
    </rPh>
    <phoneticPr fontId="6"/>
  </si>
  <si>
    <t>（２）職員１人当たりの平均経験年数の算定</t>
    <rPh sb="3" eb="5">
      <t>ショクイン</t>
    </rPh>
    <rPh sb="6" eb="7">
      <t>ニン</t>
    </rPh>
    <rPh sb="7" eb="8">
      <t>ア</t>
    </rPh>
    <rPh sb="11" eb="13">
      <t>ヘイキン</t>
    </rPh>
    <rPh sb="13" eb="15">
      <t>ケイケン</t>
    </rPh>
    <rPh sb="15" eb="17">
      <t>ネンスウ</t>
    </rPh>
    <rPh sb="18" eb="20">
      <t>サンテイ</t>
    </rPh>
    <phoneticPr fontId="4"/>
  </si>
  <si>
    <t>「適」で前年度から取組内容に変更がない場合又は「区分３」が適用されている場合を除き、別紙様式２を添付すること。</t>
    <rPh sb="24" eb="26">
      <t>クブン</t>
    </rPh>
    <rPh sb="29" eb="31">
      <t>テキヨウ</t>
    </rPh>
    <rPh sb="42" eb="44">
      <t>ベッシ</t>
    </rPh>
    <phoneticPr fontId="6"/>
  </si>
  <si>
    <r>
      <t xml:space="preserve">基礎分
</t>
    </r>
    <r>
      <rPr>
        <sz val="10"/>
        <rFont val="HGｺﾞｼｯｸM"/>
        <family val="3"/>
        <charset val="128"/>
      </rPr>
      <t>（(2)Ｃに基づき設定）</t>
    </r>
    <rPh sb="0" eb="2">
      <t>キソ</t>
    </rPh>
    <rPh sb="2" eb="3">
      <t>ブン</t>
    </rPh>
    <rPh sb="10" eb="11">
      <t>モト</t>
    </rPh>
    <rPh sb="13" eb="15">
      <t>セッテイ</t>
    </rPh>
    <phoneticPr fontId="6"/>
  </si>
  <si>
    <t>（１）加算率（基礎分 加算率（a））</t>
    <rPh sb="3" eb="5">
      <t>カサン</t>
    </rPh>
    <rPh sb="5" eb="6">
      <t>リツ</t>
    </rPh>
    <rPh sb="7" eb="10">
      <t>キソブン</t>
    </rPh>
    <rPh sb="11" eb="14">
      <t>カサンリツ</t>
    </rPh>
    <phoneticPr fontId="4"/>
  </si>
  <si>
    <t>施設・事業所類型</t>
    <rPh sb="0" eb="2">
      <t>シセツ</t>
    </rPh>
    <rPh sb="3" eb="6">
      <t>ジギョウショ</t>
    </rPh>
    <rPh sb="6" eb="8">
      <t>ルイケイ</t>
    </rPh>
    <phoneticPr fontId="6"/>
  </si>
  <si>
    <t>施設・事業所名</t>
    <rPh sb="0" eb="2">
      <t>シセツ</t>
    </rPh>
    <rPh sb="3" eb="6">
      <t>ジギョウショ</t>
    </rPh>
    <rPh sb="6" eb="7">
      <t>メイ</t>
    </rPh>
    <phoneticPr fontId="6"/>
  </si>
  <si>
    <t>市町村名</t>
    <rPh sb="0" eb="3">
      <t>シチョウソン</t>
    </rPh>
    <rPh sb="3" eb="4">
      <t>メイ</t>
    </rPh>
    <phoneticPr fontId="6"/>
  </si>
  <si>
    <t>７</t>
    <phoneticPr fontId="6"/>
  </si>
  <si>
    <t>令和</t>
    <rPh sb="0" eb="2">
      <t>レイワ</t>
    </rPh>
    <phoneticPr fontId="6"/>
  </si>
  <si>
    <t>別紙様式１</t>
    <rPh sb="0" eb="2">
      <t>ベッシ</t>
    </rPh>
    <rPh sb="2" eb="4">
      <t>ヨウシキ</t>
    </rPh>
    <phoneticPr fontId="6"/>
  </si>
  <si>
    <t>代表者名</t>
    <rPh sb="0" eb="3">
      <t>ダイヒョウシャ</t>
    </rPh>
    <rPh sb="3" eb="4">
      <t>メイ</t>
    </rPh>
    <phoneticPr fontId="6"/>
  </si>
  <si>
    <t>事業者名</t>
    <rPh sb="0" eb="4">
      <t>ジギョウシャメイ</t>
    </rPh>
    <phoneticPr fontId="6"/>
  </si>
  <si>
    <t>令和　　年　　月　　日</t>
    <rPh sb="0" eb="2">
      <t>レイワ</t>
    </rPh>
    <rPh sb="4" eb="5">
      <t>ネン</t>
    </rPh>
    <rPh sb="7" eb="8">
      <t>ツキ</t>
    </rPh>
    <rPh sb="10" eb="11">
      <t>ヒ</t>
    </rPh>
    <phoneticPr fontId="6"/>
  </si>
  <si>
    <t>上記について、全ての職員に対し、周知をした上で、提出していることを証明いたします。</t>
    <rPh sb="0" eb="2">
      <t>ジョウキ</t>
    </rPh>
    <rPh sb="7" eb="8">
      <t>スベ</t>
    </rPh>
    <rPh sb="10" eb="12">
      <t>ショクイン</t>
    </rPh>
    <rPh sb="13" eb="14">
      <t>タイ</t>
    </rPh>
    <rPh sb="16" eb="18">
      <t>シュウチ</t>
    </rPh>
    <rPh sb="21" eb="22">
      <t>ウエ</t>
    </rPh>
    <rPh sb="24" eb="26">
      <t>テイシュツ</t>
    </rPh>
    <rPh sb="33" eb="35">
      <t>ショウメイ</t>
    </rPh>
    <phoneticPr fontId="6"/>
  </si>
  <si>
    <t>資格取得のための支援の実施　※当該支援の内容について下記に記載すること。</t>
    <phoneticPr fontId="6"/>
  </si>
  <si>
    <t>イ</t>
    <phoneticPr fontId="6"/>
  </si>
  <si>
    <t>資質向上のための計画に沿って、研修機会の提供又は技術指導等を実施するとともに、そのフィードバックを行うこと。（資質向上のための計画を添付すること。）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49" eb="50">
      <t>オコナ</t>
    </rPh>
    <rPh sb="55" eb="57">
      <t>シシツ</t>
    </rPh>
    <rPh sb="57" eb="59">
      <t>コウジョウ</t>
    </rPh>
    <rPh sb="63" eb="65">
      <t>ケイカク</t>
    </rPh>
    <rPh sb="66" eb="68">
      <t>テンプ</t>
    </rPh>
    <phoneticPr fontId="6"/>
  </si>
  <si>
    <t>ア</t>
    <phoneticPr fontId="6"/>
  </si>
  <si>
    <t>ｄの実現のための具体的な取り組みの内容</t>
    <rPh sb="2" eb="4">
      <t>ジツゲン</t>
    </rPh>
    <rPh sb="8" eb="11">
      <t>グタイテキ</t>
    </rPh>
    <rPh sb="12" eb="13">
      <t>ト</t>
    </rPh>
    <rPh sb="14" eb="15">
      <t>ク</t>
    </rPh>
    <rPh sb="17" eb="19">
      <t>ナイヨウ</t>
    </rPh>
    <phoneticPr fontId="6"/>
  </si>
  <si>
    <t>ｅ</t>
    <phoneticPr fontId="6"/>
  </si>
  <si>
    <t>職員との意見交換を踏まえた資質向上のための目標</t>
    <rPh sb="0" eb="2">
      <t>ショクイン</t>
    </rPh>
    <rPh sb="4" eb="6">
      <t>イケン</t>
    </rPh>
    <rPh sb="6" eb="8">
      <t>コウカン</t>
    </rPh>
    <rPh sb="9" eb="10">
      <t>フ</t>
    </rPh>
    <rPh sb="13" eb="15">
      <t>シシツ</t>
    </rPh>
    <rPh sb="15" eb="17">
      <t>コウジョウ</t>
    </rPh>
    <rPh sb="21" eb="23">
      <t>モクヒョウ</t>
    </rPh>
    <phoneticPr fontId="6"/>
  </si>
  <si>
    <t>ｄ</t>
    <phoneticPr fontId="6"/>
  </si>
  <si>
    <t>次のｄ及びｅの要件を満たす。</t>
    <rPh sb="0" eb="1">
      <t>ツギ</t>
    </rPh>
    <rPh sb="3" eb="4">
      <t>オヨ</t>
    </rPh>
    <rPh sb="7" eb="9">
      <t>ヨウケン</t>
    </rPh>
    <rPh sb="10" eb="11">
      <t>ミ</t>
    </rPh>
    <phoneticPr fontId="6"/>
  </si>
  <si>
    <t>②</t>
    <phoneticPr fontId="6"/>
  </si>
  <si>
    <t>非該当</t>
    <phoneticPr fontId="6"/>
  </si>
  <si>
    <t>　ｃ　ａ及びｂについて就業規則等の明確な根拠規定を書面で整備し、全ての職員に周知している。</t>
    <rPh sb="4" eb="5">
      <t>オヨ</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ショクイン</t>
    </rPh>
    <rPh sb="38" eb="40">
      <t>シュウチ</t>
    </rPh>
    <phoneticPr fontId="6"/>
  </si>
  <si>
    <t>該当</t>
    <phoneticPr fontId="6"/>
  </si>
  <si>
    <t>　ｂ　職位、職責又は職務内容等に応じた賃金体系を定めている。</t>
    <rPh sb="3" eb="5">
      <t>ショクイ</t>
    </rPh>
    <rPh sb="6" eb="8">
      <t>ショクセキ</t>
    </rPh>
    <rPh sb="8" eb="9">
      <t>マタ</t>
    </rPh>
    <rPh sb="10" eb="12">
      <t>ショクム</t>
    </rPh>
    <rPh sb="12" eb="14">
      <t>ナイヨウ</t>
    </rPh>
    <rPh sb="14" eb="15">
      <t>トウ</t>
    </rPh>
    <rPh sb="16" eb="17">
      <t>オウ</t>
    </rPh>
    <rPh sb="19" eb="21">
      <t>チンギン</t>
    </rPh>
    <rPh sb="21" eb="23">
      <t>タイケイ</t>
    </rPh>
    <rPh sb="24" eb="25">
      <t>サダ</t>
    </rPh>
    <phoneticPr fontId="6"/>
  </si>
  <si>
    <t>　ａ　職員の職位、職責又は職務内容等に応じた勤務条件等の要件を定めている。</t>
    <phoneticPr fontId="6"/>
  </si>
  <si>
    <t>次のａからｃまでの全ての要件を満たす。</t>
    <rPh sb="0" eb="1">
      <t>ツギ</t>
    </rPh>
    <rPh sb="9" eb="10">
      <t>スベ</t>
    </rPh>
    <rPh sb="12" eb="14">
      <t>ヨウケン</t>
    </rPh>
    <rPh sb="15" eb="16">
      <t>ミ</t>
    </rPh>
    <phoneticPr fontId="6"/>
  </si>
  <si>
    <t>①</t>
    <phoneticPr fontId="6"/>
  </si>
  <si>
    <t>次の内容について、「該当」「非該当」を選択すること。</t>
    <phoneticPr fontId="6"/>
  </si>
  <si>
    <t>〇キャリアパスに関する要件について</t>
    <rPh sb="8" eb="9">
      <t>カン</t>
    </rPh>
    <rPh sb="11" eb="13">
      <t>ヨウケン</t>
    </rPh>
    <phoneticPr fontId="6"/>
  </si>
  <si>
    <t>※区分３（質の向上分）の適用を受けようとする場合には提出不要</t>
    <rPh sb="1" eb="3">
      <t>クブン</t>
    </rPh>
    <rPh sb="5" eb="6">
      <t>シツ</t>
    </rPh>
    <rPh sb="7" eb="9">
      <t>コウジョウ</t>
    </rPh>
    <rPh sb="9" eb="10">
      <t>ブン</t>
    </rPh>
    <rPh sb="12" eb="14">
      <t>テキヨウ</t>
    </rPh>
    <rPh sb="15" eb="16">
      <t>ウ</t>
    </rPh>
    <rPh sb="22" eb="24">
      <t>バアイ</t>
    </rPh>
    <rPh sb="26" eb="28">
      <t>テイシュツ</t>
    </rPh>
    <rPh sb="28" eb="30">
      <t>フヨウ</t>
    </rPh>
    <phoneticPr fontId="6"/>
  </si>
  <si>
    <t>別紙様式２</t>
    <rPh sb="0" eb="2">
      <t>ベッシ</t>
    </rPh>
    <rPh sb="2" eb="4">
      <t>ヨウシキ</t>
    </rPh>
    <phoneticPr fontId="6"/>
  </si>
  <si>
    <t>　　事業の場合は「人数Ａ」「人数Ｂ」のいずれかに「１」、他方に「０」を記入すること。</t>
    <rPh sb="2" eb="4">
      <t>ジギョウ</t>
    </rPh>
    <rPh sb="9" eb="11">
      <t>ニンズウ</t>
    </rPh>
    <rPh sb="14" eb="16">
      <t>ニンズウ</t>
    </rPh>
    <phoneticPr fontId="6"/>
  </si>
  <si>
    <t>※　⑥について家庭的保育事業、事業所内保育事業所（利用定員５人以下の事業所に限る。）及び居宅訪問型保育</t>
    <rPh sb="7" eb="10">
      <t>カテイテキ</t>
    </rPh>
    <rPh sb="10" eb="12">
      <t>ホイク</t>
    </rPh>
    <rPh sb="12" eb="14">
      <t>ジギョウ</t>
    </rPh>
    <rPh sb="15" eb="18">
      <t>ジギョウショ</t>
    </rPh>
    <rPh sb="18" eb="19">
      <t>ナイ</t>
    </rPh>
    <rPh sb="19" eb="21">
      <t>ホイク</t>
    </rPh>
    <rPh sb="21" eb="24">
      <t>ジギョウショ</t>
    </rPh>
    <rPh sb="25" eb="27">
      <t>リヨウ</t>
    </rPh>
    <rPh sb="27" eb="29">
      <t>テイイン</t>
    </rPh>
    <rPh sb="30" eb="31">
      <t>ニン</t>
    </rPh>
    <rPh sb="31" eb="33">
      <t>イカ</t>
    </rPh>
    <rPh sb="34" eb="37">
      <t>ジギョウショ</t>
    </rPh>
    <rPh sb="38" eb="39">
      <t>カギ</t>
    </rPh>
    <rPh sb="42" eb="43">
      <t>オヨ</t>
    </rPh>
    <rPh sb="44" eb="46">
      <t>キョタク</t>
    </rPh>
    <rPh sb="46" eb="48">
      <t>ホウモン</t>
    </rPh>
    <rPh sb="48" eb="49">
      <t>ガタ</t>
    </rPh>
    <rPh sb="49" eb="51">
      <t>ホイク</t>
    </rPh>
    <phoneticPr fontId="6"/>
  </si>
  <si>
    <t>※　⑤について算出方法を示した書類を添付すること。</t>
    <phoneticPr fontId="6"/>
  </si>
  <si>
    <t>※　④について経験年数の根拠となる書類を添付すること。</t>
    <rPh sb="7" eb="9">
      <t>ケイケン</t>
    </rPh>
    <rPh sb="9" eb="11">
      <t>ネンスウ</t>
    </rPh>
    <phoneticPr fontId="6"/>
  </si>
  <si>
    <t>※　②について各月平均の年齢別児童数とする場合は、算出方法を示した書類を添付すること。</t>
    <rPh sb="7" eb="9">
      <t>カクツキ</t>
    </rPh>
    <rPh sb="9" eb="11">
      <t>ヘイキン</t>
    </rPh>
    <rPh sb="12" eb="15">
      <t>ネンレイベツ</t>
    </rPh>
    <rPh sb="15" eb="18">
      <t>ジドウスウ</t>
    </rPh>
    <rPh sb="21" eb="23">
      <t>バアイ</t>
    </rPh>
    <rPh sb="25" eb="27">
      <t>サンシュツ</t>
    </rPh>
    <rPh sb="27" eb="29">
      <t>ホウホウ</t>
    </rPh>
    <rPh sb="30" eb="31">
      <t>シメ</t>
    </rPh>
    <rPh sb="33" eb="35">
      <t>ショルイ</t>
    </rPh>
    <rPh sb="36" eb="38">
      <t>テンプ</t>
    </rPh>
    <phoneticPr fontId="6"/>
  </si>
  <si>
    <t>※　満３歳児の人数の記入は、幼稚園、認定こども園のみ記入すること。</t>
    <rPh sb="2" eb="3">
      <t>マン</t>
    </rPh>
    <rPh sb="4" eb="6">
      <t>サイジ</t>
    </rPh>
    <rPh sb="7" eb="9">
      <t>ニンズウ</t>
    </rPh>
    <rPh sb="10" eb="12">
      <t>キニュウ</t>
    </rPh>
    <rPh sb="14" eb="17">
      <t>ヨ</t>
    </rPh>
    <rPh sb="18" eb="20">
      <t>ニン</t>
    </rPh>
    <rPh sb="26" eb="28">
      <t>キニュウ</t>
    </rPh>
    <phoneticPr fontId="6"/>
  </si>
  <si>
    <t>人</t>
    <rPh sb="0" eb="1">
      <t>ニン</t>
    </rPh>
    <phoneticPr fontId="6"/>
  </si>
  <si>
    <t>人数Ｂ（⑤×１／５）</t>
    <rPh sb="0" eb="2">
      <t>ニンズウ</t>
    </rPh>
    <phoneticPr fontId="6"/>
  </si>
  <si>
    <t>人数Ａ（⑤×１／３）</t>
    <rPh sb="0" eb="2">
      <t>ニンズウ</t>
    </rPh>
    <phoneticPr fontId="6"/>
  </si>
  <si>
    <t>⑥加算算定対象人数</t>
    <rPh sb="1" eb="3">
      <t>カサン</t>
    </rPh>
    <rPh sb="3" eb="5">
      <t>サンテイ</t>
    </rPh>
    <rPh sb="5" eb="7">
      <t>タイショウ</t>
    </rPh>
    <rPh sb="7" eb="9">
      <t>ニンズウ</t>
    </rPh>
    <phoneticPr fontId="6"/>
  </si>
  <si>
    <t>⑤加算算定対象人数の基礎となる職員数</t>
    <rPh sb="1" eb="3">
      <t>カサン</t>
    </rPh>
    <rPh sb="3" eb="5">
      <t>サンテイ</t>
    </rPh>
    <rPh sb="5" eb="7">
      <t>タイショウ</t>
    </rPh>
    <rPh sb="7" eb="9">
      <t>ニンズウ</t>
    </rPh>
    <rPh sb="10" eb="12">
      <t>キソ</t>
    </rPh>
    <rPh sb="15" eb="18">
      <t>ショクインスウ</t>
    </rPh>
    <phoneticPr fontId="6"/>
  </si>
  <si>
    <t>年</t>
    <rPh sb="0" eb="1">
      <t>ネン</t>
    </rPh>
    <phoneticPr fontId="6"/>
  </si>
  <si>
    <t>加算対象者
経験年数</t>
    <rPh sb="0" eb="2">
      <t>カサン</t>
    </rPh>
    <rPh sb="2" eb="5">
      <t>タイショウシャ</t>
    </rPh>
    <rPh sb="6" eb="8">
      <t>ケイケン</t>
    </rPh>
    <rPh sb="8" eb="10">
      <t>ネンスウ</t>
    </rPh>
    <phoneticPr fontId="6"/>
  </si>
  <si>
    <t>居宅訪問型保育</t>
    <rPh sb="0" eb="2">
      <t>キョタク</t>
    </rPh>
    <rPh sb="2" eb="5">
      <t>ホウモンガタ</t>
    </rPh>
    <rPh sb="5" eb="7">
      <t>ホイク</t>
    </rPh>
    <phoneticPr fontId="6"/>
  </si>
  <si>
    <t>加算対象者
経験年数</t>
    <rPh sb="0" eb="2">
      <t>カサン</t>
    </rPh>
    <rPh sb="2" eb="4">
      <t>タイショウ</t>
    </rPh>
    <rPh sb="4" eb="5">
      <t>シャ</t>
    </rPh>
    <rPh sb="6" eb="8">
      <t>ケイケン</t>
    </rPh>
    <rPh sb="8" eb="10">
      <t>ネンスウ</t>
    </rPh>
    <phoneticPr fontId="6"/>
  </si>
  <si>
    <t>④家庭的保育等の経験年数</t>
    <rPh sb="1" eb="4">
      <t>カテイテキ</t>
    </rPh>
    <rPh sb="4" eb="6">
      <t>ホイク</t>
    </rPh>
    <rPh sb="6" eb="7">
      <t>トウ</t>
    </rPh>
    <rPh sb="8" eb="10">
      <t>ケイケン</t>
    </rPh>
    <rPh sb="10" eb="12">
      <t>ネンスウ</t>
    </rPh>
    <phoneticPr fontId="6"/>
  </si>
  <si>
    <t>食事の提供について自園調理又は連携施設等からの搬入以外の方法による減算</t>
    <rPh sb="0" eb="2">
      <t>ショクジ</t>
    </rPh>
    <rPh sb="3" eb="5">
      <t>テイキョウ</t>
    </rPh>
    <rPh sb="9" eb="11">
      <t>ジエン</t>
    </rPh>
    <rPh sb="11" eb="13">
      <t>チョウリ</t>
    </rPh>
    <rPh sb="13" eb="14">
      <t>マタ</t>
    </rPh>
    <rPh sb="15" eb="17">
      <t>レンケイ</t>
    </rPh>
    <rPh sb="17" eb="19">
      <t>シセツ</t>
    </rPh>
    <rPh sb="19" eb="20">
      <t>トウ</t>
    </rPh>
    <rPh sb="23" eb="25">
      <t>ハンニュウ</t>
    </rPh>
    <rPh sb="25" eb="27">
      <t>イガイ</t>
    </rPh>
    <rPh sb="28" eb="30">
      <t>ホウホウ</t>
    </rPh>
    <rPh sb="33" eb="35">
      <t>ゲンサン</t>
    </rPh>
    <phoneticPr fontId="6"/>
  </si>
  <si>
    <t>保育標準時間認定の子どもの有無</t>
    <rPh sb="0" eb="2">
      <t>ホイク</t>
    </rPh>
    <rPh sb="2" eb="4">
      <t>ヒョウジュン</t>
    </rPh>
    <rPh sb="4" eb="6">
      <t>ジカン</t>
    </rPh>
    <rPh sb="6" eb="8">
      <t>ニンテイ</t>
    </rPh>
    <rPh sb="9" eb="10">
      <t>コ</t>
    </rPh>
    <rPh sb="13" eb="15">
      <t>ウム</t>
    </rPh>
    <phoneticPr fontId="6"/>
  </si>
  <si>
    <t>③各種加算の適用状況</t>
    <phoneticPr fontId="6"/>
  </si>
  <si>
    <t>副園長・教頭配置加算を受けている場合の減算</t>
    <rPh sb="6" eb="8">
      <t>ハイチ</t>
    </rPh>
    <rPh sb="11" eb="12">
      <t>ウ</t>
    </rPh>
    <rPh sb="16" eb="18">
      <t>バアイ</t>
    </rPh>
    <rPh sb="19" eb="21">
      <t>ゲンザン</t>
    </rPh>
    <phoneticPr fontId="6"/>
  </si>
  <si>
    <t>給食実施加算（施設内調理）</t>
    <rPh sb="0" eb="2">
      <t>キュウショク</t>
    </rPh>
    <rPh sb="2" eb="4">
      <t>ジッシ</t>
    </rPh>
    <rPh sb="4" eb="6">
      <t>カサン</t>
    </rPh>
    <rPh sb="7" eb="9">
      <t>シセツ</t>
    </rPh>
    <rPh sb="9" eb="10">
      <t>ナイ</t>
    </rPh>
    <rPh sb="10" eb="12">
      <t>チョウリ</t>
    </rPh>
    <phoneticPr fontId="6"/>
  </si>
  <si>
    <t>学級編制調整加配加算</t>
    <rPh sb="0" eb="2">
      <t>ガッキュウ</t>
    </rPh>
    <rPh sb="2" eb="4">
      <t>ヘンセイ</t>
    </rPh>
    <rPh sb="4" eb="6">
      <t>チョウセイ</t>
    </rPh>
    <rPh sb="6" eb="8">
      <t>カハイ</t>
    </rPh>
    <rPh sb="8" eb="10">
      <t>カサン</t>
    </rPh>
    <phoneticPr fontId="6"/>
  </si>
  <si>
    <t>③各種加算の適用状況</t>
    <rPh sb="1" eb="3">
      <t>カクシュ</t>
    </rPh>
    <rPh sb="3" eb="5">
      <t>カサン</t>
    </rPh>
    <rPh sb="6" eb="8">
      <t>テキヨウ</t>
    </rPh>
    <rPh sb="8" eb="10">
      <t>ジョウキョウ</t>
    </rPh>
    <phoneticPr fontId="6"/>
  </si>
  <si>
    <t>うち満３歳児※</t>
    <rPh sb="2" eb="3">
      <t>マン</t>
    </rPh>
    <rPh sb="4" eb="6">
      <t>サイジ</t>
    </rPh>
    <phoneticPr fontId="6"/>
  </si>
  <si>
    <t>０歳児</t>
    <rPh sb="1" eb="3">
      <t>サイジ</t>
    </rPh>
    <phoneticPr fontId="6"/>
  </si>
  <si>
    <t>１，２歳児</t>
    <rPh sb="3" eb="5">
      <t>サイジ</t>
    </rPh>
    <phoneticPr fontId="6"/>
  </si>
  <si>
    <t>４歳以上児</t>
    <rPh sb="1" eb="2">
      <t>サイ</t>
    </rPh>
    <rPh sb="2" eb="5">
      <t>イジョウジ</t>
    </rPh>
    <phoneticPr fontId="6"/>
  </si>
  <si>
    <t>②年齢別
　児童数</t>
    <rPh sb="1" eb="4">
      <t>ネンレイベツ</t>
    </rPh>
    <rPh sb="6" eb="9">
      <t>ジドウスウ</t>
    </rPh>
    <phoneticPr fontId="6"/>
  </si>
  <si>
    <t>①利用定員</t>
    <rPh sb="1" eb="3">
      <t>リヨウ</t>
    </rPh>
    <rPh sb="3" eb="5">
      <t>テイイン</t>
    </rPh>
    <phoneticPr fontId="6"/>
  </si>
  <si>
    <t>２．加算額の算定に用いる加算算定対象人数について</t>
    <rPh sb="2" eb="5">
      <t>カサンガク</t>
    </rPh>
    <rPh sb="6" eb="8">
      <t>サンテイ</t>
    </rPh>
    <rPh sb="9" eb="10">
      <t>モチ</t>
    </rPh>
    <rPh sb="12" eb="16">
      <t>カサンサンテイ</t>
    </rPh>
    <rPh sb="16" eb="18">
      <t>タイショウ</t>
    </rPh>
    <rPh sb="18" eb="20">
      <t>ニンズウ</t>
    </rPh>
    <phoneticPr fontId="6"/>
  </si>
  <si>
    <t>　職員の職位、職責又は職務内容に応じた勤務条件等の要件及びこれに応じた賃金体系を定め、全ての職員に周知している。</t>
    <rPh sb="43" eb="44">
      <t>スベ</t>
    </rPh>
    <phoneticPr fontId="6"/>
  </si>
  <si>
    <t>次の内容について、当てはまる項目に○をつけること。</t>
    <rPh sb="0" eb="1">
      <t>ツギ</t>
    </rPh>
    <rPh sb="2" eb="4">
      <t>ナイヨウ</t>
    </rPh>
    <rPh sb="9" eb="10">
      <t>ア</t>
    </rPh>
    <rPh sb="14" eb="16">
      <t>コウモク</t>
    </rPh>
    <phoneticPr fontId="6"/>
  </si>
  <si>
    <t>ⅲ　園長又は主任保育士、副園長、教頭、
　　主幹教諭、主幹保育教諭等（人数Ａ）</t>
    <rPh sb="35" eb="37">
      <t>ニンズウ</t>
    </rPh>
    <phoneticPr fontId="6"/>
  </si>
  <si>
    <t>ⅱ　職務分野別リーダー等（人数Ｂ）</t>
    <phoneticPr fontId="6"/>
  </si>
  <si>
    <t>ⅰ　副主任保育士等（人数Ａ）</t>
    <rPh sb="2" eb="5">
      <t>フクシュニン</t>
    </rPh>
    <rPh sb="5" eb="8">
      <t>ホイクシ</t>
    </rPh>
    <rPh sb="8" eb="9">
      <t>トウ</t>
    </rPh>
    <phoneticPr fontId="6"/>
  </si>
  <si>
    <t>合計1人以上の研修修了者</t>
    <rPh sb="0" eb="2">
      <t>ゴウケイ</t>
    </rPh>
    <rPh sb="3" eb="4">
      <t>ニン</t>
    </rPh>
    <rPh sb="4" eb="6">
      <t>イジョウ</t>
    </rPh>
    <rPh sb="7" eb="11">
      <t>ケンシュウシュウリョウ</t>
    </rPh>
    <rPh sb="11" eb="12">
      <t>シャ</t>
    </rPh>
    <phoneticPr fontId="6"/>
  </si>
  <si>
    <t>人数Ｂ　計</t>
    <rPh sb="4" eb="5">
      <t>ケイ</t>
    </rPh>
    <phoneticPr fontId="6"/>
  </si>
  <si>
    <t>人数Ａ　計</t>
    <rPh sb="0" eb="2">
      <t>ニンズウ</t>
    </rPh>
    <rPh sb="4" eb="5">
      <t>ケイ</t>
    </rPh>
    <phoneticPr fontId="6"/>
  </si>
  <si>
    <t>研修修了者</t>
    <rPh sb="0" eb="2">
      <t>ケンシュウ</t>
    </rPh>
    <rPh sb="2" eb="5">
      <t>シュウリョウシャ</t>
    </rPh>
    <phoneticPr fontId="6"/>
  </si>
  <si>
    <t>１．加算の要件及び加算額の算定に係る研修修了者</t>
    <rPh sb="2" eb="4">
      <t>カサン</t>
    </rPh>
    <rPh sb="5" eb="7">
      <t>ヨウケン</t>
    </rPh>
    <rPh sb="7" eb="8">
      <t>オヨ</t>
    </rPh>
    <rPh sb="9" eb="11">
      <t>カサン</t>
    </rPh>
    <rPh sb="11" eb="12">
      <t>ガク</t>
    </rPh>
    <rPh sb="13" eb="15">
      <t>サンテイ</t>
    </rPh>
    <rPh sb="16" eb="17">
      <t>カカ</t>
    </rPh>
    <rPh sb="18" eb="20">
      <t>ケンシュウ</t>
    </rPh>
    <rPh sb="20" eb="23">
      <t>シュウリョウシャ</t>
    </rPh>
    <phoneticPr fontId="6"/>
  </si>
  <si>
    <t>無</t>
    <rPh sb="0" eb="1">
      <t>ナシ</t>
    </rPh>
    <phoneticPr fontId="6"/>
  </si>
  <si>
    <t>別紙様式３</t>
    <rPh sb="0" eb="2">
      <t>ベッシ</t>
    </rPh>
    <rPh sb="2" eb="4">
      <t>ヨウシキ</t>
    </rPh>
    <phoneticPr fontId="6"/>
  </si>
  <si>
    <t>有</t>
    <rPh sb="0" eb="1">
      <t>ア</t>
    </rPh>
    <phoneticPr fontId="6"/>
  </si>
  <si>
    <t>〇</t>
    <phoneticPr fontId="6"/>
  </si>
  <si>
    <t>上記について相違ないことを証明いたします。</t>
    <rPh sb="0" eb="2">
      <t>ジョウキ</t>
    </rPh>
    <rPh sb="6" eb="8">
      <t>ソウイ</t>
    </rPh>
    <rPh sb="13" eb="15">
      <t>ショウメイ</t>
    </rPh>
    <phoneticPr fontId="6"/>
  </si>
  <si>
    <t>別紙様式４別添２の「同一事業者内における拠出実績額・受入実績額一覧表」を添付すること。</t>
    <rPh sb="5" eb="7">
      <t>ベッテン</t>
    </rPh>
    <rPh sb="22" eb="24">
      <t>ジッセキ</t>
    </rPh>
    <rPh sb="28" eb="30">
      <t>ジッセキ</t>
    </rPh>
    <phoneticPr fontId="6"/>
  </si>
  <si>
    <t>円</t>
    <rPh sb="0" eb="1">
      <t>エン</t>
    </rPh>
    <phoneticPr fontId="6"/>
  </si>
  <si>
    <t>受入見込額</t>
    <rPh sb="0" eb="1">
      <t>ウ</t>
    </rPh>
    <rPh sb="1" eb="2">
      <t>イ</t>
    </rPh>
    <rPh sb="2" eb="4">
      <t>ミコ</t>
    </rPh>
    <rPh sb="4" eb="5">
      <t>ガク</t>
    </rPh>
    <phoneticPr fontId="6"/>
  </si>
  <si>
    <t>拠出見込額</t>
    <rPh sb="0" eb="2">
      <t>キョシュツ</t>
    </rPh>
    <rPh sb="2" eb="4">
      <t>ミコミ</t>
    </rPh>
    <rPh sb="4" eb="5">
      <t>ガク</t>
    </rPh>
    <phoneticPr fontId="6"/>
  </si>
  <si>
    <t>区分２「賃金改善分」</t>
    <rPh sb="0" eb="2">
      <t>クブン</t>
    </rPh>
    <rPh sb="4" eb="6">
      <t>チンギン</t>
    </rPh>
    <rPh sb="6" eb="8">
      <t>カイゼン</t>
    </rPh>
    <rPh sb="8" eb="9">
      <t>ブン</t>
    </rPh>
    <phoneticPr fontId="6"/>
  </si>
  <si>
    <t>（４）他施設・事業所への配分等について</t>
    <rPh sb="3" eb="6">
      <t>タシセツ</t>
    </rPh>
    <rPh sb="7" eb="10">
      <t>ジギョウショ</t>
    </rPh>
    <rPh sb="12" eb="14">
      <t>ハイブン</t>
    </rPh>
    <rPh sb="14" eb="15">
      <t>ナド</t>
    </rPh>
    <phoneticPr fontId="6"/>
  </si>
  <si>
    <t>施設独自の賃金改善額の算定根拠</t>
    <rPh sb="0" eb="2">
      <t>シセツ</t>
    </rPh>
    <rPh sb="2" eb="4">
      <t>ドクジ</t>
    </rPh>
    <rPh sb="5" eb="10">
      <t>チンギンカイゼンガク</t>
    </rPh>
    <rPh sb="11" eb="13">
      <t>サンテイ</t>
    </rPh>
    <rPh sb="13" eb="15">
      <t>コンキョ</t>
    </rPh>
    <phoneticPr fontId="6"/>
  </si>
  <si>
    <t>施設独自の賃金改善額の具体的な取組内容</t>
    <rPh sb="0" eb="2">
      <t>シセツ</t>
    </rPh>
    <rPh sb="2" eb="4">
      <t>ドクジ</t>
    </rPh>
    <rPh sb="5" eb="7">
      <t>チンギン</t>
    </rPh>
    <rPh sb="7" eb="10">
      <t>カイゼンガク</t>
    </rPh>
    <rPh sb="11" eb="14">
      <t>グタイテキ</t>
    </rPh>
    <rPh sb="15" eb="17">
      <t>トリクミ</t>
    </rPh>
    <rPh sb="17" eb="19">
      <t>ナイヨウ</t>
    </rPh>
    <phoneticPr fontId="6"/>
  </si>
  <si>
    <t>（３）施設独自の改善額について</t>
    <rPh sb="3" eb="5">
      <t>シセツ</t>
    </rPh>
    <rPh sb="5" eb="6">
      <t>ドク</t>
    </rPh>
    <rPh sb="6" eb="7">
      <t>ジ</t>
    </rPh>
    <rPh sb="8" eb="10">
      <t>カイゼン</t>
    </rPh>
    <rPh sb="10" eb="11">
      <t>ガク</t>
    </rPh>
    <phoneticPr fontId="6"/>
  </si>
  <si>
    <t>（k）基準年度に支払うべき残額に対応した翌年度の賃金額</t>
    <rPh sb="3" eb="5">
      <t>キジュン</t>
    </rPh>
    <rPh sb="5" eb="7">
      <t>ネンド</t>
    </rPh>
    <rPh sb="8" eb="10">
      <t>シハラ</t>
    </rPh>
    <rPh sb="13" eb="15">
      <t>ザンガク</t>
    </rPh>
    <rPh sb="16" eb="18">
      <t>タイオウ</t>
    </rPh>
    <rPh sb="20" eb="23">
      <t>ヨクネンド</t>
    </rPh>
    <rPh sb="24" eb="26">
      <t>チンギン</t>
    </rPh>
    <rPh sb="26" eb="27">
      <t>ガク</t>
    </rPh>
    <phoneticPr fontId="6"/>
  </si>
  <si>
    <t>（j）基準年度の前年度に支払うべき残額に対応した支払い賃金額</t>
    <rPh sb="3" eb="7">
      <t>キジュンネンド</t>
    </rPh>
    <rPh sb="8" eb="11">
      <t>ゼンネンド</t>
    </rPh>
    <rPh sb="12" eb="14">
      <t>シハラ</t>
    </rPh>
    <rPh sb="17" eb="19">
      <t>ザンガク</t>
    </rPh>
    <rPh sb="20" eb="22">
      <t>タイオウ</t>
    </rPh>
    <rPh sb="24" eb="26">
      <t>シハラ</t>
    </rPh>
    <rPh sb="27" eb="29">
      <t>チンギン</t>
    </rPh>
    <rPh sb="29" eb="30">
      <t>ガク</t>
    </rPh>
    <phoneticPr fontId="6"/>
  </si>
  <si>
    <t>（i）施設独自の改善額</t>
    <phoneticPr fontId="6"/>
  </si>
  <si>
    <t>（h）基準年度の処遇改善等加算の加算額に係る法定福利費分</t>
    <rPh sb="3" eb="5">
      <t>キジュン</t>
    </rPh>
    <rPh sb="5" eb="7">
      <t>ネンド</t>
    </rPh>
    <rPh sb="8" eb="10">
      <t>ショグウ</t>
    </rPh>
    <rPh sb="10" eb="12">
      <t>カイゼン</t>
    </rPh>
    <rPh sb="12" eb="13">
      <t>トウ</t>
    </rPh>
    <rPh sb="13" eb="15">
      <t>カサン</t>
    </rPh>
    <rPh sb="16" eb="18">
      <t>カサン</t>
    </rPh>
    <rPh sb="18" eb="19">
      <t>ガク</t>
    </rPh>
    <rPh sb="20" eb="21">
      <t>カカ</t>
    </rPh>
    <rPh sb="22" eb="24">
      <t>ホウテイ</t>
    </rPh>
    <rPh sb="24" eb="26">
      <t>フクリ</t>
    </rPh>
    <rPh sb="26" eb="27">
      <t>ヒ</t>
    </rPh>
    <rPh sb="27" eb="28">
      <t>ブン</t>
    </rPh>
    <phoneticPr fontId="6"/>
  </si>
  <si>
    <t>（g）基準年度の処遇改善等加算の加算額</t>
    <rPh sb="3" eb="5">
      <t>キジュン</t>
    </rPh>
    <rPh sb="5" eb="7">
      <t>ネンド</t>
    </rPh>
    <rPh sb="8" eb="12">
      <t>ショグウカイゼン</t>
    </rPh>
    <rPh sb="12" eb="13">
      <t>トウ</t>
    </rPh>
    <rPh sb="13" eb="15">
      <t>カサン</t>
    </rPh>
    <rPh sb="16" eb="18">
      <t>カサン</t>
    </rPh>
    <rPh sb="18" eb="19">
      <t>ガク</t>
    </rPh>
    <phoneticPr fontId="6"/>
  </si>
  <si>
    <t>（f）基準年度の支払賃金の総額</t>
    <rPh sb="3" eb="5">
      <t>キジュン</t>
    </rPh>
    <rPh sb="5" eb="7">
      <t>ネンド</t>
    </rPh>
    <rPh sb="8" eb="10">
      <t>シハラ</t>
    </rPh>
    <rPh sb="10" eb="12">
      <t>チンギン</t>
    </rPh>
    <rPh sb="13" eb="15">
      <t>ソウガク</t>
    </rPh>
    <phoneticPr fontId="6"/>
  </si>
  <si>
    <t>基準年度における加算額等の影響を除いた支払賃金総額 (f)-｛(g)-(h)｝-(i)-(j)+(k)</t>
    <rPh sb="0" eb="4">
      <t>キジュンネンド</t>
    </rPh>
    <rPh sb="8" eb="10">
      <t>カサン</t>
    </rPh>
    <rPh sb="10" eb="11">
      <t>ガク</t>
    </rPh>
    <rPh sb="11" eb="12">
      <t>トウ</t>
    </rPh>
    <rPh sb="13" eb="15">
      <t>エイキョウ</t>
    </rPh>
    <rPh sb="16" eb="17">
      <t>ノゾ</t>
    </rPh>
    <rPh sb="19" eb="21">
      <t>シハラ</t>
    </rPh>
    <rPh sb="21" eb="23">
      <t>チンギン</t>
    </rPh>
    <rPh sb="23" eb="25">
      <t>ソウガク</t>
    </rPh>
    <phoneticPr fontId="6"/>
  </si>
  <si>
    <t>（e）加算当年度の前年度に支払うべき残額に対応した支払い賃金額</t>
    <rPh sb="3" eb="5">
      <t>カサン</t>
    </rPh>
    <rPh sb="5" eb="8">
      <t>トウネンド</t>
    </rPh>
    <rPh sb="9" eb="11">
      <t>ゼンネン</t>
    </rPh>
    <rPh sb="11" eb="12">
      <t>ド</t>
    </rPh>
    <rPh sb="13" eb="15">
      <t>シハラ</t>
    </rPh>
    <rPh sb="18" eb="20">
      <t>ザンガク</t>
    </rPh>
    <rPh sb="21" eb="23">
      <t>タイオウ</t>
    </rPh>
    <rPh sb="25" eb="27">
      <t>シハラ</t>
    </rPh>
    <rPh sb="28" eb="30">
      <t>チンギン</t>
    </rPh>
    <rPh sb="30" eb="31">
      <t>ガク</t>
    </rPh>
    <phoneticPr fontId="6"/>
  </si>
  <si>
    <t>（d）基準翌年度から加算当年度までの公定価格における人件費の改定部分</t>
    <rPh sb="3" eb="5">
      <t>キジュン</t>
    </rPh>
    <rPh sb="5" eb="8">
      <t>ヨクネンド</t>
    </rPh>
    <rPh sb="10" eb="12">
      <t>カサン</t>
    </rPh>
    <rPh sb="12" eb="15">
      <t>トウネンド</t>
    </rPh>
    <rPh sb="18" eb="20">
      <t>コウテイ</t>
    </rPh>
    <rPh sb="20" eb="22">
      <t>カカク</t>
    </rPh>
    <rPh sb="26" eb="29">
      <t>ジンケンヒ</t>
    </rPh>
    <rPh sb="30" eb="32">
      <t>カイテイ</t>
    </rPh>
    <rPh sb="32" eb="34">
      <t>ブブン</t>
    </rPh>
    <phoneticPr fontId="6"/>
  </si>
  <si>
    <t>↑区分３</t>
    <rPh sb="1" eb="3">
      <t>クブン</t>
    </rPh>
    <phoneticPr fontId="6"/>
  </si>
  <si>
    <t>↑区分２</t>
    <rPh sb="1" eb="3">
      <t>クブン</t>
    </rPh>
    <phoneticPr fontId="6"/>
  </si>
  <si>
    <t>（c）定期昇給相当額（加算当年度における昇給分）</t>
    <rPh sb="3" eb="5">
      <t>テイキ</t>
    </rPh>
    <rPh sb="5" eb="7">
      <t>ショウキュウ</t>
    </rPh>
    <rPh sb="7" eb="10">
      <t>ソウトウガク</t>
    </rPh>
    <phoneticPr fontId="6"/>
  </si>
  <si>
    <t>計算結果（事業主負担増加見込総額）</t>
    <rPh sb="0" eb="2">
      <t>ケイサン</t>
    </rPh>
    <rPh sb="2" eb="4">
      <t>ケッカ</t>
    </rPh>
    <rPh sb="5" eb="8">
      <t>ジギョウヌシ</t>
    </rPh>
    <rPh sb="8" eb="10">
      <t>フタン</t>
    </rPh>
    <rPh sb="10" eb="12">
      <t>ゾウカ</t>
    </rPh>
    <rPh sb="12" eb="14">
      <t>ミコミ</t>
    </rPh>
    <rPh sb="14" eb="16">
      <t>ソウガク</t>
    </rPh>
    <phoneticPr fontId="6"/>
  </si>
  <si>
    <t>（b）加算当年度の加算による改善見込総額</t>
    <rPh sb="3" eb="5">
      <t>カサン</t>
    </rPh>
    <rPh sb="5" eb="8">
      <t>トウネンド</t>
    </rPh>
    <rPh sb="9" eb="11">
      <t>カサン</t>
    </rPh>
    <rPh sb="14" eb="16">
      <t>カイゼン</t>
    </rPh>
    <rPh sb="16" eb="18">
      <t>ミコ</t>
    </rPh>
    <rPh sb="18" eb="20">
      <t>ソウガク</t>
    </rPh>
    <phoneticPr fontId="6"/>
  </si>
  <si>
    <t>前年度の賃金（総額）</t>
    <rPh sb="0" eb="3">
      <t>ゼンネンド</t>
    </rPh>
    <rPh sb="4" eb="6">
      <t>チンギン</t>
    </rPh>
    <rPh sb="7" eb="9">
      <t>ソウガク</t>
    </rPh>
    <phoneticPr fontId="6"/>
  </si>
  <si>
    <t>（a）加算当年度の賃金見込総額</t>
    <rPh sb="3" eb="5">
      <t>カサン</t>
    </rPh>
    <rPh sb="5" eb="6">
      <t>トウ</t>
    </rPh>
    <rPh sb="6" eb="8">
      <t>ネンド</t>
    </rPh>
    <rPh sb="9" eb="11">
      <t>チンギン</t>
    </rPh>
    <rPh sb="11" eb="13">
      <t>ミコ</t>
    </rPh>
    <rPh sb="13" eb="15">
      <t>ソウガク</t>
    </rPh>
    <phoneticPr fontId="6"/>
  </si>
  <si>
    <t>前年度の法定福利費等の事業主負担分（総額）</t>
    <rPh sb="0" eb="3">
      <t>ゼンネンド</t>
    </rPh>
    <rPh sb="4" eb="6">
      <t>ホウテイ</t>
    </rPh>
    <rPh sb="6" eb="8">
      <t>フクリ</t>
    </rPh>
    <rPh sb="8" eb="9">
      <t>ヒ</t>
    </rPh>
    <rPh sb="9" eb="10">
      <t>トウ</t>
    </rPh>
    <rPh sb="11" eb="14">
      <t>ジギョウヌシ</t>
    </rPh>
    <rPh sb="14" eb="16">
      <t>フタン</t>
    </rPh>
    <rPh sb="16" eb="17">
      <t>フン</t>
    </rPh>
    <rPh sb="18" eb="20">
      <t>ソウガク</t>
    </rPh>
    <phoneticPr fontId="6"/>
  </si>
  <si>
    <t>（２）加算以外の部分で賃金水準を下げていないことについて</t>
    <rPh sb="3" eb="5">
      <t>カサン</t>
    </rPh>
    <rPh sb="5" eb="7">
      <t>イガイ</t>
    </rPh>
    <rPh sb="8" eb="10">
      <t>ブブン</t>
    </rPh>
    <rPh sb="11" eb="13">
      <t>チンギン</t>
    </rPh>
    <rPh sb="13" eb="15">
      <t>スイジュン</t>
    </rPh>
    <rPh sb="16" eb="17">
      <t>サ</t>
    </rPh>
    <phoneticPr fontId="6"/>
  </si>
  <si>
    <t>うち、事業主負担増加見込総額</t>
    <rPh sb="3" eb="6">
      <t>ジギョウヌシ</t>
    </rPh>
    <rPh sb="6" eb="8">
      <t>フタン</t>
    </rPh>
    <rPh sb="8" eb="10">
      <t>ゾウカ</t>
    </rPh>
    <rPh sb="10" eb="12">
      <t>ミコ</t>
    </rPh>
    <rPh sb="12" eb="14">
      <t>ソウガク</t>
    </rPh>
    <phoneticPr fontId="6"/>
  </si>
  <si>
    <t>うち、加算による改善見込総額</t>
    <rPh sb="3" eb="5">
      <t>カサン</t>
    </rPh>
    <rPh sb="8" eb="10">
      <t>カイゼン</t>
    </rPh>
    <rPh sb="10" eb="12">
      <t>ミコミ</t>
    </rPh>
    <rPh sb="12" eb="13">
      <t>ソウ</t>
    </rPh>
    <rPh sb="13" eb="14">
      <t>ガク</t>
    </rPh>
    <phoneticPr fontId="6"/>
  </si>
  <si>
    <t>加算による改善等見込総額（①の額以上であること）</t>
    <rPh sb="0" eb="2">
      <t>カサン</t>
    </rPh>
    <rPh sb="5" eb="7">
      <t>カイゼン</t>
    </rPh>
    <rPh sb="7" eb="8">
      <t>トウ</t>
    </rPh>
    <rPh sb="8" eb="10">
      <t>ミコ</t>
    </rPh>
    <rPh sb="10" eb="12">
      <t>ソウガク</t>
    </rPh>
    <rPh sb="11" eb="12">
      <t>ガク</t>
    </rPh>
    <rPh sb="15" eb="16">
      <t>ガク</t>
    </rPh>
    <rPh sb="16" eb="18">
      <t>イジョウ</t>
    </rPh>
    <phoneticPr fontId="6"/>
  </si>
  <si>
    <t>区分３</t>
    <rPh sb="0" eb="2">
      <t>クブン</t>
    </rPh>
    <phoneticPr fontId="6"/>
  </si>
  <si>
    <t>加算見込額</t>
    <rPh sb="0" eb="2">
      <t>カサン</t>
    </rPh>
    <rPh sb="2" eb="4">
      <t>ミコ</t>
    </rPh>
    <rPh sb="4" eb="5">
      <t>ガク</t>
    </rPh>
    <phoneticPr fontId="6"/>
  </si>
  <si>
    <t>区分２</t>
    <rPh sb="0" eb="2">
      <t>クブン</t>
    </rPh>
    <phoneticPr fontId="6"/>
  </si>
  <si>
    <t>区分３「質の向上分」</t>
    <rPh sb="0" eb="2">
      <t>クブン</t>
    </rPh>
    <rPh sb="4" eb="5">
      <t>シツ</t>
    </rPh>
    <rPh sb="6" eb="9">
      <t>コウジョウブン</t>
    </rPh>
    <phoneticPr fontId="6"/>
  </si>
  <si>
    <t>（１）加算額以上の賃金の改善について</t>
    <rPh sb="3" eb="6">
      <t>カサンガク</t>
    </rPh>
    <rPh sb="6" eb="8">
      <t>イジョウ</t>
    </rPh>
    <rPh sb="9" eb="11">
      <t>チンギン</t>
    </rPh>
    <rPh sb="12" eb="14">
      <t>カイゼン</t>
    </rPh>
    <phoneticPr fontId="6"/>
  </si>
  <si>
    <t>○</t>
    <phoneticPr fontId="6"/>
  </si>
  <si>
    <t>✔</t>
    <phoneticPr fontId="6"/>
  </si>
  <si>
    <t>別紙様式４</t>
    <rPh sb="0" eb="2">
      <t>ベッシ</t>
    </rPh>
    <rPh sb="2" eb="4">
      <t>ヨウシキ</t>
    </rPh>
    <phoneticPr fontId="6"/>
  </si>
  <si>
    <t>※4.②基準年度の処遇改善等加算の加算額については、基準年度に支払うことができず、その残額として加算当年度に支払った賃金額がある場合はその金額（加算当年度の前年度に支払うべき残額に対応した支払い賃金額と同額）を除く。</t>
    <rPh sb="4" eb="8">
      <t>キジュンネンド</t>
    </rPh>
    <rPh sb="9" eb="13">
      <t>ショグウカイゼン</t>
    </rPh>
    <rPh sb="13" eb="14">
      <t>トウ</t>
    </rPh>
    <rPh sb="14" eb="16">
      <t>カサン</t>
    </rPh>
    <rPh sb="17" eb="20">
      <t>カサンガク</t>
    </rPh>
    <rPh sb="26" eb="30">
      <t>キジュンネンド</t>
    </rPh>
    <rPh sb="31" eb="33">
      <t>シハラ</t>
    </rPh>
    <rPh sb="43" eb="45">
      <t>ザンガク</t>
    </rPh>
    <rPh sb="48" eb="50">
      <t>カサン</t>
    </rPh>
    <rPh sb="50" eb="53">
      <t>トウネンド</t>
    </rPh>
    <rPh sb="64" eb="66">
      <t>バアイ</t>
    </rPh>
    <rPh sb="69" eb="71">
      <t>キンガク</t>
    </rPh>
    <rPh sb="72" eb="77">
      <t>カサントウネンド</t>
    </rPh>
    <rPh sb="78" eb="81">
      <t>ゼンネンド</t>
    </rPh>
    <rPh sb="82" eb="84">
      <t>シハラ</t>
    </rPh>
    <rPh sb="87" eb="89">
      <t>ザンガク</t>
    </rPh>
    <rPh sb="90" eb="92">
      <t>タイオウ</t>
    </rPh>
    <rPh sb="94" eb="96">
      <t>シハラ</t>
    </rPh>
    <rPh sb="97" eb="100">
      <t>チンギンガク</t>
    </rPh>
    <rPh sb="101" eb="103">
      <t>ドウガク</t>
    </rPh>
    <rPh sb="105" eb="106">
      <t>ノゾ</t>
    </rPh>
    <phoneticPr fontId="6"/>
  </si>
  <si>
    <t>算式　常勤以外の職員の１か月の勤務時間数の合計÷各施設・事業所の就業規則等で定めた常勤職員の１か月の勤務時間数＝常勤換算値</t>
    <rPh sb="0" eb="2">
      <t>サンシキ</t>
    </rPh>
    <rPh sb="3" eb="5">
      <t>ジョウキン</t>
    </rPh>
    <rPh sb="5" eb="7">
      <t>イガイ</t>
    </rPh>
    <rPh sb="8" eb="10">
      <t>ショクイン</t>
    </rPh>
    <rPh sb="13" eb="14">
      <t>ゲツ</t>
    </rPh>
    <rPh sb="15" eb="17">
      <t>キンム</t>
    </rPh>
    <rPh sb="17" eb="19">
      <t>ジカン</t>
    </rPh>
    <rPh sb="19" eb="20">
      <t>スウ</t>
    </rPh>
    <rPh sb="21" eb="23">
      <t>ゴウケイ</t>
    </rPh>
    <rPh sb="24" eb="27">
      <t>カクシセツ</t>
    </rPh>
    <rPh sb="28" eb="31">
      <t>ジギョウショ</t>
    </rPh>
    <rPh sb="32" eb="34">
      <t>シュウギョウ</t>
    </rPh>
    <rPh sb="34" eb="36">
      <t>キソク</t>
    </rPh>
    <rPh sb="36" eb="37">
      <t>トウ</t>
    </rPh>
    <rPh sb="38" eb="39">
      <t>サダ</t>
    </rPh>
    <rPh sb="41" eb="43">
      <t>ジョウキン</t>
    </rPh>
    <rPh sb="43" eb="45">
      <t>ショクイン</t>
    </rPh>
    <rPh sb="48" eb="49">
      <t>ゲツ</t>
    </rPh>
    <rPh sb="50" eb="52">
      <t>キンム</t>
    </rPh>
    <rPh sb="52" eb="54">
      <t>ジカン</t>
    </rPh>
    <rPh sb="54" eb="55">
      <t>スウ</t>
    </rPh>
    <rPh sb="56" eb="58">
      <t>ジョウキン</t>
    </rPh>
    <rPh sb="58" eb="60">
      <t>カンサン</t>
    </rPh>
    <rPh sb="60" eb="61">
      <t>チ</t>
    </rPh>
    <phoneticPr fontId="6"/>
  </si>
  <si>
    <t>常勤換算値について、常勤の者については1.0とし、非常勤の者については下記の算式によって得た値とする。</t>
    <rPh sb="0" eb="2">
      <t>ジョウキン</t>
    </rPh>
    <rPh sb="2" eb="4">
      <t>カンサン</t>
    </rPh>
    <rPh sb="4" eb="5">
      <t>チ</t>
    </rPh>
    <rPh sb="10" eb="12">
      <t>ジョウキン</t>
    </rPh>
    <rPh sb="13" eb="14">
      <t>モノ</t>
    </rPh>
    <rPh sb="25" eb="28">
      <t>ヒジョウキン</t>
    </rPh>
    <rPh sb="29" eb="30">
      <t>モノ</t>
    </rPh>
    <rPh sb="35" eb="37">
      <t>カキ</t>
    </rPh>
    <rPh sb="38" eb="40">
      <t>サンシキ</t>
    </rPh>
    <rPh sb="44" eb="45">
      <t>エ</t>
    </rPh>
    <rPh sb="46" eb="47">
      <t>アタイ</t>
    </rPh>
    <phoneticPr fontId="6"/>
  </si>
  <si>
    <t>※3</t>
    <phoneticPr fontId="6"/>
  </si>
  <si>
    <t>又は当該者以外の者であって１日６時間以上かつ月20日以上勤務するものをいい、「非常勤」とは常勤以外の者をいう。</t>
    <phoneticPr fontId="6"/>
  </si>
  <si>
    <t>「常勤」とは、当該施設・事業所の就業規則において定められている常勤の従事者が勤務すべき時間数（教育・保育に従事する者にあっては、１か月に勤務すべき時間数が120時間以上であるものに限る。）に達している者</t>
    <phoneticPr fontId="6"/>
  </si>
  <si>
    <t>※2　</t>
    <phoneticPr fontId="6"/>
  </si>
  <si>
    <t>経験年数については、第４の２によるものとする。</t>
    <rPh sb="10" eb="11">
      <t>ダイ</t>
    </rPh>
    <phoneticPr fontId="6"/>
  </si>
  <si>
    <t>※1</t>
    <phoneticPr fontId="6"/>
  </si>
  <si>
    <t xml:space="preserve">備考欄には、年度途中の採用や退職がある場合にはその旨、また、賃金改善額が他の職員と比較して高額（低額、賃金改善を実施しない場合も含む）である場合についてはその理由を記載すること。
</t>
    <phoneticPr fontId="6"/>
  </si>
  <si>
    <t>施設・事業所に加算当年度に勤務している職員全員（職種を問わず、非常勤を含む。）を記載すること。</t>
    <phoneticPr fontId="6"/>
  </si>
  <si>
    <t>【記入における留意事項】</t>
    <phoneticPr fontId="6"/>
  </si>
  <si>
    <t>加算以外の部分で賃金水準を下げていないことについて（⑭≧⑦）</t>
    <phoneticPr fontId="6"/>
  </si>
  <si>
    <t>区分２と３の加算による改善額の1/2以上を基本給・決まって毎月支払われる手当により改善すること　｛（⑨(a+b)＋⑩）/（⑨＋⑩）｝≧50％</t>
    <rPh sb="0" eb="2">
      <t>クブン</t>
    </rPh>
    <rPh sb="6" eb="8">
      <t>カサン</t>
    </rPh>
    <rPh sb="11" eb="13">
      <t>カイゼン</t>
    </rPh>
    <rPh sb="13" eb="14">
      <t>ガク</t>
    </rPh>
    <phoneticPr fontId="6"/>
  </si>
  <si>
    <t>総額</t>
    <rPh sb="0" eb="2">
      <t>ソウガク</t>
    </rPh>
    <phoneticPr fontId="6"/>
  </si>
  <si>
    <t>賞与
（一時金）
c</t>
    <rPh sb="0" eb="2">
      <t>ショウヨ</t>
    </rPh>
    <phoneticPr fontId="6"/>
  </si>
  <si>
    <t>手当
b</t>
    <rPh sb="0" eb="2">
      <t>テアテ</t>
    </rPh>
    <phoneticPr fontId="6"/>
  </si>
  <si>
    <t>基本給
a</t>
    <phoneticPr fontId="6"/>
  </si>
  <si>
    <t>小計
⑨
（a＋b＋c）</t>
    <rPh sb="0" eb="2">
      <t>ショウケイ</t>
    </rPh>
    <phoneticPr fontId="6"/>
  </si>
  <si>
    <t>改善した給与項目</t>
    <rPh sb="0" eb="2">
      <t>カイゼン</t>
    </rPh>
    <rPh sb="4" eb="6">
      <t>キュウヨ</t>
    </rPh>
    <rPh sb="6" eb="8">
      <t>コウモク</t>
    </rPh>
    <phoneticPr fontId="6"/>
  </si>
  <si>
    <t>加算による改善見込額</t>
    <rPh sb="0" eb="2">
      <t>カサン</t>
    </rPh>
    <rPh sb="7" eb="9">
      <t>ミコ</t>
    </rPh>
    <rPh sb="9" eb="10">
      <t>ガク</t>
    </rPh>
    <phoneticPr fontId="6"/>
  </si>
  <si>
    <t>加算による改善見込額</t>
    <rPh sb="0" eb="2">
      <t>カサン</t>
    </rPh>
    <rPh sb="5" eb="7">
      <t>カイゼン</t>
    </rPh>
    <rPh sb="7" eb="9">
      <t>ミコ</t>
    </rPh>
    <rPh sb="9" eb="10">
      <t>ガク</t>
    </rPh>
    <phoneticPr fontId="6"/>
  </si>
  <si>
    <t>基準年度の公定価格における人件費の改定部分</t>
    <phoneticPr fontId="6"/>
  </si>
  <si>
    <t>加算当年度における改善額等の影響を除いた賃金見込総額
（⑧－⑨－⑩－⑪－⑫－⑬）</t>
    <rPh sb="0" eb="2">
      <t>カサン</t>
    </rPh>
    <rPh sb="2" eb="5">
      <t>トウネンド</t>
    </rPh>
    <rPh sb="20" eb="22">
      <t>チンギン</t>
    </rPh>
    <rPh sb="22" eb="24">
      <t>ミコ</t>
    </rPh>
    <rPh sb="24" eb="26">
      <t>ソウガク</t>
    </rPh>
    <phoneticPr fontId="6"/>
  </si>
  <si>
    <t>加算当年度の前年度に支払うべき残額に対応した支払い賃金額</t>
    <rPh sb="0" eb="2">
      <t>カサン</t>
    </rPh>
    <rPh sb="2" eb="5">
      <t>トウネンド</t>
    </rPh>
    <rPh sb="6" eb="9">
      <t>ゼンネンド</t>
    </rPh>
    <rPh sb="10" eb="12">
      <t>シハラ</t>
    </rPh>
    <rPh sb="15" eb="17">
      <t>ザンガク</t>
    </rPh>
    <rPh sb="18" eb="20">
      <t>タイオウ</t>
    </rPh>
    <rPh sb="22" eb="24">
      <t>シハラ</t>
    </rPh>
    <rPh sb="25" eb="27">
      <t>チンギン</t>
    </rPh>
    <rPh sb="27" eb="28">
      <t>ガク</t>
    </rPh>
    <phoneticPr fontId="6"/>
  </si>
  <si>
    <t>基準翌年度から加算当年度までの公定価格における人件費の改定部分</t>
    <rPh sb="0" eb="2">
      <t>キジュン</t>
    </rPh>
    <rPh sb="2" eb="5">
      <t>ヨクネンド</t>
    </rPh>
    <rPh sb="7" eb="9">
      <t>カサン</t>
    </rPh>
    <rPh sb="9" eb="12">
      <t>トウネンド</t>
    </rPh>
    <rPh sb="15" eb="17">
      <t>コウテイ</t>
    </rPh>
    <rPh sb="17" eb="19">
      <t>カカク</t>
    </rPh>
    <rPh sb="23" eb="26">
      <t>ジンケンヒ</t>
    </rPh>
    <rPh sb="27" eb="29">
      <t>カイテイ</t>
    </rPh>
    <rPh sb="29" eb="31">
      <t>ブブン</t>
    </rPh>
    <phoneticPr fontId="6"/>
  </si>
  <si>
    <t>定期昇給相当額
（加算当年度における昇給分）</t>
    <rPh sb="0" eb="2">
      <t>テイキ</t>
    </rPh>
    <rPh sb="2" eb="4">
      <t>ショウキュウ</t>
    </rPh>
    <rPh sb="4" eb="7">
      <t>ソウトウガク</t>
    </rPh>
    <rPh sb="9" eb="14">
      <t>カサントウネンド</t>
    </rPh>
    <rPh sb="18" eb="21">
      <t>ショウキュウブン</t>
    </rPh>
    <phoneticPr fontId="6"/>
  </si>
  <si>
    <t>区分３「質の向上分」</t>
    <phoneticPr fontId="6"/>
  </si>
  <si>
    <t>加算当年度の賃金見込総額</t>
    <rPh sb="0" eb="2">
      <t>カサン</t>
    </rPh>
    <rPh sb="2" eb="5">
      <t>トウネンド</t>
    </rPh>
    <rPh sb="6" eb="8">
      <t>チンギン</t>
    </rPh>
    <rPh sb="8" eb="10">
      <t>ミコ</t>
    </rPh>
    <rPh sb="10" eb="12">
      <t>ソウガク</t>
    </rPh>
    <phoneticPr fontId="6"/>
  </si>
  <si>
    <t>基準年度における加算額等の影響を除いた支払賃金総額
（①－（②－③）－④－⑤＋⑥）</t>
    <rPh sb="0" eb="4">
      <t>キジュンネンド</t>
    </rPh>
    <rPh sb="8" eb="10">
      <t>カサン</t>
    </rPh>
    <rPh sb="10" eb="11">
      <t>ガク</t>
    </rPh>
    <rPh sb="11" eb="12">
      <t>トウ</t>
    </rPh>
    <rPh sb="13" eb="15">
      <t>エイキョウ</t>
    </rPh>
    <rPh sb="16" eb="17">
      <t>ノゾ</t>
    </rPh>
    <rPh sb="19" eb="21">
      <t>シハラ</t>
    </rPh>
    <rPh sb="21" eb="23">
      <t>チンギン</t>
    </rPh>
    <rPh sb="23" eb="25">
      <t>ソウガク</t>
    </rPh>
    <phoneticPr fontId="6"/>
  </si>
  <si>
    <t>基準年度に支払うべき残額に対応した翌年度の賃金額</t>
    <rPh sb="0" eb="4">
      <t>キジュンネンド</t>
    </rPh>
    <rPh sb="5" eb="7">
      <t>シハラ</t>
    </rPh>
    <rPh sb="10" eb="12">
      <t>ザンガク</t>
    </rPh>
    <rPh sb="13" eb="15">
      <t>タイオウ</t>
    </rPh>
    <rPh sb="17" eb="20">
      <t>ヨクネンド</t>
    </rPh>
    <rPh sb="21" eb="24">
      <t>チンギンガク</t>
    </rPh>
    <phoneticPr fontId="6"/>
  </si>
  <si>
    <t>基準年度の前年度に支払うべき残額に対応した支払い賃金額</t>
    <rPh sb="0" eb="4">
      <t>キジュンネンド</t>
    </rPh>
    <rPh sb="5" eb="8">
      <t>ゼンネンド</t>
    </rPh>
    <rPh sb="9" eb="11">
      <t>シハラ</t>
    </rPh>
    <rPh sb="14" eb="16">
      <t>ザンガク</t>
    </rPh>
    <rPh sb="17" eb="19">
      <t>タイオウ</t>
    </rPh>
    <rPh sb="21" eb="23">
      <t>シハラ</t>
    </rPh>
    <rPh sb="24" eb="26">
      <t>チンギン</t>
    </rPh>
    <rPh sb="26" eb="27">
      <t>ガク</t>
    </rPh>
    <phoneticPr fontId="6"/>
  </si>
  <si>
    <t>施設独自の改善額</t>
    <rPh sb="0" eb="2">
      <t>シセツ</t>
    </rPh>
    <rPh sb="2" eb="4">
      <t>ドクジ</t>
    </rPh>
    <rPh sb="5" eb="8">
      <t>カイゼンガク</t>
    </rPh>
    <phoneticPr fontId="6"/>
  </si>
  <si>
    <t>基準年度の処遇改善等加算の加算額に係る法定福利費分</t>
    <rPh sb="0" eb="2">
      <t>キジュン</t>
    </rPh>
    <rPh sb="2" eb="4">
      <t>ネンド</t>
    </rPh>
    <rPh sb="5" eb="9">
      <t>ショグウカイゼン</t>
    </rPh>
    <rPh sb="9" eb="10">
      <t>トウ</t>
    </rPh>
    <rPh sb="10" eb="12">
      <t>カサン</t>
    </rPh>
    <rPh sb="13" eb="16">
      <t>カサンガク</t>
    </rPh>
    <rPh sb="17" eb="18">
      <t>カカ</t>
    </rPh>
    <rPh sb="19" eb="21">
      <t>ホウテイ</t>
    </rPh>
    <rPh sb="21" eb="24">
      <t>フクリヒ</t>
    </rPh>
    <rPh sb="24" eb="25">
      <t>ブン</t>
    </rPh>
    <phoneticPr fontId="6"/>
  </si>
  <si>
    <t>基準年度の処遇改善等加算の加算額※4</t>
    <rPh sb="0" eb="2">
      <t>キジュン</t>
    </rPh>
    <rPh sb="2" eb="4">
      <t>ネンド</t>
    </rPh>
    <rPh sb="5" eb="9">
      <t>ショグウカイゼン</t>
    </rPh>
    <rPh sb="9" eb="10">
      <t>トウ</t>
    </rPh>
    <rPh sb="10" eb="12">
      <t>カサン</t>
    </rPh>
    <rPh sb="13" eb="16">
      <t>カサンガク</t>
    </rPh>
    <phoneticPr fontId="6"/>
  </si>
  <si>
    <t>基準年度の支払賃金の総額</t>
    <rPh sb="0" eb="2">
      <t>キジュン</t>
    </rPh>
    <rPh sb="2" eb="4">
      <t>ネンド</t>
    </rPh>
    <rPh sb="5" eb="7">
      <t>シハラ</t>
    </rPh>
    <rPh sb="7" eb="9">
      <t>チンギン</t>
    </rPh>
    <rPh sb="10" eb="12">
      <t>ソウガク</t>
    </rPh>
    <phoneticPr fontId="6"/>
  </si>
  <si>
    <t>⑭</t>
    <phoneticPr fontId="6"/>
  </si>
  <si>
    <t>⑬</t>
    <phoneticPr fontId="6"/>
  </si>
  <si>
    <t>⑫</t>
    <phoneticPr fontId="6"/>
  </si>
  <si>
    <t>⑪</t>
    <phoneticPr fontId="6"/>
  </si>
  <si>
    <t>⑩の詳細</t>
    <rPh sb="2" eb="4">
      <t>ショウサイ</t>
    </rPh>
    <phoneticPr fontId="6"/>
  </si>
  <si>
    <t>⑩</t>
    <phoneticPr fontId="6"/>
  </si>
  <si>
    <t>⑨の内訳</t>
    <rPh sb="2" eb="4">
      <t>ウチワケ</t>
    </rPh>
    <phoneticPr fontId="6"/>
  </si>
  <si>
    <t>⑨</t>
    <phoneticPr fontId="6"/>
  </si>
  <si>
    <t>⑧</t>
    <phoneticPr fontId="6"/>
  </si>
  <si>
    <t>⑦の内訳</t>
    <rPh sb="2" eb="4">
      <t>ウチワケ</t>
    </rPh>
    <phoneticPr fontId="6"/>
  </si>
  <si>
    <t>⑦</t>
    <phoneticPr fontId="6"/>
  </si>
  <si>
    <t>⑥</t>
    <phoneticPr fontId="6"/>
  </si>
  <si>
    <t>⑤</t>
    <phoneticPr fontId="6"/>
  </si>
  <si>
    <t>④</t>
    <phoneticPr fontId="6"/>
  </si>
  <si>
    <t>③</t>
    <phoneticPr fontId="6"/>
  </si>
  <si>
    <t>備考</t>
    <rPh sb="0" eb="2">
      <t>ビコウ</t>
    </rPh>
    <phoneticPr fontId="6"/>
  </si>
  <si>
    <t>加算当年度の賃金</t>
    <rPh sb="0" eb="2">
      <t>カサン</t>
    </rPh>
    <rPh sb="2" eb="5">
      <t>トウネンド</t>
    </rPh>
    <rPh sb="6" eb="8">
      <t>チンギン</t>
    </rPh>
    <phoneticPr fontId="6"/>
  </si>
  <si>
    <t>基準年度の賃金</t>
    <rPh sb="0" eb="2">
      <t>キジュン</t>
    </rPh>
    <rPh sb="2" eb="4">
      <t>ネンド</t>
    </rPh>
    <rPh sb="3" eb="4">
      <t>ド</t>
    </rPh>
    <rPh sb="5" eb="7">
      <t>チンギン</t>
    </rPh>
    <phoneticPr fontId="6"/>
  </si>
  <si>
    <r>
      <t xml:space="preserve">常勤
換算値
</t>
    </r>
    <r>
      <rPr>
        <sz val="12"/>
        <rFont val="ＭＳ ゴシック"/>
        <family val="3"/>
        <charset val="128"/>
      </rPr>
      <t>※3</t>
    </r>
    <phoneticPr fontId="6"/>
  </si>
  <si>
    <r>
      <t xml:space="preserve">常勤
非常勤
</t>
    </r>
    <r>
      <rPr>
        <sz val="12"/>
        <rFont val="ＭＳ ゴシック"/>
        <family val="3"/>
        <charset val="128"/>
      </rPr>
      <t>※2</t>
    </r>
    <phoneticPr fontId="6"/>
  </si>
  <si>
    <r>
      <t>経験年数　</t>
    </r>
    <r>
      <rPr>
        <sz val="12"/>
        <rFont val="ＭＳ ゴシック"/>
        <family val="3"/>
        <charset val="128"/>
      </rPr>
      <t>※1</t>
    </r>
    <phoneticPr fontId="6"/>
  </si>
  <si>
    <t>資格</t>
    <rPh sb="0" eb="2">
      <t>シカク</t>
    </rPh>
    <phoneticPr fontId="6"/>
  </si>
  <si>
    <t>職種</t>
    <phoneticPr fontId="6"/>
  </si>
  <si>
    <t>改善実施有無</t>
    <phoneticPr fontId="6"/>
  </si>
  <si>
    <t>職員名</t>
    <phoneticPr fontId="6"/>
  </si>
  <si>
    <t>No</t>
    <phoneticPr fontId="6"/>
  </si>
  <si>
    <t>〇加算当年度の全ての職員の賃金改善明細</t>
    <rPh sb="1" eb="3">
      <t>カサン</t>
    </rPh>
    <rPh sb="3" eb="6">
      <t>トウネンド</t>
    </rPh>
    <rPh sb="7" eb="8">
      <t>スベ</t>
    </rPh>
    <rPh sb="10" eb="12">
      <t>ショクイン</t>
    </rPh>
    <rPh sb="13" eb="15">
      <t>チンギン</t>
    </rPh>
    <rPh sb="15" eb="17">
      <t>カイゼン</t>
    </rPh>
    <rPh sb="17" eb="19">
      <t>メイサイ</t>
    </rPh>
    <phoneticPr fontId="6"/>
  </si>
  <si>
    <t>賃金改善明細（職員別表）</t>
    <rPh sb="4" eb="6">
      <t>メイサイ</t>
    </rPh>
    <rPh sb="7" eb="9">
      <t>ショクイン</t>
    </rPh>
    <rPh sb="9" eb="10">
      <t>ベツ</t>
    </rPh>
    <rPh sb="10" eb="11">
      <t>ヒョウ</t>
    </rPh>
    <phoneticPr fontId="6"/>
  </si>
  <si>
    <t>施設・事業所名</t>
    <phoneticPr fontId="6"/>
  </si>
  <si>
    <t>別紙様式４別添１</t>
    <rPh sb="0" eb="2">
      <t>ベッシ</t>
    </rPh>
    <rPh sb="2" eb="4">
      <t>ヨウシキ</t>
    </rPh>
    <rPh sb="5" eb="7">
      <t>ベッテン</t>
    </rPh>
    <phoneticPr fontId="6"/>
  </si>
  <si>
    <t>同一事業者が運営する全ての施設・事業所（特定教育・保育施設及び特定地域型保育事業所）について記入すること。</t>
    <phoneticPr fontId="6"/>
  </si>
  <si>
    <t>合計</t>
    <rPh sb="0" eb="2">
      <t>ゴウケイ</t>
    </rPh>
    <phoneticPr fontId="6"/>
  </si>
  <si>
    <t>○○保育所</t>
    <rPh sb="2" eb="5">
      <t>ホイクショ</t>
    </rPh>
    <phoneticPr fontId="6"/>
  </si>
  <si>
    <t>○○市</t>
    <rPh sb="2" eb="3">
      <t>シ</t>
    </rPh>
    <phoneticPr fontId="6"/>
  </si>
  <si>
    <t>○○県</t>
    <rPh sb="2" eb="3">
      <t>ケン</t>
    </rPh>
    <phoneticPr fontId="6"/>
  </si>
  <si>
    <t>例１</t>
    <rPh sb="0" eb="1">
      <t>レイ</t>
    </rPh>
    <phoneticPr fontId="6"/>
  </si>
  <si>
    <t>他事業所からの受入額
（円）</t>
    <rPh sb="0" eb="1">
      <t>ホカ</t>
    </rPh>
    <rPh sb="1" eb="4">
      <t>ジギョウショ</t>
    </rPh>
    <rPh sb="7" eb="9">
      <t>ウケイレ</t>
    </rPh>
    <rPh sb="9" eb="10">
      <t>ガク</t>
    </rPh>
    <rPh sb="12" eb="13">
      <t>エン</t>
    </rPh>
    <phoneticPr fontId="6"/>
  </si>
  <si>
    <t>他事業所への拠出額
（円）</t>
    <rPh sb="0" eb="1">
      <t>ホカ</t>
    </rPh>
    <rPh sb="1" eb="4">
      <t>ジギョウショ</t>
    </rPh>
    <rPh sb="6" eb="8">
      <t>キョシュツ</t>
    </rPh>
    <rPh sb="8" eb="9">
      <t>ガク</t>
    </rPh>
    <rPh sb="11" eb="12">
      <t>エン</t>
    </rPh>
    <phoneticPr fontId="6"/>
  </si>
  <si>
    <r>
      <t>施設・事業所名</t>
    </r>
    <r>
      <rPr>
        <vertAlign val="superscript"/>
        <sz val="12"/>
        <rFont val="HGｺﾞｼｯｸM"/>
        <family val="3"/>
        <charset val="128"/>
      </rPr>
      <t>※1</t>
    </r>
    <rPh sb="0" eb="2">
      <t>シセツ</t>
    </rPh>
    <rPh sb="3" eb="6">
      <t>ジギョウショ</t>
    </rPh>
    <rPh sb="6" eb="7">
      <t>メイ</t>
    </rPh>
    <phoneticPr fontId="6"/>
  </si>
  <si>
    <t>市町村名</t>
    <rPh sb="0" eb="4">
      <t>シチョウソンメイ</t>
    </rPh>
    <phoneticPr fontId="6"/>
  </si>
  <si>
    <t>都道府県名</t>
    <rPh sb="0" eb="4">
      <t>トドウフケン</t>
    </rPh>
    <rPh sb="4" eb="5">
      <t>メイ</t>
    </rPh>
    <phoneticPr fontId="6"/>
  </si>
  <si>
    <t>番号</t>
    <rPh sb="0" eb="2">
      <t>バンゴウ</t>
    </rPh>
    <phoneticPr fontId="6"/>
  </si>
  <si>
    <t>同一事業者内における拠出見込額・受入見込額一覧表</t>
  </si>
  <si>
    <t>別紙様式４別添２</t>
    <rPh sb="0" eb="2">
      <t>ベッシ</t>
    </rPh>
    <rPh sb="2" eb="4">
      <t>ヨウシキ</t>
    </rPh>
    <rPh sb="5" eb="7">
      <t>ベッテン</t>
    </rPh>
    <phoneticPr fontId="6"/>
  </si>
  <si>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6"/>
  </si>
  <si>
    <t>※1.「加算額を賃金の改善に充てます」とは、区分２「賃金改善分」と区分３「質の向上分」のそれぞれ
　　において、「加算による改善等見込総額」が「加算見込額」を下回らないことを意味します。
※2.「加算以外の部分で賃金水準を下げない」とは、「①加算当年度の加算による改善額等の影響を除い
　　た賃金見込総額」が「②基準年度における加算額等の影響を除いた支払賃金総額」を下回っていない
　　ことを意味します。
※3.誓約書の提出後に状況等が変わり、加算額が変わった場合でも改めて提出することは不要です。
※4.利用者数の大幅な減少等の影響により、結果として加算以外の部分で賃金が下がった場合には、その事情
　　を別紙様式７「特別な事情に係る届出書」により届け出ることで算定要件を満たすこととします。</t>
  </si>
  <si>
    <t>加算以外の部分で賃金水準を下げません。</t>
    <rPh sb="0" eb="2">
      <t>カサン</t>
    </rPh>
    <rPh sb="2" eb="4">
      <t>イガイ</t>
    </rPh>
    <rPh sb="5" eb="7">
      <t>ブブン</t>
    </rPh>
    <rPh sb="8" eb="10">
      <t>チンギン</t>
    </rPh>
    <rPh sb="10" eb="12">
      <t>スイジュン</t>
    </rPh>
    <rPh sb="13" eb="14">
      <t>サ</t>
    </rPh>
    <phoneticPr fontId="6"/>
  </si>
  <si>
    <t>　</t>
  </si>
  <si>
    <t>加算額を賃金の改善に充てます。</t>
    <rPh sb="0" eb="3">
      <t>カサンガク</t>
    </rPh>
    <rPh sb="4" eb="6">
      <t>チンギン</t>
    </rPh>
    <rPh sb="7" eb="9">
      <t>カイゼン</t>
    </rPh>
    <rPh sb="10" eb="11">
      <t>ア</t>
    </rPh>
    <phoneticPr fontId="6"/>
  </si>
  <si>
    <t>・処遇改善等加算の要件について、下欄の項目に〇を入れることで誓約する。</t>
    <rPh sb="1" eb="5">
      <t>ショグウカイゼン</t>
    </rPh>
    <rPh sb="5" eb="6">
      <t>トウ</t>
    </rPh>
    <rPh sb="6" eb="8">
      <t>カサン</t>
    </rPh>
    <rPh sb="9" eb="11">
      <t>ヨウケン</t>
    </rPh>
    <rPh sb="16" eb="17">
      <t>シタ</t>
    </rPh>
    <rPh sb="17" eb="18">
      <t>ラン</t>
    </rPh>
    <rPh sb="19" eb="21">
      <t>コウモク</t>
    </rPh>
    <rPh sb="24" eb="25">
      <t>イ</t>
    </rPh>
    <rPh sb="30" eb="32">
      <t>セイヤク</t>
    </rPh>
    <phoneticPr fontId="6"/>
  </si>
  <si>
    <t>２．賃金改善に係る誓約について</t>
    <rPh sb="2" eb="6">
      <t>チンギンカイゼン</t>
    </rPh>
    <rPh sb="7" eb="8">
      <t>カカ</t>
    </rPh>
    <rPh sb="9" eb="11">
      <t>セイヤク</t>
    </rPh>
    <phoneticPr fontId="6"/>
  </si>
  <si>
    <t>１．当年度の加算見込額</t>
    <rPh sb="2" eb="5">
      <t>トウネンド</t>
    </rPh>
    <rPh sb="6" eb="8">
      <t>カサン</t>
    </rPh>
    <rPh sb="8" eb="10">
      <t>ミコ</t>
    </rPh>
    <rPh sb="10" eb="11">
      <t>ガク</t>
    </rPh>
    <phoneticPr fontId="6"/>
  </si>
  <si>
    <t>別紙様式５</t>
    <phoneticPr fontId="6"/>
  </si>
  <si>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6"/>
  </si>
  <si>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6"/>
  </si>
  <si>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6"/>
  </si>
  <si>
    <t>３．経営及び賃金水準の改善の見込み</t>
    <rPh sb="2" eb="4">
      <t>ケイエイ</t>
    </rPh>
    <rPh sb="4" eb="5">
      <t>オヨ</t>
    </rPh>
    <rPh sb="6" eb="8">
      <t>チンギン</t>
    </rPh>
    <rPh sb="8" eb="10">
      <t>スイジュン</t>
    </rPh>
    <rPh sb="11" eb="13">
      <t>カイゼン</t>
    </rPh>
    <rPh sb="14" eb="16">
      <t>ミコ</t>
    </rPh>
    <phoneticPr fontId="6"/>
  </si>
  <si>
    <t>２．賃金水準の引き下げの内容</t>
    <rPh sb="2" eb="4">
      <t>チンギン</t>
    </rPh>
    <rPh sb="4" eb="6">
      <t>スイジュン</t>
    </rPh>
    <rPh sb="7" eb="8">
      <t>ヒ</t>
    </rPh>
    <rPh sb="9" eb="10">
      <t>サ</t>
    </rPh>
    <rPh sb="12" eb="14">
      <t>ナイヨウ</t>
    </rPh>
    <phoneticPr fontId="6"/>
  </si>
  <si>
    <t>当該法人の収支（特定教育・保育施設等に係る事業に限る。）について、利用児童数の大幅な減少などにより経営が悪化し、一定期間にわたり収支が赤字である、資金繰りに支障が生じるなどの状況について記載</t>
    <rPh sb="0" eb="2">
      <t>トウガイ</t>
    </rPh>
    <rPh sb="2" eb="4">
      <t>ホウジン</t>
    </rPh>
    <rPh sb="5" eb="7">
      <t>シュウシ</t>
    </rPh>
    <rPh sb="8" eb="10">
      <t>トクテイ</t>
    </rPh>
    <rPh sb="10" eb="12">
      <t>キョウイク</t>
    </rPh>
    <rPh sb="13" eb="15">
      <t>ホイク</t>
    </rPh>
    <rPh sb="15" eb="17">
      <t>シセツ</t>
    </rPh>
    <rPh sb="17" eb="18">
      <t>トウ</t>
    </rPh>
    <rPh sb="19" eb="20">
      <t>カカ</t>
    </rPh>
    <rPh sb="21" eb="23">
      <t>ジギョウ</t>
    </rPh>
    <rPh sb="24" eb="25">
      <t>カギ</t>
    </rPh>
    <rPh sb="33" eb="38">
      <t>リヨウジドウスウ</t>
    </rPh>
    <rPh sb="39" eb="41">
      <t>オオハバ</t>
    </rPh>
    <rPh sb="42" eb="44">
      <t>ゲンショウ</t>
    </rPh>
    <rPh sb="49" eb="51">
      <t>ケイエイ</t>
    </rPh>
    <rPh sb="52" eb="54">
      <t>アッカ</t>
    </rPh>
    <rPh sb="56" eb="58">
      <t>イッテイ</t>
    </rPh>
    <rPh sb="58" eb="60">
      <t>キカン</t>
    </rPh>
    <rPh sb="64" eb="66">
      <t>シュウシ</t>
    </rPh>
    <rPh sb="67" eb="69">
      <t>アカジ</t>
    </rPh>
    <rPh sb="73" eb="76">
      <t>シキング</t>
    </rPh>
    <rPh sb="78" eb="80">
      <t>シショウ</t>
    </rPh>
    <rPh sb="81" eb="82">
      <t>ショウ</t>
    </rPh>
    <rPh sb="87" eb="89">
      <t>ジョウキョウ</t>
    </rPh>
    <rPh sb="93" eb="95">
      <t>キサイ</t>
    </rPh>
    <phoneticPr fontId="6"/>
  </si>
  <si>
    <t>１．事業の継続を図るために、職員の賃金を引き下げる必要がある状況について</t>
    <rPh sb="2" eb="4">
      <t>ジギョウ</t>
    </rPh>
    <rPh sb="5" eb="7">
      <t>ケイゾク</t>
    </rPh>
    <rPh sb="8" eb="9">
      <t>ハカ</t>
    </rPh>
    <rPh sb="14" eb="16">
      <t>ショクイン</t>
    </rPh>
    <rPh sb="17" eb="19">
      <t>チンギン</t>
    </rPh>
    <rPh sb="20" eb="21">
      <t>ヒ</t>
    </rPh>
    <rPh sb="22" eb="23">
      <t>サ</t>
    </rPh>
    <rPh sb="25" eb="27">
      <t>ヒツヨウ</t>
    </rPh>
    <rPh sb="30" eb="32">
      <t>ジョウキョウ</t>
    </rPh>
    <phoneticPr fontId="6"/>
  </si>
  <si>
    <t>事業者名</t>
    <rPh sb="0" eb="3">
      <t>ジギョウシャ</t>
    </rPh>
    <rPh sb="3" eb="4">
      <t>メイ</t>
    </rPh>
    <phoneticPr fontId="6"/>
  </si>
  <si>
    <t>年度）</t>
    <phoneticPr fontId="6"/>
  </si>
  <si>
    <t>特別な事情に係る届出書（令和</t>
    <rPh sb="0" eb="2">
      <t>トクベツ</t>
    </rPh>
    <rPh sb="3" eb="5">
      <t>ジジョウ</t>
    </rPh>
    <rPh sb="6" eb="7">
      <t>カカ</t>
    </rPh>
    <rPh sb="8" eb="11">
      <t>トドケデショ</t>
    </rPh>
    <phoneticPr fontId="6"/>
  </si>
  <si>
    <t>別紙様式７</t>
    <rPh sb="0" eb="2">
      <t>ベッシ</t>
    </rPh>
    <rPh sb="2" eb="4">
      <t>ヨウシキ</t>
    </rPh>
    <phoneticPr fontId="6"/>
  </si>
  <si>
    <t>-</t>
    <phoneticPr fontId="4"/>
  </si>
  <si>
    <t>-</t>
    <phoneticPr fontId="4"/>
  </si>
  <si>
    <t>園長</t>
    <rPh sb="0" eb="2">
      <t>エンチョウ</t>
    </rPh>
    <phoneticPr fontId="4"/>
  </si>
  <si>
    <t>副園長</t>
    <rPh sb="0" eb="3">
      <t>フクエンチョウ</t>
    </rPh>
    <phoneticPr fontId="4"/>
  </si>
  <si>
    <t>教頭</t>
    <rPh sb="0" eb="2">
      <t>キョウトウ</t>
    </rPh>
    <phoneticPr fontId="4"/>
  </si>
  <si>
    <t>保育士</t>
    <rPh sb="0" eb="3">
      <t>ホイクシ</t>
    </rPh>
    <phoneticPr fontId="4"/>
  </si>
  <si>
    <t>保育教諭</t>
    <rPh sb="0" eb="2">
      <t>ホイク</t>
    </rPh>
    <rPh sb="2" eb="4">
      <t>キョウユ</t>
    </rPh>
    <phoneticPr fontId="4"/>
  </si>
  <si>
    <t>幼稚園教諭</t>
    <rPh sb="0" eb="3">
      <t>ヨウチエン</t>
    </rPh>
    <rPh sb="3" eb="5">
      <t>キョウユ</t>
    </rPh>
    <phoneticPr fontId="4"/>
  </si>
  <si>
    <t>保健師</t>
    <rPh sb="0" eb="3">
      <t>ホケンシ</t>
    </rPh>
    <phoneticPr fontId="4"/>
  </si>
  <si>
    <t>看護師</t>
    <rPh sb="0" eb="3">
      <t>カンゴシ</t>
    </rPh>
    <phoneticPr fontId="4"/>
  </si>
  <si>
    <t>准看護師</t>
    <rPh sb="0" eb="4">
      <t>ジュンカンゴシ</t>
    </rPh>
    <phoneticPr fontId="4"/>
  </si>
  <si>
    <t>保育補助</t>
    <rPh sb="0" eb="2">
      <t>ホイク</t>
    </rPh>
    <rPh sb="2" eb="4">
      <t>ホジョ</t>
    </rPh>
    <phoneticPr fontId="4"/>
  </si>
  <si>
    <t>栄養士</t>
    <rPh sb="0" eb="3">
      <t>エイヨウシ</t>
    </rPh>
    <phoneticPr fontId="4"/>
  </si>
  <si>
    <t>調理師</t>
    <rPh sb="0" eb="3">
      <t>チョウリシ</t>
    </rPh>
    <phoneticPr fontId="4"/>
  </si>
  <si>
    <t>調理補助</t>
    <rPh sb="0" eb="2">
      <t>チョウリ</t>
    </rPh>
    <rPh sb="2" eb="4">
      <t>ホジョ</t>
    </rPh>
    <phoneticPr fontId="4"/>
  </si>
  <si>
    <t>用務員</t>
    <rPh sb="0" eb="3">
      <t>ヨウムイン</t>
    </rPh>
    <phoneticPr fontId="4"/>
  </si>
  <si>
    <t>事務員</t>
    <rPh sb="0" eb="2">
      <t>ジム</t>
    </rPh>
    <rPh sb="2" eb="3">
      <t>イン</t>
    </rPh>
    <phoneticPr fontId="4"/>
  </si>
  <si>
    <t>その他</t>
    <rPh sb="2" eb="3">
      <t>タ</t>
    </rPh>
    <phoneticPr fontId="4"/>
  </si>
  <si>
    <t>計算結果（処遇改善等加算の加算額に係る法定福利費分）</t>
    <rPh sb="0" eb="2">
      <t>ケイサン</t>
    </rPh>
    <rPh sb="2" eb="4">
      <t>ケッカ</t>
    </rPh>
    <rPh sb="5" eb="7">
      <t>ショグウ</t>
    </rPh>
    <rPh sb="7" eb="9">
      <t>カイゼン</t>
    </rPh>
    <rPh sb="9" eb="10">
      <t>トウ</t>
    </rPh>
    <rPh sb="10" eb="12">
      <t>カサン</t>
    </rPh>
    <rPh sb="13" eb="16">
      <t>カサンガク</t>
    </rPh>
    <rPh sb="17" eb="18">
      <t>カカ</t>
    </rPh>
    <rPh sb="19" eb="21">
      <t>ホウテイ</t>
    </rPh>
    <rPh sb="21" eb="23">
      <t>フクリ</t>
    </rPh>
    <rPh sb="23" eb="24">
      <t>ヒ</t>
    </rPh>
    <rPh sb="24" eb="25">
      <t>フン</t>
    </rPh>
    <phoneticPr fontId="6"/>
  </si>
  <si>
    <t>分類</t>
    <rPh sb="0" eb="2">
      <t>ブンルイ</t>
    </rPh>
    <phoneticPr fontId="6"/>
  </si>
  <si>
    <t>配分対象者①（副主任保育士等）</t>
    <rPh sb="0" eb="2">
      <t>ハイブン</t>
    </rPh>
    <rPh sb="2" eb="4">
      <t>タイショウ</t>
    </rPh>
    <rPh sb="4" eb="5">
      <t>シャ</t>
    </rPh>
    <rPh sb="7" eb="10">
      <t>フクシュニン</t>
    </rPh>
    <rPh sb="10" eb="13">
      <t>ホイクシ</t>
    </rPh>
    <rPh sb="13" eb="14">
      <t>トウ</t>
    </rPh>
    <phoneticPr fontId="4"/>
  </si>
  <si>
    <t>配分対象者②（分野別リーダー等）</t>
    <rPh sb="0" eb="2">
      <t>ハイブン</t>
    </rPh>
    <rPh sb="2" eb="4">
      <t>タイショウ</t>
    </rPh>
    <rPh sb="4" eb="5">
      <t>シャ</t>
    </rPh>
    <rPh sb="7" eb="9">
      <t>ブンヤ</t>
    </rPh>
    <rPh sb="9" eb="10">
      <t>ベツ</t>
    </rPh>
    <rPh sb="14" eb="15">
      <t>トウ</t>
    </rPh>
    <phoneticPr fontId="4"/>
  </si>
  <si>
    <t>副主任保育士（人数A）</t>
    <rPh sb="0" eb="3">
      <t>フクシュニン</t>
    </rPh>
    <rPh sb="3" eb="6">
      <t>ホイクシ</t>
    </rPh>
    <rPh sb="7" eb="9">
      <t>ニンズウ</t>
    </rPh>
    <phoneticPr fontId="4"/>
  </si>
  <si>
    <t>専門リーダー（人数A）</t>
    <rPh sb="0" eb="2">
      <t>センモン</t>
    </rPh>
    <rPh sb="7" eb="9">
      <t>ニンズウ</t>
    </rPh>
    <phoneticPr fontId="4"/>
  </si>
  <si>
    <t>園長、主任保育士、副園長等（人数A）</t>
    <rPh sb="0" eb="2">
      <t>エンチョウ</t>
    </rPh>
    <rPh sb="3" eb="5">
      <t>シュニン</t>
    </rPh>
    <rPh sb="5" eb="8">
      <t>ホイクシ</t>
    </rPh>
    <rPh sb="9" eb="12">
      <t>フクエンチョウ</t>
    </rPh>
    <rPh sb="12" eb="13">
      <t>トウ</t>
    </rPh>
    <rPh sb="14" eb="16">
      <t>ニンズウ</t>
    </rPh>
    <phoneticPr fontId="4"/>
  </si>
  <si>
    <t>職務分野別リーダー（人数B）</t>
    <rPh sb="0" eb="2">
      <t>ショクム</t>
    </rPh>
    <rPh sb="2" eb="4">
      <t>ブンヤ</t>
    </rPh>
    <rPh sb="4" eb="5">
      <t>ベツ</t>
    </rPh>
    <rPh sb="10" eb="12">
      <t>ニンズウ</t>
    </rPh>
    <phoneticPr fontId="4"/>
  </si>
  <si>
    <t>様式1_加算率等認定申請書（処遇改善等加算）</t>
    <rPh sb="0" eb="2">
      <t>ヨウシキ</t>
    </rPh>
    <rPh sb="4" eb="6">
      <t>カサン</t>
    </rPh>
    <rPh sb="6" eb="7">
      <t>リツ</t>
    </rPh>
    <rPh sb="7" eb="8">
      <t>トウ</t>
    </rPh>
    <rPh sb="8" eb="10">
      <t>ニンテイ</t>
    </rPh>
    <rPh sb="10" eb="13">
      <t>シンセイショ</t>
    </rPh>
    <rPh sb="14" eb="16">
      <t>ショグウ</t>
    </rPh>
    <rPh sb="16" eb="18">
      <t>カイゼン</t>
    </rPh>
    <rPh sb="18" eb="19">
      <t>トウ</t>
    </rPh>
    <rPh sb="19" eb="21">
      <t>カサン</t>
    </rPh>
    <phoneticPr fontId="4"/>
  </si>
  <si>
    <t>様式2_キャリアパス要件届出書</t>
    <rPh sb="0" eb="2">
      <t>ヨウシキ</t>
    </rPh>
    <rPh sb="10" eb="15">
      <t>ヨウケントドケデショ</t>
    </rPh>
    <phoneticPr fontId="4"/>
  </si>
  <si>
    <t>様式3_加算算定対象人数等認定申請書（区分３（質の向上分））</t>
    <rPh sb="0" eb="2">
      <t>ヨウシキ</t>
    </rPh>
    <rPh sb="4" eb="8">
      <t>カサンサンテイ</t>
    </rPh>
    <rPh sb="8" eb="13">
      <t>タイショウニンズウトウ</t>
    </rPh>
    <rPh sb="13" eb="18">
      <t>ニンテイシンセイショ</t>
    </rPh>
    <rPh sb="19" eb="21">
      <t>クブン</t>
    </rPh>
    <rPh sb="23" eb="24">
      <t>シツ</t>
    </rPh>
    <rPh sb="25" eb="27">
      <t>コウジョウ</t>
    </rPh>
    <rPh sb="27" eb="28">
      <t>フン</t>
    </rPh>
    <phoneticPr fontId="4"/>
  </si>
  <si>
    <t>様式4_賃金改善計画書（処遇改善等加算）</t>
    <rPh sb="0" eb="2">
      <t>ヨウシキ</t>
    </rPh>
    <rPh sb="4" eb="11">
      <t>チンギンカイゼンケイカクショ</t>
    </rPh>
    <rPh sb="12" eb="14">
      <t>ショグウ</t>
    </rPh>
    <rPh sb="14" eb="16">
      <t>カイゼン</t>
    </rPh>
    <rPh sb="16" eb="17">
      <t>トウ</t>
    </rPh>
    <rPh sb="17" eb="19">
      <t>カサン</t>
    </rPh>
    <phoneticPr fontId="4"/>
  </si>
  <si>
    <t>様式4別添1_賃金改善明細（職員別表）</t>
    <rPh sb="0" eb="2">
      <t>ヨウシキ</t>
    </rPh>
    <rPh sb="3" eb="5">
      <t>ベッテン</t>
    </rPh>
    <rPh sb="7" eb="9">
      <t>チンギン</t>
    </rPh>
    <rPh sb="9" eb="11">
      <t>カイゼン</t>
    </rPh>
    <rPh sb="11" eb="13">
      <t>メイサイ</t>
    </rPh>
    <rPh sb="14" eb="16">
      <t>ショクイン</t>
    </rPh>
    <rPh sb="16" eb="18">
      <t>ベッピョウ</t>
    </rPh>
    <phoneticPr fontId="4"/>
  </si>
  <si>
    <t>様式4別添2_同一の事業者内における拠出見込額・受入見込額一覧表</t>
    <rPh sb="0" eb="2">
      <t>ヨウシキ</t>
    </rPh>
    <rPh sb="3" eb="5">
      <t>ベッテン</t>
    </rPh>
    <rPh sb="7" eb="9">
      <t>ドウイツ</t>
    </rPh>
    <rPh sb="10" eb="14">
      <t>ジギョウシャナイ</t>
    </rPh>
    <rPh sb="18" eb="20">
      <t>キョシュツ</t>
    </rPh>
    <rPh sb="20" eb="22">
      <t>ミコ</t>
    </rPh>
    <rPh sb="22" eb="23">
      <t>ガク</t>
    </rPh>
    <rPh sb="24" eb="25">
      <t>ウ</t>
    </rPh>
    <rPh sb="25" eb="26">
      <t>イ</t>
    </rPh>
    <rPh sb="26" eb="28">
      <t>ミコ</t>
    </rPh>
    <rPh sb="28" eb="29">
      <t>ガク</t>
    </rPh>
    <rPh sb="29" eb="31">
      <t>イチラン</t>
    </rPh>
    <rPh sb="31" eb="32">
      <t>オモテ</t>
    </rPh>
    <phoneticPr fontId="4"/>
  </si>
  <si>
    <t>※　他の事業所に拠出する場合の他、他の事業所から受け入れる場合を含みます。</t>
    <rPh sb="2" eb="3">
      <t>ホカ</t>
    </rPh>
    <rPh sb="4" eb="7">
      <t>ジギョウショ</t>
    </rPh>
    <rPh sb="8" eb="10">
      <t>キョシュツ</t>
    </rPh>
    <rPh sb="12" eb="14">
      <t>バアイ</t>
    </rPh>
    <rPh sb="15" eb="16">
      <t>ホカ</t>
    </rPh>
    <rPh sb="17" eb="18">
      <t>ホカ</t>
    </rPh>
    <rPh sb="19" eb="22">
      <t>ジギョウショ</t>
    </rPh>
    <rPh sb="24" eb="25">
      <t>ウ</t>
    </rPh>
    <rPh sb="26" eb="27">
      <t>イ</t>
    </rPh>
    <rPh sb="29" eb="31">
      <t>バアイ</t>
    </rPh>
    <rPh sb="32" eb="33">
      <t>フク</t>
    </rPh>
    <phoneticPr fontId="4"/>
  </si>
  <si>
    <t>様式5_賃金改善の誓約書</t>
    <rPh sb="0" eb="2">
      <t>ヨウシキ</t>
    </rPh>
    <rPh sb="4" eb="8">
      <t>チンギンカイゼン</t>
    </rPh>
    <rPh sb="9" eb="12">
      <t>セイヤクショ</t>
    </rPh>
    <phoneticPr fontId="4"/>
  </si>
  <si>
    <t>様式7_特別な事情に係る届出書</t>
    <rPh sb="0" eb="2">
      <t>ヨウシキ</t>
    </rPh>
    <rPh sb="4" eb="6">
      <t>トクベツ</t>
    </rPh>
    <rPh sb="7" eb="9">
      <t>ジジョウ</t>
    </rPh>
    <rPh sb="10" eb="11">
      <t>カカ</t>
    </rPh>
    <rPh sb="12" eb="15">
      <t>トドケデショ</t>
    </rPh>
    <phoneticPr fontId="4"/>
  </si>
  <si>
    <t>※千円未満切り捨て</t>
    <rPh sb="1" eb="3">
      <t>センエン</t>
    </rPh>
    <rPh sb="3" eb="5">
      <t>ミマン</t>
    </rPh>
    <rPh sb="5" eb="6">
      <t>キ</t>
    </rPh>
    <rPh sb="7" eb="8">
      <t>ス</t>
    </rPh>
    <phoneticPr fontId="4"/>
  </si>
  <si>
    <t>※区分12計算表で入力した実施月数をもとに算出、千円未満切り捨て</t>
    <rPh sb="1" eb="3">
      <t>クブン</t>
    </rPh>
    <rPh sb="5" eb="7">
      <t>ケイサン</t>
    </rPh>
    <rPh sb="7" eb="8">
      <t>オモテ</t>
    </rPh>
    <rPh sb="9" eb="11">
      <t>ニュウリョク</t>
    </rPh>
    <rPh sb="13" eb="15">
      <t>ジッシ</t>
    </rPh>
    <rPh sb="15" eb="17">
      <t>ゲッスウ</t>
    </rPh>
    <rPh sb="21" eb="23">
      <t>サンシュツ</t>
    </rPh>
    <rPh sb="24" eb="26">
      <t>センエン</t>
    </rPh>
    <rPh sb="26" eb="28">
      <t>ミマン</t>
    </rPh>
    <rPh sb="28" eb="29">
      <t>キ</t>
    </rPh>
    <rPh sb="30" eb="31">
      <t>ス</t>
    </rPh>
    <phoneticPr fontId="4"/>
  </si>
  <si>
    <t>賃金改善階層フラグ</t>
    <rPh sb="0" eb="2">
      <t>チンギン</t>
    </rPh>
    <rPh sb="2" eb="4">
      <t>カイゼン</t>
    </rPh>
    <rPh sb="4" eb="6">
      <t>カイソウ</t>
    </rPh>
    <phoneticPr fontId="4"/>
  </si>
  <si>
    <t>No</t>
  </si>
  <si>
    <t>職員名</t>
  </si>
  <si>
    <t>職種</t>
  </si>
  <si>
    <t>基準年度の支払賃金の総額</t>
    <phoneticPr fontId="6"/>
  </si>
  <si>
    <t>加算当年度の賃金見込総額</t>
    <phoneticPr fontId="6"/>
  </si>
  <si>
    <t>区分2改善見込額</t>
    <rPh sb="0" eb="2">
      <t>クブン</t>
    </rPh>
    <rPh sb="3" eb="5">
      <t>カイゼン</t>
    </rPh>
    <rPh sb="5" eb="7">
      <t>ミコ</t>
    </rPh>
    <rPh sb="7" eb="8">
      <t>ガク</t>
    </rPh>
    <phoneticPr fontId="6"/>
  </si>
  <si>
    <t>区分3改善見込額</t>
    <rPh sb="0" eb="2">
      <t>クブン</t>
    </rPh>
    <rPh sb="3" eb="5">
      <t>カイゼン</t>
    </rPh>
    <rPh sb="5" eb="7">
      <t>ミコ</t>
    </rPh>
    <rPh sb="7" eb="8">
      <t>ガク</t>
    </rPh>
    <phoneticPr fontId="6"/>
  </si>
  <si>
    <t>備考</t>
    <rPh sb="0" eb="2">
      <t>ビコウ</t>
    </rPh>
    <phoneticPr fontId="6"/>
  </si>
  <si>
    <t>【各施設任意様式】資質向上のための計画書（別紙様式２の添付資料）</t>
    <rPh sb="1" eb="4">
      <t>カクシセツ</t>
    </rPh>
    <rPh sb="4" eb="6">
      <t>ニンイ</t>
    </rPh>
    <rPh sb="6" eb="8">
      <t>ヨウシキ</t>
    </rPh>
    <rPh sb="9" eb="11">
      <t>シシツ</t>
    </rPh>
    <rPh sb="11" eb="13">
      <t>コウジョウ</t>
    </rPh>
    <rPh sb="17" eb="20">
      <t>ケイカクショ</t>
    </rPh>
    <rPh sb="21" eb="23">
      <t>ベッシ</t>
    </rPh>
    <rPh sb="23" eb="25">
      <t>ヨウシキ</t>
    </rPh>
    <rPh sb="27" eb="29">
      <t>テンプ</t>
    </rPh>
    <rPh sb="29" eb="31">
      <t>シリョウ</t>
    </rPh>
    <phoneticPr fontId="4"/>
  </si>
  <si>
    <t>土曜日に閉所する場合</t>
    <rPh sb="0" eb="3">
      <t>ドヨウビ</t>
    </rPh>
    <rPh sb="4" eb="6">
      <t>ヘイショ</t>
    </rPh>
    <rPh sb="8" eb="10">
      <t>バアイ</t>
    </rPh>
    <phoneticPr fontId="2"/>
  </si>
  <si>
    <t>加算当年度の加算による改善額等の影響を除いた賃金見込総額（②を下回らないこと） (a)-(b)-(c)-(d)-(e)</t>
    <rPh sb="0" eb="2">
      <t>カサン</t>
    </rPh>
    <rPh sb="2" eb="5">
      <t>トウネンド</t>
    </rPh>
    <rPh sb="6" eb="8">
      <t>カサン</t>
    </rPh>
    <rPh sb="11" eb="13">
      <t>カイゼン</t>
    </rPh>
    <rPh sb="13" eb="14">
      <t>ガク</t>
    </rPh>
    <rPh sb="14" eb="15">
      <t>トウ</t>
    </rPh>
    <rPh sb="16" eb="18">
      <t>エイキョウ</t>
    </rPh>
    <rPh sb="19" eb="20">
      <t>ノゾ</t>
    </rPh>
    <rPh sb="22" eb="24">
      <t>チンギン</t>
    </rPh>
    <rPh sb="24" eb="26">
      <t>ミコ</t>
    </rPh>
    <rPh sb="26" eb="28">
      <t>ソウガク</t>
    </rPh>
    <phoneticPr fontId="6"/>
  </si>
  <si>
    <t>平成</t>
    <rPh sb="0" eb="2">
      <t>ヘイセイ</t>
    </rPh>
    <phoneticPr fontId="105"/>
  </si>
  <si>
    <t>昭和</t>
    <rPh sb="0" eb="2">
      <t>ショウワ</t>
    </rPh>
    <phoneticPr fontId="105"/>
  </si>
  <si>
    <t>令和</t>
    <rPh sb="0" eb="2">
      <t>レイワ</t>
    </rPh>
    <phoneticPr fontId="105"/>
  </si>
  <si>
    <t>その他の職種</t>
    <rPh sb="2" eb="3">
      <t>タ</t>
    </rPh>
    <rPh sb="4" eb="6">
      <t>ショクシュ</t>
    </rPh>
    <phoneticPr fontId="107"/>
  </si>
  <si>
    <t>家庭的保育補助者</t>
    <rPh sb="0" eb="3">
      <t>カテイテキ</t>
    </rPh>
    <rPh sb="3" eb="5">
      <t>ホイク</t>
    </rPh>
    <rPh sb="5" eb="8">
      <t>ホジョシャ</t>
    </rPh>
    <phoneticPr fontId="107"/>
  </si>
  <si>
    <t>家庭的保育者</t>
    <rPh sb="0" eb="3">
      <t>カテイテキ</t>
    </rPh>
    <rPh sb="3" eb="6">
      <t>ホイクシャ</t>
    </rPh>
    <phoneticPr fontId="107"/>
  </si>
  <si>
    <t>事務員</t>
    <rPh sb="0" eb="2">
      <t>ジム</t>
    </rPh>
    <phoneticPr fontId="107"/>
  </si>
  <si>
    <t>看護師</t>
    <rPh sb="0" eb="3">
      <t>カンゴシ</t>
    </rPh>
    <phoneticPr fontId="107"/>
  </si>
  <si>
    <t>調理員</t>
    <rPh sb="0" eb="3">
      <t>チョウリイン</t>
    </rPh>
    <phoneticPr fontId="107"/>
  </si>
  <si>
    <t>栄養士</t>
    <rPh sb="0" eb="3">
      <t>エイヨウシ</t>
    </rPh>
    <phoneticPr fontId="107"/>
  </si>
  <si>
    <t>保育従事者(無資格)</t>
    <rPh sb="0" eb="2">
      <t>ホイク</t>
    </rPh>
    <rPh sb="2" eb="5">
      <t>ジュウジシャ</t>
    </rPh>
    <rPh sb="6" eb="9">
      <t>ムシカク</t>
    </rPh>
    <phoneticPr fontId="107"/>
  </si>
  <si>
    <t>教諭</t>
    <rPh sb="0" eb="2">
      <t>キョウユ</t>
    </rPh>
    <phoneticPr fontId="107"/>
  </si>
  <si>
    <t>保育教諭</t>
    <rPh sb="0" eb="2">
      <t>ホイク</t>
    </rPh>
    <rPh sb="2" eb="4">
      <t>キョウユ</t>
    </rPh>
    <phoneticPr fontId="107"/>
  </si>
  <si>
    <t>保育士</t>
    <rPh sb="0" eb="3">
      <t>ホイクシ</t>
    </rPh>
    <phoneticPr fontId="107"/>
  </si>
  <si>
    <t>教頭(無資格者)</t>
    <rPh sb="0" eb="2">
      <t>キョウトウ</t>
    </rPh>
    <rPh sb="3" eb="4">
      <t>ム</t>
    </rPh>
    <rPh sb="4" eb="6">
      <t>シカク</t>
    </rPh>
    <rPh sb="6" eb="7">
      <t>シャ</t>
    </rPh>
    <phoneticPr fontId="105"/>
  </si>
  <si>
    <t>教頭(有資格者)</t>
    <rPh sb="0" eb="2">
      <t>キョウトウ</t>
    </rPh>
    <rPh sb="3" eb="4">
      <t>ユウ</t>
    </rPh>
    <rPh sb="4" eb="6">
      <t>シカク</t>
    </rPh>
    <rPh sb="6" eb="7">
      <t>シャ</t>
    </rPh>
    <phoneticPr fontId="105"/>
  </si>
  <si>
    <t>副園長(無資格者)</t>
    <rPh sb="0" eb="3">
      <t>フクエンチョウ</t>
    </rPh>
    <rPh sb="4" eb="5">
      <t>ム</t>
    </rPh>
    <rPh sb="5" eb="7">
      <t>シカク</t>
    </rPh>
    <rPh sb="7" eb="8">
      <t>シャ</t>
    </rPh>
    <phoneticPr fontId="105"/>
  </si>
  <si>
    <t>副園長(有資格者)</t>
    <rPh sb="0" eb="3">
      <t>フクエンチョウ</t>
    </rPh>
    <rPh sb="4" eb="5">
      <t>ユウ</t>
    </rPh>
    <rPh sb="5" eb="7">
      <t>シカク</t>
    </rPh>
    <rPh sb="7" eb="8">
      <t>シャ</t>
    </rPh>
    <phoneticPr fontId="105"/>
  </si>
  <si>
    <t>園長・施設長</t>
    <rPh sb="0" eb="2">
      <t>エンチョウ</t>
    </rPh>
    <rPh sb="3" eb="5">
      <t>シセツ</t>
    </rPh>
    <rPh sb="5" eb="6">
      <t>チョウ</t>
    </rPh>
    <phoneticPr fontId="107"/>
  </si>
  <si>
    <t>人</t>
    <rPh sb="0" eb="1">
      <t>ニン</t>
    </rPh>
    <phoneticPr fontId="105"/>
  </si>
  <si>
    <t>②栄養士・調理員</t>
    <rPh sb="1" eb="4">
      <t>エイヨウシ</t>
    </rPh>
    <rPh sb="5" eb="8">
      <t>チョウリイン</t>
    </rPh>
    <phoneticPr fontId="105"/>
  </si>
  <si>
    <t>※対象職種は保育士、保育教諭、教諭副園長(有資格者)、教頭(有資格者)、教諭</t>
    <rPh sb="3" eb="5">
      <t>ショクシュ</t>
    </rPh>
    <rPh sb="36" eb="38">
      <t>キョウユ</t>
    </rPh>
    <phoneticPr fontId="105"/>
  </si>
  <si>
    <t>①保育士等</t>
    <rPh sb="1" eb="5">
      <t>ホイクシトウ</t>
    </rPh>
    <phoneticPr fontId="105"/>
  </si>
  <si>
    <t>横須賀市保育士等処遇改善対象人数（経験年数７年以上の職員）</t>
    <rPh sb="0" eb="4">
      <t>ヨコスカシ</t>
    </rPh>
    <rPh sb="4" eb="7">
      <t>ホイクシ</t>
    </rPh>
    <rPh sb="7" eb="8">
      <t>トウ</t>
    </rPh>
    <rPh sb="8" eb="10">
      <t>ショグウ</t>
    </rPh>
    <rPh sb="10" eb="12">
      <t>カイゼン</t>
    </rPh>
    <rPh sb="12" eb="14">
      <t>タイショウ</t>
    </rPh>
    <rPh sb="14" eb="16">
      <t>ニンズウ</t>
    </rPh>
    <phoneticPr fontId="105"/>
  </si>
  <si>
    <r>
      <t>注）１ 職員１人当たり平均勤続年数の</t>
    </r>
    <r>
      <rPr>
        <sz val="10"/>
        <color rgb="FFFF00FF"/>
        <rFont val="HGｺﾞｼｯｸM"/>
        <family val="3"/>
        <charset val="128"/>
      </rPr>
      <t>Ｃ</t>
    </r>
    <r>
      <rPr>
        <sz val="10"/>
        <color theme="1"/>
        <rFont val="HGｺﾞｼｯｸM"/>
        <family val="3"/>
        <charset val="128"/>
      </rPr>
      <t>欄の算定に当たっては、６か月以上の端数は１年とし、
　　　 ６か月未満の端数は切り捨てるものとすること。
　　２ 個々の職員の勤続年数の算定に当たっては、</t>
    </r>
    <r>
      <rPr>
        <u/>
        <sz val="10"/>
        <color theme="1"/>
        <rFont val="HGｺﾞｼｯｸM"/>
        <family val="3"/>
        <charset val="128"/>
      </rPr>
      <t>各年度４月１日現在</t>
    </r>
    <r>
      <rPr>
        <sz val="10"/>
        <color theme="1"/>
        <rFont val="HGｺﾞｼｯｸM"/>
        <family val="3"/>
        <charset val="128"/>
      </rPr>
      <t xml:space="preserve">により算定する。
　　　 新たな職員の職歴証明書、年金加入記録等の写しを添付すること。
　　３ </t>
    </r>
    <r>
      <rPr>
        <u/>
        <sz val="10"/>
        <color theme="1"/>
        <rFont val="HGｺﾞｼｯｸM"/>
        <family val="3"/>
        <charset val="128"/>
      </rPr>
      <t>１日６時間未満又は月20日未満勤務の職員は含めない</t>
    </r>
    <r>
      <rPr>
        <sz val="10"/>
        <color theme="1"/>
        <rFont val="HGｺﾞｼｯｸM"/>
        <family val="3"/>
        <charset val="128"/>
      </rPr>
      <t>ものとする。</t>
    </r>
    <rPh sb="0" eb="1">
      <t>チュウ</t>
    </rPh>
    <rPh sb="4" eb="6">
      <t>ショクイン</t>
    </rPh>
    <rPh sb="6" eb="8">
      <t>ヒトリ</t>
    </rPh>
    <rPh sb="8" eb="9">
      <t>ア</t>
    </rPh>
    <rPh sb="11" eb="13">
      <t>ヘイキン</t>
    </rPh>
    <rPh sb="13" eb="15">
      <t>キンゾク</t>
    </rPh>
    <rPh sb="15" eb="17">
      <t>ネンスウ</t>
    </rPh>
    <rPh sb="19" eb="20">
      <t>ラン</t>
    </rPh>
    <rPh sb="21" eb="23">
      <t>サンテイ</t>
    </rPh>
    <rPh sb="24" eb="25">
      <t>ア</t>
    </rPh>
    <rPh sb="32" eb="35">
      <t>ゲツイジョウ</t>
    </rPh>
    <rPh sb="36" eb="38">
      <t>ハスウ</t>
    </rPh>
    <rPh sb="40" eb="41">
      <t>ネン</t>
    </rPh>
    <rPh sb="51" eb="52">
      <t>ゲツ</t>
    </rPh>
    <rPh sb="52" eb="54">
      <t>ミマン</t>
    </rPh>
    <rPh sb="55" eb="57">
      <t>ハスウ</t>
    </rPh>
    <rPh sb="58" eb="59">
      <t>キ</t>
    </rPh>
    <rPh sb="60" eb="61">
      <t>ス</t>
    </rPh>
    <rPh sb="76" eb="78">
      <t>ココ</t>
    </rPh>
    <rPh sb="79" eb="81">
      <t>ショクイン</t>
    </rPh>
    <rPh sb="82" eb="84">
      <t>キンゾク</t>
    </rPh>
    <rPh sb="84" eb="86">
      <t>ネンスウ</t>
    </rPh>
    <rPh sb="87" eb="89">
      <t>サンテイ</t>
    </rPh>
    <rPh sb="90" eb="91">
      <t>ア</t>
    </rPh>
    <rPh sb="96" eb="99">
      <t>カクネンド</t>
    </rPh>
    <rPh sb="100" eb="101">
      <t>ガツ</t>
    </rPh>
    <rPh sb="102" eb="103">
      <t>ニチ</t>
    </rPh>
    <rPh sb="103" eb="105">
      <t>ゲンザイ</t>
    </rPh>
    <rPh sb="108" eb="110">
      <t>サンテイ</t>
    </rPh>
    <rPh sb="118" eb="119">
      <t>アラ</t>
    </rPh>
    <rPh sb="121" eb="123">
      <t>ショクイン</t>
    </rPh>
    <rPh sb="124" eb="126">
      <t>ショクレキ</t>
    </rPh>
    <rPh sb="126" eb="129">
      <t>ショウメイショ</t>
    </rPh>
    <rPh sb="130" eb="132">
      <t>ネンキン</t>
    </rPh>
    <rPh sb="132" eb="134">
      <t>カニュウ</t>
    </rPh>
    <rPh sb="134" eb="136">
      <t>キロク</t>
    </rPh>
    <rPh sb="136" eb="137">
      <t>トウ</t>
    </rPh>
    <rPh sb="138" eb="139">
      <t>ウツ</t>
    </rPh>
    <rPh sb="141" eb="143">
      <t>テンプ</t>
    </rPh>
    <rPh sb="154" eb="155">
      <t>ニチ</t>
    </rPh>
    <rPh sb="156" eb="158">
      <t>ジカン</t>
    </rPh>
    <rPh sb="158" eb="160">
      <t>ミマン</t>
    </rPh>
    <rPh sb="160" eb="161">
      <t>マタ</t>
    </rPh>
    <rPh sb="162" eb="163">
      <t>ツキ</t>
    </rPh>
    <rPh sb="165" eb="166">
      <t>ニチ</t>
    </rPh>
    <rPh sb="166" eb="168">
      <t>ミマン</t>
    </rPh>
    <rPh sb="168" eb="170">
      <t>キンム</t>
    </rPh>
    <rPh sb="171" eb="173">
      <t>ショクイン</t>
    </rPh>
    <rPh sb="174" eb="175">
      <t>フク</t>
    </rPh>
    <phoneticPr fontId="105"/>
  </si>
  <si>
    <t>※副園長(有資格者)・教頭(有資格者)とは、保育士または幼稚園教諭の資格保有者のことをいう</t>
    <rPh sb="1" eb="4">
      <t>フクエンチョウ</t>
    </rPh>
    <rPh sb="5" eb="9">
      <t>ユウシカクシャ</t>
    </rPh>
    <rPh sb="11" eb="13">
      <t>キョウトウ</t>
    </rPh>
    <rPh sb="14" eb="18">
      <t>ユウシカクシャ</t>
    </rPh>
    <rPh sb="22" eb="25">
      <t>ホイクシ</t>
    </rPh>
    <rPh sb="28" eb="31">
      <t>ヨウチエン</t>
    </rPh>
    <rPh sb="31" eb="33">
      <t>キョウユ</t>
    </rPh>
    <rPh sb="34" eb="36">
      <t>シカク</t>
    </rPh>
    <rPh sb="36" eb="39">
      <t>ホユウシャ</t>
    </rPh>
    <phoneticPr fontId="105"/>
  </si>
  <si>
    <t>年</t>
    <phoneticPr fontId="105"/>
  </si>
  <si>
    <t>月</t>
    <rPh sb="0" eb="1">
      <t>ツキ</t>
    </rPh>
    <phoneticPr fontId="105"/>
  </si>
  <si>
    <t>年</t>
    <rPh sb="0" eb="1">
      <t>ネン</t>
    </rPh>
    <phoneticPr fontId="105"/>
  </si>
  <si>
    <r>
      <t>平均経験年数(</t>
    </r>
    <r>
      <rPr>
        <sz val="10"/>
        <color rgb="FF0000FF"/>
        <rFont val="HGｺﾞｼｯｸM"/>
        <family val="3"/>
        <charset val="128"/>
      </rPr>
      <t>Ｂ</t>
    </r>
    <r>
      <rPr>
        <sz val="10"/>
        <color theme="1"/>
        <rFont val="HGｺﾞｼｯｸM"/>
        <family val="3"/>
        <charset val="128"/>
      </rPr>
      <t>÷</t>
    </r>
    <r>
      <rPr>
        <sz val="10"/>
        <color rgb="FFFF0000"/>
        <rFont val="HGｺﾞｼｯｸM"/>
        <family val="3"/>
        <charset val="128"/>
      </rPr>
      <t>Ａ</t>
    </r>
    <r>
      <rPr>
        <sz val="10"/>
        <color theme="1"/>
        <rFont val="HGｺﾞｼｯｸM"/>
        <family val="3"/>
        <charset val="128"/>
      </rPr>
      <t>)</t>
    </r>
    <phoneticPr fontId="105"/>
  </si>
  <si>
    <t>職員１人当たり</t>
    <phoneticPr fontId="105"/>
  </si>
  <si>
    <t>Ｃ</t>
    <phoneticPr fontId="105"/>
  </si>
  <si>
    <t>Ｂ</t>
    <phoneticPr fontId="105"/>
  </si>
  <si>
    <t>Ａ</t>
    <phoneticPr fontId="105"/>
  </si>
  <si>
    <t>合　計</t>
    <rPh sb="0" eb="1">
      <t>ゴウ</t>
    </rPh>
    <rPh sb="2" eb="3">
      <t>ケイ</t>
    </rPh>
    <phoneticPr fontId="105"/>
  </si>
  <si>
    <t>日</t>
    <rPh sb="0" eb="1">
      <t>ニチ</t>
    </rPh>
    <phoneticPr fontId="105"/>
  </si>
  <si>
    <t>月</t>
    <rPh sb="0" eb="1">
      <t>ガツ</t>
    </rPh>
    <phoneticPr fontId="105"/>
  </si>
  <si>
    <t>月</t>
  </si>
  <si>
    <t>栄養士・調理員</t>
    <rPh sb="0" eb="2">
      <t>エイヨウ</t>
    </rPh>
    <rPh sb="2" eb="3">
      <t>シ</t>
    </rPh>
    <rPh sb="4" eb="7">
      <t>チョウリイン</t>
    </rPh>
    <phoneticPr fontId="105"/>
  </si>
  <si>
    <t>保育士等</t>
    <rPh sb="0" eb="4">
      <t>ホイクシトウ</t>
    </rPh>
    <phoneticPr fontId="105"/>
  </si>
  <si>
    <t>その職種の資格取得年月日</t>
    <rPh sb="2" eb="4">
      <t>ショクシュ</t>
    </rPh>
    <rPh sb="5" eb="7">
      <t>シカク</t>
    </rPh>
    <rPh sb="7" eb="9">
      <t>シュトク</t>
    </rPh>
    <rPh sb="9" eb="10">
      <t>ネン</t>
    </rPh>
    <rPh sb="10" eb="11">
      <t>ガツ</t>
    </rPh>
    <rPh sb="11" eb="12">
      <t>ニチ</t>
    </rPh>
    <phoneticPr fontId="105"/>
  </si>
  <si>
    <t>ウ 合　計
　（ア＋イ）</t>
    <rPh sb="2" eb="3">
      <t>ア</t>
    </rPh>
    <rPh sb="4" eb="5">
      <t>ケイ</t>
    </rPh>
    <phoneticPr fontId="105"/>
  </si>
  <si>
    <t>イ その他の施設・事業所の通算勤続年数</t>
    <rPh sb="4" eb="5">
      <t>タ</t>
    </rPh>
    <rPh sb="6" eb="8">
      <t>シセツ</t>
    </rPh>
    <rPh sb="9" eb="12">
      <t>ジギョウショ</t>
    </rPh>
    <rPh sb="13" eb="15">
      <t>ツウサン</t>
    </rPh>
    <rPh sb="15" eb="17">
      <t>キンゾク</t>
    </rPh>
    <rPh sb="17" eb="19">
      <t>ネンスウ</t>
    </rPh>
    <phoneticPr fontId="105"/>
  </si>
  <si>
    <t>ア 現に勤務する施設・事業所の勤続年数</t>
    <rPh sb="2" eb="3">
      <t>ゲン</t>
    </rPh>
    <rPh sb="4" eb="6">
      <t>キンム</t>
    </rPh>
    <rPh sb="8" eb="10">
      <t>シセツ</t>
    </rPh>
    <rPh sb="11" eb="14">
      <t>ジギョウショ</t>
    </rPh>
    <rPh sb="15" eb="17">
      <t>キンゾク</t>
    </rPh>
    <rPh sb="17" eb="19">
      <t>ネンスウ</t>
    </rPh>
    <phoneticPr fontId="105"/>
  </si>
  <si>
    <t>職　種※</t>
    <rPh sb="0" eb="1">
      <t>ショク</t>
    </rPh>
    <rPh sb="2" eb="3">
      <t>シュ</t>
    </rPh>
    <phoneticPr fontId="105"/>
  </si>
  <si>
    <t>氏　名</t>
    <rPh sb="0" eb="1">
      <t>シ</t>
    </rPh>
    <rPh sb="2" eb="3">
      <t>メイ</t>
    </rPh>
    <phoneticPr fontId="105"/>
  </si>
  <si>
    <t>職員別の経験年月数</t>
    <rPh sb="0" eb="2">
      <t>ショクイン</t>
    </rPh>
    <rPh sb="2" eb="3">
      <t>ベツ</t>
    </rPh>
    <rPh sb="4" eb="6">
      <t>ケイケン</t>
    </rPh>
    <rPh sb="6" eb="7">
      <t>ネン</t>
    </rPh>
    <rPh sb="7" eb="8">
      <t>ガツ</t>
    </rPh>
    <rPh sb="8" eb="9">
      <t>スウ</t>
    </rPh>
    <phoneticPr fontId="105"/>
  </si>
  <si>
    <t>開設年月日</t>
    <rPh sb="0" eb="1">
      <t>ヒラキ</t>
    </rPh>
    <rPh sb="1" eb="2">
      <t>セツ</t>
    </rPh>
    <rPh sb="2" eb="3">
      <t>トシ</t>
    </rPh>
    <rPh sb="3" eb="4">
      <t>ツキ</t>
    </rPh>
    <rPh sb="4" eb="5">
      <t>ヒ</t>
    </rPh>
    <phoneticPr fontId="105"/>
  </si>
  <si>
    <t>10/100</t>
    <phoneticPr fontId="105"/>
  </si>
  <si>
    <t>地域区分</t>
    <rPh sb="0" eb="4">
      <t>チイキクブン</t>
    </rPh>
    <phoneticPr fontId="105"/>
  </si>
  <si>
    <t>定　　員</t>
    <rPh sb="0" eb="1">
      <t>サダム</t>
    </rPh>
    <rPh sb="3" eb="4">
      <t>イン</t>
    </rPh>
    <phoneticPr fontId="105"/>
  </si>
  <si>
    <t>事業所内保育事業所</t>
    <rPh sb="0" eb="3">
      <t>ジギョウショ</t>
    </rPh>
    <rPh sb="3" eb="4">
      <t>ナイ</t>
    </rPh>
    <rPh sb="4" eb="6">
      <t>ホイク</t>
    </rPh>
    <rPh sb="6" eb="9">
      <t>ジギョウショ</t>
    </rPh>
    <phoneticPr fontId="6"/>
  </si>
  <si>
    <t>家庭的保育事業所</t>
    <rPh sb="0" eb="3">
      <t>カテイテキ</t>
    </rPh>
    <rPh sb="3" eb="5">
      <t>ホイク</t>
    </rPh>
    <rPh sb="5" eb="8">
      <t>ジギョウショ</t>
    </rPh>
    <phoneticPr fontId="6"/>
  </si>
  <si>
    <t>小規模保育事業所</t>
    <rPh sb="0" eb="8">
      <t>ショウキボホイクジギョウショ</t>
    </rPh>
    <phoneticPr fontId="6"/>
  </si>
  <si>
    <t>幼稚園型認定こども園</t>
    <rPh sb="0" eb="6">
      <t>ヨウチエンガタニンテイ</t>
    </rPh>
    <rPh sb="9" eb="10">
      <t>エン</t>
    </rPh>
    <phoneticPr fontId="6"/>
  </si>
  <si>
    <t>幼保連携型認定こども園</t>
    <rPh sb="0" eb="7">
      <t>ヨウホレンケイガタニンテイ</t>
    </rPh>
    <rPh sb="10" eb="11">
      <t>エン</t>
    </rPh>
    <phoneticPr fontId="6"/>
  </si>
  <si>
    <t>保育所</t>
    <rPh sb="0" eb="2">
      <t>ホイク</t>
    </rPh>
    <rPh sb="2" eb="3">
      <t>ジョ</t>
    </rPh>
    <phoneticPr fontId="6"/>
  </si>
  <si>
    <t>職員１人当たりの平均経験年数の算定</t>
    <phoneticPr fontId="105"/>
  </si>
  <si>
    <t>家庭的保育</t>
    <phoneticPr fontId="4"/>
  </si>
  <si>
    <t>小規模保育－Ａ型</t>
    <phoneticPr fontId="4"/>
  </si>
  <si>
    <t>◎横須賀市保育士等処遇改善見込額</t>
    <rPh sb="1" eb="5">
      <t>ヨコスカシ</t>
    </rPh>
    <rPh sb="5" eb="8">
      <t>ホイクシ</t>
    </rPh>
    <rPh sb="8" eb="9">
      <t>トウ</t>
    </rPh>
    <rPh sb="9" eb="11">
      <t>ショグウ</t>
    </rPh>
    <rPh sb="11" eb="13">
      <t>カイゼン</t>
    </rPh>
    <rPh sb="13" eb="15">
      <t>ミコミ</t>
    </rPh>
    <rPh sb="15" eb="16">
      <t>ガク</t>
    </rPh>
    <phoneticPr fontId="4"/>
  </si>
  <si>
    <t>うち、調理員等</t>
    <rPh sb="3" eb="6">
      <t>チョウリイン</t>
    </rPh>
    <rPh sb="6" eb="7">
      <t>トウ</t>
    </rPh>
    <phoneticPr fontId="4"/>
  </si>
  <si>
    <t>対象人数</t>
    <rPh sb="0" eb="2">
      <t>タイショウ</t>
    </rPh>
    <rPh sb="2" eb="4">
      <t>ニンズウ</t>
    </rPh>
    <phoneticPr fontId="4"/>
  </si>
  <si>
    <t>横須賀市</t>
    <rPh sb="0" eb="4">
      <t>ヨコスカシ</t>
    </rPh>
    <phoneticPr fontId="6"/>
  </si>
  <si>
    <t>横須賀市長　殿</t>
    <rPh sb="0" eb="3">
      <t>ヨコスカ</t>
    </rPh>
    <rPh sb="3" eb="5">
      <t>シチョウ</t>
    </rPh>
    <rPh sb="6" eb="7">
      <t>ドノ</t>
    </rPh>
    <phoneticPr fontId="6"/>
  </si>
  <si>
    <t>処遇改善等加算に係る経験年数算定表</t>
  </si>
  <si>
    <t>●</t>
  </si>
  <si>
    <t>家庭的保育補助者（無資格）</t>
    <rPh sb="0" eb="3">
      <t>カテイテキ</t>
    </rPh>
    <rPh sb="3" eb="5">
      <t>ホイク</t>
    </rPh>
    <rPh sb="5" eb="8">
      <t>ホジョシャ</t>
    </rPh>
    <rPh sb="9" eb="12">
      <t>ムシカク</t>
    </rPh>
    <phoneticPr fontId="4"/>
  </si>
  <si>
    <t>研修要件</t>
    <rPh sb="0" eb="2">
      <t>ケンシュウ</t>
    </rPh>
    <rPh sb="2" eb="4">
      <t>ヨウケン</t>
    </rPh>
    <phoneticPr fontId="4"/>
  </si>
  <si>
    <t>〇</t>
    <phoneticPr fontId="4"/>
  </si>
  <si>
    <t>次の内容について、「該当」又は「非該当」のいずれかを記入すること。</t>
    <rPh sb="13" eb="14">
      <t>マタ</t>
    </rPh>
    <phoneticPr fontId="6"/>
  </si>
  <si>
    <t>横須賀市保育士等処遇改善加算【保育士等】＋【栄養士・調理員】の対象となる職員数　①</t>
    <rPh sb="0" eb="4">
      <t>ヨコスカシ</t>
    </rPh>
    <rPh sb="4" eb="7">
      <t>ホイクシ</t>
    </rPh>
    <rPh sb="7" eb="8">
      <t>トウ</t>
    </rPh>
    <rPh sb="8" eb="10">
      <t>ショグウ</t>
    </rPh>
    <rPh sb="10" eb="12">
      <t>カイゼン</t>
    </rPh>
    <rPh sb="12" eb="14">
      <t>カサン</t>
    </rPh>
    <rPh sb="22" eb="25">
      <t>エイヨウシ</t>
    </rPh>
    <rPh sb="26" eb="29">
      <t>チョウリイン</t>
    </rPh>
    <rPh sb="31" eb="33">
      <t>タイショウ</t>
    </rPh>
    <rPh sb="36" eb="39">
      <t>ショクインスウ</t>
    </rPh>
    <phoneticPr fontId="105"/>
  </si>
  <si>
    <r>
      <t>横須賀市保育士等処遇改善加算の</t>
    </r>
    <r>
      <rPr>
        <u/>
        <sz val="12"/>
        <rFont val="HGｺﾞｼｯｸM"/>
        <family val="3"/>
        <charset val="128"/>
      </rPr>
      <t>加算対象職員数</t>
    </r>
    <r>
      <rPr>
        <sz val="12"/>
        <rFont val="HGｺﾞｼｯｸM"/>
        <family val="3"/>
        <charset val="128"/>
      </rPr>
      <t>　③（①－②）</t>
    </r>
    <rPh sb="0" eb="4">
      <t>ヨコスカシ</t>
    </rPh>
    <rPh sb="4" eb="7">
      <t>ホイクシ</t>
    </rPh>
    <rPh sb="7" eb="8">
      <t>トウ</t>
    </rPh>
    <rPh sb="8" eb="10">
      <t>ショグウ</t>
    </rPh>
    <rPh sb="10" eb="12">
      <t>カイゼン</t>
    </rPh>
    <rPh sb="12" eb="14">
      <t>カサン</t>
    </rPh>
    <rPh sb="15" eb="17">
      <t>カサン</t>
    </rPh>
    <rPh sb="17" eb="19">
      <t>タイショウ</t>
    </rPh>
    <rPh sb="19" eb="22">
      <t>ショクインスウ</t>
    </rPh>
    <phoneticPr fontId="105"/>
  </si>
  <si>
    <t>③のうち、栄養士・調理員の人数　④</t>
    <rPh sb="5" eb="8">
      <t>エイヨウシ</t>
    </rPh>
    <rPh sb="9" eb="12">
      <t>チョウリイン</t>
    </rPh>
    <rPh sb="13" eb="15">
      <t>ニンズウ</t>
    </rPh>
    <phoneticPr fontId="105"/>
  </si>
  <si>
    <t>処遇改善等加算区分３の人数Ａ　②</t>
    <rPh sb="0" eb="2">
      <t>ショグウ</t>
    </rPh>
    <rPh sb="2" eb="4">
      <t>カイゼン</t>
    </rPh>
    <rPh sb="4" eb="5">
      <t>トウ</t>
    </rPh>
    <rPh sb="5" eb="7">
      <t>カサン</t>
    </rPh>
    <rPh sb="7" eb="9">
      <t>クブン</t>
    </rPh>
    <rPh sb="11" eb="13">
      <t>ニンズウ</t>
    </rPh>
    <phoneticPr fontId="105"/>
  </si>
  <si>
    <t>横須賀市保育士等処遇改善加算申請書</t>
    <phoneticPr fontId="4"/>
  </si>
  <si>
    <t>3.横須賀市保育士等処遇改善加算について</t>
    <rPh sb="14" eb="16">
      <t>カサン</t>
    </rPh>
    <phoneticPr fontId="4"/>
  </si>
  <si>
    <t>　処遇改善等加算区分２のキャリアパス要件分が減算されず、処遇改善等加算区分３を適用しており、横須賀市保育士等処遇改善加算を適用する。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</si>
</sst>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quot;▲ &quot;#,##0"/>
    <numFmt numFmtId="177" formatCode="#,##0.0;&quot;▲ &quot;#,##0.0"/>
    <numFmt numFmtId="178" formatCode="General&quot;歳児&quot;"/>
    <numFmt numFmtId="179" formatCode="General&quot;人&quot;"/>
    <numFmt numFmtId="180" formatCode="General&quot;％&quot;"/>
    <numFmt numFmtId="181" formatCode="General&quot;か月&quot;"/>
    <numFmt numFmtId="182" formatCode="#,##0&quot;円&quot;;[Red]\-#,##0&quot;円&quot;"/>
    <numFmt numFmtId="183" formatCode="#,##0.00;&quot;▲ &quot;#,##0.00"/>
    <numFmt numFmtId="184" formatCode="#,##0&quot;月&quot;\ "/>
    <numFmt numFmtId="185" formatCode="#,##0&quot;人&quot;\ "/>
    <numFmt numFmtId="186" formatCode="0.00_ "/>
    <numFmt numFmtId="187" formatCode="0_);[Red]\(0\)"/>
    <numFmt numFmtId="188" formatCode="0.0_);[Red]\(0.0\)"/>
    <numFmt numFmtId="189" formatCode="0.00_);[Red]\(0.00\)"/>
    <numFmt numFmtId="190" formatCode="0.000_);[Red]\(0.000\)"/>
    <numFmt numFmtId="191" formatCode="#,##0_ "/>
    <numFmt numFmtId="192" formatCode="#,##0_ ;[Red]\-#,##0\ "/>
    <numFmt numFmtId="193" formatCode="0.0%"/>
    <numFmt numFmtId="194" formatCode="#,##0_);[Red]\(#,##0\)"/>
    <numFmt numFmtId="195" formatCode="0.0_ "/>
    <numFmt numFmtId="196" formatCode="#,###"/>
    <numFmt numFmtId="197" formatCode="0_ "/>
    <numFmt numFmtId="198" formatCode="[$-411]ggge&quot;年&quot;m&quot;月&quot;d&quot;日&quot;;@"/>
  </numFmts>
  <fonts count="121">
    <font>
      <sz val="11"/>
      <color theme="1"/>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9"/>
      <color rgb="FFFF0000"/>
      <name val="メイリオ"/>
      <family val="3"/>
      <charset val="128"/>
    </font>
    <font>
      <sz val="6"/>
      <name val="游ゴシック"/>
      <family val="2"/>
      <charset val="128"/>
      <scheme val="minor"/>
    </font>
    <font>
      <sz val="9"/>
      <color theme="1"/>
      <name val="メイリオ"/>
      <family val="3"/>
      <charset val="128"/>
    </font>
    <font>
      <sz val="6"/>
      <name val="ＭＳ Ｐゴシック"/>
      <family val="3"/>
      <charset val="128"/>
    </font>
    <font>
      <sz val="11"/>
      <name val="ＭＳ Ｐゴシック"/>
      <family val="3"/>
      <charset val="128"/>
    </font>
    <font>
      <sz val="9"/>
      <name val="メイリオ"/>
      <family val="3"/>
      <charset val="128"/>
    </font>
    <font>
      <sz val="9"/>
      <color rgb="FFC00000"/>
      <name val="メイリオ"/>
      <family val="3"/>
      <charset val="128"/>
    </font>
    <font>
      <sz val="8"/>
      <color theme="1"/>
      <name val="游ゴシック"/>
      <family val="2"/>
      <charset val="128"/>
      <scheme val="minor"/>
    </font>
    <font>
      <sz val="8"/>
      <color theme="1"/>
      <name val="游ゴシック"/>
      <family val="3"/>
      <charset val="128"/>
      <scheme val="minor"/>
    </font>
    <font>
      <sz val="9"/>
      <color theme="1"/>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sz val="9"/>
      <name val="游ゴシック"/>
      <family val="3"/>
      <charset val="128"/>
      <scheme val="minor"/>
    </font>
    <font>
      <sz val="11"/>
      <name val="游ゴシック"/>
      <family val="3"/>
      <charset val="128"/>
      <scheme val="minor"/>
    </font>
    <font>
      <b/>
      <sz val="11"/>
      <color theme="1"/>
      <name val="游ゴシック"/>
      <family val="3"/>
      <charset val="128"/>
      <scheme val="minor"/>
    </font>
    <font>
      <sz val="20"/>
      <color theme="1"/>
      <name val="游ゴシック"/>
      <family val="2"/>
      <charset val="128"/>
      <scheme val="minor"/>
    </font>
    <font>
      <sz val="11"/>
      <color rgb="FFFF0000"/>
      <name val="游ゴシック"/>
      <family val="2"/>
      <charset val="128"/>
      <scheme val="minor"/>
    </font>
    <font>
      <b/>
      <sz val="24"/>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0"/>
      <color indexed="81"/>
      <name val="MS P ゴシック"/>
      <family val="3"/>
      <charset val="128"/>
    </font>
    <font>
      <sz val="14"/>
      <name val="HG丸ｺﾞｼｯｸM-PRO"/>
      <family val="3"/>
      <charset val="128"/>
    </font>
    <font>
      <sz val="14"/>
      <color theme="1"/>
      <name val="HG丸ｺﾞｼｯｸM-PRO"/>
      <family val="3"/>
      <charset val="128"/>
    </font>
    <font>
      <sz val="14"/>
      <color theme="1"/>
      <name val="游ゴシック"/>
      <family val="2"/>
      <charset val="128"/>
      <scheme val="minor"/>
    </font>
    <font>
      <sz val="11"/>
      <color theme="1"/>
      <name val="HG丸ｺﾞｼｯｸM-PRO"/>
      <family val="3"/>
      <charset val="128"/>
    </font>
    <font>
      <b/>
      <sz val="12"/>
      <color theme="1"/>
      <name val="HG丸ｺﾞｼｯｸM-PRO"/>
      <family val="3"/>
      <charset val="128"/>
    </font>
    <font>
      <sz val="11"/>
      <name val="HG丸ｺﾞｼｯｸM-PRO"/>
      <family val="3"/>
      <charset val="128"/>
    </font>
    <font>
      <sz val="11"/>
      <color rgb="FFFF0000"/>
      <name val="HG丸ｺﾞｼｯｸM-PRO"/>
      <family val="3"/>
      <charset val="128"/>
    </font>
    <font>
      <sz val="11"/>
      <color theme="0"/>
      <name val="HG丸ｺﾞｼｯｸM-PRO"/>
      <family val="3"/>
      <charset val="128"/>
    </font>
    <font>
      <sz val="11"/>
      <color theme="2" tint="-0.499984740745262"/>
      <name val="HG丸ｺﾞｼｯｸM-PRO"/>
      <family val="3"/>
      <charset val="128"/>
    </font>
    <font>
      <sz val="11"/>
      <color theme="2" tint="-0.249977111117893"/>
      <name val="HG丸ｺﾞｼｯｸM-PRO"/>
      <family val="3"/>
      <charset val="128"/>
    </font>
    <font>
      <sz val="10"/>
      <name val="HG丸ｺﾞｼｯｸM-PRO"/>
      <family val="3"/>
      <charset val="128"/>
    </font>
    <font>
      <sz val="9"/>
      <color theme="1"/>
      <name val="HG丸ｺﾞｼｯｸM-PRO"/>
      <family val="3"/>
      <charset val="128"/>
    </font>
    <font>
      <b/>
      <sz val="12"/>
      <name val="HG丸ｺﾞｼｯｸM-PRO"/>
      <family val="3"/>
      <charset val="128"/>
    </font>
    <font>
      <sz val="12"/>
      <color theme="1"/>
      <name val="HG丸ｺﾞｼｯｸM-PRO"/>
      <family val="3"/>
      <charset val="128"/>
    </font>
    <font>
      <sz val="12"/>
      <color theme="2" tint="-0.249977111117893"/>
      <name val="HG丸ｺﾞｼｯｸM-PRO"/>
      <family val="3"/>
      <charset val="128"/>
    </font>
    <font>
      <b/>
      <sz val="11"/>
      <name val="HG丸ｺﾞｼｯｸM-PRO"/>
      <family val="3"/>
      <charset val="128"/>
    </font>
    <font>
      <b/>
      <sz val="11"/>
      <color theme="1"/>
      <name val="HG丸ｺﾞｼｯｸM-PRO"/>
      <family val="3"/>
      <charset val="128"/>
    </font>
    <font>
      <sz val="12"/>
      <color indexed="81"/>
      <name val="ＭＳ Ｐゴシック"/>
      <family val="3"/>
      <charset val="128"/>
    </font>
    <font>
      <sz val="10"/>
      <color indexed="81"/>
      <name val="ＭＳ Ｐゴシック"/>
      <family val="3"/>
      <charset val="128"/>
    </font>
    <font>
      <sz val="12"/>
      <color indexed="81"/>
      <name val="MS P ゴシック"/>
      <family val="3"/>
      <charset val="128"/>
    </font>
    <font>
      <sz val="11"/>
      <color indexed="81"/>
      <name val="MS P ゴシック"/>
      <family val="3"/>
      <charset val="128"/>
    </font>
    <font>
      <sz val="11"/>
      <color theme="1"/>
      <name val="BIZ UDゴシック"/>
      <family val="3"/>
      <charset val="128"/>
    </font>
    <font>
      <sz val="11"/>
      <color rgb="FFC00000"/>
      <name val="BIZ UDゴシック"/>
      <family val="3"/>
      <charset val="128"/>
    </font>
    <font>
      <sz val="16"/>
      <color theme="1"/>
      <name val="BIZ UDゴシック"/>
      <family val="3"/>
      <charset val="128"/>
    </font>
    <font>
      <sz val="10"/>
      <color theme="1"/>
      <name val="BIZ UDゴシック"/>
      <family val="3"/>
      <charset val="128"/>
    </font>
    <font>
      <sz val="10"/>
      <color theme="1"/>
      <name val="游ゴシック"/>
      <family val="2"/>
      <charset val="128"/>
      <scheme val="minor"/>
    </font>
    <font>
      <b/>
      <sz val="12"/>
      <color rgb="FFFF0000"/>
      <name val="游ゴシック"/>
      <family val="3"/>
      <charset val="128"/>
      <scheme val="minor"/>
    </font>
    <font>
      <sz val="10"/>
      <name val="游ゴシック"/>
      <family val="3"/>
      <charset val="128"/>
      <scheme val="minor"/>
    </font>
    <font>
      <b/>
      <sz val="10"/>
      <color rgb="FFFF0000"/>
      <name val="游ゴシック"/>
      <family val="3"/>
      <charset val="128"/>
      <scheme val="minor"/>
    </font>
    <font>
      <sz val="9"/>
      <color indexed="81"/>
      <name val="MS P ゴシック"/>
      <family val="3"/>
      <charset val="128"/>
    </font>
    <font>
      <sz val="12"/>
      <name val="HGｺﾞｼｯｸM"/>
      <family val="3"/>
      <charset val="128"/>
    </font>
    <font>
      <sz val="9"/>
      <name val="HGｺﾞｼｯｸM"/>
      <family val="3"/>
      <charset val="128"/>
    </font>
    <font>
      <sz val="10.5"/>
      <name val="HGｺﾞｼｯｸM"/>
      <family val="3"/>
      <charset val="128"/>
    </font>
    <font>
      <sz val="11"/>
      <name val="HGｺﾞｼｯｸM"/>
      <family val="3"/>
      <charset val="128"/>
    </font>
    <font>
      <b/>
      <sz val="13"/>
      <name val="HGｺﾞｼｯｸM"/>
      <family val="3"/>
      <charset val="128"/>
    </font>
    <font>
      <sz val="12"/>
      <name val="ＭＳ Ｐゴシック"/>
      <family val="3"/>
      <charset val="128"/>
    </font>
    <font>
      <sz val="10"/>
      <name val="HGｺﾞｼｯｸM"/>
      <family val="3"/>
      <charset val="128"/>
    </font>
    <font>
      <u/>
      <sz val="12"/>
      <name val="HGｺﾞｼｯｸM"/>
      <family val="3"/>
      <charset val="128"/>
    </font>
    <font>
      <sz val="12"/>
      <color rgb="FFFF0000"/>
      <name val="HGｺﾞｼｯｸM"/>
      <family val="3"/>
      <charset val="128"/>
    </font>
    <font>
      <sz val="13"/>
      <name val="HGｺﾞｼｯｸE"/>
      <family val="3"/>
      <charset val="128"/>
    </font>
    <font>
      <sz val="12"/>
      <name val="HGｺﾞｼｯｸE"/>
      <family val="3"/>
      <charset val="128"/>
    </font>
    <font>
      <strike/>
      <sz val="12"/>
      <name val="ＭＳ Ｐゴシック"/>
      <family val="3"/>
      <charset val="128"/>
    </font>
    <font>
      <strike/>
      <sz val="12"/>
      <name val="HGｺﾞｼｯｸM"/>
      <family val="3"/>
      <charset val="128"/>
    </font>
    <font>
      <b/>
      <sz val="11"/>
      <name val="ＭＳ Ｐゴシック"/>
      <family val="3"/>
      <charset val="128"/>
    </font>
    <font>
      <b/>
      <sz val="14"/>
      <name val="HGｺﾞｼｯｸM"/>
      <family val="3"/>
      <charset val="128"/>
    </font>
    <font>
      <sz val="14"/>
      <name val="HGｺﾞｼｯｸM"/>
      <family val="3"/>
      <charset val="128"/>
    </font>
    <font>
      <sz val="11"/>
      <name val="HGｺﾞｼｯｸM"/>
      <family val="3"/>
    </font>
    <font>
      <sz val="10"/>
      <name val="ＭＳ Ｐゴシック"/>
      <family val="3"/>
      <charset val="128"/>
    </font>
    <font>
      <sz val="10"/>
      <name val="ＭＳ Ｐ明朝"/>
      <family val="1"/>
      <charset val="128"/>
    </font>
    <font>
      <sz val="12"/>
      <name val="ＭＳ ゴシック"/>
      <family val="3"/>
      <charset val="128"/>
    </font>
    <font>
      <sz val="10"/>
      <name val="ＭＳ ゴシック"/>
      <family val="3"/>
      <charset val="128"/>
    </font>
    <font>
      <sz val="14"/>
      <name val="ＭＳ ゴシック"/>
      <family val="3"/>
      <charset val="128"/>
    </font>
    <font>
      <sz val="11"/>
      <color indexed="8"/>
      <name val="ＭＳ Ｐゴシック"/>
      <family val="3"/>
      <charset val="128"/>
    </font>
    <font>
      <sz val="11"/>
      <name val="ＭＳ ゴシック"/>
      <family val="3"/>
      <charset val="128"/>
    </font>
    <font>
      <sz val="20"/>
      <name val="ＭＳ ゴシック"/>
      <family val="3"/>
      <charset val="128"/>
    </font>
    <font>
      <b/>
      <sz val="18"/>
      <name val="ＭＳ Ｐゴシック"/>
      <family val="3"/>
      <charset val="128"/>
    </font>
    <font>
      <sz val="18"/>
      <name val="ＭＳ ゴシック"/>
      <family val="3"/>
      <charset val="128"/>
    </font>
    <font>
      <sz val="10"/>
      <name val="ＭＳ Ｐ明朝"/>
      <family val="1"/>
    </font>
    <font>
      <b/>
      <sz val="14"/>
      <name val="ＭＳ ゴシック"/>
      <family val="3"/>
      <charset val="128"/>
    </font>
    <font>
      <sz val="16"/>
      <name val="ＭＳ ゴシック"/>
      <family val="3"/>
      <charset val="128"/>
    </font>
    <font>
      <sz val="20"/>
      <name val="ＭＳ Ｐゴシック"/>
      <family val="3"/>
      <charset val="128"/>
    </font>
    <font>
      <sz val="22"/>
      <name val="ＭＳ Ｐゴシック"/>
      <family val="3"/>
      <charset val="128"/>
    </font>
    <font>
      <sz val="22"/>
      <name val="ＭＳ Ｐ明朝"/>
      <family val="1"/>
      <charset val="128"/>
    </font>
    <font>
      <sz val="14"/>
      <name val="ＭＳ Ｐ明朝"/>
      <family val="1"/>
      <charset val="128"/>
    </font>
    <font>
      <sz val="14"/>
      <name val="ＭＳ Ｐゴシック"/>
      <family val="3"/>
      <charset val="128"/>
    </font>
    <font>
      <sz val="18"/>
      <name val="HGSｺﾞｼｯｸM"/>
      <family val="3"/>
      <charset val="128"/>
    </font>
    <font>
      <sz val="16"/>
      <name val="HGｺﾞｼｯｸE"/>
      <family val="3"/>
      <charset val="128"/>
    </font>
    <font>
      <vertAlign val="superscript"/>
      <sz val="12"/>
      <name val="HGｺﾞｼｯｸM"/>
      <family val="3"/>
      <charset val="128"/>
    </font>
    <font>
      <sz val="11"/>
      <name val="ＭＳ 明朝"/>
      <family val="1"/>
      <charset val="128"/>
    </font>
    <font>
      <sz val="11"/>
      <color theme="1"/>
      <name val="HGｺﾞｼｯｸM"/>
      <family val="3"/>
      <charset val="128"/>
    </font>
    <font>
      <sz val="11"/>
      <color theme="1"/>
      <name val="ＭＳ Ｐゴシック"/>
      <family val="3"/>
      <charset val="128"/>
    </font>
    <font>
      <sz val="14"/>
      <color theme="1"/>
      <name val="ＭＳ Ｐゴシック"/>
      <family val="3"/>
      <charset val="128"/>
    </font>
    <font>
      <sz val="14"/>
      <color theme="1"/>
      <name val="HGｺﾞｼｯｸM"/>
      <family val="3"/>
      <charset val="128"/>
    </font>
    <font>
      <sz val="10"/>
      <color theme="1"/>
      <name val="ＭＳ Ｐゴシック"/>
      <family val="3"/>
      <charset val="128"/>
    </font>
    <font>
      <b/>
      <sz val="11"/>
      <color theme="1"/>
      <name val="ＭＳ Ｐゴシック"/>
      <family val="3"/>
      <charset val="128"/>
    </font>
    <font>
      <b/>
      <sz val="12"/>
      <color rgb="FFFF0000"/>
      <name val="HGｺﾞｼｯｸM"/>
      <family val="3"/>
      <charset val="128"/>
    </font>
    <font>
      <sz val="12"/>
      <name val="ＭＳ Ｐ明朝"/>
      <family val="1"/>
      <charset val="128"/>
    </font>
    <font>
      <sz val="12"/>
      <color theme="1"/>
      <name val="ＭＳ 明朝"/>
      <family val="2"/>
      <charset val="128"/>
    </font>
    <font>
      <sz val="12"/>
      <color theme="1"/>
      <name val="HGｺﾞｼｯｸM"/>
      <family val="3"/>
      <charset val="128"/>
    </font>
    <font>
      <sz val="6"/>
      <name val="ＭＳ 明朝"/>
      <family val="2"/>
      <charset val="128"/>
    </font>
    <font>
      <sz val="9"/>
      <color theme="1"/>
      <name val="HGｺﾞｼｯｸM"/>
      <family val="3"/>
      <charset val="128"/>
    </font>
    <font>
      <sz val="6"/>
      <name val="Verdana"/>
      <family val="2"/>
    </font>
    <font>
      <sz val="10"/>
      <color theme="1"/>
      <name val="HGｺﾞｼｯｸM"/>
      <family val="3"/>
      <charset val="128"/>
    </font>
    <font>
      <sz val="10"/>
      <color rgb="FFFF0000"/>
      <name val="HGｺﾞｼｯｸM"/>
      <family val="3"/>
      <charset val="128"/>
    </font>
    <font>
      <sz val="12"/>
      <color rgb="FFFF0000"/>
      <name val="HGPｺﾞｼｯｸE"/>
      <family val="3"/>
      <charset val="128"/>
    </font>
    <font>
      <sz val="10"/>
      <color rgb="FFFF00FF"/>
      <name val="HGｺﾞｼｯｸM"/>
      <family val="3"/>
      <charset val="128"/>
    </font>
    <font>
      <u/>
      <sz val="10"/>
      <color theme="1"/>
      <name val="HGｺﾞｼｯｸM"/>
      <family val="3"/>
      <charset val="128"/>
    </font>
    <font>
      <b/>
      <sz val="10"/>
      <color theme="1"/>
      <name val="HGｺﾞｼｯｸM"/>
      <family val="3"/>
      <charset val="128"/>
    </font>
    <font>
      <sz val="10"/>
      <color rgb="FF0000FF"/>
      <name val="HGｺﾞｼｯｸM"/>
      <family val="3"/>
      <charset val="128"/>
    </font>
    <font>
      <b/>
      <sz val="11"/>
      <color theme="1"/>
      <name val="HGｺﾞｼｯｸM"/>
      <family val="3"/>
      <charset val="128"/>
    </font>
    <font>
      <sz val="8"/>
      <color theme="1"/>
      <name val="HGｺﾞｼｯｸM"/>
      <family val="3"/>
      <charset val="128"/>
    </font>
    <font>
      <sz val="16"/>
      <color rgb="FFFF0000"/>
      <name val="BIZ UDゴシック"/>
      <family val="3"/>
      <charset val="128"/>
    </font>
    <font>
      <sz val="12"/>
      <color rgb="FFFF0000"/>
      <name val="BIZ UDゴシック"/>
      <family val="3"/>
      <charset val="128"/>
    </font>
    <font>
      <b/>
      <sz val="12"/>
      <name val="HGｺﾞｼｯｸM"/>
      <family val="3"/>
      <charset val="128"/>
    </font>
    <font>
      <b/>
      <sz val="14"/>
      <color rgb="FF000000"/>
      <name val="HGｺﾞｼｯｸM"/>
      <family val="3"/>
      <charset val="128"/>
    </font>
  </fonts>
  <fills count="19">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rgb="FFFFC000"/>
        <bgColor rgb="FF000000"/>
      </patternFill>
    </fill>
    <fill>
      <patternFill patternType="solid">
        <fgColor rgb="FFFFC000"/>
        <bgColor indexed="64"/>
      </patternFill>
    </fill>
    <fill>
      <patternFill patternType="solid">
        <fgColor theme="1"/>
        <bgColor indexed="64"/>
      </patternFill>
    </fill>
    <fill>
      <patternFill patternType="solid">
        <fgColor theme="1" tint="0.34998626667073579"/>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3" tint="0.89999084444715716"/>
        <bgColor indexed="64"/>
      </patternFill>
    </fill>
  </fills>
  <borders count="258">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dotted">
        <color indexed="64"/>
      </top>
      <bottom style="dotted">
        <color indexed="64"/>
      </bottom>
      <diagonal style="dotted">
        <color indexed="64"/>
      </diagonal>
    </border>
    <border diagonalUp="1">
      <left/>
      <right style="thin">
        <color indexed="64"/>
      </right>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diagonalUp="1">
      <left style="thin">
        <color indexed="64"/>
      </left>
      <right style="thin">
        <color indexed="64"/>
      </right>
      <top/>
      <bottom style="dotted">
        <color indexed="64"/>
      </bottom>
      <diagonal style="dotted">
        <color indexed="64"/>
      </diagonal>
    </border>
    <border diagonalUp="1">
      <left/>
      <right style="thin">
        <color indexed="64"/>
      </right>
      <top style="thin">
        <color indexed="64"/>
      </top>
      <bottom style="dotted">
        <color indexed="64"/>
      </bottom>
      <diagonal style="dotted">
        <color indexed="64"/>
      </diagonal>
    </border>
    <border>
      <left/>
      <right style="thin">
        <color indexed="64"/>
      </right>
      <top style="thin">
        <color indexed="64"/>
      </top>
      <bottom style="dotted">
        <color indexed="64"/>
      </bottom>
      <diagonal/>
    </border>
    <border diagonalUp="1">
      <left style="thin">
        <color indexed="64"/>
      </left>
      <right style="thin">
        <color indexed="64"/>
      </right>
      <top style="thin">
        <color indexed="64"/>
      </top>
      <bottom style="dotted">
        <color indexed="64"/>
      </bottom>
      <diagonal style="dotted">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medium">
        <color indexed="64"/>
      </left>
      <right style="thin">
        <color indexed="64"/>
      </right>
      <top style="hair">
        <color indexed="64"/>
      </top>
      <bottom style="thin">
        <color indexed="64"/>
      </bottom>
      <diagonal style="thin">
        <color indexed="64"/>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diagonalUp="1">
      <left style="medium">
        <color indexed="64"/>
      </left>
      <right style="thin">
        <color indexed="64"/>
      </right>
      <top style="hair">
        <color indexed="64"/>
      </top>
      <bottom style="double">
        <color indexed="64"/>
      </bottom>
      <diagonal style="thin">
        <color indexed="64"/>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hair">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medium">
        <color indexed="64"/>
      </right>
      <top/>
      <bottom/>
      <diagonal/>
    </border>
    <border>
      <left/>
      <right/>
      <top style="hair">
        <color indexed="64"/>
      </top>
      <bottom style="double">
        <color indexed="64"/>
      </bottom>
      <diagonal/>
    </border>
    <border>
      <left style="medium">
        <color indexed="64"/>
      </left>
      <right/>
      <top style="hair">
        <color indexed="64"/>
      </top>
      <bottom style="double">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bottom style="dotted">
        <color indexed="64"/>
      </bottom>
      <diagonal/>
    </border>
    <border>
      <left/>
      <right/>
      <top/>
      <bottom style="dotted">
        <color indexed="64"/>
      </bottom>
      <diagonal/>
    </border>
    <border>
      <left/>
      <right style="medium">
        <color indexed="64"/>
      </right>
      <top style="dotted">
        <color indexed="64"/>
      </top>
      <bottom/>
      <diagonal/>
    </border>
    <border>
      <left/>
      <right/>
      <top style="dotted">
        <color indexed="64"/>
      </top>
      <bottom/>
      <diagonal/>
    </border>
    <border>
      <left style="medium">
        <color indexed="64"/>
      </left>
      <right/>
      <top/>
      <bottom style="dotted">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medium">
        <color indexed="64"/>
      </top>
      <bottom style="thin">
        <color indexed="64"/>
      </bottom>
      <diagonal/>
    </border>
    <border>
      <left/>
      <right/>
      <top style="medium">
        <color indexed="64"/>
      </top>
      <bottom style="thin">
        <color indexed="64"/>
      </bottom>
      <diagonal/>
    </border>
    <border>
      <left/>
      <right style="thick">
        <color indexed="64"/>
      </right>
      <top/>
      <bottom style="thick">
        <color indexed="64"/>
      </bottom>
      <diagonal/>
    </border>
    <border>
      <left/>
      <right/>
      <top/>
      <bottom style="thick">
        <color indexed="64"/>
      </bottom>
      <diagonal/>
    </border>
    <border>
      <left style="medium">
        <color indexed="64"/>
      </left>
      <right style="medium">
        <color indexed="64"/>
      </right>
      <top style="thin">
        <color indexed="64"/>
      </top>
      <bottom style="medium">
        <color indexed="64"/>
      </bottom>
      <diagonal/>
    </border>
    <border>
      <left/>
      <right style="thick">
        <color indexed="64"/>
      </right>
      <top/>
      <bottom/>
      <diagonal/>
    </border>
    <border>
      <left/>
      <right style="thick">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style="dotted">
        <color indexed="64"/>
      </top>
      <bottom style="medium">
        <color indexed="64"/>
      </bottom>
      <diagonal/>
    </border>
    <border>
      <left style="thin">
        <color indexed="64"/>
      </left>
      <right/>
      <top/>
      <bottom style="dotted">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medium">
        <color indexed="64"/>
      </top>
      <bottom style="dotted">
        <color indexed="64"/>
      </bottom>
      <diagonal/>
    </border>
    <border>
      <left/>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diagonal/>
    </border>
    <border diagonalUp="1">
      <left style="thin">
        <color indexed="64"/>
      </left>
      <right style="medium">
        <color indexed="64"/>
      </right>
      <top/>
      <bottom/>
      <diagonal style="thin">
        <color indexed="64"/>
      </diagonal>
    </border>
    <border diagonalUp="1">
      <left style="thin">
        <color indexed="64"/>
      </left>
      <right/>
      <top/>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style="medium">
        <color indexed="64"/>
      </top>
      <bottom/>
      <diagonal/>
    </border>
    <border diagonalUp="1">
      <left style="thin">
        <color indexed="64"/>
      </left>
      <right/>
      <top style="medium">
        <color indexed="64"/>
      </top>
      <bottom style="hair">
        <color indexed="64"/>
      </bottom>
      <diagonal style="thin">
        <color indexed="64"/>
      </diagonal>
    </border>
    <border diagonalUp="1">
      <left/>
      <right/>
      <top style="medium">
        <color indexed="64"/>
      </top>
      <bottom style="hair">
        <color indexed="64"/>
      </bottom>
      <diagonal style="thin">
        <color indexed="64"/>
      </diagonal>
    </border>
    <border diagonalUp="1">
      <left/>
      <right style="medium">
        <color indexed="64"/>
      </right>
      <top style="medium">
        <color indexed="64"/>
      </top>
      <bottom style="hair">
        <color indexed="64"/>
      </bottom>
      <diagonal style="thin">
        <color indexed="64"/>
      </diagonal>
    </border>
    <border diagonalUp="1">
      <left style="thin">
        <color indexed="64"/>
      </left>
      <right/>
      <top style="dotted">
        <color indexed="64"/>
      </top>
      <bottom style="dotted">
        <color indexed="64"/>
      </bottom>
      <diagonal style="thin">
        <color indexed="64"/>
      </diagonal>
    </border>
    <border diagonalUp="1">
      <left/>
      <right/>
      <top style="dotted">
        <color indexed="64"/>
      </top>
      <bottom style="dotted">
        <color indexed="64"/>
      </bottom>
      <diagonal style="thin">
        <color indexed="64"/>
      </diagonal>
    </border>
    <border diagonalUp="1">
      <left/>
      <right style="medium">
        <color indexed="64"/>
      </right>
      <top style="dotted">
        <color indexed="64"/>
      </top>
      <bottom style="dotted">
        <color indexed="64"/>
      </bottom>
      <diagonal style="thin">
        <color indexed="64"/>
      </diagonal>
    </border>
    <border diagonalUp="1">
      <left style="thin">
        <color indexed="64"/>
      </left>
      <right/>
      <top style="dotted">
        <color indexed="64"/>
      </top>
      <bottom/>
      <diagonal style="thin">
        <color indexed="64"/>
      </diagonal>
    </border>
    <border diagonalUp="1">
      <left/>
      <right/>
      <top style="dotted">
        <color indexed="64"/>
      </top>
      <bottom/>
      <diagonal style="thin">
        <color indexed="64"/>
      </diagonal>
    </border>
    <border diagonalUp="1">
      <left/>
      <right style="medium">
        <color indexed="64"/>
      </right>
      <top style="dotted">
        <color indexed="64"/>
      </top>
      <bottom/>
      <diagonal style="thin">
        <color indexed="64"/>
      </diagonal>
    </border>
    <border diagonalUp="1">
      <left style="thin">
        <color indexed="64"/>
      </left>
      <right/>
      <top/>
      <bottom style="dotted">
        <color indexed="64"/>
      </bottom>
      <diagonal style="thin">
        <color indexed="64"/>
      </diagonal>
    </border>
    <border diagonalUp="1">
      <left/>
      <right/>
      <top/>
      <bottom style="dotted">
        <color indexed="64"/>
      </bottom>
      <diagonal style="thin">
        <color indexed="64"/>
      </diagonal>
    </border>
    <border diagonalUp="1">
      <left/>
      <right style="medium">
        <color indexed="64"/>
      </right>
      <top/>
      <bottom style="dotted">
        <color indexed="64"/>
      </bottom>
      <diagonal style="thin">
        <color indexed="64"/>
      </diagonal>
    </border>
    <border diagonalUp="1">
      <left style="thin">
        <color indexed="64"/>
      </left>
      <right/>
      <top style="dotted">
        <color indexed="64"/>
      </top>
      <bottom style="medium">
        <color indexed="64"/>
      </bottom>
      <diagonal style="thin">
        <color indexed="64"/>
      </diagonal>
    </border>
    <border diagonalUp="1">
      <left/>
      <right/>
      <top style="dotted">
        <color indexed="64"/>
      </top>
      <bottom style="medium">
        <color indexed="64"/>
      </bottom>
      <diagonal style="thin">
        <color indexed="64"/>
      </diagonal>
    </border>
    <border diagonalUp="1">
      <left/>
      <right style="medium">
        <color indexed="64"/>
      </right>
      <top style="dotted">
        <color indexed="64"/>
      </top>
      <bottom style="medium">
        <color indexed="64"/>
      </bottom>
      <diagonal style="thin">
        <color indexed="64"/>
      </diagonal>
    </border>
    <border diagonalUp="1">
      <left style="medium">
        <color indexed="64"/>
      </left>
      <right/>
      <top style="medium">
        <color indexed="64"/>
      </top>
      <bottom style="dotted">
        <color indexed="64"/>
      </bottom>
      <diagonal style="thin">
        <color indexed="64"/>
      </diagonal>
    </border>
    <border diagonalUp="1">
      <left/>
      <right/>
      <top style="medium">
        <color indexed="64"/>
      </top>
      <bottom style="dotted">
        <color indexed="64"/>
      </bottom>
      <diagonal style="thin">
        <color indexed="64"/>
      </diagonal>
    </border>
    <border diagonalUp="1">
      <left/>
      <right style="medium">
        <color indexed="64"/>
      </right>
      <top style="medium">
        <color indexed="64"/>
      </top>
      <bottom style="dotted">
        <color indexed="64"/>
      </bottom>
      <diagonal style="thin">
        <color indexed="64"/>
      </diagonal>
    </border>
    <border diagonalUp="1">
      <left style="medium">
        <color indexed="64"/>
      </left>
      <right/>
      <top style="dotted">
        <color indexed="64"/>
      </top>
      <bottom style="dotted">
        <color indexed="64"/>
      </bottom>
      <diagonal style="thin">
        <color indexed="64"/>
      </diagonal>
    </border>
    <border diagonalUp="1">
      <left style="medium">
        <color indexed="64"/>
      </left>
      <right/>
      <top/>
      <bottom style="dotted">
        <color indexed="64"/>
      </bottom>
      <diagonal style="thin">
        <color indexed="64"/>
      </diagonal>
    </border>
    <border diagonalUp="1">
      <left style="medium">
        <color indexed="64"/>
      </left>
      <right/>
      <top style="dotted">
        <color indexed="64"/>
      </top>
      <bottom/>
      <diagonal style="thin">
        <color indexed="64"/>
      </diagonal>
    </border>
    <border diagonalUp="1">
      <left style="medium">
        <color indexed="64"/>
      </left>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diagonalUp="1">
      <left/>
      <right style="medium">
        <color indexed="64"/>
      </right>
      <top style="dotted">
        <color indexed="64"/>
      </top>
      <bottom style="thin">
        <color indexed="64"/>
      </bottom>
      <diagonal style="thin">
        <color indexed="64"/>
      </diagonal>
    </border>
    <border diagonalUp="1">
      <left style="medium">
        <color indexed="64"/>
      </left>
      <right/>
      <top style="dotted">
        <color indexed="64"/>
      </top>
      <bottom style="medium">
        <color indexed="64"/>
      </bottom>
      <diagonal style="thin">
        <color indexed="64"/>
      </diagonal>
    </border>
    <border diagonalUp="1">
      <left style="thin">
        <color indexed="64"/>
      </left>
      <right/>
      <top style="medium">
        <color indexed="64"/>
      </top>
      <bottom style="dotted">
        <color indexed="64"/>
      </bottom>
      <diagonal style="thin">
        <color indexed="64"/>
      </diagonal>
    </border>
    <border diagonalUp="1">
      <left style="thin">
        <color indexed="64"/>
      </left>
      <right/>
      <top style="dotted">
        <color indexed="64"/>
      </top>
      <bottom style="thin">
        <color indexed="64"/>
      </bottom>
      <diagonal style="thin">
        <color indexed="64"/>
      </diagonal>
    </border>
    <border diagonalUp="1">
      <left/>
      <right/>
      <top style="medium">
        <color indexed="64"/>
      </top>
      <bottom/>
      <diagonal style="thin">
        <color indexed="64"/>
      </diagonal>
    </border>
    <border diagonalUp="1">
      <left/>
      <right/>
      <top style="thin">
        <color indexed="64"/>
      </top>
      <bottom style="medium">
        <color indexed="64"/>
      </bottom>
      <diagonal style="thin">
        <color indexed="64"/>
      </diagonal>
    </border>
    <border>
      <left style="thick">
        <color indexed="64"/>
      </left>
      <right/>
      <top/>
      <bottom style="thick">
        <color indexed="64"/>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right style="medium">
        <color indexed="64"/>
      </right>
      <top/>
      <bottom style="thick">
        <color indexed="64"/>
      </bottom>
      <diagonal/>
    </border>
    <border>
      <left style="medium">
        <color indexed="64"/>
      </left>
      <right/>
      <top/>
      <bottom style="thick">
        <color indexed="64"/>
      </bottom>
      <diagonal/>
    </border>
    <border>
      <left/>
      <right style="hair">
        <color indexed="64"/>
      </right>
      <top/>
      <bottom/>
      <diagonal/>
    </border>
    <border>
      <left style="medium">
        <color indexed="64"/>
      </left>
      <right/>
      <top style="dotted">
        <color indexed="64"/>
      </top>
      <bottom style="dotted">
        <color indexed="64"/>
      </bottom>
      <diagonal/>
    </border>
    <border>
      <left/>
      <right/>
      <top style="thin">
        <color indexed="64"/>
      </top>
      <bottom style="dotted">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3" fillId="0" borderId="0"/>
    <xf numFmtId="0" fontId="73" fillId="0" borderId="0"/>
    <xf numFmtId="0" fontId="78" fillId="0" borderId="0">
      <alignment vertical="center"/>
    </xf>
    <xf numFmtId="0" fontId="7" fillId="0" borderId="0"/>
    <xf numFmtId="0" fontId="103" fillId="0" borderId="0">
      <alignment vertical="center"/>
    </xf>
  </cellStyleXfs>
  <cellXfs count="1521">
    <xf numFmtId="0" fontId="0" fillId="0" borderId="0" xfId="0">
      <alignment vertical="center"/>
    </xf>
    <xf numFmtId="0" fontId="3" fillId="0" borderId="0" xfId="0" applyFont="1">
      <alignment vertical="center"/>
    </xf>
    <xf numFmtId="0" fontId="5" fillId="0" borderId="0" xfId="0" applyFont="1">
      <alignment vertical="center"/>
    </xf>
    <xf numFmtId="0" fontId="5" fillId="2" borderId="0" xfId="0" applyFont="1" applyFill="1">
      <alignment vertical="center"/>
    </xf>
    <xf numFmtId="0" fontId="5" fillId="3" borderId="0" xfId="0" applyFont="1" applyFill="1">
      <alignment vertical="center"/>
    </xf>
    <xf numFmtId="0" fontId="5" fillId="0" borderId="1" xfId="0" applyFont="1" applyBorder="1" applyAlignment="1">
      <alignment horizontal="center" vertical="center"/>
    </xf>
    <xf numFmtId="0" fontId="5" fillId="0" borderId="2" xfId="0" applyFont="1" applyBorder="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lignment vertical="center"/>
    </xf>
    <xf numFmtId="0" fontId="5" fillId="0" borderId="5" xfId="0" applyFont="1" applyBorder="1" applyAlignment="1">
      <alignment horizontal="centerContinuous" vertical="center" wrapText="1"/>
    </xf>
    <xf numFmtId="0" fontId="5" fillId="0" borderId="6" xfId="0" applyFont="1" applyBorder="1" applyAlignment="1">
      <alignment horizontal="centerContinuous" vertical="center" wrapText="1"/>
    </xf>
    <xf numFmtId="0" fontId="5" fillId="0" borderId="7" xfId="0" applyFont="1" applyBorder="1" applyAlignment="1">
      <alignment horizontal="centerContinuous" vertical="center" wrapText="1"/>
    </xf>
    <xf numFmtId="0" fontId="5" fillId="0" borderId="3" xfId="0" applyFont="1" applyBorder="1">
      <alignment vertical="center"/>
    </xf>
    <xf numFmtId="0" fontId="5" fillId="0" borderId="7" xfId="0" applyFont="1" applyBorder="1">
      <alignment vertical="center"/>
    </xf>
    <xf numFmtId="0" fontId="5" fillId="0" borderId="6" xfId="0" applyFont="1" applyBorder="1">
      <alignment vertical="center"/>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vertical="center" shrinkToFit="1"/>
    </xf>
    <xf numFmtId="0" fontId="5" fillId="0" borderId="14" xfId="0" applyFont="1" applyBorder="1" applyAlignment="1">
      <alignment vertical="center" shrinkToFit="1"/>
    </xf>
    <xf numFmtId="0" fontId="5" fillId="0" borderId="0" xfId="0" applyFont="1" applyAlignment="1">
      <alignment vertical="center" shrinkToFit="1"/>
    </xf>
    <xf numFmtId="0" fontId="5" fillId="0" borderId="8" xfId="0" applyFont="1" applyBorder="1" applyAlignment="1">
      <alignment vertical="center" shrinkToFit="1"/>
    </xf>
    <xf numFmtId="0" fontId="5" fillId="4" borderId="5" xfId="0" applyFont="1" applyFill="1" applyBorder="1" applyAlignment="1">
      <alignment vertical="center" shrinkToFit="1"/>
    </xf>
    <xf numFmtId="0" fontId="5" fillId="4" borderId="7" xfId="0" applyFont="1" applyFill="1" applyBorder="1" applyAlignment="1">
      <alignment vertical="center" shrinkToFit="1"/>
    </xf>
    <xf numFmtId="0" fontId="5" fillId="4" borderId="6" xfId="0" applyFont="1" applyFill="1" applyBorder="1" applyAlignment="1">
      <alignment vertical="center" shrinkToFit="1"/>
    </xf>
    <xf numFmtId="0" fontId="5" fillId="4" borderId="8" xfId="0" applyFont="1" applyFill="1" applyBorder="1" applyAlignment="1">
      <alignment vertical="center" shrinkToFit="1"/>
    </xf>
    <xf numFmtId="0" fontId="8" fillId="0" borderId="14" xfId="2" applyFont="1" applyBorder="1" applyAlignment="1">
      <alignment vertical="center" shrinkToFit="1"/>
    </xf>
    <xf numFmtId="0" fontId="8" fillId="0" borderId="15" xfId="2" applyFont="1" applyBorder="1" applyAlignment="1">
      <alignment vertical="center" shrinkToFit="1"/>
    </xf>
    <xf numFmtId="0" fontId="8" fillId="5" borderId="16" xfId="2" applyFont="1" applyFill="1" applyBorder="1" applyAlignment="1">
      <alignment vertical="center" shrinkToFit="1"/>
    </xf>
    <xf numFmtId="0" fontId="5" fillId="5" borderId="17" xfId="0" applyFont="1" applyFill="1" applyBorder="1" applyAlignment="1">
      <alignment vertical="center" shrinkToFit="1"/>
    </xf>
    <xf numFmtId="0" fontId="9" fillId="0" borderId="18" xfId="0" applyFont="1" applyBorder="1" applyAlignment="1">
      <alignment vertical="center" shrinkToFit="1"/>
    </xf>
    <xf numFmtId="176" fontId="9" fillId="0" borderId="15" xfId="2" applyNumberFormat="1" applyFont="1" applyBorder="1" applyAlignment="1">
      <alignment vertical="center" shrinkToFit="1"/>
    </xf>
    <xf numFmtId="0" fontId="9" fillId="0" borderId="17" xfId="0" applyFont="1" applyBorder="1" applyAlignment="1">
      <alignment vertical="center" shrinkToFit="1"/>
    </xf>
    <xf numFmtId="176" fontId="8" fillId="0" borderId="15" xfId="2" applyNumberFormat="1" applyFont="1" applyBorder="1" applyAlignment="1">
      <alignment vertical="center" shrinkToFit="1"/>
    </xf>
    <xf numFmtId="176" fontId="8" fillId="5" borderId="15" xfId="2" applyNumberFormat="1" applyFont="1" applyFill="1" applyBorder="1" applyAlignment="1">
      <alignment vertical="center" shrinkToFit="1"/>
    </xf>
    <xf numFmtId="0" fontId="8" fillId="0" borderId="20" xfId="2" applyFont="1" applyBorder="1" applyAlignment="1">
      <alignment vertical="center" shrinkToFit="1"/>
    </xf>
    <xf numFmtId="0" fontId="9" fillId="0" borderId="21" xfId="2" applyFont="1" applyBorder="1" applyAlignment="1">
      <alignment vertical="center" shrinkToFit="1"/>
    </xf>
    <xf numFmtId="0" fontId="5" fillId="5" borderId="22" xfId="0" applyFont="1" applyFill="1" applyBorder="1" applyAlignment="1">
      <alignment vertical="center" shrinkToFit="1"/>
    </xf>
    <xf numFmtId="0" fontId="9" fillId="0" borderId="23" xfId="0" applyFont="1" applyBorder="1" applyAlignment="1">
      <alignment vertical="center" shrinkToFit="1"/>
    </xf>
    <xf numFmtId="176" fontId="9" fillId="0" borderId="20" xfId="2" applyNumberFormat="1" applyFont="1" applyBorder="1" applyAlignment="1">
      <alignment vertical="center" shrinkToFit="1"/>
    </xf>
    <xf numFmtId="0" fontId="9" fillId="0" borderId="22" xfId="0" applyFont="1" applyBorder="1" applyAlignment="1">
      <alignment vertical="center" shrinkToFit="1"/>
    </xf>
    <xf numFmtId="176" fontId="8" fillId="5" borderId="20" xfId="2" applyNumberFormat="1" applyFont="1" applyFill="1" applyBorder="1" applyAlignment="1">
      <alignment vertical="center" shrinkToFit="1"/>
    </xf>
    <xf numFmtId="177" fontId="8" fillId="5" borderId="20" xfId="2" applyNumberFormat="1" applyFont="1" applyFill="1" applyBorder="1" applyAlignment="1">
      <alignment vertical="center" shrinkToFit="1"/>
    </xf>
    <xf numFmtId="176" fontId="8" fillId="0" borderId="9" xfId="2" applyNumberFormat="1" applyFont="1" applyBorder="1" applyAlignment="1">
      <alignment vertical="center" shrinkToFit="1"/>
    </xf>
    <xf numFmtId="176" fontId="8" fillId="5" borderId="24" xfId="2" applyNumberFormat="1" applyFont="1" applyFill="1" applyBorder="1" applyAlignment="1">
      <alignment vertical="center" shrinkToFit="1"/>
    </xf>
    <xf numFmtId="177" fontId="8" fillId="5" borderId="24" xfId="2" applyNumberFormat="1" applyFont="1" applyFill="1" applyBorder="1" applyAlignment="1">
      <alignment vertical="center" shrinkToFit="1"/>
    </xf>
    <xf numFmtId="0" fontId="8" fillId="0" borderId="9" xfId="2" applyFont="1" applyBorder="1" applyAlignment="1">
      <alignment vertical="center" shrinkToFit="1"/>
    </xf>
    <xf numFmtId="0" fontId="8" fillId="0" borderId="24" xfId="2" applyFont="1" applyBorder="1" applyAlignment="1">
      <alignment vertical="center" shrinkToFit="1"/>
    </xf>
    <xf numFmtId="0" fontId="9" fillId="0" borderId="25" xfId="2" applyFont="1" applyBorder="1" applyAlignment="1">
      <alignment vertical="center" shrinkToFit="1"/>
    </xf>
    <xf numFmtId="0" fontId="5" fillId="5" borderId="26" xfId="0" applyFont="1" applyFill="1" applyBorder="1" applyAlignment="1">
      <alignment vertical="center" shrinkToFit="1"/>
    </xf>
    <xf numFmtId="0" fontId="9" fillId="0" borderId="27" xfId="0" applyFont="1" applyBorder="1" applyAlignment="1">
      <alignment vertical="center" shrinkToFit="1"/>
    </xf>
    <xf numFmtId="176" fontId="9" fillId="0" borderId="24" xfId="2" applyNumberFormat="1" applyFont="1" applyBorder="1" applyAlignment="1">
      <alignment vertical="center" shrinkToFit="1"/>
    </xf>
    <xf numFmtId="0" fontId="9" fillId="0" borderId="26" xfId="0" applyFont="1" applyBorder="1" applyAlignment="1">
      <alignment vertical="center" shrinkToFit="1"/>
    </xf>
    <xf numFmtId="0" fontId="9" fillId="0" borderId="15" xfId="2" applyFont="1" applyBorder="1" applyAlignment="1">
      <alignment vertical="center" shrinkToFit="1"/>
    </xf>
    <xf numFmtId="177" fontId="8" fillId="5" borderId="15" xfId="2" applyNumberFormat="1" applyFont="1" applyFill="1" applyBorder="1" applyAlignment="1">
      <alignment vertical="center" shrinkToFit="1"/>
    </xf>
    <xf numFmtId="0" fontId="8" fillId="5" borderId="17" xfId="0" applyFont="1" applyFill="1" applyBorder="1" applyAlignment="1">
      <alignment vertical="center" shrinkToFit="1"/>
    </xf>
    <xf numFmtId="0" fontId="9" fillId="0" borderId="20" xfId="2" applyFont="1" applyBorder="1" applyAlignment="1">
      <alignment vertical="center" shrinkToFit="1"/>
    </xf>
    <xf numFmtId="0" fontId="8" fillId="5" borderId="22" xfId="0" applyFont="1" applyFill="1" applyBorder="1" applyAlignment="1">
      <alignment vertical="center" shrinkToFit="1"/>
    </xf>
    <xf numFmtId="177" fontId="9" fillId="0" borderId="20" xfId="2" applyNumberFormat="1" applyFont="1" applyBorder="1" applyAlignment="1">
      <alignment vertical="center" shrinkToFit="1"/>
    </xf>
    <xf numFmtId="0" fontId="5" fillId="0" borderId="5" xfId="0" applyFont="1" applyBorder="1" applyAlignment="1">
      <alignment vertical="center" shrinkToFit="1"/>
    </xf>
    <xf numFmtId="0" fontId="9" fillId="0" borderId="24" xfId="2" applyFont="1" applyBorder="1" applyAlignment="1">
      <alignment vertical="center" shrinkToFit="1"/>
    </xf>
    <xf numFmtId="0" fontId="8" fillId="5" borderId="26" xfId="0" applyFont="1" applyFill="1" applyBorder="1" applyAlignment="1">
      <alignment vertical="center" shrinkToFit="1"/>
    </xf>
    <xf numFmtId="177" fontId="9" fillId="0" borderId="24" xfId="2" applyNumberFormat="1" applyFont="1" applyBorder="1" applyAlignment="1">
      <alignment vertical="center" shrinkToFit="1"/>
    </xf>
    <xf numFmtId="0" fontId="5" fillId="0" borderId="6" xfId="0" applyFont="1" applyBorder="1" applyAlignment="1">
      <alignment vertical="center" shrinkToFit="1"/>
    </xf>
    <xf numFmtId="176" fontId="8" fillId="5" borderId="9" xfId="2" applyNumberFormat="1" applyFont="1" applyFill="1" applyBorder="1" applyAlignment="1">
      <alignment vertical="center" shrinkToFit="1"/>
    </xf>
    <xf numFmtId="177" fontId="8" fillId="5" borderId="9" xfId="2" applyNumberFormat="1" applyFont="1" applyFill="1" applyBorder="1" applyAlignment="1">
      <alignment vertical="center" shrinkToFit="1"/>
    </xf>
    <xf numFmtId="3" fontId="8" fillId="0" borderId="13" xfId="2" applyNumberFormat="1" applyFont="1" applyBorder="1" applyAlignment="1">
      <alignment vertical="center" shrinkToFit="1"/>
    </xf>
    <xf numFmtId="0" fontId="9" fillId="0" borderId="28" xfId="0" applyFont="1" applyBorder="1" applyAlignment="1">
      <alignment vertical="center" shrinkToFit="1"/>
    </xf>
    <xf numFmtId="176" fontId="8" fillId="5" borderId="19" xfId="2" applyNumberFormat="1" applyFont="1" applyFill="1" applyBorder="1" applyAlignment="1">
      <alignment vertical="center" shrinkToFit="1"/>
    </xf>
    <xf numFmtId="177" fontId="8" fillId="5" borderId="19" xfId="2" applyNumberFormat="1" applyFont="1" applyFill="1" applyBorder="1" applyAlignment="1">
      <alignment vertical="center" shrinkToFit="1"/>
    </xf>
    <xf numFmtId="177" fontId="9" fillId="0" borderId="15" xfId="2" applyNumberFormat="1" applyFont="1" applyBorder="1" applyAlignment="1">
      <alignment vertical="center" shrinkToFit="1"/>
    </xf>
    <xf numFmtId="0" fontId="8" fillId="0" borderId="11" xfId="2" applyFont="1" applyBorder="1" applyAlignment="1">
      <alignment vertical="center" shrinkToFit="1"/>
    </xf>
    <xf numFmtId="176" fontId="8" fillId="0" borderId="20" xfId="2" applyNumberFormat="1" applyFont="1" applyBorder="1" applyAlignment="1">
      <alignment vertical="center" shrinkToFit="1"/>
    </xf>
    <xf numFmtId="176" fontId="8" fillId="0" borderId="24" xfId="2" applyNumberFormat="1" applyFont="1" applyBorder="1" applyAlignment="1">
      <alignment vertical="center" shrinkToFit="1"/>
    </xf>
    <xf numFmtId="0" fontId="9" fillId="0" borderId="29" xfId="0" applyFont="1" applyBorder="1" applyAlignment="1">
      <alignment vertical="center" shrinkToFit="1"/>
    </xf>
    <xf numFmtId="176" fontId="8" fillId="5" borderId="30" xfId="2" applyNumberFormat="1" applyFont="1" applyFill="1" applyBorder="1" applyAlignment="1">
      <alignment vertical="center" shrinkToFit="1"/>
    </xf>
    <xf numFmtId="177" fontId="8" fillId="5" borderId="30" xfId="2" applyNumberFormat="1" applyFont="1" applyFill="1" applyBorder="1" applyAlignment="1">
      <alignment vertical="center" shrinkToFit="1"/>
    </xf>
    <xf numFmtId="176" fontId="9" fillId="0" borderId="30" xfId="2" applyNumberFormat="1" applyFont="1" applyBorder="1" applyAlignment="1">
      <alignment vertical="center" shrinkToFit="1"/>
    </xf>
    <xf numFmtId="177" fontId="9" fillId="0" borderId="30" xfId="2" applyNumberFormat="1" applyFont="1" applyBorder="1" applyAlignment="1">
      <alignment vertical="center" shrinkToFit="1"/>
    </xf>
    <xf numFmtId="176" fontId="8" fillId="0" borderId="30" xfId="2" applyNumberFormat="1" applyFont="1" applyBorder="1" applyAlignment="1">
      <alignment vertical="center" shrinkToFit="1"/>
    </xf>
    <xf numFmtId="0" fontId="0" fillId="0" borderId="0" xfId="0" applyAlignment="1">
      <alignment horizontal="right" vertical="center"/>
    </xf>
    <xf numFmtId="0" fontId="10" fillId="6" borderId="0" xfId="0" applyFont="1" applyFill="1" applyAlignment="1">
      <alignment horizontal="center" vertical="center"/>
    </xf>
    <xf numFmtId="0" fontId="11"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176" fontId="8" fillId="0" borderId="14" xfId="2" applyNumberFormat="1" applyFont="1" applyBorder="1" applyAlignment="1">
      <alignment vertical="center" shrinkToFit="1"/>
    </xf>
    <xf numFmtId="0" fontId="12" fillId="0" borderId="0" xfId="0" applyFont="1" applyAlignment="1">
      <alignment horizontal="center" vertical="center"/>
    </xf>
    <xf numFmtId="0" fontId="8" fillId="5" borderId="0" xfId="2" applyFont="1" applyFill="1" applyAlignment="1">
      <alignment vertical="center" shrinkToFit="1"/>
    </xf>
    <xf numFmtId="0" fontId="0" fillId="0" borderId="0" xfId="0" applyAlignment="1">
      <alignment vertical="center" shrinkToFit="1"/>
    </xf>
    <xf numFmtId="0" fontId="0" fillId="0" borderId="5" xfId="0" applyBorder="1" applyAlignment="1">
      <alignment horizontal="centerContinuous" vertical="center"/>
    </xf>
    <xf numFmtId="0" fontId="0" fillId="0" borderId="8" xfId="0" applyBorder="1" applyAlignment="1">
      <alignment horizontal="center" vertical="center"/>
    </xf>
    <xf numFmtId="179" fontId="0" fillId="0" borderId="8" xfId="0" applyNumberFormat="1" applyBorder="1">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7" xfId="0" applyBorder="1" applyAlignment="1">
      <alignment horizontal="centerContinuous" vertical="center"/>
    </xf>
    <xf numFmtId="178" fontId="0" fillId="0" borderId="5" xfId="0" applyNumberFormat="1" applyBorder="1" applyAlignment="1">
      <alignment horizontal="center" vertical="center"/>
    </xf>
    <xf numFmtId="0" fontId="0" fillId="0" borderId="1" xfId="0" applyBorder="1" applyAlignment="1">
      <alignment horizontal="center" vertical="center"/>
    </xf>
    <xf numFmtId="179" fontId="0" fillId="0" borderId="9" xfId="0" applyNumberFormat="1" applyBorder="1">
      <alignment vertical="center"/>
    </xf>
    <xf numFmtId="0" fontId="13" fillId="0" borderId="0" xfId="0" applyFont="1">
      <alignment vertical="center"/>
    </xf>
    <xf numFmtId="0" fontId="13" fillId="0" borderId="5" xfId="0" applyFont="1" applyBorder="1">
      <alignment vertical="center"/>
    </xf>
    <xf numFmtId="0" fontId="14" fillId="0" borderId="7" xfId="0" applyFont="1" applyBorder="1">
      <alignment vertical="center"/>
    </xf>
    <xf numFmtId="180" fontId="13" fillId="8" borderId="31" xfId="0" applyNumberFormat="1" applyFont="1" applyFill="1" applyBorder="1">
      <alignment vertical="center"/>
    </xf>
    <xf numFmtId="0" fontId="13" fillId="8" borderId="31" xfId="0" applyFont="1" applyFill="1" applyBorder="1" applyAlignment="1">
      <alignment horizontal="center" vertical="center"/>
    </xf>
    <xf numFmtId="182" fontId="13" fillId="8" borderId="31" xfId="0" applyNumberFormat="1" applyFont="1" applyFill="1" applyBorder="1">
      <alignment vertical="center"/>
    </xf>
    <xf numFmtId="178" fontId="0" fillId="0" borderId="8" xfId="0" applyNumberFormat="1" applyBorder="1" applyAlignment="1">
      <alignment horizontal="centerContinuous" vertical="center" shrinkToFit="1"/>
    </xf>
    <xf numFmtId="0" fontId="0" fillId="0" borderId="8" xfId="0" applyBorder="1" applyAlignment="1">
      <alignment horizontal="center" vertical="center" shrinkToFit="1"/>
    </xf>
    <xf numFmtId="0" fontId="0" fillId="0" borderId="6" xfId="0" applyBorder="1" applyAlignment="1">
      <alignment vertical="center" shrinkToFit="1"/>
    </xf>
    <xf numFmtId="0" fontId="0" fillId="0" borderId="32" xfId="0" applyBorder="1" applyAlignment="1">
      <alignment vertical="center" shrinkToFit="1"/>
    </xf>
    <xf numFmtId="0" fontId="0" fillId="0" borderId="33" xfId="0" applyBorder="1" applyAlignment="1">
      <alignment vertical="center" shrinkToFit="1"/>
    </xf>
    <xf numFmtId="0" fontId="0" fillId="0" borderId="34" xfId="0" applyBorder="1" applyAlignment="1">
      <alignment vertical="center" shrinkToFit="1"/>
    </xf>
    <xf numFmtId="0" fontId="0" fillId="0" borderId="12" xfId="0" applyBorder="1" applyAlignment="1">
      <alignment vertical="center" shrinkToFit="1"/>
    </xf>
    <xf numFmtId="0" fontId="0" fillId="0" borderId="8" xfId="0" applyBorder="1" applyAlignment="1">
      <alignment vertical="center" shrinkToFit="1"/>
    </xf>
    <xf numFmtId="0" fontId="0" fillId="0" borderId="35" xfId="0" applyBorder="1" applyAlignment="1">
      <alignment vertical="center" shrinkToFit="1"/>
    </xf>
    <xf numFmtId="0" fontId="0" fillId="0" borderId="36" xfId="0" applyBorder="1" applyAlignment="1">
      <alignment vertical="center" shrinkToFit="1"/>
    </xf>
    <xf numFmtId="0" fontId="0" fillId="0" borderId="37" xfId="0" applyBorder="1" applyAlignment="1">
      <alignment vertical="center" shrinkToFit="1"/>
    </xf>
    <xf numFmtId="0" fontId="0" fillId="0" borderId="9" xfId="0" applyBorder="1" applyAlignment="1">
      <alignment vertical="center" shrinkToFit="1"/>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36" xfId="0" applyBorder="1">
      <alignment vertical="center"/>
    </xf>
    <xf numFmtId="0" fontId="0" fillId="0" borderId="37" xfId="0" applyBorder="1">
      <alignment vertical="center"/>
    </xf>
    <xf numFmtId="179" fontId="0" fillId="0" borderId="8" xfId="0" applyNumberFormat="1" applyBorder="1" applyAlignment="1">
      <alignment vertical="center" shrinkToFit="1"/>
    </xf>
    <xf numFmtId="0" fontId="0" fillId="0" borderId="6" xfId="0" applyBorder="1" applyAlignment="1">
      <alignment horizontal="center" vertical="center" shrinkToFit="1"/>
    </xf>
    <xf numFmtId="179" fontId="0" fillId="0" borderId="6" xfId="0" applyNumberFormat="1" applyBorder="1" applyAlignment="1">
      <alignment vertical="center" shrinkToFit="1"/>
    </xf>
    <xf numFmtId="38" fontId="0" fillId="0" borderId="35" xfId="1" applyFont="1" applyBorder="1" applyAlignment="1">
      <alignment vertical="center" shrinkToFit="1"/>
    </xf>
    <xf numFmtId="38" fontId="0" fillId="0" borderId="42" xfId="1" applyFont="1" applyBorder="1" applyAlignment="1">
      <alignment vertical="center" shrinkToFit="1"/>
    </xf>
    <xf numFmtId="38" fontId="0" fillId="0" borderId="43" xfId="1" applyFont="1" applyBorder="1" applyAlignment="1">
      <alignment vertical="center" shrinkToFit="1"/>
    </xf>
    <xf numFmtId="38" fontId="0" fillId="0" borderId="33" xfId="1" applyFont="1" applyBorder="1" applyAlignment="1">
      <alignment vertical="center" shrinkToFit="1"/>
    </xf>
    <xf numFmtId="38" fontId="0" fillId="0" borderId="44" xfId="1" applyFont="1" applyBorder="1" applyAlignment="1">
      <alignment vertical="center" shrinkToFit="1"/>
    </xf>
    <xf numFmtId="38" fontId="0" fillId="0" borderId="34" xfId="1" applyFont="1" applyBorder="1" applyAlignment="1">
      <alignment vertical="center" shrinkToFit="1"/>
    </xf>
    <xf numFmtId="38" fontId="0" fillId="0" borderId="45" xfId="1" applyFont="1" applyBorder="1" applyAlignment="1">
      <alignment vertical="center" shrinkToFit="1"/>
    </xf>
    <xf numFmtId="38" fontId="0" fillId="0" borderId="36" xfId="1" applyFont="1" applyBorder="1" applyAlignment="1">
      <alignment vertical="center" shrinkToFit="1"/>
    </xf>
    <xf numFmtId="38" fontId="0" fillId="0" borderId="41" xfId="1" applyFont="1" applyBorder="1" applyAlignment="1">
      <alignment vertical="center" shrinkToFit="1"/>
    </xf>
    <xf numFmtId="38" fontId="0" fillId="0" borderId="46" xfId="1" applyFont="1" applyBorder="1" applyAlignment="1">
      <alignment vertical="center" shrinkToFit="1"/>
    </xf>
    <xf numFmtId="38" fontId="0" fillId="0" borderId="47" xfId="1" applyFont="1" applyBorder="1" applyAlignment="1">
      <alignment vertical="center" shrinkToFit="1"/>
    </xf>
    <xf numFmtId="38" fontId="0" fillId="0" borderId="48" xfId="1" applyFont="1" applyBorder="1" applyAlignment="1">
      <alignment vertical="center" shrinkToFit="1"/>
    </xf>
    <xf numFmtId="0" fontId="15" fillId="0" borderId="0" xfId="0" applyFont="1" applyAlignment="1">
      <alignment horizontal="center" vertical="center" shrinkToFit="1"/>
    </xf>
    <xf numFmtId="0" fontId="16" fillId="0" borderId="0" xfId="0" applyFont="1">
      <alignment vertical="center"/>
    </xf>
    <xf numFmtId="183" fontId="9" fillId="0" borderId="20" xfId="2" applyNumberFormat="1" applyFont="1" applyBorder="1" applyAlignment="1">
      <alignment vertical="center" shrinkToFit="1"/>
    </xf>
    <xf numFmtId="183" fontId="8" fillId="5" borderId="20" xfId="2" applyNumberFormat="1" applyFont="1" applyFill="1" applyBorder="1" applyAlignment="1">
      <alignment vertical="center" shrinkToFit="1"/>
    </xf>
    <xf numFmtId="0" fontId="15" fillId="0" borderId="0" xfId="0" applyFont="1" applyAlignment="1">
      <alignment horizontal="center" vertical="center"/>
    </xf>
    <xf numFmtId="38" fontId="17" fillId="0" borderId="8" xfId="0" applyNumberFormat="1" applyFont="1" applyBorder="1" applyAlignment="1">
      <alignment vertical="center" shrinkToFit="1"/>
    </xf>
    <xf numFmtId="38" fontId="17" fillId="0" borderId="6" xfId="0" applyNumberFormat="1" applyFont="1" applyBorder="1" applyAlignment="1">
      <alignment vertical="center" shrinkToFit="1"/>
    </xf>
    <xf numFmtId="0" fontId="18" fillId="0" borderId="0" xfId="0" applyFont="1" applyAlignment="1">
      <alignment horizontal="centerContinuous" vertical="center"/>
    </xf>
    <xf numFmtId="0" fontId="0" fillId="0" borderId="0" xfId="0" applyAlignment="1">
      <alignment horizontal="centerContinuous" vertical="center"/>
    </xf>
    <xf numFmtId="179" fontId="0" fillId="0" borderId="9" xfId="0" applyNumberFormat="1" applyBorder="1" applyAlignment="1">
      <alignment horizontal="center" vertical="center"/>
    </xf>
    <xf numFmtId="0" fontId="19" fillId="0" borderId="0" xfId="0" applyFont="1">
      <alignment vertical="center"/>
    </xf>
    <xf numFmtId="0" fontId="5" fillId="4" borderId="8" xfId="0" applyFont="1" applyFill="1" applyBorder="1">
      <alignment vertical="center"/>
    </xf>
    <xf numFmtId="0" fontId="21" fillId="0" borderId="0" xfId="0" applyFont="1">
      <alignment vertical="center"/>
    </xf>
    <xf numFmtId="0" fontId="20" fillId="0" borderId="0" xfId="0" applyFont="1">
      <alignment vertical="center"/>
    </xf>
    <xf numFmtId="0" fontId="21" fillId="0" borderId="0" xfId="0" applyFont="1" applyAlignment="1">
      <alignment horizontal="center" vertical="center"/>
    </xf>
    <xf numFmtId="0" fontId="22" fillId="0" borderId="0" xfId="0" applyFont="1">
      <alignment vertical="center"/>
    </xf>
    <xf numFmtId="0" fontId="23" fillId="0" borderId="0" xfId="0" applyFont="1">
      <alignment vertical="center"/>
    </xf>
    <xf numFmtId="184" fontId="21" fillId="0" borderId="54" xfId="0" applyNumberFormat="1" applyFont="1" applyBorder="1" applyAlignment="1">
      <alignment horizontal="center" vertical="center"/>
    </xf>
    <xf numFmtId="184" fontId="21" fillId="0" borderId="55" xfId="0" applyNumberFormat="1" applyFont="1" applyBorder="1" applyAlignment="1">
      <alignment horizontal="center" vertical="center"/>
    </xf>
    <xf numFmtId="184" fontId="21" fillId="0" borderId="56" xfId="0" applyNumberFormat="1" applyFont="1" applyBorder="1" applyAlignment="1">
      <alignment horizontal="center" vertical="center"/>
    </xf>
    <xf numFmtId="0" fontId="21" fillId="0" borderId="16" xfId="0" applyFont="1" applyBorder="1" applyAlignment="1">
      <alignment horizontal="center" vertical="center"/>
    </xf>
    <xf numFmtId="185" fontId="21" fillId="2" borderId="63" xfId="0" applyNumberFormat="1" applyFont="1" applyFill="1" applyBorder="1" applyAlignment="1" applyProtection="1">
      <alignment vertical="center" shrinkToFit="1"/>
      <protection locked="0"/>
    </xf>
    <xf numFmtId="185" fontId="21" fillId="2" borderId="19" xfId="0" applyNumberFormat="1" applyFont="1" applyFill="1" applyBorder="1" applyAlignment="1" applyProtection="1">
      <alignment vertical="center" shrinkToFit="1"/>
      <protection locked="0"/>
    </xf>
    <xf numFmtId="185" fontId="21" fillId="2" borderId="64" xfId="0" applyNumberFormat="1" applyFont="1" applyFill="1" applyBorder="1" applyAlignment="1" applyProtection="1">
      <alignment vertical="center" shrinkToFit="1"/>
      <protection locked="0"/>
    </xf>
    <xf numFmtId="185" fontId="17" fillId="0" borderId="65" xfId="0" applyNumberFormat="1" applyFont="1" applyBorder="1" applyAlignment="1">
      <alignment vertical="center" shrinkToFit="1"/>
    </xf>
    <xf numFmtId="0" fontId="21" fillId="0" borderId="25" xfId="0" applyFont="1" applyBorder="1" applyAlignment="1">
      <alignment horizontal="center" vertical="center"/>
    </xf>
    <xf numFmtId="0" fontId="21" fillId="0" borderId="66" xfId="0" applyFont="1" applyBorder="1" applyAlignment="1">
      <alignment vertical="center" shrinkToFit="1"/>
    </xf>
    <xf numFmtId="186" fontId="21" fillId="0" borderId="24" xfId="0" applyNumberFormat="1" applyFont="1" applyBorder="1" applyAlignment="1">
      <alignment vertical="center" shrinkToFit="1"/>
    </xf>
    <xf numFmtId="186" fontId="21" fillId="0" borderId="67" xfId="0" applyNumberFormat="1" applyFont="1" applyBorder="1" applyAlignment="1">
      <alignment vertical="center" shrinkToFit="1"/>
    </xf>
    <xf numFmtId="185" fontId="17" fillId="0" borderId="68" xfId="0" applyNumberFormat="1" applyFont="1" applyBorder="1" applyAlignment="1">
      <alignment vertical="center" shrinkToFit="1"/>
    </xf>
    <xf numFmtId="0" fontId="21" fillId="0" borderId="73" xfId="0" applyFont="1" applyBorder="1" applyAlignment="1">
      <alignment horizontal="center" vertical="center"/>
    </xf>
    <xf numFmtId="0" fontId="21" fillId="0" borderId="74" xfId="0" applyFont="1" applyBorder="1" applyAlignment="1">
      <alignment vertical="center" shrinkToFit="1"/>
    </xf>
    <xf numFmtId="186" fontId="21" fillId="0" borderId="75" xfId="0" applyNumberFormat="1" applyFont="1" applyBorder="1" applyAlignment="1">
      <alignment vertical="center" shrinkToFit="1"/>
    </xf>
    <xf numFmtId="186" fontId="21" fillId="0" borderId="76" xfId="0" applyNumberFormat="1" applyFont="1" applyBorder="1" applyAlignment="1">
      <alignment vertical="center" shrinkToFit="1"/>
    </xf>
    <xf numFmtId="185" fontId="17" fillId="0" borderId="77" xfId="0" applyNumberFormat="1" applyFont="1" applyBorder="1" applyAlignment="1">
      <alignment vertical="center" shrinkToFit="1"/>
    </xf>
    <xf numFmtId="0" fontId="21" fillId="0" borderId="80" xfId="0" applyFont="1" applyBorder="1" applyAlignment="1">
      <alignment horizontal="center" vertical="center"/>
    </xf>
    <xf numFmtId="185" fontId="21" fillId="0" borderId="81" xfId="0" applyNumberFormat="1" applyFont="1" applyBorder="1" applyAlignment="1">
      <alignment vertical="center" shrinkToFit="1"/>
    </xf>
    <xf numFmtId="185" fontId="21" fillId="0" borderId="82" xfId="0" applyNumberFormat="1" applyFont="1" applyBorder="1" applyAlignment="1">
      <alignment vertical="center" shrinkToFit="1"/>
    </xf>
    <xf numFmtId="185" fontId="21" fillId="0" borderId="83" xfId="0" applyNumberFormat="1" applyFont="1" applyBorder="1" applyAlignment="1">
      <alignment vertical="center" shrinkToFit="1"/>
    </xf>
    <xf numFmtId="185" fontId="17" fillId="0" borderId="84" xfId="0" applyNumberFormat="1" applyFont="1" applyBorder="1" applyAlignment="1">
      <alignment vertical="center" shrinkToFit="1"/>
    </xf>
    <xf numFmtId="186" fontId="21" fillId="0" borderId="0" xfId="0" applyNumberFormat="1" applyFont="1">
      <alignment vertical="center"/>
    </xf>
    <xf numFmtId="0" fontId="21" fillId="0" borderId="85" xfId="0" applyFont="1" applyBorder="1" applyAlignment="1">
      <alignment horizontal="center" vertical="center"/>
    </xf>
    <xf numFmtId="184" fontId="21" fillId="0" borderId="86" xfId="0" applyNumberFormat="1" applyFont="1" applyBorder="1" applyAlignment="1">
      <alignment horizontal="center" vertical="center"/>
    </xf>
    <xf numFmtId="184" fontId="21" fillId="0" borderId="87" xfId="0" applyNumberFormat="1" applyFont="1" applyBorder="1" applyAlignment="1">
      <alignment horizontal="center" vertical="center"/>
    </xf>
    <xf numFmtId="0" fontId="21" fillId="0" borderId="64" xfId="0" applyFont="1" applyBorder="1" applyAlignment="1">
      <alignment horizontal="center" vertical="center"/>
    </xf>
    <xf numFmtId="185" fontId="21" fillId="2" borderId="8" xfId="0" applyNumberFormat="1" applyFont="1" applyFill="1" applyBorder="1" applyAlignment="1" applyProtection="1">
      <alignment vertical="center" shrinkToFit="1"/>
      <protection locked="0"/>
    </xf>
    <xf numFmtId="185" fontId="21" fillId="2" borderId="91" xfId="0" applyNumberFormat="1" applyFont="1" applyFill="1" applyBorder="1" applyAlignment="1" applyProtection="1">
      <alignment vertical="center" shrinkToFit="1"/>
      <protection locked="0"/>
    </xf>
    <xf numFmtId="185" fontId="17" fillId="0" borderId="8" xfId="0" applyNumberFormat="1" applyFont="1" applyBorder="1" applyAlignment="1">
      <alignment vertical="center" shrinkToFit="1"/>
    </xf>
    <xf numFmtId="185" fontId="17" fillId="0" borderId="91" xfId="0" applyNumberFormat="1" applyFont="1" applyBorder="1" applyAlignment="1">
      <alignment vertical="center" shrinkToFit="1"/>
    </xf>
    <xf numFmtId="185" fontId="17" fillId="8" borderId="92" xfId="0" applyNumberFormat="1" applyFont="1" applyFill="1" applyBorder="1" applyAlignment="1">
      <alignment vertical="center" shrinkToFit="1"/>
    </xf>
    <xf numFmtId="0" fontId="21" fillId="0" borderId="91" xfId="0" applyFont="1" applyBorder="1" applyAlignment="1">
      <alignment horizontal="center" vertical="center"/>
    </xf>
    <xf numFmtId="0" fontId="21" fillId="0" borderId="95" xfId="0" applyFont="1" applyBorder="1" applyAlignment="1">
      <alignment horizontal="center" vertical="center"/>
    </xf>
    <xf numFmtId="185" fontId="21" fillId="2" borderId="95" xfId="0" applyNumberFormat="1" applyFont="1" applyFill="1" applyBorder="1" applyAlignment="1" applyProtection="1">
      <alignment vertical="center" shrinkToFit="1"/>
      <protection locked="0"/>
    </xf>
    <xf numFmtId="185" fontId="17" fillId="0" borderId="97" xfId="0" applyNumberFormat="1" applyFont="1" applyBorder="1" applyAlignment="1">
      <alignment vertical="center" shrinkToFit="1"/>
    </xf>
    <xf numFmtId="185" fontId="17" fillId="0" borderId="95" xfId="0" applyNumberFormat="1" applyFont="1" applyBorder="1" applyAlignment="1">
      <alignment vertical="center" shrinkToFit="1"/>
    </xf>
    <xf numFmtId="185" fontId="17" fillId="8" borderId="98" xfId="0" applyNumberFormat="1" applyFont="1" applyFill="1" applyBorder="1" applyAlignment="1">
      <alignment vertical="center" shrinkToFit="1"/>
    </xf>
    <xf numFmtId="0" fontId="21" fillId="0" borderId="83" xfId="0" applyFont="1" applyBorder="1">
      <alignment vertical="center"/>
    </xf>
    <xf numFmtId="185" fontId="21" fillId="0" borderId="101" xfId="0" applyNumberFormat="1" applyFont="1" applyBorder="1" applyAlignment="1">
      <alignment vertical="center" shrinkToFit="1"/>
    </xf>
    <xf numFmtId="185" fontId="21" fillId="0" borderId="100" xfId="0" applyNumberFormat="1" applyFont="1" applyBorder="1" applyAlignment="1">
      <alignment vertical="center" shrinkToFit="1"/>
    </xf>
    <xf numFmtId="185" fontId="21" fillId="0" borderId="80" xfId="0" applyNumberFormat="1" applyFont="1" applyBorder="1" applyAlignment="1">
      <alignment vertical="center" shrinkToFit="1"/>
    </xf>
    <xf numFmtId="185" fontId="21" fillId="0" borderId="102" xfId="0" applyNumberFormat="1" applyFont="1" applyBorder="1" applyAlignment="1">
      <alignment vertical="center" shrinkToFit="1"/>
    </xf>
    <xf numFmtId="185" fontId="17" fillId="8" borderId="103" xfId="0" applyNumberFormat="1" applyFont="1" applyFill="1" applyBorder="1" applyAlignment="1">
      <alignment vertical="center" shrinkToFit="1"/>
    </xf>
    <xf numFmtId="0" fontId="21" fillId="0" borderId="104" xfId="0" applyFont="1" applyBorder="1">
      <alignment vertical="center"/>
    </xf>
    <xf numFmtId="0" fontId="21" fillId="0" borderId="19" xfId="0" applyFont="1" applyBorder="1" applyAlignment="1">
      <alignment horizontal="center" vertical="center"/>
    </xf>
    <xf numFmtId="185" fontId="13" fillId="0" borderId="90" xfId="0" applyNumberFormat="1" applyFont="1" applyBorder="1" applyAlignment="1">
      <alignment vertical="center" shrinkToFit="1"/>
    </xf>
    <xf numFmtId="185" fontId="13" fillId="0" borderId="8" xfId="0" applyNumberFormat="1" applyFont="1" applyBorder="1" applyAlignment="1">
      <alignment vertical="center" shrinkToFit="1"/>
    </xf>
    <xf numFmtId="185" fontId="13" fillId="0" borderId="91" xfId="0" applyNumberFormat="1" applyFont="1" applyBorder="1" applyAlignment="1">
      <alignment vertical="center" shrinkToFit="1"/>
    </xf>
    <xf numFmtId="185" fontId="13" fillId="0" borderId="6" xfId="0" applyNumberFormat="1" applyFont="1" applyBorder="1" applyAlignment="1">
      <alignment vertical="center" shrinkToFit="1"/>
    </xf>
    <xf numFmtId="0" fontId="21" fillId="0" borderId="97" xfId="0" applyFont="1" applyBorder="1" applyAlignment="1">
      <alignment horizontal="center" vertical="center"/>
    </xf>
    <xf numFmtId="185" fontId="13" fillId="0" borderId="96" xfId="0" applyNumberFormat="1" applyFont="1" applyBorder="1" applyAlignment="1">
      <alignment vertical="center" shrinkToFit="1"/>
    </xf>
    <xf numFmtId="185" fontId="13" fillId="0" borderId="94" xfId="0" applyNumberFormat="1" applyFont="1" applyBorder="1" applyAlignment="1">
      <alignment vertical="center" shrinkToFit="1"/>
    </xf>
    <xf numFmtId="185" fontId="13" fillId="0" borderId="95" xfId="0" applyNumberFormat="1" applyFont="1" applyBorder="1" applyAlignment="1">
      <alignment vertical="center" shrinkToFit="1"/>
    </xf>
    <xf numFmtId="185" fontId="21" fillId="2" borderId="97" xfId="0" applyNumberFormat="1" applyFont="1" applyFill="1" applyBorder="1" applyAlignment="1" applyProtection="1">
      <alignment vertical="center" shrinkToFit="1"/>
      <protection locked="0"/>
    </xf>
    <xf numFmtId="0" fontId="21" fillId="0" borderId="80" xfId="0" applyFont="1" applyBorder="1">
      <alignment vertical="center"/>
    </xf>
    <xf numFmtId="185" fontId="21" fillId="0" borderId="105" xfId="0" applyNumberFormat="1" applyFont="1" applyBorder="1" applyAlignment="1">
      <alignment vertical="center" shrinkToFit="1"/>
    </xf>
    <xf numFmtId="185" fontId="21" fillId="0" borderId="0" xfId="0" applyNumberFormat="1" applyFont="1">
      <alignment vertical="center"/>
    </xf>
    <xf numFmtId="0" fontId="24" fillId="0" borderId="104" xfId="0" applyFont="1" applyBorder="1">
      <alignment vertical="center"/>
    </xf>
    <xf numFmtId="0" fontId="24" fillId="0" borderId="0" xfId="0" applyFont="1">
      <alignment vertical="center"/>
    </xf>
    <xf numFmtId="185" fontId="13" fillId="0" borderId="97" xfId="0" applyNumberFormat="1" applyFont="1" applyBorder="1" applyAlignment="1">
      <alignment vertical="center" shrinkToFit="1"/>
    </xf>
    <xf numFmtId="38" fontId="41" fillId="8" borderId="31" xfId="1" applyFont="1" applyFill="1" applyBorder="1" applyAlignment="1" applyProtection="1">
      <alignment vertical="center"/>
    </xf>
    <xf numFmtId="38" fontId="41" fillId="8" borderId="88" xfId="1" applyFont="1" applyFill="1" applyBorder="1" applyAlignment="1" applyProtection="1">
      <alignment vertical="center"/>
    </xf>
    <xf numFmtId="38" fontId="42" fillId="8" borderId="142" xfId="1" applyFont="1" applyFill="1" applyBorder="1" applyProtection="1">
      <alignment vertical="center"/>
    </xf>
    <xf numFmtId="0" fontId="29" fillId="10" borderId="109" xfId="0" applyFont="1" applyFill="1" applyBorder="1" applyAlignment="1" applyProtection="1">
      <alignment horizontal="right" vertical="center"/>
      <protection locked="0"/>
    </xf>
    <xf numFmtId="0" fontId="29" fillId="10" borderId="110" xfId="0" applyFont="1" applyFill="1" applyBorder="1" applyAlignment="1" applyProtection="1">
      <alignment horizontal="right" vertical="center"/>
      <protection locked="0"/>
    </xf>
    <xf numFmtId="0" fontId="31" fillId="10" borderId="110" xfId="0" applyFont="1" applyFill="1" applyBorder="1" applyAlignment="1" applyProtection="1">
      <alignment horizontal="right" vertical="center"/>
      <protection locked="0"/>
    </xf>
    <xf numFmtId="0" fontId="31" fillId="10" borderId="111" xfId="0" applyFont="1" applyFill="1" applyBorder="1" applyAlignment="1" applyProtection="1">
      <alignment horizontal="right" vertical="center"/>
      <protection locked="0"/>
    </xf>
    <xf numFmtId="0" fontId="29" fillId="10" borderId="114" xfId="0" applyFont="1" applyFill="1" applyBorder="1" applyAlignment="1" applyProtection="1">
      <alignment horizontal="right" vertical="center"/>
      <protection locked="0"/>
    </xf>
    <xf numFmtId="0" fontId="31" fillId="10" borderId="114" xfId="0" applyFont="1" applyFill="1" applyBorder="1" applyAlignment="1" applyProtection="1">
      <alignment horizontal="right" vertical="center"/>
      <protection locked="0"/>
    </xf>
    <xf numFmtId="179" fontId="0" fillId="0" borderId="31" xfId="0" applyNumberFormat="1" applyBorder="1" applyAlignment="1">
      <alignment horizontal="center" vertical="center"/>
    </xf>
    <xf numFmtId="0" fontId="47" fillId="0" borderId="0" xfId="0" applyFont="1">
      <alignment vertical="center"/>
    </xf>
    <xf numFmtId="0" fontId="48" fillId="0" borderId="0" xfId="0" applyFont="1">
      <alignment vertical="center"/>
    </xf>
    <xf numFmtId="0" fontId="49" fillId="0" borderId="0" xfId="0" applyFont="1">
      <alignment vertical="center"/>
    </xf>
    <xf numFmtId="0" fontId="49" fillId="0" borderId="8" xfId="0" applyFont="1" applyBorder="1">
      <alignment vertical="center"/>
    </xf>
    <xf numFmtId="180" fontId="49" fillId="0" borderId="8" xfId="0" applyNumberFormat="1" applyFont="1" applyBorder="1">
      <alignment vertical="center"/>
    </xf>
    <xf numFmtId="182" fontId="49" fillId="0" borderId="8" xfId="1" applyNumberFormat="1" applyFont="1" applyBorder="1">
      <alignment vertical="center"/>
    </xf>
    <xf numFmtId="179" fontId="49" fillId="0" borderId="8" xfId="0" applyNumberFormat="1" applyFont="1" applyBorder="1">
      <alignment vertical="center"/>
    </xf>
    <xf numFmtId="0" fontId="26" fillId="0" borderId="0" xfId="0" applyFont="1" applyProtection="1">
      <alignment vertical="center"/>
    </xf>
    <xf numFmtId="0" fontId="27" fillId="0" borderId="0" xfId="0" applyFont="1" applyProtection="1">
      <alignment vertical="center"/>
    </xf>
    <xf numFmtId="187" fontId="27" fillId="0" borderId="0" xfId="0" applyNumberFormat="1" applyFont="1" applyProtection="1">
      <alignment vertical="center"/>
    </xf>
    <xf numFmtId="0" fontId="28" fillId="0" borderId="0" xfId="0" applyFont="1" applyProtection="1">
      <alignment vertical="center"/>
    </xf>
    <xf numFmtId="0" fontId="0" fillId="0" borderId="0" xfId="0" applyProtection="1">
      <alignment vertical="center"/>
    </xf>
    <xf numFmtId="0" fontId="29" fillId="0" borderId="0" xfId="0" applyFont="1" applyProtection="1">
      <alignment vertical="center"/>
    </xf>
    <xf numFmtId="187" fontId="29" fillId="0" borderId="0" xfId="0" applyNumberFormat="1" applyFont="1" applyProtection="1">
      <alignment vertical="center"/>
    </xf>
    <xf numFmtId="0" fontId="29" fillId="0" borderId="0" xfId="0" applyFont="1" applyAlignment="1" applyProtection="1">
      <alignment horizontal="center" vertical="center"/>
    </xf>
    <xf numFmtId="0" fontId="30" fillId="0" borderId="0" xfId="0" applyFont="1" applyProtection="1">
      <alignment vertical="center"/>
    </xf>
    <xf numFmtId="0" fontId="29" fillId="0" borderId="5" xfId="0" applyFont="1" applyBorder="1" applyProtection="1">
      <alignment vertical="center"/>
    </xf>
    <xf numFmtId="0" fontId="29" fillId="0" borderId="7" xfId="0" applyFont="1" applyBorder="1" applyProtection="1">
      <alignment vertical="center"/>
    </xf>
    <xf numFmtId="0" fontId="29" fillId="0" borderId="91" xfId="0" applyFont="1" applyBorder="1" applyAlignment="1" applyProtection="1">
      <alignment horizontal="center" vertical="center"/>
    </xf>
    <xf numFmtId="0" fontId="29" fillId="0" borderId="88" xfId="0" applyFont="1" applyBorder="1" applyAlignment="1" applyProtection="1">
      <alignment horizontal="center" vertical="center"/>
    </xf>
    <xf numFmtId="0" fontId="29" fillId="0" borderId="67" xfId="0" applyFont="1" applyFill="1" applyBorder="1" applyAlignment="1" applyProtection="1">
      <alignment horizontal="center" vertical="center"/>
    </xf>
    <xf numFmtId="0" fontId="29" fillId="0" borderId="88" xfId="0" applyFont="1" applyBorder="1" applyAlignment="1" applyProtection="1">
      <alignment horizontal="center" vertical="center" wrapText="1"/>
    </xf>
    <xf numFmtId="187" fontId="29" fillId="0" borderId="31" xfId="0" applyNumberFormat="1" applyFont="1" applyFill="1" applyBorder="1" applyAlignment="1" applyProtection="1">
      <alignment horizontal="right" vertical="center"/>
    </xf>
    <xf numFmtId="0" fontId="29" fillId="6" borderId="106" xfId="0" applyFont="1" applyFill="1" applyBorder="1" applyAlignment="1" applyProtection="1">
      <alignment horizontal="right" vertical="center"/>
    </xf>
    <xf numFmtId="0" fontId="0" fillId="0" borderId="5" xfId="0" applyBorder="1" applyAlignment="1" applyProtection="1">
      <alignment horizontal="left" vertical="center"/>
    </xf>
    <xf numFmtId="0" fontId="0" fillId="0" borderId="6" xfId="0" applyBorder="1" applyAlignment="1" applyProtection="1">
      <alignment horizontal="left" vertical="center"/>
    </xf>
    <xf numFmtId="0" fontId="0" fillId="0" borderId="1" xfId="0" applyBorder="1" applyAlignment="1" applyProtection="1">
      <alignment horizontal="center" vertical="center"/>
    </xf>
    <xf numFmtId="0" fontId="0" fillId="0" borderId="8" xfId="0" applyBorder="1" applyAlignment="1" applyProtection="1">
      <alignment horizontal="left" vertical="center"/>
    </xf>
    <xf numFmtId="0" fontId="29" fillId="0" borderId="13" xfId="0" applyFont="1" applyBorder="1" applyAlignment="1" applyProtection="1">
      <alignment horizontal="left" vertical="center"/>
    </xf>
    <xf numFmtId="0" fontId="29" fillId="0" borderId="23" xfId="0" applyFont="1" applyBorder="1" applyProtection="1">
      <alignment vertical="center"/>
    </xf>
    <xf numFmtId="178" fontId="0" fillId="0" borderId="11" xfId="0" applyNumberFormat="1" applyBorder="1" applyAlignment="1" applyProtection="1">
      <alignment horizontal="left" vertical="center"/>
    </xf>
    <xf numFmtId="178" fontId="0" fillId="0" borderId="60" xfId="0" applyNumberFormat="1" applyBorder="1" applyAlignment="1" applyProtection="1">
      <alignment horizontal="left" vertical="center"/>
    </xf>
    <xf numFmtId="179" fontId="0" fillId="0" borderId="31" xfId="0" applyNumberFormat="1" applyBorder="1" applyAlignment="1" applyProtection="1">
      <alignment horizontal="center" vertical="center"/>
    </xf>
    <xf numFmtId="178" fontId="0" fillId="0" borderId="5" xfId="0" applyNumberFormat="1" applyBorder="1" applyAlignment="1" applyProtection="1">
      <alignment horizontal="left" vertical="center"/>
    </xf>
    <xf numFmtId="178" fontId="0" fillId="0" borderId="61" xfId="0" applyNumberFormat="1" applyBorder="1" applyAlignment="1" applyProtection="1">
      <alignment horizontal="left" vertical="center"/>
    </xf>
    <xf numFmtId="0" fontId="29" fillId="0" borderId="29" xfId="0" applyFont="1" applyBorder="1" applyProtection="1">
      <alignment vertical="center"/>
    </xf>
    <xf numFmtId="0" fontId="29" fillId="0" borderId="11" xfId="0" applyFont="1" applyBorder="1" applyProtection="1">
      <alignment vertical="center"/>
    </xf>
    <xf numFmtId="0" fontId="29" fillId="0" borderId="27" xfId="0" applyFont="1" applyBorder="1" applyProtection="1">
      <alignment vertical="center"/>
    </xf>
    <xf numFmtId="0" fontId="29" fillId="0" borderId="0" xfId="0" applyFont="1" applyAlignment="1" applyProtection="1">
      <alignment horizontal="left" vertical="top" wrapText="1"/>
    </xf>
    <xf numFmtId="0" fontId="29" fillId="0" borderId="0" xfId="0" applyFont="1" applyAlignment="1" applyProtection="1">
      <alignment vertical="center" wrapText="1"/>
    </xf>
    <xf numFmtId="0" fontId="29" fillId="0" borderId="0" xfId="0" applyFont="1" applyAlignment="1" applyProtection="1">
      <alignment vertical="top" wrapText="1"/>
    </xf>
    <xf numFmtId="0" fontId="29" fillId="0" borderId="115" xfId="0" applyFont="1" applyBorder="1" applyAlignment="1" applyProtection="1">
      <alignment horizontal="center" vertical="center" wrapText="1"/>
    </xf>
    <xf numFmtId="0" fontId="29" fillId="0" borderId="56" xfId="0" applyFont="1" applyBorder="1" applyAlignment="1" applyProtection="1">
      <alignment horizontal="center" vertical="center"/>
    </xf>
    <xf numFmtId="0" fontId="29" fillId="0" borderId="10" xfId="0" applyFont="1" applyBorder="1" applyAlignment="1" applyProtection="1">
      <alignment horizontal="center" vertical="center" wrapText="1"/>
    </xf>
    <xf numFmtId="0" fontId="0" fillId="0" borderId="117" xfId="0" applyBorder="1" applyProtection="1">
      <alignment vertical="center"/>
    </xf>
    <xf numFmtId="0" fontId="29" fillId="0" borderId="3" xfId="0" applyFont="1" applyBorder="1" applyAlignment="1" applyProtection="1">
      <alignment horizontal="right" vertical="center"/>
    </xf>
    <xf numFmtId="0" fontId="29" fillId="0" borderId="7" xfId="0" applyFont="1" applyBorder="1" applyAlignment="1" applyProtection="1">
      <alignment horizontal="right" vertical="center"/>
    </xf>
    <xf numFmtId="0" fontId="29" fillId="0" borderId="59" xfId="0" applyFont="1" applyBorder="1" applyProtection="1">
      <alignment vertical="center"/>
    </xf>
    <xf numFmtId="187" fontId="29" fillId="0" borderId="91" xfId="0" applyNumberFormat="1" applyFont="1" applyBorder="1" applyProtection="1">
      <alignment vertical="center"/>
    </xf>
    <xf numFmtId="187" fontId="29" fillId="0" borderId="59" xfId="0" applyNumberFormat="1" applyFont="1" applyBorder="1" applyProtection="1">
      <alignment vertical="center"/>
    </xf>
    <xf numFmtId="188" fontId="33" fillId="0" borderId="60" xfId="0" applyNumberFormat="1" applyFont="1" applyBorder="1" applyProtection="1">
      <alignment vertical="center"/>
    </xf>
    <xf numFmtId="0" fontId="0" fillId="0" borderId="91" xfId="0" applyBorder="1" applyProtection="1">
      <alignment vertical="center"/>
    </xf>
    <xf numFmtId="0" fontId="0" fillId="0" borderId="59" xfId="0" applyBorder="1" applyProtection="1">
      <alignment vertical="center"/>
    </xf>
    <xf numFmtId="0" fontId="0" fillId="0" borderId="60" xfId="0" applyBorder="1" applyProtection="1">
      <alignment vertical="center"/>
    </xf>
    <xf numFmtId="0" fontId="29" fillId="0" borderId="14" xfId="0" applyFont="1" applyBorder="1" applyAlignment="1" applyProtection="1">
      <alignment horizontal="right" vertical="center"/>
    </xf>
    <xf numFmtId="0" fontId="29" fillId="0" borderId="118" xfId="0" applyFont="1" applyBorder="1" applyProtection="1">
      <alignment vertical="center"/>
    </xf>
    <xf numFmtId="0" fontId="29" fillId="0" borderId="18" xfId="0" applyFont="1" applyBorder="1" applyAlignment="1" applyProtection="1">
      <alignment horizontal="right" vertical="center"/>
    </xf>
    <xf numFmtId="0" fontId="29" fillId="0" borderId="119" xfId="0" applyFont="1" applyBorder="1" applyProtection="1">
      <alignment vertical="center"/>
    </xf>
    <xf numFmtId="187" fontId="34" fillId="6" borderId="120" xfId="0" applyNumberFormat="1" applyFont="1" applyFill="1" applyBorder="1" applyAlignment="1" applyProtection="1">
      <alignment horizontal="right" vertical="center"/>
    </xf>
    <xf numFmtId="189" fontId="35" fillId="6" borderId="121" xfId="0" applyNumberFormat="1" applyFont="1" applyFill="1" applyBorder="1" applyProtection="1">
      <alignment vertical="center"/>
    </xf>
    <xf numFmtId="188" fontId="36" fillId="0" borderId="122" xfId="0" applyNumberFormat="1" applyFont="1" applyFill="1" applyBorder="1" applyProtection="1">
      <alignment vertical="center"/>
    </xf>
    <xf numFmtId="189" fontId="35" fillId="6" borderId="119" xfId="0" applyNumberFormat="1" applyFont="1" applyFill="1" applyBorder="1" applyProtection="1">
      <alignment vertical="center"/>
    </xf>
    <xf numFmtId="188" fontId="36" fillId="8" borderId="122" xfId="0" applyNumberFormat="1" applyFont="1" applyFill="1" applyBorder="1" applyProtection="1">
      <alignment vertical="center"/>
    </xf>
    <xf numFmtId="0" fontId="29" fillId="0" borderId="121" xfId="0" applyFont="1" applyFill="1" applyBorder="1" applyAlignment="1" applyProtection="1">
      <alignment horizontal="center" vertical="center"/>
    </xf>
    <xf numFmtId="187" fontId="34" fillId="0" borderId="120" xfId="0" applyNumberFormat="1" applyFont="1" applyBorder="1" applyAlignment="1" applyProtection="1">
      <alignment horizontal="right" vertical="center"/>
    </xf>
    <xf numFmtId="189" fontId="35" fillId="0" borderId="119" xfId="0" applyNumberFormat="1" applyFont="1" applyBorder="1" applyProtection="1">
      <alignment vertical="center"/>
    </xf>
    <xf numFmtId="188" fontId="36" fillId="0" borderId="122" xfId="0" applyNumberFormat="1" applyFont="1" applyBorder="1" applyProtection="1">
      <alignment vertical="center"/>
    </xf>
    <xf numFmtId="0" fontId="29" fillId="6" borderId="21" xfId="0" applyFont="1" applyFill="1" applyBorder="1" applyAlignment="1" applyProtection="1">
      <alignment horizontal="center" vertical="center"/>
    </xf>
    <xf numFmtId="0" fontId="29" fillId="0" borderId="21" xfId="0" applyFont="1" applyBorder="1" applyProtection="1">
      <alignment vertical="center"/>
    </xf>
    <xf numFmtId="0" fontId="29" fillId="0" borderId="23" xfId="0" applyFont="1" applyBorder="1" applyAlignment="1" applyProtection="1">
      <alignment horizontal="right" vertical="center"/>
    </xf>
    <xf numFmtId="0" fontId="29" fillId="0" borderId="69" xfId="0" applyFont="1" applyBorder="1" applyProtection="1">
      <alignment vertical="center"/>
    </xf>
    <xf numFmtId="187" fontId="34" fillId="6" borderId="123" xfId="0" applyNumberFormat="1" applyFont="1" applyFill="1" applyBorder="1" applyAlignment="1" applyProtection="1">
      <alignment horizontal="right" vertical="center"/>
    </xf>
    <xf numFmtId="188" fontId="36" fillId="0" borderId="124" xfId="0" applyNumberFormat="1" applyFont="1" applyFill="1" applyBorder="1" applyProtection="1">
      <alignment vertical="center"/>
    </xf>
    <xf numFmtId="188" fontId="36" fillId="8" borderId="124" xfId="0" applyNumberFormat="1" applyFont="1" applyFill="1" applyBorder="1" applyProtection="1">
      <alignment vertical="center"/>
    </xf>
    <xf numFmtId="187" fontId="34" fillId="0" borderId="123" xfId="0" applyNumberFormat="1" applyFont="1" applyBorder="1" applyAlignment="1" applyProtection="1">
      <alignment horizontal="right" vertical="center"/>
    </xf>
    <xf numFmtId="189" fontId="35" fillId="0" borderId="121" xfId="0" applyNumberFormat="1" applyFont="1" applyBorder="1" applyProtection="1">
      <alignment vertical="center"/>
    </xf>
    <xf numFmtId="188" fontId="36" fillId="0" borderId="124" xfId="0" applyNumberFormat="1" applyFont="1" applyBorder="1" applyProtection="1">
      <alignment vertical="center"/>
    </xf>
    <xf numFmtId="0" fontId="29" fillId="0" borderId="121" xfId="0" applyFont="1" applyBorder="1" applyProtection="1">
      <alignment vertical="center"/>
    </xf>
    <xf numFmtId="188" fontId="35" fillId="6" borderId="121" xfId="0" applyNumberFormat="1" applyFont="1" applyFill="1" applyBorder="1" applyAlignment="1" applyProtection="1">
      <alignment horizontal="right" vertical="center"/>
    </xf>
    <xf numFmtId="0" fontId="31" fillId="0" borderId="21" xfId="0" applyFont="1" applyBorder="1" applyProtection="1">
      <alignment vertical="center"/>
    </xf>
    <xf numFmtId="0" fontId="29" fillId="0" borderId="29" xfId="0" applyFont="1" applyBorder="1" applyAlignment="1" applyProtection="1">
      <alignment horizontal="right" vertical="center"/>
    </xf>
    <xf numFmtId="0" fontId="31" fillId="0" borderId="121" xfId="0" applyFont="1" applyFill="1" applyBorder="1" applyAlignment="1" applyProtection="1">
      <alignment horizontal="center" vertical="center"/>
    </xf>
    <xf numFmtId="187" fontId="34" fillId="0" borderId="125" xfId="0" applyNumberFormat="1" applyFont="1" applyBorder="1" applyAlignment="1" applyProtection="1">
      <alignment horizontal="right" vertical="center"/>
    </xf>
    <xf numFmtId="189" fontId="35" fillId="0" borderId="126" xfId="0" applyNumberFormat="1" applyFont="1" applyBorder="1" applyProtection="1">
      <alignment vertical="center"/>
    </xf>
    <xf numFmtId="188" fontId="36" fillId="0" borderId="127" xfId="0" applyNumberFormat="1" applyFont="1" applyBorder="1" applyProtection="1">
      <alignment vertical="center"/>
    </xf>
    <xf numFmtId="187" fontId="34" fillId="0" borderId="128" xfId="0" applyNumberFormat="1" applyFont="1" applyBorder="1" applyAlignment="1" applyProtection="1">
      <alignment horizontal="right" vertical="center"/>
    </xf>
    <xf numFmtId="0" fontId="29" fillId="0" borderId="73" xfId="0" applyFont="1" applyBorder="1" applyProtection="1">
      <alignment vertical="center"/>
    </xf>
    <xf numFmtId="0" fontId="29" fillId="0" borderId="129" xfId="0" applyFont="1" applyBorder="1" applyAlignment="1" applyProtection="1">
      <alignment horizontal="right" vertical="center"/>
    </xf>
    <xf numFmtId="0" fontId="29" fillId="0" borderId="130" xfId="0" applyFont="1" applyBorder="1" applyProtection="1">
      <alignment vertical="center"/>
    </xf>
    <xf numFmtId="187" fontId="34" fillId="6" borderId="76" xfId="0" applyNumberFormat="1" applyFont="1" applyFill="1" applyBorder="1" applyAlignment="1" applyProtection="1">
      <alignment horizontal="right" vertical="center"/>
    </xf>
    <xf numFmtId="189" fontId="35" fillId="6" borderId="130" xfId="0" applyNumberFormat="1" applyFont="1" applyFill="1" applyBorder="1" applyProtection="1">
      <alignment vertical="center"/>
    </xf>
    <xf numFmtId="188" fontId="36" fillId="0" borderId="77" xfId="0" applyNumberFormat="1" applyFont="1" applyFill="1" applyBorder="1" applyProtection="1">
      <alignment vertical="center"/>
    </xf>
    <xf numFmtId="188" fontId="36" fillId="8" borderId="77" xfId="0" applyNumberFormat="1" applyFont="1" applyFill="1" applyBorder="1" applyProtection="1">
      <alignment vertical="center"/>
    </xf>
    <xf numFmtId="0" fontId="29" fillId="0" borderId="13" xfId="0" applyFont="1" applyBorder="1" applyAlignment="1" applyProtection="1">
      <alignment horizontal="right" vertical="center"/>
    </xf>
    <xf numFmtId="0" fontId="29" fillId="0" borderId="70" xfId="0" applyFont="1" applyBorder="1" applyProtection="1">
      <alignment vertical="center"/>
    </xf>
    <xf numFmtId="0" fontId="29" fillId="0" borderId="117" xfId="0" applyFont="1" applyBorder="1" applyProtection="1">
      <alignment vertical="center"/>
    </xf>
    <xf numFmtId="190" fontId="35" fillId="0" borderId="58" xfId="0" applyNumberFormat="1" applyFont="1" applyBorder="1" applyProtection="1">
      <alignment vertical="center"/>
    </xf>
    <xf numFmtId="188" fontId="31" fillId="0" borderId="61" xfId="0" applyNumberFormat="1" applyFont="1" applyFill="1" applyBorder="1" applyProtection="1">
      <alignment vertical="center"/>
    </xf>
    <xf numFmtId="0" fontId="37" fillId="0" borderId="128" xfId="0" applyFont="1" applyBorder="1" applyAlignment="1" applyProtection="1">
      <alignment horizontal="left" vertical="center"/>
    </xf>
    <xf numFmtId="188" fontId="31" fillId="8" borderId="61" xfId="0" applyNumberFormat="1" applyFont="1" applyFill="1" applyBorder="1" applyProtection="1">
      <alignment vertical="center"/>
    </xf>
    <xf numFmtId="0" fontId="29" fillId="0" borderId="5" xfId="0" applyFont="1" applyBorder="1" applyAlignment="1" applyProtection="1">
      <alignment horizontal="right" vertical="center"/>
    </xf>
    <xf numFmtId="0" fontId="29" fillId="0" borderId="7" xfId="0" applyFont="1" applyBorder="1" applyAlignment="1" applyProtection="1">
      <alignment horizontal="left" vertical="center"/>
    </xf>
    <xf numFmtId="0" fontId="29" fillId="0" borderId="90" xfId="0" applyFont="1" applyFill="1" applyBorder="1" applyAlignment="1" applyProtection="1">
      <alignment horizontal="center" vertical="center"/>
    </xf>
    <xf numFmtId="187" fontId="35" fillId="0" borderId="59" xfId="0" applyNumberFormat="1" applyFont="1" applyBorder="1" applyProtection="1">
      <alignment vertical="center"/>
    </xf>
    <xf numFmtId="188" fontId="29" fillId="0" borderId="60" xfId="0" applyNumberFormat="1" applyFont="1" applyFill="1" applyBorder="1" applyProtection="1">
      <alignment vertical="center"/>
    </xf>
    <xf numFmtId="0" fontId="29" fillId="0" borderId="5" xfId="0" applyFont="1" applyFill="1" applyBorder="1" applyAlignment="1" applyProtection="1">
      <alignment horizontal="center" vertical="center"/>
    </xf>
    <xf numFmtId="188" fontId="29" fillId="8" borderId="60" xfId="0" applyNumberFormat="1" applyFont="1" applyFill="1" applyBorder="1" applyProtection="1">
      <alignment vertical="center"/>
    </xf>
    <xf numFmtId="0" fontId="31" fillId="0" borderId="7" xfId="0" applyFont="1" applyBorder="1" applyAlignment="1" applyProtection="1">
      <alignment horizontal="left" vertical="center"/>
    </xf>
    <xf numFmtId="187" fontId="29" fillId="0" borderId="131" xfId="0" applyNumberFormat="1" applyFont="1" applyBorder="1" applyProtection="1">
      <alignment vertical="center"/>
    </xf>
    <xf numFmtId="0" fontId="29" fillId="0" borderId="59" xfId="0" applyFont="1" applyFill="1" applyBorder="1" applyAlignment="1" applyProtection="1">
      <alignment horizontal="center" vertical="center"/>
    </xf>
    <xf numFmtId="187" fontId="29" fillId="0" borderId="61" xfId="0" applyNumberFormat="1" applyFont="1" applyBorder="1" applyProtection="1">
      <alignment vertical="center"/>
    </xf>
    <xf numFmtId="0" fontId="0" fillId="0" borderId="62" xfId="0" applyBorder="1" applyProtection="1">
      <alignment vertical="center"/>
    </xf>
    <xf numFmtId="0" fontId="0" fillId="0" borderId="132" xfId="0" applyBorder="1" applyProtection="1">
      <alignment vertical="center"/>
    </xf>
    <xf numFmtId="0" fontId="29" fillId="0" borderId="133" xfId="0" applyFont="1" applyBorder="1" applyAlignment="1" applyProtection="1">
      <alignment horizontal="left" vertical="center"/>
    </xf>
    <xf numFmtId="0" fontId="29" fillId="0" borderId="134" xfId="0" applyFont="1" applyBorder="1" applyAlignment="1" applyProtection="1">
      <alignment horizontal="left" vertical="center"/>
    </xf>
    <xf numFmtId="0" fontId="29" fillId="0" borderId="71" xfId="0" applyFont="1" applyBorder="1" applyProtection="1">
      <alignment vertical="center"/>
    </xf>
    <xf numFmtId="0" fontId="29" fillId="0" borderId="135" xfId="0" applyFont="1" applyBorder="1" applyProtection="1">
      <alignment vertical="center"/>
    </xf>
    <xf numFmtId="187" fontId="35" fillId="0" borderId="71" xfId="0" applyNumberFormat="1" applyFont="1" applyBorder="1" applyProtection="1">
      <alignment vertical="center"/>
    </xf>
    <xf numFmtId="188" fontId="29" fillId="0" borderId="135" xfId="0" applyNumberFormat="1" applyFont="1" applyFill="1" applyBorder="1" applyProtection="1">
      <alignment vertical="center"/>
    </xf>
    <xf numFmtId="187" fontId="29" fillId="0" borderId="136" xfId="0" applyNumberFormat="1" applyFont="1" applyBorder="1" applyAlignment="1" applyProtection="1">
      <alignment horizontal="center" vertical="center"/>
    </xf>
    <xf numFmtId="0" fontId="0" fillId="0" borderId="137" xfId="0" applyBorder="1" applyProtection="1">
      <alignment vertical="center"/>
    </xf>
    <xf numFmtId="0" fontId="0" fillId="0" borderId="93" xfId="0" applyBorder="1" applyProtection="1">
      <alignment vertical="center"/>
    </xf>
    <xf numFmtId="188" fontId="29" fillId="8" borderId="137" xfId="0" applyNumberFormat="1" applyFont="1" applyFill="1" applyBorder="1" applyProtection="1">
      <alignment vertical="center"/>
    </xf>
    <xf numFmtId="0" fontId="31" fillId="0" borderId="13" xfId="0" applyFont="1" applyBorder="1" applyProtection="1">
      <alignment vertical="center"/>
    </xf>
    <xf numFmtId="0" fontId="31" fillId="0" borderId="0" xfId="0" applyFont="1" applyProtection="1">
      <alignment vertical="center"/>
    </xf>
    <xf numFmtId="0" fontId="29" fillId="0" borderId="138" xfId="0" applyFont="1" applyBorder="1" applyProtection="1">
      <alignment vertical="center"/>
    </xf>
    <xf numFmtId="187" fontId="35" fillId="0" borderId="69" xfId="0" applyNumberFormat="1" applyFont="1" applyBorder="1" applyProtection="1">
      <alignment vertical="center"/>
    </xf>
    <xf numFmtId="188" fontId="31" fillId="0" borderId="138" xfId="0" applyNumberFormat="1" applyFont="1" applyFill="1" applyBorder="1" applyProtection="1">
      <alignment vertical="center"/>
    </xf>
    <xf numFmtId="0" fontId="0" fillId="0" borderId="138" xfId="0" applyBorder="1" applyProtection="1">
      <alignment vertical="center"/>
    </xf>
    <xf numFmtId="0" fontId="0" fillId="0" borderId="69" xfId="0" applyBorder="1" applyProtection="1">
      <alignment vertical="center"/>
    </xf>
    <xf numFmtId="188" fontId="31" fillId="8" borderId="138" xfId="0" applyNumberFormat="1" applyFont="1" applyFill="1" applyBorder="1" applyProtection="1">
      <alignment vertical="center"/>
    </xf>
    <xf numFmtId="0" fontId="38" fillId="0" borderId="49" xfId="0" applyFont="1" applyBorder="1" applyProtection="1">
      <alignment vertical="center"/>
    </xf>
    <xf numFmtId="0" fontId="38" fillId="0" borderId="50" xfId="0" applyFont="1" applyBorder="1" applyProtection="1">
      <alignment vertical="center"/>
    </xf>
    <xf numFmtId="0" fontId="39" fillId="0" borderId="49" xfId="0" applyFont="1" applyBorder="1" applyProtection="1">
      <alignment vertical="center"/>
    </xf>
    <xf numFmtId="0" fontId="39" fillId="0" borderId="51" xfId="0" applyFont="1" applyBorder="1" applyProtection="1">
      <alignment vertical="center"/>
    </xf>
    <xf numFmtId="187" fontId="40" fillId="0" borderId="49" xfId="0" applyNumberFormat="1" applyFont="1" applyBorder="1" applyProtection="1">
      <alignment vertical="center"/>
    </xf>
    <xf numFmtId="187" fontId="30" fillId="8" borderId="51" xfId="0" applyNumberFormat="1" applyFont="1" applyFill="1" applyBorder="1" applyProtection="1">
      <alignment vertical="center"/>
    </xf>
    <xf numFmtId="187" fontId="29" fillId="0" borderId="49" xfId="0" applyNumberFormat="1" applyFont="1" applyBorder="1" applyProtection="1">
      <alignment vertical="center"/>
    </xf>
    <xf numFmtId="0" fontId="0" fillId="0" borderId="51" xfId="0" applyBorder="1" applyProtection="1">
      <alignment vertical="center"/>
    </xf>
    <xf numFmtId="0" fontId="0" fillId="0" borderId="49" xfId="0" applyBorder="1" applyProtection="1">
      <alignment vertical="center"/>
    </xf>
    <xf numFmtId="187" fontId="35" fillId="0" borderId="0" xfId="0" applyNumberFormat="1" applyFont="1" applyProtection="1">
      <alignment vertical="center"/>
    </xf>
    <xf numFmtId="188" fontId="29" fillId="0" borderId="0" xfId="0" applyNumberFormat="1" applyFont="1" applyProtection="1">
      <alignment vertical="center"/>
    </xf>
    <xf numFmtId="0" fontId="38" fillId="0" borderId="0" xfId="0" applyFont="1" applyProtection="1">
      <alignment vertical="center"/>
    </xf>
    <xf numFmtId="187" fontId="37" fillId="0" borderId="0" xfId="0" applyNumberFormat="1" applyFont="1" applyProtection="1">
      <alignment vertical="center"/>
    </xf>
    <xf numFmtId="187" fontId="41" fillId="0" borderId="0" xfId="0" applyNumberFormat="1" applyFont="1" applyAlignment="1" applyProtection="1">
      <alignment horizontal="center" vertical="center"/>
    </xf>
    <xf numFmtId="188" fontId="41" fillId="0" borderId="0" xfId="0" applyNumberFormat="1" applyFont="1" applyAlignment="1" applyProtection="1">
      <alignment horizontal="center" vertical="center"/>
    </xf>
    <xf numFmtId="0" fontId="30" fillId="0" borderId="49" xfId="0" applyFont="1" applyBorder="1" applyProtection="1">
      <alignment vertical="center"/>
    </xf>
    <xf numFmtId="0" fontId="30" fillId="0" borderId="50" xfId="0" applyFont="1" applyBorder="1" applyProtection="1">
      <alignment vertical="center"/>
    </xf>
    <xf numFmtId="0" fontId="39" fillId="0" borderId="50" xfId="0" applyFont="1" applyBorder="1" applyProtection="1">
      <alignment vertical="center"/>
    </xf>
    <xf numFmtId="187" fontId="29" fillId="0" borderId="51" xfId="0" applyNumberFormat="1" applyFont="1" applyBorder="1" applyProtection="1">
      <alignment vertical="center"/>
    </xf>
    <xf numFmtId="189" fontId="35" fillId="6" borderId="49" xfId="0" applyNumberFormat="1" applyFont="1" applyFill="1" applyBorder="1" applyProtection="1">
      <alignment vertical="center"/>
    </xf>
    <xf numFmtId="187" fontId="38" fillId="8" borderId="51" xfId="0" applyNumberFormat="1" applyFont="1" applyFill="1" applyBorder="1" applyProtection="1">
      <alignment vertical="center"/>
    </xf>
    <xf numFmtId="0" fontId="30" fillId="0" borderId="99" xfId="0" applyFont="1" applyBorder="1" applyProtection="1">
      <alignment vertical="center"/>
    </xf>
    <xf numFmtId="0" fontId="30" fillId="0" borderId="139" xfId="0" applyFont="1" applyBorder="1" applyProtection="1">
      <alignment vertical="center"/>
    </xf>
    <xf numFmtId="0" fontId="39" fillId="0" borderId="139" xfId="0" applyFont="1" applyBorder="1" applyProtection="1">
      <alignment vertical="center"/>
    </xf>
    <xf numFmtId="187" fontId="29" fillId="0" borderId="84" xfId="0" applyNumberFormat="1" applyFont="1" applyBorder="1" applyProtection="1">
      <alignment vertical="center"/>
    </xf>
    <xf numFmtId="189" fontId="35" fillId="6" borderId="99" xfId="0" applyNumberFormat="1" applyFont="1" applyFill="1" applyBorder="1" applyProtection="1">
      <alignment vertical="center"/>
    </xf>
    <xf numFmtId="187" fontId="38" fillId="8" borderId="84" xfId="0" applyNumberFormat="1" applyFont="1" applyFill="1" applyBorder="1" applyProtection="1">
      <alignment vertical="center"/>
    </xf>
    <xf numFmtId="38" fontId="38" fillId="0" borderId="50" xfId="1" applyFont="1" applyBorder="1" applyProtection="1">
      <alignment vertical="center"/>
    </xf>
    <xf numFmtId="187" fontId="39" fillId="0" borderId="50" xfId="0" applyNumberFormat="1" applyFont="1" applyBorder="1" applyProtection="1">
      <alignment vertical="center"/>
    </xf>
    <xf numFmtId="187" fontId="29" fillId="0" borderId="50" xfId="0" applyNumberFormat="1" applyFont="1" applyBorder="1" applyProtection="1">
      <alignment vertical="center"/>
    </xf>
    <xf numFmtId="0" fontId="30" fillId="0" borderId="140" xfId="0" applyFont="1" applyBorder="1" applyProtection="1">
      <alignment vertical="center"/>
    </xf>
    <xf numFmtId="38" fontId="30" fillId="0" borderId="141" xfId="1" applyFont="1" applyBorder="1" applyProtection="1">
      <alignment vertical="center"/>
    </xf>
    <xf numFmtId="0" fontId="30" fillId="0" borderId="141" xfId="0" applyFont="1" applyBorder="1" applyProtection="1">
      <alignment vertical="center"/>
    </xf>
    <xf numFmtId="0" fontId="39" fillId="0" borderId="141" xfId="0" applyFont="1" applyBorder="1" applyProtection="1">
      <alignment vertical="center"/>
    </xf>
    <xf numFmtId="187" fontId="39" fillId="0" borderId="141" xfId="0" applyNumberFormat="1" applyFont="1" applyBorder="1" applyProtection="1">
      <alignment vertical="center"/>
    </xf>
    <xf numFmtId="187" fontId="29" fillId="0" borderId="141" xfId="0" applyNumberFormat="1" applyFont="1" applyBorder="1" applyProtection="1">
      <alignment vertical="center"/>
    </xf>
    <xf numFmtId="0" fontId="42" fillId="0" borderId="99" xfId="0" applyFont="1" applyBorder="1" applyProtection="1">
      <alignment vertical="center"/>
    </xf>
    <xf numFmtId="0" fontId="30" fillId="0" borderId="139" xfId="0" applyFont="1" applyBorder="1" applyAlignment="1" applyProtection="1">
      <alignment horizontal="center" vertical="center"/>
    </xf>
    <xf numFmtId="0" fontId="42" fillId="0" borderId="139" xfId="0" applyFont="1" applyBorder="1" applyProtection="1">
      <alignment vertical="center"/>
    </xf>
    <xf numFmtId="187" fontId="42" fillId="0" borderId="139" xfId="0" applyNumberFormat="1" applyFont="1" applyBorder="1" applyProtection="1">
      <alignment vertical="center"/>
    </xf>
    <xf numFmtId="187" fontId="30" fillId="10" borderId="31" xfId="0" applyNumberFormat="1" applyFont="1" applyFill="1" applyBorder="1" applyProtection="1">
      <alignment vertical="center"/>
      <protection locked="0"/>
    </xf>
    <xf numFmtId="185" fontId="16" fillId="2" borderId="90" xfId="0" applyNumberFormat="1" applyFont="1" applyFill="1" applyBorder="1" applyAlignment="1" applyProtection="1">
      <alignment vertical="center" shrinkToFit="1"/>
      <protection locked="0"/>
    </xf>
    <xf numFmtId="0" fontId="0" fillId="2" borderId="31" xfId="0" applyFill="1" applyBorder="1" applyAlignment="1" applyProtection="1">
      <alignment horizontal="center" vertical="center"/>
      <protection locked="0"/>
    </xf>
    <xf numFmtId="179" fontId="0" fillId="2" borderId="31" xfId="0" applyNumberFormat="1" applyFill="1" applyBorder="1" applyAlignment="1" applyProtection="1">
      <alignment horizontal="center" vertical="center"/>
      <protection locked="0"/>
    </xf>
    <xf numFmtId="179" fontId="0" fillId="7" borderId="31" xfId="0" applyNumberFormat="1" applyFill="1" applyBorder="1" applyAlignment="1" applyProtection="1">
      <alignment horizontal="center" vertical="center"/>
      <protection locked="0"/>
    </xf>
    <xf numFmtId="0" fontId="0" fillId="2" borderId="31" xfId="0" applyFill="1" applyBorder="1" applyProtection="1">
      <alignment vertical="center"/>
      <protection locked="0"/>
    </xf>
    <xf numFmtId="0" fontId="0" fillId="7" borderId="31" xfId="0" applyFill="1" applyBorder="1" applyAlignment="1" applyProtection="1">
      <alignment horizontal="center" vertical="center"/>
      <protection locked="0"/>
    </xf>
    <xf numFmtId="181" fontId="0" fillId="2" borderId="31" xfId="0" applyNumberFormat="1" applyFill="1" applyBorder="1" applyProtection="1">
      <alignment vertical="center"/>
      <protection locked="0"/>
    </xf>
    <xf numFmtId="0" fontId="50" fillId="0" borderId="0" xfId="0" applyFont="1">
      <alignment vertical="center"/>
    </xf>
    <xf numFmtId="0" fontId="51" fillId="0" borderId="0" xfId="0" applyFont="1">
      <alignment vertical="center"/>
    </xf>
    <xf numFmtId="0" fontId="23" fillId="0" borderId="31" xfId="0" applyFont="1" applyBorder="1" applyAlignment="1">
      <alignment horizontal="center" vertical="center"/>
    </xf>
    <xf numFmtId="0" fontId="0" fillId="9" borderId="51" xfId="0" applyFill="1" applyBorder="1">
      <alignment vertical="center"/>
    </xf>
    <xf numFmtId="0" fontId="0" fillId="9" borderId="50" xfId="0" applyFill="1" applyBorder="1">
      <alignment vertical="center"/>
    </xf>
    <xf numFmtId="0" fontId="21" fillId="9" borderId="50" xfId="0" applyFont="1" applyFill="1" applyBorder="1">
      <alignment vertical="center"/>
    </xf>
    <xf numFmtId="0" fontId="24" fillId="9" borderId="49" xfId="0" applyFont="1" applyFill="1" applyBorder="1">
      <alignment vertical="center"/>
    </xf>
    <xf numFmtId="0" fontId="51" fillId="0" borderId="0" xfId="0" applyFont="1" applyAlignment="1">
      <alignment vertical="center" wrapText="1"/>
    </xf>
    <xf numFmtId="0" fontId="52" fillId="0" borderId="0" xfId="0" applyFont="1">
      <alignment vertical="center"/>
    </xf>
    <xf numFmtId="0" fontId="54" fillId="0" borderId="0" xfId="0" applyFont="1">
      <alignment vertical="center"/>
    </xf>
    <xf numFmtId="0" fontId="51" fillId="0" borderId="7" xfId="0" applyFont="1" applyBorder="1" applyAlignment="1">
      <alignment horizontal="centerContinuous" vertical="center"/>
    </xf>
    <xf numFmtId="0" fontId="51" fillId="0" borderId="5" xfId="0" applyFont="1" applyBorder="1" applyAlignment="1">
      <alignment horizontal="centerContinuous" vertical="center"/>
    </xf>
    <xf numFmtId="0" fontId="10" fillId="0" borderId="0" xfId="0" applyFont="1">
      <alignment vertical="center"/>
    </xf>
    <xf numFmtId="0" fontId="56" fillId="0" borderId="0" xfId="2" applyFont="1">
      <alignment vertical="center"/>
    </xf>
    <xf numFmtId="0" fontId="56" fillId="0" borderId="0" xfId="2" applyFont="1" applyAlignment="1">
      <alignment horizontal="left" vertical="center"/>
    </xf>
    <xf numFmtId="0" fontId="57" fillId="0" borderId="0" xfId="2" applyFont="1" applyAlignment="1">
      <alignment horizontal="left" vertical="center"/>
    </xf>
    <xf numFmtId="0" fontId="56" fillId="0" borderId="0" xfId="2" applyFont="1" applyAlignment="1">
      <alignment horizontal="left" vertical="center" wrapText="1"/>
    </xf>
    <xf numFmtId="0" fontId="56" fillId="0" borderId="0" xfId="2" applyFont="1" applyAlignment="1">
      <alignment horizontal="center" vertical="center" wrapText="1"/>
    </xf>
    <xf numFmtId="0" fontId="56" fillId="0" borderId="0" xfId="2" applyFont="1" applyAlignment="1">
      <alignment horizontal="distributed" vertical="center"/>
    </xf>
    <xf numFmtId="0" fontId="56" fillId="0" borderId="149" xfId="2" applyFont="1" applyBorder="1">
      <alignment vertical="center"/>
    </xf>
    <xf numFmtId="0" fontId="56" fillId="0" borderId="150" xfId="2" applyFont="1" applyBorder="1">
      <alignment vertical="center"/>
    </xf>
    <xf numFmtId="0" fontId="56" fillId="0" borderId="152" xfId="2" applyFont="1" applyBorder="1">
      <alignment vertical="center"/>
    </xf>
    <xf numFmtId="0" fontId="7" fillId="0" borderId="0" xfId="2">
      <alignment vertical="center"/>
    </xf>
    <xf numFmtId="0" fontId="56" fillId="0" borderId="155" xfId="2" applyFont="1" applyBorder="1">
      <alignment vertical="center"/>
    </xf>
    <xf numFmtId="0" fontId="56" fillId="0" borderId="138" xfId="2" applyFont="1" applyBorder="1">
      <alignment vertical="center"/>
    </xf>
    <xf numFmtId="0" fontId="59" fillId="0" borderId="0" xfId="2" applyFont="1" applyAlignment="1">
      <alignment horizontal="right" vertical="center" wrapText="1"/>
    </xf>
    <xf numFmtId="0" fontId="59" fillId="0" borderId="0" xfId="2" applyFont="1" applyAlignment="1">
      <alignment horizontal="center" vertical="center" wrapText="1"/>
    </xf>
    <xf numFmtId="0" fontId="60" fillId="0" borderId="0" xfId="2" applyFont="1">
      <alignment vertical="center"/>
    </xf>
    <xf numFmtId="0" fontId="59" fillId="0" borderId="0" xfId="2" applyFont="1">
      <alignment vertical="center"/>
    </xf>
    <xf numFmtId="0" fontId="57" fillId="0" borderId="0" xfId="2" applyFont="1" applyAlignment="1">
      <alignment horizontal="center" vertical="center"/>
    </xf>
    <xf numFmtId="0" fontId="56" fillId="9" borderId="0" xfId="2" applyFont="1" applyFill="1" applyAlignment="1">
      <alignment horizontal="right" vertical="center"/>
    </xf>
    <xf numFmtId="0" fontId="57" fillId="9" borderId="0" xfId="2" applyFont="1" applyFill="1">
      <alignment vertical="center"/>
    </xf>
    <xf numFmtId="0" fontId="57" fillId="9" borderId="0" xfId="2" applyFont="1" applyFill="1" applyAlignment="1">
      <alignment horizontal="center" vertical="center"/>
    </xf>
    <xf numFmtId="0" fontId="59" fillId="0" borderId="57" xfId="2" applyFont="1" applyBorder="1" applyAlignment="1">
      <alignment vertical="center" wrapText="1"/>
    </xf>
    <xf numFmtId="0" fontId="59" fillId="0" borderId="53" xfId="2" applyFont="1" applyBorder="1" applyAlignment="1">
      <alignment vertical="center" wrapText="1"/>
    </xf>
    <xf numFmtId="0" fontId="56" fillId="0" borderId="53" xfId="2" applyFont="1" applyBorder="1">
      <alignment vertical="center"/>
    </xf>
    <xf numFmtId="0" fontId="59" fillId="0" borderId="0" xfId="2" applyFont="1" applyAlignment="1">
      <alignment horizontal="right" vertical="center"/>
    </xf>
    <xf numFmtId="0" fontId="57" fillId="0" borderId="0" xfId="2" applyFont="1" applyAlignment="1">
      <alignment vertical="top"/>
    </xf>
    <xf numFmtId="0" fontId="57" fillId="0" borderId="0" xfId="2" applyFont="1" applyAlignment="1">
      <alignment horizontal="left" vertical="top"/>
    </xf>
    <xf numFmtId="0" fontId="57" fillId="0" borderId="0" xfId="2" applyFont="1" applyAlignment="1">
      <alignment vertical="top" wrapText="1"/>
    </xf>
    <xf numFmtId="0" fontId="59" fillId="0" borderId="0" xfId="2" applyFont="1" applyAlignment="1">
      <alignment horizontal="center" vertical="center"/>
    </xf>
    <xf numFmtId="0" fontId="59" fillId="0" borderId="0" xfId="2" applyFont="1" applyAlignment="1">
      <alignment horizontal="left" vertical="center"/>
    </xf>
    <xf numFmtId="0" fontId="59" fillId="0" borderId="0" xfId="2" applyFont="1" applyAlignment="1">
      <alignment vertical="center" wrapText="1"/>
    </xf>
    <xf numFmtId="0" fontId="56" fillId="0" borderId="0" xfId="2" applyFont="1" applyAlignment="1">
      <alignment vertical="center" wrapText="1"/>
    </xf>
    <xf numFmtId="49" fontId="59" fillId="0" borderId="0" xfId="2" applyNumberFormat="1" applyFont="1" applyAlignment="1">
      <alignment vertical="center" shrinkToFit="1"/>
    </xf>
    <xf numFmtId="0" fontId="62" fillId="0" borderId="0" xfId="2" applyFont="1">
      <alignment vertical="center"/>
    </xf>
    <xf numFmtId="0" fontId="57" fillId="0" borderId="0" xfId="2" applyFont="1">
      <alignment vertical="center"/>
    </xf>
    <xf numFmtId="0" fontId="56" fillId="0" borderId="161" xfId="2" applyFont="1" applyBorder="1" applyAlignment="1">
      <alignment horizontal="right" vertical="center"/>
    </xf>
    <xf numFmtId="0" fontId="62" fillId="0" borderId="0" xfId="2" applyFont="1" applyAlignment="1">
      <alignment horizontal="left" vertical="center"/>
    </xf>
    <xf numFmtId="0" fontId="56" fillId="0" borderId="0" xfId="2" applyFont="1" applyAlignment="1">
      <alignment horizontal="right" vertical="center"/>
    </xf>
    <xf numFmtId="58" fontId="56" fillId="0" borderId="139" xfId="2" applyNumberFormat="1" applyFont="1" applyBorder="1">
      <alignment vertical="center"/>
    </xf>
    <xf numFmtId="0" fontId="63" fillId="0" borderId="0" xfId="2" applyFont="1" applyAlignment="1">
      <alignment horizontal="center" vertical="center"/>
    </xf>
    <xf numFmtId="0" fontId="63" fillId="0" borderId="0" xfId="2" applyFont="1" applyAlignment="1">
      <alignment horizontal="left" vertical="center"/>
    </xf>
    <xf numFmtId="49" fontId="64" fillId="0" borderId="0" xfId="2" applyNumberFormat="1" applyFont="1">
      <alignment vertical="center"/>
    </xf>
    <xf numFmtId="0" fontId="64" fillId="0" borderId="0" xfId="2" applyFont="1">
      <alignment vertical="center"/>
    </xf>
    <xf numFmtId="0" fontId="66" fillId="0" borderId="0" xfId="2" applyFont="1">
      <alignment vertical="center"/>
    </xf>
    <xf numFmtId="0" fontId="57" fillId="0" borderId="8" xfId="2" applyFont="1" applyBorder="1" applyAlignment="1">
      <alignment horizontal="center" vertical="center" wrapText="1"/>
    </xf>
    <xf numFmtId="0" fontId="57" fillId="0" borderId="12" xfId="2" applyFont="1" applyBorder="1" applyAlignment="1">
      <alignment horizontal="center" vertical="center" wrapText="1"/>
    </xf>
    <xf numFmtId="0" fontId="59" fillId="0" borderId="172" xfId="2" applyFont="1" applyBorder="1">
      <alignment vertical="center"/>
    </xf>
    <xf numFmtId="0" fontId="59" fillId="0" borderId="173" xfId="2" applyFont="1" applyBorder="1">
      <alignment vertical="center"/>
    </xf>
    <xf numFmtId="0" fontId="59" fillId="0" borderId="139" xfId="2" applyFont="1" applyBorder="1">
      <alignment vertical="center"/>
    </xf>
    <xf numFmtId="0" fontId="62" fillId="0" borderId="139" xfId="2" applyFont="1" applyBorder="1">
      <alignment vertical="center"/>
    </xf>
    <xf numFmtId="0" fontId="59" fillId="0" borderId="175" xfId="2" applyFont="1" applyBorder="1">
      <alignment vertical="center"/>
    </xf>
    <xf numFmtId="0" fontId="59" fillId="0" borderId="2" xfId="2" applyFont="1" applyBorder="1">
      <alignment vertical="center"/>
    </xf>
    <xf numFmtId="0" fontId="62" fillId="0" borderId="62" xfId="2" applyFont="1" applyBorder="1" applyAlignment="1">
      <alignment horizontal="left" vertical="center"/>
    </xf>
    <xf numFmtId="0" fontId="59" fillId="0" borderId="176" xfId="2" applyFont="1" applyBorder="1">
      <alignment vertical="center"/>
    </xf>
    <xf numFmtId="0" fontId="59" fillId="0" borderId="53" xfId="2" applyFont="1" applyBorder="1">
      <alignment vertical="center"/>
    </xf>
    <xf numFmtId="0" fontId="56" fillId="0" borderId="0" xfId="2" applyFont="1" applyAlignment="1">
      <alignment horizontal="distributed" vertical="center" wrapText="1"/>
    </xf>
    <xf numFmtId="0" fontId="59" fillId="0" borderId="148" xfId="2" applyFont="1" applyBorder="1">
      <alignment vertical="center"/>
    </xf>
    <xf numFmtId="0" fontId="59" fillId="0" borderId="51" xfId="2" applyFont="1" applyBorder="1">
      <alignment vertical="center"/>
    </xf>
    <xf numFmtId="0" fontId="56" fillId="0" borderId="50" xfId="2" applyFont="1" applyBorder="1">
      <alignment vertical="center"/>
    </xf>
    <xf numFmtId="0" fontId="56" fillId="0" borderId="49" xfId="2" applyFont="1" applyBorder="1">
      <alignment vertical="center"/>
    </xf>
    <xf numFmtId="0" fontId="67" fillId="0" borderId="0" xfId="2" applyFont="1">
      <alignment vertical="center"/>
    </xf>
    <xf numFmtId="0" fontId="68" fillId="0" borderId="0" xfId="2" applyFont="1">
      <alignment vertical="center"/>
    </xf>
    <xf numFmtId="0" fontId="59" fillId="0" borderId="100" xfId="2" applyFont="1" applyBorder="1">
      <alignment vertical="center"/>
    </xf>
    <xf numFmtId="0" fontId="67" fillId="0" borderId="82" xfId="2" applyFont="1" applyBorder="1">
      <alignment vertical="center"/>
    </xf>
    <xf numFmtId="0" fontId="67" fillId="0" borderId="14" xfId="2" applyFont="1" applyBorder="1">
      <alignment vertical="center"/>
    </xf>
    <xf numFmtId="0" fontId="59" fillId="0" borderId="6" xfId="2" applyFont="1" applyBorder="1">
      <alignment vertical="center"/>
    </xf>
    <xf numFmtId="0" fontId="59" fillId="0" borderId="57" xfId="2" applyFont="1" applyBorder="1" applyAlignment="1">
      <alignment horizontal="right" vertical="center"/>
    </xf>
    <xf numFmtId="0" fontId="7" fillId="0" borderId="0" xfId="2" applyAlignment="1">
      <alignment vertical="center" wrapText="1"/>
    </xf>
    <xf numFmtId="0" fontId="59" fillId="0" borderId="84" xfId="2" applyFont="1" applyBorder="1">
      <alignment vertical="center"/>
    </xf>
    <xf numFmtId="0" fontId="59" fillId="0" borderId="146" xfId="2" applyFont="1" applyBorder="1">
      <alignment vertical="center"/>
    </xf>
    <xf numFmtId="0" fontId="7" fillId="0" borderId="152" xfId="2" applyBorder="1">
      <alignment vertical="center"/>
    </xf>
    <xf numFmtId="0" fontId="57" fillId="0" borderId="0" xfId="2" applyFont="1" applyAlignment="1">
      <alignment vertical="center" wrapText="1"/>
    </xf>
    <xf numFmtId="0" fontId="7" fillId="0" borderId="149" xfId="2" applyBorder="1">
      <alignment vertical="center"/>
    </xf>
    <xf numFmtId="0" fontId="69" fillId="11" borderId="51" xfId="2" applyFont="1" applyFill="1" applyBorder="1">
      <alignment vertical="center"/>
    </xf>
    <xf numFmtId="0" fontId="59" fillId="0" borderId="50" xfId="2" applyFont="1" applyBorder="1">
      <alignment vertical="center"/>
    </xf>
    <xf numFmtId="0" fontId="56" fillId="0" borderId="0" xfId="2" applyFont="1" applyAlignment="1">
      <alignment vertical="center" shrinkToFit="1"/>
    </xf>
    <xf numFmtId="0" fontId="59" fillId="0" borderId="0" xfId="2" applyFont="1" applyAlignment="1">
      <alignment horizontal="distributed" vertical="center"/>
    </xf>
    <xf numFmtId="0" fontId="71" fillId="0" borderId="0" xfId="2" applyFont="1" applyAlignment="1">
      <alignment horizontal="center" vertical="center"/>
    </xf>
    <xf numFmtId="0" fontId="62" fillId="0" borderId="0" xfId="2" applyFont="1" applyAlignment="1">
      <alignment horizontal="left" vertical="top"/>
    </xf>
    <xf numFmtId="0" fontId="59" fillId="0" borderId="6" xfId="2" applyFont="1" applyBorder="1" applyAlignment="1">
      <alignment horizontal="right" vertical="center"/>
    </xf>
    <xf numFmtId="191" fontId="56" fillId="0" borderId="8" xfId="2" applyNumberFormat="1" applyFont="1" applyBorder="1" applyProtection="1">
      <alignment vertical="center"/>
      <protection locked="0"/>
    </xf>
    <xf numFmtId="0" fontId="74" fillId="0" borderId="0" xfId="4" applyFont="1"/>
    <xf numFmtId="0" fontId="53" fillId="0" borderId="0" xfId="4" applyFont="1"/>
    <xf numFmtId="0" fontId="16" fillId="0" borderId="0" xfId="4" applyFont="1"/>
    <xf numFmtId="0" fontId="16" fillId="0" borderId="0" xfId="4" applyFont="1" applyAlignment="1">
      <alignment vertical="top"/>
    </xf>
    <xf numFmtId="0" fontId="75" fillId="0" borderId="0" xfId="4" applyFont="1"/>
    <xf numFmtId="0" fontId="76" fillId="0" borderId="0" xfId="4" applyFont="1"/>
    <xf numFmtId="0" fontId="77" fillId="0" borderId="0" xfId="4" applyFont="1" applyAlignment="1">
      <alignment vertical="top"/>
    </xf>
    <xf numFmtId="0" fontId="77" fillId="0" borderId="0" xfId="5" applyFont="1" applyAlignment="1">
      <alignment vertical="top"/>
    </xf>
    <xf numFmtId="0" fontId="77" fillId="0" borderId="0" xfId="4" applyFont="1"/>
    <xf numFmtId="0" fontId="77" fillId="0" borderId="0" xfId="4" applyFont="1" applyAlignment="1">
      <alignment horizontal="left" vertical="top"/>
    </xf>
    <xf numFmtId="0" fontId="77" fillId="0" borderId="0" xfId="4" applyFont="1" applyAlignment="1">
      <alignment vertical="top" wrapText="1"/>
    </xf>
    <xf numFmtId="0" fontId="77" fillId="0" borderId="0" xfId="4" applyFont="1" applyAlignment="1">
      <alignment horizontal="left" vertical="top" wrapText="1"/>
    </xf>
    <xf numFmtId="176" fontId="77" fillId="0" borderId="0" xfId="6" applyNumberFormat="1" applyFont="1" applyAlignment="1">
      <alignment vertical="top" shrinkToFit="1"/>
    </xf>
    <xf numFmtId="176" fontId="77" fillId="9" borderId="0" xfId="6" applyNumberFormat="1" applyFont="1" applyFill="1" applyAlignment="1">
      <alignment vertical="center" wrapText="1" shrinkToFit="1"/>
    </xf>
    <xf numFmtId="0" fontId="77" fillId="0" borderId="0" xfId="6" applyFont="1" applyAlignment="1">
      <alignment vertical="top" shrinkToFit="1"/>
    </xf>
    <xf numFmtId="0" fontId="77" fillId="0" borderId="0" xfId="6" applyFont="1" applyAlignment="1">
      <alignment horizontal="left" vertical="top" shrinkToFit="1"/>
    </xf>
    <xf numFmtId="0" fontId="77" fillId="0" borderId="0" xfId="6" applyFont="1" applyAlignment="1">
      <alignment horizontal="left" vertical="top" wrapText="1" shrinkToFit="1"/>
    </xf>
    <xf numFmtId="0" fontId="77" fillId="0" borderId="0" xfId="6" applyFont="1" applyAlignment="1">
      <alignment vertical="top" wrapText="1" shrinkToFit="1"/>
    </xf>
    <xf numFmtId="0" fontId="79" fillId="0" borderId="0" xfId="4" applyFont="1"/>
    <xf numFmtId="0" fontId="80" fillId="0" borderId="0" xfId="4" applyFont="1" applyAlignment="1">
      <alignment horizontal="left" vertical="top"/>
    </xf>
    <xf numFmtId="192" fontId="77" fillId="0" borderId="0" xfId="4" applyNumberFormat="1" applyFont="1" applyAlignment="1">
      <alignment vertical="top"/>
    </xf>
    <xf numFmtId="0" fontId="80" fillId="0" borderId="0" xfId="4" applyFont="1" applyAlignment="1">
      <alignment vertical="top"/>
    </xf>
    <xf numFmtId="0" fontId="80" fillId="0" borderId="0" xfId="4" applyFont="1" applyAlignment="1">
      <alignment horizontal="center" vertical="top"/>
    </xf>
    <xf numFmtId="0" fontId="81" fillId="11" borderId="51" xfId="2" applyFont="1" applyFill="1" applyBorder="1" applyAlignment="1">
      <alignment horizontal="center" vertical="center"/>
    </xf>
    <xf numFmtId="0" fontId="81" fillId="11" borderId="31" xfId="2" applyFont="1" applyFill="1" applyBorder="1" applyAlignment="1">
      <alignment horizontal="center" vertical="center"/>
    </xf>
    <xf numFmtId="193" fontId="82" fillId="8" borderId="8" xfId="4" applyNumberFormat="1" applyFont="1" applyFill="1" applyBorder="1" applyAlignment="1">
      <alignment horizontal="center" vertical="center"/>
    </xf>
    <xf numFmtId="0" fontId="83" fillId="0" borderId="0" xfId="4" applyFont="1"/>
    <xf numFmtId="176" fontId="75" fillId="0" borderId="0" xfId="6" applyNumberFormat="1" applyFont="1" applyAlignment="1">
      <alignment vertical="center" shrinkToFit="1"/>
    </xf>
    <xf numFmtId="38" fontId="77" fillId="8" borderId="156" xfId="6" applyNumberFormat="1" applyFont="1" applyFill="1" applyBorder="1" applyAlignment="1">
      <alignment vertical="center" shrinkToFit="1"/>
    </xf>
    <xf numFmtId="38" fontId="77" fillId="8" borderId="158" xfId="6" applyNumberFormat="1" applyFont="1" applyFill="1" applyBorder="1" applyAlignment="1">
      <alignment vertical="center" shrinkToFit="1"/>
    </xf>
    <xf numFmtId="38" fontId="77" fillId="8" borderId="163" xfId="6" applyNumberFormat="1" applyFont="1" applyFill="1" applyBorder="1" applyAlignment="1">
      <alignment vertical="center" shrinkToFit="1"/>
    </xf>
    <xf numFmtId="38" fontId="77" fillId="0" borderId="198" xfId="6" applyNumberFormat="1" applyFont="1" applyBorder="1" applyAlignment="1">
      <alignment vertical="center" shrinkToFit="1"/>
    </xf>
    <xf numFmtId="38" fontId="77" fillId="8" borderId="162" xfId="6" applyNumberFormat="1" applyFont="1" applyFill="1" applyBorder="1" applyAlignment="1">
      <alignment vertical="center" shrinkToFit="1"/>
    </xf>
    <xf numFmtId="0" fontId="77" fillId="0" borderId="5" xfId="6" applyFont="1" applyBorder="1" applyAlignment="1">
      <alignment vertical="center" shrinkToFit="1"/>
    </xf>
    <xf numFmtId="38" fontId="77" fillId="0" borderId="13" xfId="6" applyNumberFormat="1" applyFont="1" applyBorder="1" applyAlignment="1" applyProtection="1">
      <alignment vertical="center" shrinkToFit="1"/>
      <protection locked="0"/>
    </xf>
    <xf numFmtId="38" fontId="77" fillId="0" borderId="0" xfId="6" applyNumberFormat="1" applyFont="1" applyAlignment="1" applyProtection="1">
      <alignment vertical="center" shrinkToFit="1"/>
      <protection locked="0"/>
    </xf>
    <xf numFmtId="38" fontId="77" fillId="0" borderId="1" xfId="6" applyNumberFormat="1" applyFont="1" applyBorder="1" applyAlignment="1" applyProtection="1">
      <alignment vertical="center" shrinkToFit="1"/>
      <protection locked="0"/>
    </xf>
    <xf numFmtId="38" fontId="77" fillId="0" borderId="8" xfId="6" applyNumberFormat="1" applyFont="1" applyBorder="1" applyAlignment="1" applyProtection="1">
      <alignment vertical="center" shrinkToFit="1"/>
      <protection locked="0"/>
    </xf>
    <xf numFmtId="38" fontId="77" fillId="8" borderId="8" xfId="6" applyNumberFormat="1" applyFont="1" applyFill="1" applyBorder="1" applyAlignment="1">
      <alignment vertical="center" shrinkToFit="1"/>
    </xf>
    <xf numFmtId="38" fontId="77" fillId="0" borderId="69" xfId="6" applyNumberFormat="1" applyFont="1" applyBorder="1" applyAlignment="1" applyProtection="1">
      <alignment vertical="center" shrinkToFit="1"/>
      <protection locked="0"/>
    </xf>
    <xf numFmtId="38" fontId="77" fillId="0" borderId="90" xfId="6" applyNumberFormat="1" applyFont="1" applyBorder="1" applyAlignment="1" applyProtection="1">
      <alignment vertical="center" shrinkToFit="1"/>
      <protection locked="0"/>
    </xf>
    <xf numFmtId="0" fontId="77" fillId="0" borderId="205" xfId="6" applyFont="1" applyBorder="1" applyAlignment="1">
      <alignment vertical="center" shrinkToFit="1"/>
    </xf>
    <xf numFmtId="38" fontId="77" fillId="0" borderId="5" xfId="6" applyNumberFormat="1" applyFont="1" applyBorder="1" applyAlignment="1" applyProtection="1">
      <alignment vertical="center" shrinkToFit="1"/>
      <protection locked="0"/>
    </xf>
    <xf numFmtId="38" fontId="77" fillId="0" borderId="7" xfId="6" applyNumberFormat="1" applyFont="1" applyBorder="1" applyAlignment="1" applyProtection="1">
      <alignment vertical="center" shrinkToFit="1"/>
      <protection locked="0"/>
    </xf>
    <xf numFmtId="38" fontId="77" fillId="0" borderId="59" xfId="6" applyNumberFormat="1" applyFont="1" applyBorder="1" applyAlignment="1" applyProtection="1">
      <alignment vertical="center" shrinkToFit="1"/>
      <protection locked="0"/>
    </xf>
    <xf numFmtId="0" fontId="77" fillId="0" borderId="90" xfId="6" applyFont="1" applyBorder="1" applyAlignment="1">
      <alignment vertical="center" shrinkToFit="1"/>
    </xf>
    <xf numFmtId="0" fontId="77" fillId="0" borderId="8" xfId="6" applyFont="1" applyBorder="1" applyAlignment="1" applyProtection="1">
      <alignment horizontal="center" vertical="center" shrinkToFit="1"/>
      <protection locked="0"/>
    </xf>
    <xf numFmtId="38" fontId="77" fillId="0" borderId="9" xfId="6" applyNumberFormat="1" applyFont="1" applyBorder="1" applyAlignment="1" applyProtection="1">
      <alignment vertical="center" shrinkToFit="1"/>
      <protection locked="0"/>
    </xf>
    <xf numFmtId="38" fontId="77" fillId="0" borderId="10" xfId="6" applyNumberFormat="1" applyFont="1" applyBorder="1" applyAlignment="1" applyProtection="1">
      <alignment vertical="center" shrinkToFit="1"/>
      <protection locked="0"/>
    </xf>
    <xf numFmtId="38" fontId="77" fillId="0" borderId="58" xfId="6" applyNumberFormat="1" applyFont="1" applyBorder="1" applyAlignment="1" applyProtection="1">
      <alignment vertical="center" shrinkToFit="1"/>
      <protection locked="0"/>
    </xf>
    <xf numFmtId="0" fontId="77" fillId="0" borderId="9" xfId="6" applyFont="1" applyBorder="1" applyAlignment="1" applyProtection="1">
      <alignment horizontal="center" vertical="center" shrinkToFit="1"/>
      <protection locked="0"/>
    </xf>
    <xf numFmtId="0" fontId="77" fillId="0" borderId="70" xfId="6" applyFont="1" applyBorder="1" applyAlignment="1">
      <alignment vertical="center" shrinkToFit="1"/>
    </xf>
    <xf numFmtId="0" fontId="0" fillId="0" borderId="0" xfId="7" applyFont="1" applyAlignment="1">
      <alignment horizontal="center" vertical="center" wrapText="1" shrinkToFit="1"/>
    </xf>
    <xf numFmtId="196" fontId="85" fillId="9" borderId="1" xfId="6" applyNumberFormat="1" applyFont="1" applyFill="1" applyBorder="1" applyAlignment="1">
      <alignment horizontal="center" vertical="center" wrapText="1" shrinkToFit="1"/>
    </xf>
    <xf numFmtId="0" fontId="82" fillId="9" borderId="1" xfId="7" applyFont="1" applyFill="1" applyBorder="1" applyAlignment="1">
      <alignment horizontal="center" vertical="center" wrapText="1" shrinkToFit="1"/>
    </xf>
    <xf numFmtId="0" fontId="0" fillId="0" borderId="0" xfId="6" applyFont="1" applyAlignment="1">
      <alignment horizontal="center" vertical="center"/>
    </xf>
    <xf numFmtId="0" fontId="0" fillId="0" borderId="0" xfId="6" applyFont="1" applyAlignment="1">
      <alignment horizontal="left" vertical="center"/>
    </xf>
    <xf numFmtId="0" fontId="87" fillId="9" borderId="91" xfId="4" applyFont="1" applyFill="1" applyBorder="1" applyAlignment="1">
      <alignment horizontal="center" vertical="center" wrapText="1"/>
    </xf>
    <xf numFmtId="0" fontId="87" fillId="9" borderId="5" xfId="4" applyFont="1" applyFill="1" applyBorder="1" applyAlignment="1">
      <alignment horizontal="center" vertical="center"/>
    </xf>
    <xf numFmtId="0" fontId="87" fillId="9" borderId="8" xfId="4" applyFont="1" applyFill="1" applyBorder="1" applyAlignment="1">
      <alignment horizontal="center" vertical="center"/>
    </xf>
    <xf numFmtId="0" fontId="87" fillId="9" borderId="59" xfId="4" applyFont="1" applyFill="1" applyBorder="1" applyAlignment="1">
      <alignment horizontal="center" vertical="center"/>
    </xf>
    <xf numFmtId="0" fontId="87" fillId="9" borderId="8" xfId="6" applyFont="1" applyFill="1" applyBorder="1" applyAlignment="1">
      <alignment horizontal="center" vertical="center"/>
    </xf>
    <xf numFmtId="0" fontId="87" fillId="9" borderId="5" xfId="6" applyFont="1" applyFill="1" applyBorder="1" applyAlignment="1">
      <alignment horizontal="center" vertical="center"/>
    </xf>
    <xf numFmtId="0" fontId="87" fillId="9" borderId="90" xfId="6" applyFont="1" applyFill="1" applyBorder="1" applyAlignment="1">
      <alignment horizontal="center" vertical="center"/>
    </xf>
    <xf numFmtId="0" fontId="88" fillId="0" borderId="0" xfId="4" applyFont="1"/>
    <xf numFmtId="0" fontId="87" fillId="0" borderId="0" xfId="6" applyFont="1" applyAlignment="1">
      <alignment horizontal="left" vertical="center"/>
    </xf>
    <xf numFmtId="0" fontId="88" fillId="0" borderId="138" xfId="4" applyFont="1" applyBorder="1" applyAlignment="1">
      <alignment horizontal="center" vertical="center"/>
    </xf>
    <xf numFmtId="0" fontId="88" fillId="0" borderId="0" xfId="4" applyFont="1" applyAlignment="1">
      <alignment horizontal="center" vertical="center"/>
    </xf>
    <xf numFmtId="0" fontId="89" fillId="0" borderId="138" xfId="4" applyFont="1" applyBorder="1" applyAlignment="1">
      <alignment horizontal="center" vertical="center"/>
    </xf>
    <xf numFmtId="0" fontId="89" fillId="0" borderId="0" xfId="4" applyFont="1" applyAlignment="1">
      <alignment horizontal="center" vertical="center"/>
    </xf>
    <xf numFmtId="0" fontId="74" fillId="0" borderId="0" xfId="4" applyFont="1" applyAlignment="1">
      <alignment horizontal="center" vertical="center"/>
    </xf>
    <xf numFmtId="0" fontId="91" fillId="0" borderId="0" xfId="4" applyFont="1" applyAlignment="1">
      <alignment vertical="top"/>
    </xf>
    <xf numFmtId="0" fontId="92" fillId="0" borderId="0" xfId="2" applyFont="1">
      <alignment vertical="center"/>
    </xf>
    <xf numFmtId="0" fontId="56" fillId="0" borderId="0" xfId="2" applyFont="1" applyAlignment="1">
      <alignment vertical="top"/>
    </xf>
    <xf numFmtId="0" fontId="56" fillId="0" borderId="0" xfId="2" applyFont="1" applyAlignment="1">
      <alignment vertical="top" wrapText="1"/>
    </xf>
    <xf numFmtId="38" fontId="56" fillId="8" borderId="161" xfId="3" applyFont="1" applyFill="1" applyBorder="1" applyAlignment="1" applyProtection="1">
      <alignment horizontal="right" vertical="center"/>
    </xf>
    <xf numFmtId="38" fontId="56" fillId="8" borderId="163" xfId="3" applyFont="1" applyFill="1" applyBorder="1" applyAlignment="1" applyProtection="1">
      <alignment horizontal="right" vertical="center"/>
    </xf>
    <xf numFmtId="38" fontId="56" fillId="0" borderId="61" xfId="3" applyFont="1" applyBorder="1" applyAlignment="1" applyProtection="1">
      <alignment horizontal="right" vertical="center"/>
    </xf>
    <xf numFmtId="38" fontId="56" fillId="0" borderId="9" xfId="3" applyFont="1" applyBorder="1" applyAlignment="1" applyProtection="1">
      <alignment horizontal="right" vertical="center"/>
    </xf>
    <xf numFmtId="0" fontId="56" fillId="0" borderId="9" xfId="2" applyFont="1" applyBorder="1" applyAlignment="1">
      <alignment horizontal="center" vertical="center"/>
    </xf>
    <xf numFmtId="0" fontId="56" fillId="0" borderId="70" xfId="2" applyFont="1" applyBorder="1" applyAlignment="1">
      <alignment horizontal="center" vertical="center"/>
    </xf>
    <xf numFmtId="0" fontId="56" fillId="0" borderId="49" xfId="2" applyFont="1" applyBorder="1" applyAlignment="1">
      <alignment horizontal="center" vertical="center"/>
    </xf>
    <xf numFmtId="0" fontId="7" fillId="0" borderId="0" xfId="2" applyAlignment="1">
      <alignment horizontal="left" vertical="top" wrapText="1"/>
    </xf>
    <xf numFmtId="0" fontId="62" fillId="0" borderId="0" xfId="2" applyFont="1" applyAlignment="1">
      <alignment horizontal="left" vertical="top" shrinkToFit="1"/>
    </xf>
    <xf numFmtId="0" fontId="56" fillId="9" borderId="0" xfId="2" applyFont="1" applyFill="1">
      <alignment vertical="center"/>
    </xf>
    <xf numFmtId="0" fontId="56" fillId="9" borderId="0" xfId="2" applyFont="1" applyFill="1" applyAlignment="1">
      <alignment horizontal="distributed" vertical="center"/>
    </xf>
    <xf numFmtId="0" fontId="62" fillId="9" borderId="0" xfId="2" applyFont="1" applyFill="1">
      <alignment vertical="center"/>
    </xf>
    <xf numFmtId="0" fontId="58" fillId="0" borderId="0" xfId="2" applyFont="1">
      <alignment vertical="center"/>
    </xf>
    <xf numFmtId="197" fontId="63" fillId="0" borderId="0" xfId="2" applyNumberFormat="1" applyFont="1" applyAlignment="1">
      <alignment horizontal="center" vertical="center"/>
    </xf>
    <xf numFmtId="0" fontId="94" fillId="9" borderId="0" xfId="2" applyFont="1" applyFill="1">
      <alignment vertical="center"/>
    </xf>
    <xf numFmtId="0" fontId="7" fillId="9" borderId="0" xfId="2" applyFill="1">
      <alignment vertical="center"/>
    </xf>
    <xf numFmtId="0" fontId="59" fillId="9" borderId="0" xfId="2" applyFont="1" applyFill="1">
      <alignment vertical="center"/>
    </xf>
    <xf numFmtId="0" fontId="95" fillId="9" borderId="0" xfId="2" applyFont="1" applyFill="1">
      <alignment vertical="center"/>
    </xf>
    <xf numFmtId="0" fontId="96" fillId="9" borderId="0" xfId="2" applyFont="1" applyFill="1">
      <alignment vertical="center"/>
    </xf>
    <xf numFmtId="0" fontId="97" fillId="9" borderId="0" xfId="2" applyFont="1" applyFill="1" applyAlignment="1">
      <alignment vertical="center" shrinkToFit="1"/>
    </xf>
    <xf numFmtId="0" fontId="98" fillId="9" borderId="0" xfId="2" applyFont="1" applyFill="1" applyAlignment="1">
      <alignment vertical="center" shrinkToFit="1"/>
    </xf>
    <xf numFmtId="0" fontId="98" fillId="9" borderId="0" xfId="2" applyFont="1" applyFill="1">
      <alignment vertical="center"/>
    </xf>
    <xf numFmtId="0" fontId="99" fillId="9" borderId="0" xfId="2" applyFont="1" applyFill="1">
      <alignment vertical="center"/>
    </xf>
    <xf numFmtId="0" fontId="100" fillId="9" borderId="0" xfId="2" applyFont="1" applyFill="1">
      <alignment vertical="center"/>
    </xf>
    <xf numFmtId="0" fontId="101" fillId="0" borderId="0" xfId="2" applyFont="1">
      <alignment vertical="center"/>
    </xf>
    <xf numFmtId="0" fontId="56" fillId="2" borderId="90" xfId="2" applyFont="1" applyFill="1" applyBorder="1" applyAlignment="1" applyProtection="1">
      <alignment horizontal="center" vertical="center" shrinkToFit="1"/>
      <protection locked="0"/>
    </xf>
    <xf numFmtId="0" fontId="56" fillId="2" borderId="8" xfId="2" applyFont="1" applyFill="1" applyBorder="1" applyAlignment="1" applyProtection="1">
      <alignment horizontal="center" vertical="center" shrinkToFit="1"/>
      <protection locked="0"/>
    </xf>
    <xf numFmtId="38" fontId="56" fillId="2" borderId="8" xfId="3" applyFont="1" applyFill="1" applyBorder="1" applyAlignment="1" applyProtection="1">
      <alignment horizontal="right" vertical="center" shrinkToFit="1"/>
      <protection locked="0"/>
    </xf>
    <xf numFmtId="38" fontId="56" fillId="2" borderId="60" xfId="3" applyFont="1" applyFill="1" applyBorder="1" applyAlignment="1" applyProtection="1">
      <alignment horizontal="right" vertical="center" shrinkToFit="1"/>
      <protection locked="0"/>
    </xf>
    <xf numFmtId="0" fontId="56" fillId="2" borderId="205" xfId="2" applyFont="1" applyFill="1" applyBorder="1" applyAlignment="1" applyProtection="1">
      <alignment horizontal="center" vertical="center" shrinkToFit="1"/>
      <protection locked="0"/>
    </xf>
    <xf numFmtId="0" fontId="56" fillId="2" borderId="1" xfId="2" applyFont="1" applyFill="1" applyBorder="1" applyAlignment="1" applyProtection="1">
      <alignment horizontal="center" vertical="center" shrinkToFit="1"/>
      <protection locked="0"/>
    </xf>
    <xf numFmtId="38" fontId="56" fillId="2" borderId="1" xfId="3" applyFont="1" applyFill="1" applyBorder="1" applyAlignment="1" applyProtection="1">
      <alignment horizontal="right" vertical="center" shrinkToFit="1"/>
      <protection locked="0"/>
    </xf>
    <xf numFmtId="38" fontId="56" fillId="2" borderId="132" xfId="3" applyFont="1" applyFill="1" applyBorder="1" applyAlignment="1" applyProtection="1">
      <alignment horizontal="right" vertical="center" shrinkToFit="1"/>
      <protection locked="0"/>
    </xf>
    <xf numFmtId="0" fontId="64" fillId="0" borderId="0" xfId="2" applyFont="1" applyAlignment="1">
      <alignment horizontal="left" vertical="center"/>
    </xf>
    <xf numFmtId="0" fontId="101" fillId="0" borderId="8" xfId="4" applyFont="1" applyBorder="1"/>
    <xf numFmtId="0" fontId="51" fillId="2" borderId="31" xfId="0" applyFont="1" applyFill="1" applyBorder="1" applyAlignment="1" applyProtection="1">
      <alignment horizontal="center" vertical="center"/>
      <protection locked="0"/>
    </xf>
    <xf numFmtId="0" fontId="51" fillId="2" borderId="31" xfId="0" applyFont="1" applyFill="1" applyBorder="1" applyAlignment="1" applyProtection="1">
      <alignment horizontal="center" vertical="center" shrinkToFit="1"/>
      <protection locked="0"/>
    </xf>
    <xf numFmtId="0" fontId="51" fillId="2" borderId="31" xfId="0" applyFont="1" applyFill="1" applyBorder="1" applyProtection="1">
      <alignment vertical="center"/>
      <protection locked="0"/>
    </xf>
    <xf numFmtId="0" fontId="53" fillId="2" borderId="31" xfId="0" applyFont="1" applyFill="1" applyBorder="1" applyProtection="1">
      <alignment vertical="center"/>
      <protection locked="0"/>
    </xf>
    <xf numFmtId="0" fontId="56" fillId="0" borderId="158" xfId="2" applyFont="1" applyBorder="1" applyAlignment="1" applyProtection="1">
      <alignment horizontal="right" vertical="center"/>
    </xf>
    <xf numFmtId="0" fontId="56" fillId="9" borderId="0" xfId="2" applyFont="1" applyFill="1" applyAlignment="1" applyProtection="1">
      <alignment horizontal="center" vertical="center" wrapText="1"/>
    </xf>
    <xf numFmtId="0" fontId="56" fillId="9" borderId="0" xfId="2" applyFont="1" applyFill="1" applyAlignment="1" applyProtection="1">
      <alignment horizontal="center" vertical="center"/>
    </xf>
    <xf numFmtId="0" fontId="61" fillId="9" borderId="0" xfId="2" applyFont="1" applyFill="1" applyAlignment="1" applyProtection="1">
      <alignment horizontal="center" vertical="center"/>
    </xf>
    <xf numFmtId="0" fontId="7" fillId="0" borderId="0" xfId="2" applyAlignment="1" applyProtection="1">
      <alignment vertical="center" wrapText="1"/>
    </xf>
    <xf numFmtId="0" fontId="59" fillId="0" borderId="0" xfId="2" applyFont="1" applyAlignment="1" applyProtection="1">
      <alignment horizontal="center" vertical="center"/>
    </xf>
    <xf numFmtId="0" fontId="56" fillId="0" borderId="0" xfId="2" applyFont="1" applyProtection="1">
      <alignment vertical="center"/>
    </xf>
    <xf numFmtId="0" fontId="56" fillId="0" borderId="149" xfId="2" applyFont="1" applyBorder="1" applyProtection="1">
      <alignment vertical="center"/>
    </xf>
    <xf numFmtId="0" fontId="56" fillId="0" borderId="190" xfId="2" applyFont="1" applyBorder="1" applyProtection="1">
      <alignment vertical="center"/>
    </xf>
    <xf numFmtId="0" fontId="56" fillId="0" borderId="190" xfId="2" applyFont="1" applyBorder="1" applyAlignment="1" applyProtection="1">
      <alignment horizontal="center" vertical="center" wrapText="1"/>
    </xf>
    <xf numFmtId="0" fontId="56" fillId="0" borderId="190" xfId="2" applyFont="1" applyBorder="1" applyAlignment="1" applyProtection="1">
      <alignment horizontal="distributed" vertical="center"/>
    </xf>
    <xf numFmtId="0" fontId="56" fillId="0" borderId="147" xfId="2" applyFont="1" applyBorder="1" applyProtection="1">
      <alignment vertical="center"/>
    </xf>
    <xf numFmtId="0" fontId="56" fillId="0" borderId="147" xfId="2" applyFont="1" applyBorder="1" applyAlignment="1" applyProtection="1">
      <alignment horizontal="center" vertical="center" wrapText="1"/>
    </xf>
    <xf numFmtId="0" fontId="56" fillId="0" borderId="147" xfId="2" applyFont="1" applyBorder="1" applyAlignment="1" applyProtection="1">
      <alignment horizontal="distributed" vertical="center"/>
    </xf>
    <xf numFmtId="0" fontId="56" fillId="0" borderId="152" xfId="2" applyFont="1" applyBorder="1" applyProtection="1">
      <alignment vertical="center"/>
    </xf>
    <xf numFmtId="0" fontId="56" fillId="0" borderId="0" xfId="2" applyFont="1" applyAlignment="1" applyProtection="1">
      <alignment horizontal="center" vertical="center" wrapText="1"/>
    </xf>
    <xf numFmtId="0" fontId="56" fillId="0" borderId="0" xfId="2" applyFont="1" applyAlignment="1" applyProtection="1">
      <alignment horizontal="distributed" vertical="center"/>
    </xf>
    <xf numFmtId="0" fontId="56" fillId="0" borderId="154" xfId="2" applyFont="1" applyBorder="1" applyProtection="1">
      <alignment vertical="center"/>
    </xf>
    <xf numFmtId="0" fontId="56" fillId="0" borderId="154" xfId="2" applyFont="1" applyBorder="1" applyAlignment="1" applyProtection="1">
      <alignment horizontal="center" vertical="center" wrapText="1"/>
    </xf>
    <xf numFmtId="0" fontId="56" fillId="0" borderId="147" xfId="2" applyFont="1" applyBorder="1" applyAlignment="1" applyProtection="1">
      <alignment vertical="center" wrapText="1"/>
    </xf>
    <xf numFmtId="0" fontId="56" fillId="0" borderId="39" xfId="2" applyFont="1" applyBorder="1" applyProtection="1">
      <alignment vertical="center"/>
    </xf>
    <xf numFmtId="0" fontId="56" fillId="0" borderId="33" xfId="2" applyFont="1" applyBorder="1" applyAlignment="1" applyProtection="1">
      <alignment horizontal="center" vertical="center" wrapText="1"/>
    </xf>
    <xf numFmtId="0" fontId="56" fillId="0" borderId="152" xfId="2" applyFont="1" applyBorder="1" applyAlignment="1" applyProtection="1">
      <alignment horizontal="center" vertical="center" wrapText="1"/>
    </xf>
    <xf numFmtId="0" fontId="56" fillId="0" borderId="152" xfId="2" applyFont="1" applyBorder="1" applyAlignment="1" applyProtection="1">
      <alignment horizontal="distributed" vertical="center"/>
    </xf>
    <xf numFmtId="0" fontId="56" fillId="0" borderId="40" xfId="2" applyFont="1" applyBorder="1" applyProtection="1">
      <alignment vertical="center"/>
    </xf>
    <xf numFmtId="0" fontId="56" fillId="0" borderId="154" xfId="2" applyFont="1" applyBorder="1" applyAlignment="1" applyProtection="1">
      <alignment horizontal="distributed" vertical="center"/>
    </xf>
    <xf numFmtId="0" fontId="56" fillId="0" borderId="184" xfId="2" applyFont="1" applyBorder="1" applyProtection="1">
      <alignment vertical="center"/>
    </xf>
    <xf numFmtId="0" fontId="56" fillId="0" borderId="80" xfId="2" applyFont="1" applyBorder="1" applyProtection="1">
      <alignment vertical="center"/>
    </xf>
    <xf numFmtId="0" fontId="56" fillId="0" borderId="139" xfId="2" applyFont="1" applyBorder="1" applyProtection="1">
      <alignment vertical="center"/>
    </xf>
    <xf numFmtId="0" fontId="56" fillId="0" borderId="139" xfId="2" applyFont="1" applyBorder="1" applyAlignment="1" applyProtection="1">
      <alignment horizontal="center" vertical="center" wrapText="1"/>
    </xf>
    <xf numFmtId="0" fontId="56" fillId="0" borderId="139" xfId="2" applyFont="1" applyBorder="1" applyAlignment="1" applyProtection="1">
      <alignment horizontal="distributed" vertical="center"/>
    </xf>
    <xf numFmtId="0" fontId="7" fillId="0" borderId="0" xfId="2" applyProtection="1">
      <alignment vertical="center"/>
    </xf>
    <xf numFmtId="0" fontId="56" fillId="0" borderId="180" xfId="2" applyFont="1" applyBorder="1" applyProtection="1">
      <alignment vertical="center"/>
    </xf>
    <xf numFmtId="0" fontId="56" fillId="0" borderId="149" xfId="2" applyFont="1" applyBorder="1" applyAlignment="1" applyProtection="1">
      <alignment horizontal="center" vertical="center" wrapText="1"/>
    </xf>
    <xf numFmtId="0" fontId="56" fillId="0" borderId="149" xfId="2" applyFont="1" applyBorder="1" applyAlignment="1" applyProtection="1">
      <alignment horizontal="distributed" vertical="center"/>
    </xf>
    <xf numFmtId="0" fontId="56" fillId="0" borderId="148" xfId="2" applyFont="1" applyBorder="1" applyAlignment="1" applyProtection="1">
      <alignment horizontal="center" vertical="center" wrapText="1"/>
    </xf>
    <xf numFmtId="0" fontId="56" fillId="0" borderId="151" xfId="2" applyFont="1" applyBorder="1" applyAlignment="1" applyProtection="1">
      <alignment horizontal="center" vertical="center" wrapText="1"/>
    </xf>
    <xf numFmtId="0" fontId="56" fillId="0" borderId="146" xfId="2" applyFont="1" applyBorder="1" applyAlignment="1" applyProtection="1">
      <alignment horizontal="center" vertical="center" wrapText="1"/>
    </xf>
    <xf numFmtId="0" fontId="56" fillId="0" borderId="153" xfId="2" applyFont="1" applyBorder="1" applyAlignment="1" applyProtection="1">
      <alignment horizontal="center" vertical="center" wrapText="1"/>
    </xf>
    <xf numFmtId="0" fontId="56" fillId="0" borderId="187" xfId="2" applyFont="1" applyBorder="1" applyProtection="1">
      <alignment vertical="center"/>
    </xf>
    <xf numFmtId="0" fontId="56" fillId="0" borderId="186" xfId="2" applyFont="1" applyBorder="1" applyProtection="1">
      <alignment vertical="center"/>
    </xf>
    <xf numFmtId="0" fontId="56" fillId="0" borderId="186" xfId="2" applyFont="1" applyBorder="1" applyAlignment="1" applyProtection="1">
      <alignment horizontal="center" vertical="center" wrapText="1"/>
    </xf>
    <xf numFmtId="0" fontId="56" fillId="0" borderId="186" xfId="2" applyFont="1" applyBorder="1" applyAlignment="1" applyProtection="1">
      <alignment horizontal="distributed" vertical="center"/>
    </xf>
    <xf numFmtId="0" fontId="56" fillId="0" borderId="185" xfId="2" applyFont="1" applyBorder="1" applyAlignment="1" applyProtection="1">
      <alignment horizontal="center" vertical="center" wrapText="1"/>
    </xf>
    <xf numFmtId="0" fontId="56" fillId="0" borderId="146" xfId="2" applyFont="1" applyBorder="1" applyAlignment="1" applyProtection="1">
      <alignment vertical="center" wrapText="1"/>
    </xf>
    <xf numFmtId="0" fontId="56" fillId="0" borderId="13" xfId="2" applyFont="1" applyBorder="1" applyProtection="1">
      <alignment vertical="center"/>
    </xf>
    <xf numFmtId="0" fontId="56" fillId="0" borderId="138" xfId="2" applyFont="1" applyBorder="1" applyAlignment="1" applyProtection="1">
      <alignment horizontal="center" vertical="center" wrapText="1"/>
    </xf>
    <xf numFmtId="0" fontId="56" fillId="0" borderId="189" xfId="2" applyFont="1" applyBorder="1" applyAlignment="1" applyProtection="1">
      <alignment horizontal="center" vertical="center" wrapText="1"/>
    </xf>
    <xf numFmtId="0" fontId="56" fillId="0" borderId="104" xfId="2" applyFont="1" applyBorder="1" applyAlignment="1" applyProtection="1">
      <alignment horizontal="center" vertical="center" wrapText="1"/>
    </xf>
    <xf numFmtId="0" fontId="56" fillId="0" borderId="34" xfId="2" applyFont="1" applyBorder="1" applyAlignment="1" applyProtection="1">
      <alignment horizontal="center" vertical="center" wrapText="1"/>
    </xf>
    <xf numFmtId="0" fontId="56" fillId="0" borderId="32" xfId="2" applyFont="1" applyBorder="1" applyAlignment="1" applyProtection="1">
      <alignment horizontal="center" vertical="center" wrapText="1"/>
    </xf>
    <xf numFmtId="0" fontId="59" fillId="0" borderId="138" xfId="2" applyFont="1" applyBorder="1" applyAlignment="1" applyProtection="1">
      <alignment horizontal="center" vertical="center"/>
    </xf>
    <xf numFmtId="0" fontId="59" fillId="0" borderId="161" xfId="2" applyFont="1" applyBorder="1" applyAlignment="1" applyProtection="1">
      <alignment horizontal="center" vertical="center"/>
    </xf>
    <xf numFmtId="0" fontId="56" fillId="0" borderId="50" xfId="2" applyFont="1" applyBorder="1" applyProtection="1">
      <alignment vertical="center"/>
    </xf>
    <xf numFmtId="0" fontId="56" fillId="0" borderId="50" xfId="2" applyFont="1" applyBorder="1" applyAlignment="1" applyProtection="1">
      <alignment horizontal="center" vertical="center" wrapText="1"/>
    </xf>
    <xf numFmtId="0" fontId="56" fillId="0" borderId="50" xfId="2" applyFont="1" applyBorder="1" applyAlignment="1" applyProtection="1">
      <alignment horizontal="distributed" vertical="center"/>
    </xf>
    <xf numFmtId="0" fontId="59" fillId="0" borderId="51" xfId="2" applyFont="1" applyBorder="1" applyProtection="1">
      <alignment vertical="center"/>
    </xf>
    <xf numFmtId="0" fontId="59" fillId="0" borderId="148" xfId="2" applyFont="1" applyBorder="1" applyProtection="1">
      <alignment vertical="center"/>
    </xf>
    <xf numFmtId="0" fontId="56" fillId="0" borderId="144" xfId="2" applyFont="1" applyBorder="1" applyProtection="1">
      <alignment vertical="center"/>
    </xf>
    <xf numFmtId="0" fontId="56" fillId="0" borderId="144" xfId="2" applyFont="1" applyBorder="1" applyAlignment="1" applyProtection="1">
      <alignment horizontal="distributed" vertical="center"/>
    </xf>
    <xf numFmtId="0" fontId="56" fillId="0" borderId="144" xfId="2" applyFont="1" applyBorder="1" applyAlignment="1" applyProtection="1">
      <alignment horizontal="center" vertical="center" wrapText="1"/>
    </xf>
    <xf numFmtId="0" fontId="59" fillId="0" borderId="143" xfId="2" applyFont="1" applyBorder="1" applyProtection="1">
      <alignment vertical="center"/>
    </xf>
    <xf numFmtId="0" fontId="56" fillId="0" borderId="0" xfId="2" applyFont="1" applyAlignment="1" applyProtection="1">
      <alignment horizontal="distributed" vertical="center" wrapText="1"/>
    </xf>
    <xf numFmtId="0" fontId="66" fillId="0" borderId="0" xfId="2" applyFont="1" applyProtection="1">
      <alignment vertical="center"/>
    </xf>
    <xf numFmtId="0" fontId="63" fillId="0" borderId="0" xfId="2" applyFont="1" applyAlignment="1" applyProtection="1">
      <alignment horizontal="center" vertical="center"/>
    </xf>
    <xf numFmtId="0" fontId="56" fillId="0" borderId="0" xfId="2" applyFont="1" applyAlignment="1" applyProtection="1">
      <alignment horizontal="right" vertical="center"/>
    </xf>
    <xf numFmtId="0" fontId="56" fillId="0" borderId="5" xfId="2" applyFont="1" applyBorder="1" applyProtection="1">
      <alignment vertical="center"/>
    </xf>
    <xf numFmtId="0" fontId="56" fillId="0" borderId="7" xfId="2" applyFont="1" applyBorder="1" applyProtection="1">
      <alignment vertical="center"/>
    </xf>
    <xf numFmtId="0" fontId="56" fillId="0" borderId="6" xfId="2" applyFont="1" applyBorder="1" applyProtection="1">
      <alignment vertical="center"/>
    </xf>
    <xf numFmtId="0" fontId="69" fillId="11" borderId="51" xfId="2" applyFont="1" applyFill="1" applyBorder="1" applyProtection="1">
      <alignment vertical="center"/>
    </xf>
    <xf numFmtId="0" fontId="59" fillId="0" borderId="9" xfId="2" applyFont="1" applyBorder="1" applyAlignment="1" applyProtection="1">
      <alignment horizontal="center" vertical="center"/>
    </xf>
    <xf numFmtId="0" fontId="59" fillId="0" borderId="6" xfId="2" applyFont="1" applyBorder="1" applyAlignment="1" applyProtection="1">
      <alignment horizontal="right" vertical="center"/>
    </xf>
    <xf numFmtId="0" fontId="59" fillId="0" borderId="4" xfId="2" applyFont="1" applyBorder="1" applyAlignment="1" applyProtection="1">
      <alignment horizontal="right" vertical="center"/>
    </xf>
    <xf numFmtId="0" fontId="59" fillId="0" borderId="0" xfId="2" applyFont="1" applyAlignment="1" applyProtection="1">
      <alignment horizontal="right" vertical="center"/>
    </xf>
    <xf numFmtId="0" fontId="59" fillId="0" borderId="8" xfId="2" applyFont="1" applyBorder="1" applyAlignment="1" applyProtection="1">
      <alignment horizontal="center" vertical="center"/>
    </xf>
    <xf numFmtId="0" fontId="59" fillId="0" borderId="12" xfId="2" applyFont="1" applyBorder="1" applyAlignment="1" applyProtection="1">
      <alignment horizontal="right" vertical="center"/>
    </xf>
    <xf numFmtId="0" fontId="59" fillId="0" borderId="0" xfId="2" applyFont="1" applyAlignment="1" applyProtection="1">
      <alignment horizontal="left" vertical="center" wrapText="1"/>
    </xf>
    <xf numFmtId="38" fontId="71" fillId="9" borderId="0" xfId="3" applyFont="1" applyFill="1" applyBorder="1" applyAlignment="1" applyProtection="1">
      <alignment horizontal="center" vertical="center"/>
    </xf>
    <xf numFmtId="0" fontId="59" fillId="9" borderId="0" xfId="2" applyFont="1" applyFill="1" applyAlignment="1" applyProtection="1">
      <alignment horizontal="right" vertical="center"/>
    </xf>
    <xf numFmtId="0" fontId="59" fillId="0" borderId="3" xfId="2" applyFont="1" applyBorder="1" applyAlignment="1" applyProtection="1">
      <alignment horizontal="center" vertical="center"/>
    </xf>
    <xf numFmtId="0" fontId="69" fillId="11" borderId="31" xfId="2" applyFont="1" applyFill="1" applyBorder="1" applyProtection="1">
      <alignment vertical="center"/>
    </xf>
    <xf numFmtId="0" fontId="59" fillId="0" borderId="13" xfId="2" applyFont="1" applyBorder="1" applyAlignment="1" applyProtection="1">
      <alignment horizontal="center" vertical="center"/>
    </xf>
    <xf numFmtId="0" fontId="64" fillId="0" borderId="0" xfId="2" applyFont="1" applyProtection="1">
      <alignment vertical="center"/>
    </xf>
    <xf numFmtId="0" fontId="64" fillId="0" borderId="0" xfId="2" applyFont="1" applyAlignment="1" applyProtection="1">
      <alignment horizontal="right" vertical="center"/>
    </xf>
    <xf numFmtId="191" fontId="64" fillId="0" borderId="8" xfId="2" applyNumberFormat="1" applyFont="1" applyBorder="1" applyProtection="1">
      <alignment vertical="center"/>
    </xf>
    <xf numFmtId="0" fontId="56" fillId="0" borderId="0" xfId="2" applyFont="1" applyAlignment="1" applyProtection="1">
      <alignment horizontal="center" vertical="top"/>
    </xf>
    <xf numFmtId="0" fontId="59" fillId="0" borderId="14" xfId="2" applyFont="1" applyBorder="1" applyAlignment="1" applyProtection="1">
      <alignment horizontal="center" vertical="center"/>
    </xf>
    <xf numFmtId="38" fontId="71" fillId="9" borderId="0" xfId="2" applyNumberFormat="1" applyFont="1" applyFill="1" applyAlignment="1" applyProtection="1">
      <alignment horizontal="right"/>
    </xf>
    <xf numFmtId="0" fontId="59" fillId="0" borderId="1" xfId="2" applyFont="1" applyBorder="1" applyProtection="1">
      <alignment vertical="center"/>
    </xf>
    <xf numFmtId="0" fontId="59" fillId="0" borderId="8" xfId="2" applyFont="1" applyBorder="1" applyProtection="1">
      <alignment vertical="center"/>
    </xf>
    <xf numFmtId="0" fontId="62" fillId="0" borderId="0" xfId="2" applyFont="1" applyAlignment="1" applyProtection="1">
      <alignment horizontal="left" vertical="top"/>
    </xf>
    <xf numFmtId="0" fontId="62" fillId="0" borderId="0" xfId="2" applyFont="1" applyAlignment="1" applyProtection="1">
      <alignment horizontal="left" vertical="center"/>
    </xf>
    <xf numFmtId="0" fontId="77" fillId="0" borderId="196" xfId="6" applyFont="1" applyBorder="1" applyAlignment="1" applyProtection="1">
      <alignment horizontal="center" vertical="center" shrinkToFit="1"/>
    </xf>
    <xf numFmtId="195" fontId="77" fillId="0" borderId="208" xfId="6" applyNumberFormat="1" applyFont="1" applyBorder="1" applyAlignment="1" applyProtection="1">
      <alignment horizontal="center" vertical="center" shrinkToFit="1"/>
    </xf>
    <xf numFmtId="0" fontId="77" fillId="0" borderId="209" xfId="6" applyFont="1" applyBorder="1" applyAlignment="1" applyProtection="1">
      <alignment horizontal="center" vertical="center" shrinkToFit="1"/>
    </xf>
    <xf numFmtId="0" fontId="77" fillId="0" borderId="201" xfId="6" applyFont="1" applyBorder="1" applyAlignment="1" applyProtection="1">
      <alignment horizontal="center" vertical="center" shrinkToFit="1"/>
    </xf>
    <xf numFmtId="195" fontId="77" fillId="0" borderId="199" xfId="6" applyNumberFormat="1" applyFont="1" applyBorder="1" applyAlignment="1" applyProtection="1">
      <alignment horizontal="center" vertical="center" shrinkToFit="1"/>
    </xf>
    <xf numFmtId="0" fontId="77" fillId="0" borderId="196" xfId="6" applyFont="1" applyBorder="1" applyAlignment="1" applyProtection="1">
      <alignment vertical="center" shrinkToFit="1"/>
    </xf>
    <xf numFmtId="0" fontId="77" fillId="0" borderId="204" xfId="6" applyFont="1" applyBorder="1" applyAlignment="1" applyProtection="1">
      <alignment vertical="center" shrinkToFit="1"/>
    </xf>
    <xf numFmtId="0" fontId="77" fillId="0" borderId="198" xfId="6" applyFont="1" applyBorder="1" applyAlignment="1" applyProtection="1">
      <alignment horizontal="center" vertical="center" shrinkToFit="1"/>
    </xf>
    <xf numFmtId="195" fontId="77" fillId="0" borderId="203" xfId="6" applyNumberFormat="1" applyFont="1" applyBorder="1" applyAlignment="1" applyProtection="1">
      <alignment horizontal="center" vertical="center" shrinkToFit="1"/>
    </xf>
    <xf numFmtId="0" fontId="56" fillId="9" borderId="0" xfId="2" applyFont="1" applyFill="1" applyProtection="1">
      <alignment vertical="center"/>
    </xf>
    <xf numFmtId="58" fontId="56" fillId="0" borderId="0" xfId="2" applyNumberFormat="1" applyFont="1" applyProtection="1">
      <alignment vertical="center"/>
    </xf>
    <xf numFmtId="0" fontId="59" fillId="0" borderId="12" xfId="2" applyFont="1" applyBorder="1" applyAlignment="1">
      <alignment horizontal="right" vertical="center"/>
    </xf>
    <xf numFmtId="0" fontId="77" fillId="0" borderId="14" xfId="6" applyFont="1" applyBorder="1" applyAlignment="1" applyProtection="1">
      <alignment horizontal="center" vertical="center" shrinkToFit="1"/>
      <protection locked="0"/>
    </xf>
    <xf numFmtId="38" fontId="77" fillId="0" borderId="8" xfId="1" applyFont="1" applyBorder="1" applyAlignment="1" applyProtection="1">
      <alignment vertical="center" shrinkToFit="1"/>
      <protection locked="0"/>
    </xf>
    <xf numFmtId="0" fontId="102" fillId="0" borderId="0" xfId="4" applyFont="1"/>
    <xf numFmtId="0" fontId="85" fillId="0" borderId="0" xfId="4" applyFont="1"/>
    <xf numFmtId="0" fontId="89" fillId="0" borderId="8" xfId="4" applyFont="1" applyBorder="1" applyAlignment="1">
      <alignment horizontal="center"/>
    </xf>
    <xf numFmtId="0" fontId="89" fillId="0" borderId="8" xfId="4" applyFont="1" applyBorder="1"/>
    <xf numFmtId="0" fontId="89" fillId="0" borderId="8" xfId="4" applyFont="1" applyBorder="1" applyAlignment="1">
      <alignment shrinkToFit="1"/>
    </xf>
    <xf numFmtId="194" fontId="77" fillId="0" borderId="163" xfId="4" applyNumberFormat="1" applyFont="1" applyBorder="1" applyAlignment="1" applyProtection="1">
      <alignment vertical="center"/>
      <protection locked="0"/>
    </xf>
    <xf numFmtId="38" fontId="77" fillId="0" borderId="163" xfId="6" applyNumberFormat="1" applyFont="1" applyBorder="1" applyAlignment="1" applyProtection="1">
      <alignment vertical="center" shrinkToFit="1"/>
      <protection locked="0"/>
    </xf>
    <xf numFmtId="38" fontId="77" fillId="0" borderId="156" xfId="6" applyNumberFormat="1" applyFont="1" applyBorder="1" applyAlignment="1" applyProtection="1">
      <alignment vertical="center" shrinkToFit="1"/>
      <protection locked="0"/>
    </xf>
    <xf numFmtId="0" fontId="51" fillId="13" borderId="5" xfId="0" applyFont="1" applyFill="1" applyBorder="1" applyAlignment="1">
      <alignment horizontal="centerContinuous" vertical="center"/>
    </xf>
    <xf numFmtId="0" fontId="51" fillId="13" borderId="7" xfId="0" applyFont="1" applyFill="1" applyBorder="1" applyAlignment="1">
      <alignment horizontal="centerContinuous" vertical="center"/>
    </xf>
    <xf numFmtId="0" fontId="51" fillId="13" borderId="31" xfId="0" applyFont="1" applyFill="1" applyBorder="1" applyAlignment="1" applyProtection="1">
      <alignment horizontal="center" vertical="center"/>
      <protection locked="0"/>
    </xf>
    <xf numFmtId="0" fontId="0" fillId="14" borderId="31" xfId="0" applyFill="1" applyBorder="1" applyAlignment="1" applyProtection="1">
      <alignment horizontal="center" vertical="center"/>
      <protection locked="0"/>
    </xf>
    <xf numFmtId="0" fontId="104" fillId="0" borderId="0" xfId="8" applyFont="1">
      <alignment vertical="center"/>
    </xf>
    <xf numFmtId="0" fontId="104" fillId="0" borderId="0" xfId="8" applyFont="1" applyAlignment="1">
      <alignment horizontal="center" vertical="center"/>
    </xf>
    <xf numFmtId="0" fontId="106" fillId="0" borderId="0" xfId="8" applyFont="1">
      <alignment vertical="center"/>
    </xf>
    <xf numFmtId="0" fontId="108" fillId="0" borderId="0" xfId="8" applyFont="1">
      <alignment vertical="center"/>
    </xf>
    <xf numFmtId="0" fontId="108" fillId="0" borderId="0" xfId="8" applyFont="1" applyAlignment="1">
      <alignment vertical="center" wrapText="1"/>
    </xf>
    <xf numFmtId="0" fontId="106" fillId="0" borderId="12" xfId="8" applyFont="1" applyBorder="1">
      <alignment vertical="center"/>
    </xf>
    <xf numFmtId="0" fontId="108" fillId="0" borderId="10" xfId="8" applyFont="1" applyBorder="1" applyAlignment="1">
      <alignment vertical="center" wrapText="1"/>
    </xf>
    <xf numFmtId="0" fontId="104" fillId="0" borderId="10" xfId="8" applyFont="1" applyBorder="1">
      <alignment vertical="center"/>
    </xf>
    <xf numFmtId="0" fontId="106" fillId="0" borderId="10" xfId="8" applyFont="1" applyBorder="1">
      <alignment vertical="center"/>
    </xf>
    <xf numFmtId="0" fontId="106" fillId="0" borderId="11" xfId="8" applyFont="1" applyBorder="1">
      <alignment vertical="center"/>
    </xf>
    <xf numFmtId="0" fontId="106" fillId="0" borderId="104" xfId="8" applyFont="1" applyBorder="1">
      <alignment vertical="center"/>
    </xf>
    <xf numFmtId="0" fontId="106" fillId="0" borderId="13" xfId="8" applyFont="1" applyBorder="1">
      <alignment vertical="center"/>
    </xf>
    <xf numFmtId="0" fontId="108" fillId="0" borderId="0" xfId="8" applyFont="1" applyAlignment="1">
      <alignment horizontal="left" vertical="center"/>
    </xf>
    <xf numFmtId="0" fontId="108" fillId="0" borderId="0" xfId="8" applyFont="1" applyAlignment="1">
      <alignment horizontal="center" vertical="center"/>
    </xf>
    <xf numFmtId="0" fontId="104" fillId="0" borderId="104" xfId="8" applyFont="1" applyBorder="1">
      <alignment vertical="center"/>
    </xf>
    <xf numFmtId="0" fontId="108" fillId="0" borderId="13" xfId="8" applyFont="1" applyBorder="1">
      <alignment vertical="center"/>
    </xf>
    <xf numFmtId="0" fontId="109" fillId="0" borderId="0" xfId="8" applyFont="1">
      <alignment vertical="center"/>
    </xf>
    <xf numFmtId="0" fontId="109" fillId="0" borderId="0" xfId="8" applyFont="1" applyAlignment="1">
      <alignment horizontal="left" vertical="center"/>
    </xf>
    <xf numFmtId="0" fontId="109" fillId="0" borderId="0" xfId="8" applyFont="1" applyAlignment="1">
      <alignment horizontal="center" vertical="center"/>
    </xf>
    <xf numFmtId="0" fontId="104" fillId="0" borderId="4" xfId="8" applyFont="1" applyBorder="1">
      <alignment vertical="center"/>
    </xf>
    <xf numFmtId="0" fontId="104" fillId="0" borderId="2" xfId="8" applyFont="1" applyBorder="1">
      <alignment vertical="center"/>
    </xf>
    <xf numFmtId="0" fontId="110" fillId="0" borderId="3" xfId="8" applyFont="1" applyBorder="1">
      <alignment vertical="center"/>
    </xf>
    <xf numFmtId="0" fontId="113" fillId="0" borderId="0" xfId="8" applyFont="1">
      <alignment vertical="center"/>
    </xf>
    <xf numFmtId="0" fontId="106" fillId="0" borderId="172" xfId="8" applyFont="1" applyBorder="1">
      <alignment vertical="center"/>
    </xf>
    <xf numFmtId="0" fontId="104" fillId="0" borderId="139" xfId="8" applyFont="1" applyBorder="1">
      <alignment vertical="center"/>
    </xf>
    <xf numFmtId="0" fontId="104" fillId="0" borderId="80" xfId="8" applyFont="1" applyBorder="1">
      <alignment vertical="center"/>
    </xf>
    <xf numFmtId="0" fontId="104" fillId="0" borderId="244" xfId="8" applyFont="1" applyBorder="1">
      <alignment vertical="center"/>
    </xf>
    <xf numFmtId="0" fontId="106" fillId="0" borderId="0" xfId="8" applyFont="1" applyAlignment="1">
      <alignment vertical="center" shrinkToFit="1"/>
    </xf>
    <xf numFmtId="0" fontId="108" fillId="0" borderId="173" xfId="8" applyFont="1" applyBorder="1">
      <alignment vertical="center"/>
    </xf>
    <xf numFmtId="0" fontId="108" fillId="0" borderId="248" xfId="8" applyFont="1" applyBorder="1">
      <alignment vertical="center"/>
    </xf>
    <xf numFmtId="0" fontId="104" fillId="0" borderId="138" xfId="8" applyFont="1" applyBorder="1">
      <alignment vertical="center"/>
    </xf>
    <xf numFmtId="0" fontId="115" fillId="0" borderId="8" xfId="8" applyFont="1" applyBorder="1" applyAlignment="1">
      <alignment horizontal="center" vertical="center"/>
    </xf>
    <xf numFmtId="0" fontId="115" fillId="0" borderId="5" xfId="8" applyFont="1" applyBorder="1" applyAlignment="1">
      <alignment horizontal="center" vertical="center"/>
    </xf>
    <xf numFmtId="0" fontId="114" fillId="0" borderId="57" xfId="8" applyFont="1" applyBorder="1">
      <alignment vertical="center"/>
    </xf>
    <xf numFmtId="0" fontId="114" fillId="0" borderId="53" xfId="8" applyFont="1" applyBorder="1">
      <alignment vertical="center"/>
    </xf>
    <xf numFmtId="0" fontId="64" fillId="0" borderId="182" xfId="8" applyFont="1" applyBorder="1" applyAlignment="1">
      <alignment vertical="top"/>
    </xf>
    <xf numFmtId="0" fontId="64" fillId="0" borderId="53" xfId="8" applyFont="1" applyBorder="1" applyAlignment="1">
      <alignment vertical="top"/>
    </xf>
    <xf numFmtId="0" fontId="95" fillId="0" borderId="0" xfId="8" applyFont="1" applyAlignment="1">
      <alignment horizontal="center" vertical="center"/>
    </xf>
    <xf numFmtId="198" fontId="106" fillId="0" borderId="138" xfId="8" applyNumberFormat="1" applyFont="1" applyBorder="1">
      <alignment vertical="center"/>
    </xf>
    <xf numFmtId="198" fontId="106" fillId="0" borderId="0" xfId="8" applyNumberFormat="1" applyFont="1">
      <alignment vertical="center"/>
    </xf>
    <xf numFmtId="187" fontId="106" fillId="15" borderId="0" xfId="8" applyNumberFormat="1" applyFont="1" applyFill="1" applyAlignment="1" applyProtection="1">
      <alignment vertical="center" shrinkToFit="1"/>
      <protection locked="0"/>
    </xf>
    <xf numFmtId="198" fontId="106" fillId="15" borderId="0" xfId="8" applyNumberFormat="1" applyFont="1" applyFill="1" applyAlignment="1" applyProtection="1">
      <alignment horizontal="center" vertical="center" shrinkToFit="1"/>
      <protection locked="0"/>
    </xf>
    <xf numFmtId="0" fontId="116" fillId="0" borderId="104" xfId="8" applyFont="1" applyBorder="1">
      <alignment vertical="center"/>
    </xf>
    <xf numFmtId="0" fontId="116" fillId="0" borderId="0" xfId="8" applyFont="1">
      <alignment vertical="center"/>
    </xf>
    <xf numFmtId="0" fontId="103" fillId="0" borderId="0" xfId="8">
      <alignment vertical="center"/>
    </xf>
    <xf numFmtId="187" fontId="106" fillId="0" borderId="0" xfId="8" applyNumberFormat="1" applyFont="1" applyAlignment="1" applyProtection="1">
      <alignment vertical="center" shrinkToFit="1"/>
      <protection locked="0"/>
    </xf>
    <xf numFmtId="198" fontId="106" fillId="0" borderId="138" xfId="8" applyNumberFormat="1" applyFont="1" applyBorder="1" applyAlignment="1">
      <alignment vertical="center" shrinkToFit="1"/>
    </xf>
    <xf numFmtId="198" fontId="106" fillId="0" borderId="0" xfId="8" applyNumberFormat="1" applyFont="1" applyAlignment="1">
      <alignment vertical="center" shrinkToFit="1"/>
    </xf>
    <xf numFmtId="0" fontId="106" fillId="8" borderId="33" xfId="8" applyFont="1" applyFill="1" applyBorder="1" applyAlignment="1">
      <alignment vertical="center" shrinkToFit="1"/>
    </xf>
    <xf numFmtId="0" fontId="106" fillId="8" borderId="0" xfId="8" applyFont="1" applyFill="1" applyAlignment="1">
      <alignment vertical="center" shrinkToFit="1"/>
    </xf>
    <xf numFmtId="198" fontId="106" fillId="0" borderId="147" xfId="8" applyNumberFormat="1" applyFont="1" applyBorder="1" applyAlignment="1">
      <alignment vertical="center" shrinkToFit="1"/>
    </xf>
    <xf numFmtId="0" fontId="106" fillId="8" borderId="147" xfId="8" applyFont="1" applyFill="1" applyBorder="1" applyAlignment="1">
      <alignment vertical="center" shrinkToFit="1"/>
    </xf>
    <xf numFmtId="0" fontId="106" fillId="0" borderId="33" xfId="8" applyFont="1" applyBorder="1" applyAlignment="1">
      <alignment vertical="center" shrinkToFit="1"/>
    </xf>
    <xf numFmtId="0" fontId="106" fillId="0" borderId="147" xfId="8" applyFont="1" applyBorder="1" applyAlignment="1">
      <alignment vertical="center" shrinkToFit="1"/>
    </xf>
    <xf numFmtId="198" fontId="106" fillId="0" borderId="2" xfId="8" applyNumberFormat="1" applyFont="1" applyBorder="1">
      <alignment vertical="center"/>
    </xf>
    <xf numFmtId="187" fontId="106" fillId="0" borderId="2" xfId="8" applyNumberFormat="1" applyFont="1" applyBorder="1" applyAlignment="1" applyProtection="1">
      <alignment vertical="center" shrinkToFit="1"/>
      <protection locked="0"/>
    </xf>
    <xf numFmtId="0" fontId="78" fillId="0" borderId="0" xfId="6">
      <alignment vertical="center"/>
    </xf>
    <xf numFmtId="198" fontId="106" fillId="0" borderId="2" xfId="8" applyNumberFormat="1" applyFont="1" applyBorder="1" applyAlignment="1">
      <alignment vertical="center" shrinkToFit="1"/>
    </xf>
    <xf numFmtId="0" fontId="106" fillId="8" borderId="4" xfId="8" applyFont="1" applyFill="1" applyBorder="1" applyAlignment="1">
      <alignment vertical="center" shrinkToFit="1"/>
    </xf>
    <xf numFmtId="0" fontId="106" fillId="8" borderId="2" xfId="8" applyFont="1" applyFill="1" applyBorder="1" applyAlignment="1">
      <alignment vertical="center" shrinkToFit="1"/>
    </xf>
    <xf numFmtId="0" fontId="106" fillId="0" borderId="4" xfId="8" applyFont="1" applyBorder="1" applyAlignment="1">
      <alignment vertical="center" shrinkToFit="1"/>
    </xf>
    <xf numFmtId="0" fontId="106" fillId="0" borderId="2" xfId="8" applyFont="1" applyBorder="1" applyAlignment="1">
      <alignment vertical="center" shrinkToFit="1"/>
    </xf>
    <xf numFmtId="0" fontId="106" fillId="0" borderId="0" xfId="8" applyFont="1" applyAlignment="1">
      <alignment horizontal="center" vertical="center"/>
    </xf>
    <xf numFmtId="0" fontId="106" fillId="0" borderId="0" xfId="8" applyFont="1" applyAlignment="1">
      <alignment horizontal="left" vertical="center"/>
    </xf>
    <xf numFmtId="0" fontId="117" fillId="8" borderId="0" xfId="0" applyFont="1" applyFill="1">
      <alignment vertical="center"/>
    </xf>
    <xf numFmtId="0" fontId="117" fillId="8" borderId="8" xfId="0" applyFont="1" applyFill="1" applyBorder="1">
      <alignment vertical="center"/>
    </xf>
    <xf numFmtId="179" fontId="117" fillId="8" borderId="8" xfId="0" applyNumberFormat="1" applyFont="1" applyFill="1" applyBorder="1">
      <alignment vertical="center"/>
    </xf>
    <xf numFmtId="0" fontId="118" fillId="8" borderId="8" xfId="0" applyFont="1" applyFill="1" applyBorder="1">
      <alignment vertical="center"/>
    </xf>
    <xf numFmtId="182" fontId="117" fillId="8" borderId="8" xfId="1" applyNumberFormat="1" applyFont="1" applyFill="1" applyBorder="1">
      <alignment vertical="center"/>
    </xf>
    <xf numFmtId="0" fontId="24" fillId="0" borderId="49" xfId="0" applyFont="1" applyBorder="1">
      <alignment vertical="center"/>
    </xf>
    <xf numFmtId="0" fontId="24" fillId="0" borderId="50" xfId="0" applyFont="1" applyBorder="1">
      <alignment vertical="center"/>
    </xf>
    <xf numFmtId="0" fontId="24" fillId="0" borderId="31" xfId="0" applyFont="1" applyBorder="1">
      <alignment vertical="center"/>
    </xf>
    <xf numFmtId="0" fontId="104" fillId="0" borderId="0" xfId="8" applyFont="1" applyAlignment="1">
      <alignment horizontal="center" vertical="center"/>
    </xf>
    <xf numFmtId="0" fontId="104" fillId="0" borderId="0" xfId="8" applyFont="1">
      <alignment vertical="center"/>
    </xf>
    <xf numFmtId="0" fontId="108" fillId="0" borderId="0" xfId="8" applyFont="1">
      <alignment vertical="center"/>
    </xf>
    <xf numFmtId="0" fontId="104" fillId="0" borderId="0" xfId="8" applyFont="1">
      <alignment vertical="center"/>
    </xf>
    <xf numFmtId="0" fontId="108" fillId="0" borderId="0" xfId="8" applyFont="1" applyAlignment="1">
      <alignment horizontal="left" vertical="center"/>
    </xf>
    <xf numFmtId="0" fontId="104" fillId="0" borderId="0" xfId="8" applyFont="1" applyAlignment="1">
      <alignment horizontal="left" vertical="center"/>
    </xf>
    <xf numFmtId="198" fontId="106" fillId="0" borderId="0" xfId="8" applyNumberFormat="1" applyFont="1" applyBorder="1">
      <alignment vertical="center"/>
    </xf>
    <xf numFmtId="0" fontId="108" fillId="0" borderId="0" xfId="8" applyFont="1" applyBorder="1" applyAlignment="1">
      <alignment horizontal="left" vertical="center"/>
    </xf>
    <xf numFmtId="0" fontId="104" fillId="0" borderId="0" xfId="8" applyFont="1" applyBorder="1">
      <alignment vertical="center"/>
    </xf>
    <xf numFmtId="0" fontId="106" fillId="0" borderId="0" xfId="8" applyFont="1" applyBorder="1">
      <alignment vertical="center"/>
    </xf>
    <xf numFmtId="0" fontId="56" fillId="0" borderId="0" xfId="2" applyFont="1" applyBorder="1" applyAlignment="1">
      <alignment horizontal="distributed" vertical="center"/>
    </xf>
    <xf numFmtId="0" fontId="56" fillId="0" borderId="0" xfId="4" applyFont="1" applyAlignment="1">
      <alignment vertical="center"/>
    </xf>
    <xf numFmtId="0" fontId="62" fillId="0" borderId="0" xfId="4" applyFont="1" applyAlignment="1">
      <alignment vertical="center"/>
    </xf>
    <xf numFmtId="0" fontId="56" fillId="0" borderId="6" xfId="4" applyFont="1" applyBorder="1" applyAlignment="1">
      <alignment horizontal="center" vertical="center"/>
    </xf>
    <xf numFmtId="0" fontId="56" fillId="0" borderId="4" xfId="4" applyFont="1" applyBorder="1" applyAlignment="1">
      <alignment horizontal="center" vertical="center"/>
    </xf>
    <xf numFmtId="0" fontId="119" fillId="0" borderId="255" xfId="4" applyFont="1" applyFill="1" applyBorder="1" applyAlignment="1">
      <alignment horizontal="center" vertical="center"/>
    </xf>
    <xf numFmtId="0" fontId="119" fillId="0" borderId="257" xfId="4" applyFont="1" applyFill="1" applyBorder="1" applyAlignment="1">
      <alignment horizontal="center" vertical="center"/>
    </xf>
    <xf numFmtId="198" fontId="106" fillId="2" borderId="8" xfId="8" applyNumberFormat="1" applyFont="1" applyFill="1" applyBorder="1" applyAlignment="1" applyProtection="1">
      <alignment vertical="center" shrinkToFit="1"/>
      <protection locked="0"/>
    </xf>
    <xf numFmtId="0" fontId="20" fillId="0" borderId="0" xfId="0" applyFont="1" applyAlignment="1">
      <alignment horizontal="center" vertical="center"/>
    </xf>
    <xf numFmtId="0" fontId="22" fillId="0" borderId="49" xfId="0" applyFont="1" applyBorder="1" applyAlignment="1">
      <alignment horizontal="center" vertical="center"/>
    </xf>
    <xf numFmtId="0" fontId="22" fillId="0" borderId="50" xfId="0" applyFont="1" applyBorder="1" applyAlignment="1">
      <alignment horizontal="center" vertical="center"/>
    </xf>
    <xf numFmtId="0" fontId="22" fillId="0" borderId="51" xfId="0" applyFont="1" applyBorder="1" applyAlignment="1">
      <alignment horizontal="center" vertical="center"/>
    </xf>
    <xf numFmtId="0" fontId="22" fillId="0" borderId="49" xfId="0" applyFont="1" applyFill="1" applyBorder="1" applyAlignment="1" applyProtection="1">
      <alignment horizontal="center" vertical="center" shrinkToFit="1"/>
    </xf>
    <xf numFmtId="0" fontId="22" fillId="0" borderId="50" xfId="0" applyFont="1" applyFill="1" applyBorder="1" applyAlignment="1" applyProtection="1">
      <alignment horizontal="center" vertical="center" shrinkToFit="1"/>
    </xf>
    <xf numFmtId="0" fontId="22" fillId="0" borderId="51" xfId="0" applyFont="1" applyFill="1" applyBorder="1" applyAlignment="1" applyProtection="1">
      <alignment horizontal="center" vertical="center" shrinkToFit="1"/>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17" fillId="0" borderId="58" xfId="0" applyFont="1" applyBorder="1" applyAlignment="1">
      <alignment horizontal="center" vertical="center"/>
    </xf>
    <xf numFmtId="0" fontId="17" fillId="0" borderId="10" xfId="0" applyFont="1" applyBorder="1" applyAlignment="1">
      <alignment horizontal="center" vertical="center"/>
    </xf>
    <xf numFmtId="0" fontId="21" fillId="0" borderId="57" xfId="0" applyFont="1" applyBorder="1" applyAlignment="1">
      <alignment horizontal="center" vertical="center" wrapText="1"/>
    </xf>
    <xf numFmtId="0" fontId="21" fillId="0" borderId="61" xfId="0" applyFont="1" applyBorder="1" applyAlignment="1">
      <alignment horizontal="center" vertical="center" wrapText="1"/>
    </xf>
    <xf numFmtId="0" fontId="21" fillId="0" borderId="59" xfId="0" applyFont="1" applyBorder="1" applyAlignment="1">
      <alignment horizontal="center" vertical="center"/>
    </xf>
    <xf numFmtId="0" fontId="21" fillId="0" borderId="7" xfId="0" applyFont="1" applyBorder="1" applyAlignment="1">
      <alignment horizontal="center" vertical="center"/>
    </xf>
    <xf numFmtId="0" fontId="21" fillId="0" borderId="60" xfId="0" applyFont="1" applyBorder="1" applyAlignment="1">
      <alignment horizontal="center" vertical="center"/>
    </xf>
    <xf numFmtId="0" fontId="21" fillId="0" borderId="88" xfId="0" applyFont="1" applyBorder="1" applyAlignment="1">
      <alignment horizontal="center" vertical="center" wrapText="1"/>
    </xf>
    <xf numFmtId="0" fontId="21" fillId="0" borderId="89" xfId="0" applyFont="1" applyBorder="1" applyAlignment="1">
      <alignment horizontal="center" vertical="center" wrapText="1"/>
    </xf>
    <xf numFmtId="0" fontId="21" fillId="9" borderId="59" xfId="0" applyFont="1" applyFill="1" applyBorder="1" applyAlignment="1">
      <alignment horizontal="center" vertical="center"/>
    </xf>
    <xf numFmtId="0" fontId="21" fillId="9" borderId="7" xfId="0" applyFont="1" applyFill="1" applyBorder="1" applyAlignment="1">
      <alignment horizontal="center" vertical="center"/>
    </xf>
    <xf numFmtId="0" fontId="21" fillId="9" borderId="60" xfId="0" applyFont="1" applyFill="1" applyBorder="1" applyAlignment="1">
      <alignment horizontal="center" vertical="center"/>
    </xf>
    <xf numFmtId="184" fontId="21" fillId="0" borderId="59" xfId="0" applyNumberFormat="1" applyFont="1" applyBorder="1" applyAlignment="1">
      <alignment horizontal="center" vertical="center"/>
    </xf>
    <xf numFmtId="184" fontId="21" fillId="0" borderId="7" xfId="0" applyNumberFormat="1" applyFont="1" applyBorder="1" applyAlignment="1">
      <alignment horizontal="center" vertical="center"/>
    </xf>
    <xf numFmtId="184" fontId="21" fillId="0" borderId="60" xfId="0" applyNumberFormat="1" applyFont="1" applyBorder="1" applyAlignment="1">
      <alignment horizontal="center" vertical="center"/>
    </xf>
    <xf numFmtId="0" fontId="21" fillId="0" borderId="62" xfId="0" applyFont="1" applyBorder="1" applyAlignment="1">
      <alignment horizontal="left" vertical="center"/>
    </xf>
    <xf numFmtId="0" fontId="21" fillId="0" borderId="2" xfId="0" applyFont="1" applyBorder="1" applyAlignment="1">
      <alignment horizontal="left" vertical="center"/>
    </xf>
    <xf numFmtId="0" fontId="21" fillId="0" borderId="58" xfId="0" applyFont="1" applyBorder="1" applyAlignment="1">
      <alignment horizontal="left" vertical="center"/>
    </xf>
    <xf numFmtId="0" fontId="21" fillId="0" borderId="10" xfId="0" applyFont="1" applyBorder="1" applyAlignment="1">
      <alignment horizontal="left" vertical="center"/>
    </xf>
    <xf numFmtId="0" fontId="21" fillId="0" borderId="69" xfId="0" applyFont="1" applyBorder="1" applyAlignment="1">
      <alignment horizontal="left" vertical="center"/>
    </xf>
    <xf numFmtId="0" fontId="21" fillId="0" borderId="0" xfId="0" applyFont="1" applyAlignment="1">
      <alignment horizontal="left" vertical="center"/>
    </xf>
    <xf numFmtId="0" fontId="21" fillId="0" borderId="12" xfId="0" applyFont="1" applyBorder="1" applyAlignment="1">
      <alignment horizontal="left" vertical="center"/>
    </xf>
    <xf numFmtId="0" fontId="21" fillId="0" borderId="93" xfId="0" applyFont="1" applyBorder="1" applyAlignment="1">
      <alignment horizontal="left" vertical="center"/>
    </xf>
    <xf numFmtId="0" fontId="21" fillId="0" borderId="94" xfId="0" applyFont="1" applyBorder="1" applyAlignment="1">
      <alignment horizontal="left" vertical="center"/>
    </xf>
    <xf numFmtId="0" fontId="21" fillId="0" borderId="99" xfId="0" applyFont="1" applyBorder="1" applyAlignment="1">
      <alignment horizontal="left" vertical="center"/>
    </xf>
    <xf numFmtId="0" fontId="21" fillId="0" borderId="100" xfId="0" applyFont="1" applyBorder="1" applyAlignment="1">
      <alignment horizontal="left" vertical="center"/>
    </xf>
    <xf numFmtId="0" fontId="17" fillId="0" borderId="52"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61" xfId="0" applyFont="1" applyBorder="1" applyAlignment="1">
      <alignment horizontal="center" vertical="center" wrapText="1"/>
    </xf>
    <xf numFmtId="0" fontId="21" fillId="0" borderId="4" xfId="0" applyFont="1" applyBorder="1" applyAlignment="1">
      <alignment horizontal="left" vertical="center"/>
    </xf>
    <xf numFmtId="0" fontId="21" fillId="0" borderId="71" xfId="0" applyFont="1" applyBorder="1" applyAlignment="1">
      <alignment horizontal="left" vertical="center"/>
    </xf>
    <xf numFmtId="0" fontId="21" fillId="0" borderId="72" xfId="0" applyFont="1" applyBorder="1" applyAlignment="1">
      <alignment horizontal="left" vertical="center"/>
    </xf>
    <xf numFmtId="0" fontId="21" fillId="0" borderId="78" xfId="0" applyFont="1" applyBorder="1" applyAlignment="1">
      <alignment horizontal="left" vertical="center"/>
    </xf>
    <xf numFmtId="0" fontId="21" fillId="0" borderId="79" xfId="0" applyFont="1" applyBorder="1" applyAlignment="1">
      <alignment horizontal="left" vertical="center"/>
    </xf>
    <xf numFmtId="0" fontId="21" fillId="0" borderId="59" xfId="0" applyFont="1" applyBorder="1" applyAlignment="1">
      <alignment horizontal="left" vertical="center"/>
    </xf>
    <xf numFmtId="0" fontId="21" fillId="0" borderId="6" xfId="0" applyFont="1" applyBorder="1" applyAlignment="1">
      <alignment horizontal="left" vertical="center"/>
    </xf>
    <xf numFmtId="0" fontId="21" fillId="2" borderId="49" xfId="0" applyFont="1" applyFill="1" applyBorder="1" applyAlignment="1" applyProtection="1">
      <alignment horizontal="left" vertical="top"/>
      <protection locked="0"/>
    </xf>
    <xf numFmtId="0" fontId="21" fillId="2" borderId="50" xfId="0" applyFont="1" applyFill="1" applyBorder="1" applyAlignment="1" applyProtection="1">
      <alignment horizontal="left" vertical="top"/>
      <protection locked="0"/>
    </xf>
    <xf numFmtId="0" fontId="21" fillId="2" borderId="51" xfId="0" applyFont="1" applyFill="1" applyBorder="1" applyAlignment="1" applyProtection="1">
      <alignment horizontal="left" vertical="top"/>
      <protection locked="0"/>
    </xf>
    <xf numFmtId="0" fontId="22" fillId="0" borderId="49" xfId="0" applyFont="1" applyBorder="1" applyAlignment="1">
      <alignment horizontal="center" vertical="center" shrinkToFit="1"/>
    </xf>
    <xf numFmtId="0" fontId="22" fillId="0" borderId="50" xfId="0" applyFont="1" applyBorder="1" applyAlignment="1">
      <alignment horizontal="center" vertical="center" shrinkToFit="1"/>
    </xf>
    <xf numFmtId="0" fontId="22" fillId="0" borderId="51" xfId="0" applyFont="1" applyBorder="1" applyAlignment="1">
      <alignment horizontal="center" vertical="center" shrinkToFit="1"/>
    </xf>
    <xf numFmtId="0" fontId="108" fillId="0" borderId="8" xfId="8" applyFont="1" applyBorder="1" applyAlignment="1">
      <alignment horizontal="center" vertical="center"/>
    </xf>
    <xf numFmtId="0" fontId="108" fillId="0" borderId="8" xfId="8" applyFont="1" applyBorder="1" applyAlignment="1">
      <alignment horizontal="center" vertical="center" shrinkToFit="1"/>
    </xf>
    <xf numFmtId="0" fontId="106" fillId="17" borderId="39" xfId="8" applyFont="1" applyFill="1" applyBorder="1" applyAlignment="1" applyProtection="1">
      <alignment horizontal="center" vertical="center" shrinkToFit="1"/>
      <protection locked="0"/>
    </xf>
    <xf numFmtId="0" fontId="106" fillId="17" borderId="147" xfId="8" applyFont="1" applyFill="1" applyBorder="1" applyAlignment="1" applyProtection="1">
      <alignment horizontal="center" vertical="center" shrinkToFit="1"/>
      <protection locked="0"/>
    </xf>
    <xf numFmtId="0" fontId="106" fillId="8" borderId="39" xfId="8" applyFont="1" applyFill="1" applyBorder="1" applyAlignment="1">
      <alignment horizontal="center" vertical="center" shrinkToFit="1"/>
    </xf>
    <xf numFmtId="0" fontId="106" fillId="8" borderId="147" xfId="8" applyFont="1" applyFill="1" applyBorder="1" applyAlignment="1">
      <alignment horizontal="center" vertical="center" shrinkToFit="1"/>
    </xf>
    <xf numFmtId="198" fontId="106" fillId="17" borderId="39" xfId="8" applyNumberFormat="1" applyFont="1" applyFill="1" applyBorder="1" applyAlignment="1" applyProtection="1">
      <alignment horizontal="center" vertical="center" shrinkToFit="1"/>
      <protection locked="0"/>
    </xf>
    <xf numFmtId="198" fontId="106" fillId="17" borderId="147" xfId="8" applyNumberFormat="1" applyFont="1" applyFill="1" applyBorder="1" applyAlignment="1" applyProtection="1">
      <alignment horizontal="center" vertical="center" shrinkToFit="1"/>
      <protection locked="0"/>
    </xf>
    <xf numFmtId="0" fontId="104" fillId="17" borderId="250" xfId="8" applyFont="1" applyFill="1" applyBorder="1" applyAlignment="1" applyProtection="1">
      <alignment horizontal="left" vertical="center" shrinkToFit="1"/>
      <protection locked="0"/>
    </xf>
    <xf numFmtId="0" fontId="104" fillId="17" borderId="147" xfId="8" applyFont="1" applyFill="1" applyBorder="1" applyAlignment="1" applyProtection="1">
      <alignment horizontal="left" vertical="center" shrinkToFit="1"/>
      <protection locked="0"/>
    </xf>
    <xf numFmtId="0" fontId="104" fillId="17" borderId="33" xfId="8" applyFont="1" applyFill="1" applyBorder="1" applyAlignment="1" applyProtection="1">
      <alignment horizontal="left" vertical="center" shrinkToFit="1"/>
      <protection locked="0"/>
    </xf>
    <xf numFmtId="0" fontId="104" fillId="17" borderId="39" xfId="8" applyFont="1" applyFill="1" applyBorder="1" applyAlignment="1" applyProtection="1">
      <alignment horizontal="left" vertical="center" shrinkToFit="1"/>
      <protection locked="0"/>
    </xf>
    <xf numFmtId="0" fontId="104" fillId="17" borderId="53" xfId="8" applyFont="1" applyFill="1" applyBorder="1" applyAlignment="1">
      <alignment horizontal="center" vertical="center"/>
    </xf>
    <xf numFmtId="0" fontId="104" fillId="17" borderId="139" xfId="8" applyFont="1" applyFill="1" applyBorder="1" applyAlignment="1">
      <alignment horizontal="center" vertical="center"/>
    </xf>
    <xf numFmtId="187" fontId="106" fillId="17" borderId="2" xfId="8" applyNumberFormat="1" applyFont="1" applyFill="1" applyBorder="1" applyAlignment="1" applyProtection="1">
      <alignment horizontal="center" vertical="center" shrinkToFit="1"/>
      <protection locked="0"/>
    </xf>
    <xf numFmtId="187" fontId="106" fillId="17" borderId="147" xfId="8" applyNumberFormat="1" applyFont="1" applyFill="1" applyBorder="1" applyAlignment="1" applyProtection="1">
      <alignment horizontal="center" vertical="center" shrinkToFit="1"/>
      <protection locked="0"/>
    </xf>
    <xf numFmtId="0" fontId="108" fillId="0" borderId="53" xfId="8" applyFont="1" applyBorder="1" applyAlignment="1">
      <alignment horizontal="center" vertical="center" shrinkToFit="1"/>
    </xf>
    <xf numFmtId="0" fontId="108" fillId="0" borderId="139" xfId="8" applyFont="1" applyBorder="1" applyAlignment="1">
      <alignment horizontal="center" vertical="center" shrinkToFit="1"/>
    </xf>
    <xf numFmtId="198" fontId="106" fillId="17" borderId="3" xfId="8" applyNumberFormat="1" applyFont="1" applyFill="1" applyBorder="1" applyAlignment="1" applyProtection="1">
      <alignment horizontal="center" vertical="center" shrinkToFit="1"/>
      <protection locked="0"/>
    </xf>
    <xf numFmtId="198" fontId="106" fillId="17" borderId="2" xfId="8" applyNumberFormat="1" applyFont="1" applyFill="1" applyBorder="1" applyAlignment="1" applyProtection="1">
      <alignment horizontal="center" vertical="center" shrinkToFit="1"/>
      <protection locked="0"/>
    </xf>
    <xf numFmtId="0" fontId="106" fillId="17" borderId="251" xfId="8" applyFont="1" applyFill="1" applyBorder="1" applyAlignment="1" applyProtection="1">
      <alignment horizontal="center" vertical="center" shrinkToFit="1"/>
      <protection locked="0"/>
    </xf>
    <xf numFmtId="0" fontId="106" fillId="17" borderId="152" xfId="8" applyFont="1" applyFill="1" applyBorder="1" applyAlignment="1" applyProtection="1">
      <alignment horizontal="center" vertical="center" shrinkToFit="1"/>
      <protection locked="0"/>
    </xf>
    <xf numFmtId="0" fontId="56" fillId="17" borderId="53" xfId="8" applyFont="1" applyFill="1" applyBorder="1" applyAlignment="1">
      <alignment horizontal="center" vertical="center"/>
    </xf>
    <xf numFmtId="0" fontId="56" fillId="17" borderId="139" xfId="8" applyFont="1" applyFill="1" applyBorder="1" applyAlignment="1">
      <alignment horizontal="center" vertical="center"/>
    </xf>
    <xf numFmtId="0" fontId="108" fillId="0" borderId="52" xfId="8" applyFont="1" applyBorder="1" applyAlignment="1">
      <alignment horizontal="center" vertical="center"/>
    </xf>
    <xf numFmtId="0" fontId="108" fillId="0" borderId="53" xfId="8" applyFont="1" applyBorder="1" applyAlignment="1">
      <alignment horizontal="center" vertical="center"/>
    </xf>
    <xf numFmtId="0" fontId="108" fillId="0" borderId="182" xfId="8" applyFont="1" applyBorder="1" applyAlignment="1">
      <alignment horizontal="center" vertical="center"/>
    </xf>
    <xf numFmtId="0" fontId="108" fillId="0" borderId="99" xfId="8" applyFont="1" applyBorder="1" applyAlignment="1">
      <alignment horizontal="center" vertical="center"/>
    </xf>
    <xf numFmtId="0" fontId="108" fillId="0" borderId="139" xfId="8" applyFont="1" applyBorder="1" applyAlignment="1">
      <alignment horizontal="center" vertical="center"/>
    </xf>
    <xf numFmtId="0" fontId="108" fillId="0" borderId="100" xfId="8" applyFont="1" applyBorder="1" applyAlignment="1">
      <alignment horizontal="center" vertical="center"/>
    </xf>
    <xf numFmtId="0" fontId="106" fillId="8" borderId="2" xfId="8" applyFont="1" applyFill="1" applyBorder="1" applyAlignment="1">
      <alignment horizontal="center" vertical="center" shrinkToFit="1"/>
    </xf>
    <xf numFmtId="0" fontId="108" fillId="0" borderId="160" xfId="8" applyFont="1" applyBorder="1" applyAlignment="1">
      <alignment horizontal="center" vertical="center"/>
    </xf>
    <xf numFmtId="0" fontId="108" fillId="0" borderId="80" xfId="8" applyFont="1" applyBorder="1" applyAlignment="1">
      <alignment horizontal="center" vertical="center"/>
    </xf>
    <xf numFmtId="0" fontId="108" fillId="17" borderId="160" xfId="8" applyFont="1" applyFill="1" applyBorder="1" applyAlignment="1" applyProtection="1">
      <alignment horizontal="center" vertical="center" shrinkToFit="1"/>
      <protection locked="0"/>
    </xf>
    <xf numFmtId="0" fontId="108" fillId="17" borderId="53" xfId="8" applyFont="1" applyFill="1" applyBorder="1" applyAlignment="1" applyProtection="1">
      <alignment horizontal="center" vertical="center" shrinkToFit="1"/>
      <protection locked="0"/>
    </xf>
    <xf numFmtId="0" fontId="108" fillId="17" borderId="80" xfId="8" applyFont="1" applyFill="1" applyBorder="1" applyAlignment="1" applyProtection="1">
      <alignment horizontal="center" vertical="center" shrinkToFit="1"/>
      <protection locked="0"/>
    </xf>
    <xf numFmtId="0" fontId="108" fillId="17" borderId="139" xfId="8" applyFont="1" applyFill="1" applyBorder="1" applyAlignment="1" applyProtection="1">
      <alignment horizontal="center" vertical="center" shrinkToFit="1"/>
      <protection locked="0"/>
    </xf>
    <xf numFmtId="0" fontId="106" fillId="8" borderId="3" xfId="8" applyFont="1" applyFill="1" applyBorder="1" applyAlignment="1">
      <alignment horizontal="center" vertical="center" shrinkToFit="1"/>
    </xf>
    <xf numFmtId="0" fontId="108" fillId="17" borderId="160" xfId="8" applyFont="1" applyFill="1" applyBorder="1" applyAlignment="1" applyProtection="1">
      <alignment horizontal="center" vertical="center"/>
      <protection locked="0"/>
    </xf>
    <xf numFmtId="0" fontId="108" fillId="17" borderId="53" xfId="8" applyFont="1" applyFill="1" applyBorder="1" applyAlignment="1" applyProtection="1">
      <alignment horizontal="center" vertical="center"/>
      <protection locked="0"/>
    </xf>
    <xf numFmtId="0" fontId="108" fillId="17" borderId="182" xfId="8" applyFont="1" applyFill="1" applyBorder="1" applyAlignment="1" applyProtection="1">
      <alignment horizontal="center" vertical="center"/>
      <protection locked="0"/>
    </xf>
    <xf numFmtId="0" fontId="108" fillId="17" borderId="80" xfId="8" applyFont="1" applyFill="1" applyBorder="1" applyAlignment="1" applyProtection="1">
      <alignment horizontal="center" vertical="center"/>
      <protection locked="0"/>
    </xf>
    <xf numFmtId="0" fontId="108" fillId="17" borderId="139" xfId="8" applyFont="1" applyFill="1" applyBorder="1" applyAlignment="1" applyProtection="1">
      <alignment horizontal="center" vertical="center"/>
      <protection locked="0"/>
    </xf>
    <xf numFmtId="0" fontId="108" fillId="17" borderId="100" xfId="8" applyFont="1" applyFill="1" applyBorder="1" applyAlignment="1" applyProtection="1">
      <alignment horizontal="center" vertical="center"/>
      <protection locked="0"/>
    </xf>
    <xf numFmtId="0" fontId="104" fillId="17" borderId="3" xfId="8" applyFont="1" applyFill="1" applyBorder="1" applyAlignment="1" applyProtection="1">
      <alignment horizontal="left" vertical="center" shrinkToFit="1"/>
      <protection locked="0"/>
    </xf>
    <xf numFmtId="0" fontId="104" fillId="17" borderId="2" xfId="8" applyFont="1" applyFill="1" applyBorder="1" applyAlignment="1" applyProtection="1">
      <alignment horizontal="left" vertical="center" shrinkToFit="1"/>
      <protection locked="0"/>
    </xf>
    <xf numFmtId="0" fontId="104" fillId="17" borderId="4" xfId="8" applyFont="1" applyFill="1" applyBorder="1" applyAlignment="1" applyProtection="1">
      <alignment horizontal="left" vertical="center" shrinkToFit="1"/>
      <protection locked="0"/>
    </xf>
    <xf numFmtId="0" fontId="106" fillId="17" borderId="3" xfId="8" applyFont="1" applyFill="1" applyBorder="1" applyAlignment="1" applyProtection="1">
      <alignment horizontal="center" vertical="center" shrinkToFit="1"/>
      <protection locked="0"/>
    </xf>
    <xf numFmtId="0" fontId="106" fillId="17" borderId="2" xfId="8" applyFont="1" applyFill="1" applyBorder="1" applyAlignment="1" applyProtection="1">
      <alignment horizontal="center" vertical="center" shrinkToFit="1"/>
      <protection locked="0"/>
    </xf>
    <xf numFmtId="0" fontId="108" fillId="0" borderId="0" xfId="8" applyFont="1" applyAlignment="1">
      <alignment horizontal="center" vertical="center" wrapText="1"/>
    </xf>
    <xf numFmtId="0" fontId="108" fillId="0" borderId="104" xfId="8" applyFont="1" applyBorder="1" applyAlignment="1">
      <alignment horizontal="center" vertical="center" wrapText="1"/>
    </xf>
    <xf numFmtId="0" fontId="108" fillId="0" borderId="10" xfId="8" applyFont="1" applyBorder="1" applyAlignment="1">
      <alignment horizontal="center" vertical="center" wrapText="1"/>
    </xf>
    <xf numFmtId="0" fontId="108" fillId="0" borderId="12" xfId="8" applyFont="1" applyBorder="1" applyAlignment="1">
      <alignment horizontal="center" vertical="center" wrapText="1"/>
    </xf>
    <xf numFmtId="0" fontId="108" fillId="0" borderId="13" xfId="8" applyFont="1" applyBorder="1" applyAlignment="1">
      <alignment horizontal="center" vertical="center" wrapText="1"/>
    </xf>
    <xf numFmtId="0" fontId="108" fillId="0" borderId="0" xfId="8" applyFont="1" applyAlignment="1">
      <alignment horizontal="center" vertical="center"/>
    </xf>
    <xf numFmtId="0" fontId="108" fillId="0" borderId="0" xfId="8" applyFont="1" applyBorder="1" applyAlignment="1">
      <alignment horizontal="center" vertical="center"/>
    </xf>
    <xf numFmtId="0" fontId="108" fillId="0" borderId="13" xfId="8" applyFont="1" applyBorder="1" applyAlignment="1">
      <alignment horizontal="center" vertical="center"/>
    </xf>
    <xf numFmtId="0" fontId="108" fillId="0" borderId="11" xfId="8" applyFont="1" applyBorder="1" applyAlignment="1">
      <alignment horizontal="center" vertical="center"/>
    </xf>
    <xf numFmtId="0" fontId="108" fillId="0" borderId="10" xfId="8" applyFont="1" applyBorder="1" applyAlignment="1">
      <alignment horizontal="center" vertical="center"/>
    </xf>
    <xf numFmtId="0" fontId="108" fillId="0" borderId="104" xfId="8" applyFont="1" applyBorder="1" applyAlignment="1">
      <alignment horizontal="center" vertical="center"/>
    </xf>
    <xf numFmtId="0" fontId="108" fillId="0" borderId="12" xfId="8" applyFont="1" applyBorder="1" applyAlignment="1">
      <alignment horizontal="center" vertical="center"/>
    </xf>
    <xf numFmtId="0" fontId="108" fillId="0" borderId="13" xfId="8" applyFont="1" applyBorder="1" applyAlignment="1">
      <alignment vertical="center" wrapText="1"/>
    </xf>
    <xf numFmtId="0" fontId="108" fillId="0" borderId="0" xfId="8" applyFont="1">
      <alignment vertical="center"/>
    </xf>
    <xf numFmtId="0" fontId="108" fillId="0" borderId="104" xfId="8" applyFont="1" applyBorder="1">
      <alignment vertical="center"/>
    </xf>
    <xf numFmtId="0" fontId="108" fillId="0" borderId="13" xfId="8" applyFont="1" applyBorder="1">
      <alignment vertical="center"/>
    </xf>
    <xf numFmtId="0" fontId="108" fillId="0" borderId="11" xfId="8" applyFont="1" applyBorder="1">
      <alignment vertical="center"/>
    </xf>
    <xf numFmtId="0" fontId="108" fillId="0" borderId="10" xfId="8" applyFont="1" applyBorder="1">
      <alignment vertical="center"/>
    </xf>
    <xf numFmtId="0" fontId="108" fillId="0" borderId="12" xfId="8" applyFont="1" applyBorder="1">
      <alignment vertical="center"/>
    </xf>
    <xf numFmtId="0" fontId="108" fillId="0" borderId="0" xfId="8" applyFont="1" applyAlignment="1">
      <alignment vertical="center" wrapText="1"/>
    </xf>
    <xf numFmtId="0" fontId="104" fillId="8" borderId="13" xfId="8" applyFont="1" applyFill="1" applyBorder="1" applyAlignment="1">
      <alignment horizontal="center" vertical="center" shrinkToFit="1"/>
    </xf>
    <xf numFmtId="0" fontId="104" fillId="8" borderId="0" xfId="8" applyFont="1" applyFill="1" applyAlignment="1">
      <alignment horizontal="center" vertical="center" shrinkToFit="1"/>
    </xf>
    <xf numFmtId="0" fontId="106" fillId="0" borderId="80" xfId="8" applyFont="1" applyBorder="1" applyAlignment="1">
      <alignment horizontal="right" vertical="top" shrinkToFit="1"/>
    </xf>
    <xf numFmtId="0" fontId="106" fillId="0" borderId="139" xfId="8" applyFont="1" applyBorder="1" applyAlignment="1">
      <alignment horizontal="right" vertical="top" shrinkToFit="1"/>
    </xf>
    <xf numFmtId="0" fontId="106" fillId="0" borderId="100" xfId="8" applyFont="1" applyBorder="1" applyAlignment="1">
      <alignment horizontal="right" vertical="top" shrinkToFit="1"/>
    </xf>
    <xf numFmtId="0" fontId="108" fillId="0" borderId="88" xfId="8" applyFont="1" applyBorder="1" applyAlignment="1">
      <alignment vertical="center" textRotation="255"/>
    </xf>
    <xf numFmtId="0" fontId="108" fillId="0" borderId="85" xfId="8" applyFont="1" applyBorder="1" applyAlignment="1">
      <alignment vertical="center" textRotation="255"/>
    </xf>
    <xf numFmtId="0" fontId="108" fillId="0" borderId="103" xfId="8" applyFont="1" applyBorder="1" applyAlignment="1">
      <alignment vertical="center" textRotation="255"/>
    </xf>
    <xf numFmtId="0" fontId="104" fillId="15" borderId="0" xfId="8" applyFont="1" applyFill="1" applyAlignment="1" applyProtection="1">
      <alignment horizontal="left" vertical="center" shrinkToFit="1"/>
      <protection locked="0"/>
    </xf>
    <xf numFmtId="0" fontId="104" fillId="15" borderId="104" xfId="8" applyFont="1" applyFill="1" applyBorder="1" applyAlignment="1" applyProtection="1">
      <alignment horizontal="left" vertical="center" shrinkToFit="1"/>
      <protection locked="0"/>
    </xf>
    <xf numFmtId="0" fontId="104" fillId="15" borderId="13" xfId="8" applyFont="1" applyFill="1" applyBorder="1" applyAlignment="1" applyProtection="1">
      <alignment horizontal="left" vertical="center" shrinkToFit="1"/>
      <protection locked="0"/>
    </xf>
    <xf numFmtId="0" fontId="108" fillId="0" borderId="69" xfId="8" applyFont="1" applyBorder="1" applyAlignment="1">
      <alignment horizontal="center" vertical="center"/>
    </xf>
    <xf numFmtId="0" fontId="104" fillId="0" borderId="160" xfId="8" applyFont="1" applyBorder="1">
      <alignment vertical="center"/>
    </xf>
    <xf numFmtId="0" fontId="104" fillId="0" borderId="53" xfId="8" applyFont="1" applyBorder="1">
      <alignment vertical="center"/>
    </xf>
    <xf numFmtId="0" fontId="104" fillId="0" borderId="182" xfId="8" applyFont="1" applyBorder="1">
      <alignment vertical="center"/>
    </xf>
    <xf numFmtId="0" fontId="104" fillId="0" borderId="13" xfId="8" applyFont="1" applyBorder="1">
      <alignment vertical="center"/>
    </xf>
    <xf numFmtId="0" fontId="104" fillId="0" borderId="0" xfId="8" applyFont="1">
      <alignment vertical="center"/>
    </xf>
    <xf numFmtId="0" fontId="104" fillId="0" borderId="104" xfId="8" applyFont="1" applyBorder="1">
      <alignment vertical="center"/>
    </xf>
    <xf numFmtId="0" fontId="104" fillId="0" borderId="80" xfId="8" applyFont="1" applyBorder="1">
      <alignment vertical="center"/>
    </xf>
    <xf numFmtId="0" fontId="104" fillId="0" borderId="139" xfId="8" applyFont="1" applyBorder="1">
      <alignment vertical="center"/>
    </xf>
    <xf numFmtId="0" fontId="104" fillId="0" borderId="100" xfId="8" applyFont="1" applyBorder="1">
      <alignment vertical="center"/>
    </xf>
    <xf numFmtId="0" fontId="104" fillId="0" borderId="53" xfId="8" applyFont="1" applyBorder="1" applyAlignment="1">
      <alignment horizontal="center" vertical="center"/>
    </xf>
    <xf numFmtId="0" fontId="104" fillId="0" borderId="182" xfId="8" applyFont="1" applyBorder="1" applyAlignment="1">
      <alignment horizontal="center" vertical="center"/>
    </xf>
    <xf numFmtId="0" fontId="104" fillId="0" borderId="0" xfId="8" applyFont="1" applyAlignment="1">
      <alignment horizontal="center" vertical="center"/>
    </xf>
    <xf numFmtId="0" fontId="104" fillId="0" borderId="104" xfId="8" applyFont="1" applyBorder="1" applyAlignment="1">
      <alignment horizontal="center" vertical="center"/>
    </xf>
    <xf numFmtId="0" fontId="104" fillId="0" borderId="139" xfId="8" applyFont="1" applyBorder="1" applyAlignment="1">
      <alignment horizontal="center" vertical="center"/>
    </xf>
    <xf numFmtId="0" fontId="104" fillId="0" borderId="100" xfId="8" applyFont="1" applyBorder="1" applyAlignment="1">
      <alignment horizontal="center" vertical="center"/>
    </xf>
    <xf numFmtId="0" fontId="104" fillId="8" borderId="104" xfId="8" applyFont="1" applyFill="1" applyBorder="1" applyAlignment="1">
      <alignment horizontal="center" vertical="center" shrinkToFit="1"/>
    </xf>
    <xf numFmtId="0" fontId="104" fillId="17" borderId="0" xfId="8" applyFont="1" applyFill="1" applyAlignment="1" applyProtection="1">
      <alignment horizontal="left" vertical="center" shrinkToFit="1"/>
      <protection locked="0"/>
    </xf>
    <xf numFmtId="0" fontId="104" fillId="17" borderId="104" xfId="8" applyFont="1" applyFill="1" applyBorder="1" applyAlignment="1" applyProtection="1">
      <alignment horizontal="left" vertical="center" shrinkToFit="1"/>
      <protection locked="0"/>
    </xf>
    <xf numFmtId="0" fontId="116" fillId="15" borderId="0" xfId="8" applyFont="1" applyFill="1" applyAlignment="1" applyProtection="1">
      <alignment horizontal="center" vertical="center"/>
      <protection locked="0"/>
    </xf>
    <xf numFmtId="0" fontId="106" fillId="17" borderId="0" xfId="8" applyFont="1" applyFill="1" applyAlignment="1" applyProtection="1">
      <alignment horizontal="center" vertical="center" shrinkToFit="1"/>
      <protection locked="0"/>
    </xf>
    <xf numFmtId="0" fontId="106" fillId="17" borderId="154" xfId="8" applyFont="1" applyFill="1" applyBorder="1" applyAlignment="1" applyProtection="1">
      <alignment horizontal="center" vertical="center" shrinkToFit="1"/>
      <protection locked="0"/>
    </xf>
    <xf numFmtId="0" fontId="116" fillId="15" borderId="13" xfId="8" applyFont="1" applyFill="1" applyBorder="1" applyAlignment="1" applyProtection="1">
      <alignment horizontal="center" vertical="center"/>
      <protection locked="0"/>
    </xf>
    <xf numFmtId="0" fontId="104" fillId="17" borderId="13" xfId="8" applyFont="1" applyFill="1" applyBorder="1" applyAlignment="1" applyProtection="1">
      <alignment horizontal="left" vertical="center" shrinkToFit="1"/>
      <protection locked="0"/>
    </xf>
    <xf numFmtId="0" fontId="106" fillId="17" borderId="13" xfId="8" applyFont="1" applyFill="1" applyBorder="1" applyAlignment="1" applyProtection="1">
      <alignment horizontal="center" vertical="center" shrinkToFit="1"/>
      <protection locked="0"/>
    </xf>
    <xf numFmtId="0" fontId="116" fillId="16" borderId="13" xfId="8" applyFont="1" applyFill="1" applyBorder="1" applyAlignment="1">
      <alignment horizontal="center" vertical="center"/>
    </xf>
    <xf numFmtId="0" fontId="116" fillId="16" borderId="0" xfId="8" applyFont="1" applyFill="1" applyAlignment="1">
      <alignment horizontal="center" vertical="center"/>
    </xf>
    <xf numFmtId="198" fontId="106" fillId="15" borderId="13" xfId="8" applyNumberFormat="1" applyFont="1" applyFill="1" applyBorder="1" applyAlignment="1" applyProtection="1">
      <alignment horizontal="center" vertical="center" shrinkToFit="1"/>
      <protection locked="0"/>
    </xf>
    <xf numFmtId="198" fontId="106" fillId="15" borderId="249" xfId="8" applyNumberFormat="1" applyFont="1" applyFill="1" applyBorder="1" applyAlignment="1" applyProtection="1">
      <alignment horizontal="center" vertical="center" shrinkToFit="1"/>
      <protection locked="0"/>
    </xf>
    <xf numFmtId="0" fontId="106" fillId="8" borderId="13" xfId="8" applyFont="1" applyFill="1" applyBorder="1" applyAlignment="1">
      <alignment horizontal="center" vertical="center" shrinkToFit="1"/>
    </xf>
    <xf numFmtId="0" fontId="106" fillId="8" borderId="0" xfId="8" applyFont="1" applyFill="1" applyAlignment="1">
      <alignment horizontal="center" vertical="center" shrinkToFit="1"/>
    </xf>
    <xf numFmtId="0" fontId="104" fillId="8" borderId="49" xfId="8" applyFont="1" applyFill="1" applyBorder="1" applyAlignment="1">
      <alignment horizontal="center" vertical="center"/>
    </xf>
    <xf numFmtId="0" fontId="104" fillId="8" borderId="51" xfId="8" applyFont="1" applyFill="1" applyBorder="1" applyAlignment="1">
      <alignment horizontal="center" vertical="center"/>
    </xf>
    <xf numFmtId="198" fontId="106" fillId="17" borderId="13" xfId="8" applyNumberFormat="1" applyFont="1" applyFill="1" applyBorder="1" applyAlignment="1" applyProtection="1">
      <alignment horizontal="center" vertical="center" shrinkToFit="1"/>
      <protection locked="0"/>
    </xf>
    <xf numFmtId="198" fontId="106" fillId="17" borderId="0" xfId="8" applyNumberFormat="1" applyFont="1" applyFill="1" applyAlignment="1" applyProtection="1">
      <alignment horizontal="center" vertical="center" shrinkToFit="1"/>
      <protection locked="0"/>
    </xf>
    <xf numFmtId="187" fontId="106" fillId="17" borderId="0" xfId="8" applyNumberFormat="1" applyFont="1" applyFill="1" applyAlignment="1" applyProtection="1">
      <alignment horizontal="center" vertical="center" shrinkToFit="1"/>
      <protection locked="0"/>
    </xf>
    <xf numFmtId="0" fontId="104" fillId="8" borderId="246" xfId="8" applyFont="1" applyFill="1" applyBorder="1" applyAlignment="1">
      <alignment horizontal="center" vertical="center"/>
    </xf>
    <xf numFmtId="0" fontId="104" fillId="8" borderId="245" xfId="8" applyFont="1" applyFill="1" applyBorder="1" applyAlignment="1">
      <alignment horizontal="center" vertical="center"/>
    </xf>
    <xf numFmtId="0" fontId="104" fillId="8" borderId="243" xfId="8" applyFont="1" applyFill="1" applyBorder="1" applyAlignment="1">
      <alignment horizontal="center" vertical="center"/>
    </xf>
    <xf numFmtId="0" fontId="104" fillId="8" borderId="173" xfId="8" applyFont="1" applyFill="1" applyBorder="1" applyAlignment="1">
      <alignment horizontal="center" vertical="center"/>
    </xf>
    <xf numFmtId="0" fontId="108" fillId="0" borderId="53" xfId="8" applyFont="1" applyBorder="1" applyAlignment="1">
      <alignment horizontal="left" vertical="center"/>
    </xf>
    <xf numFmtId="0" fontId="108" fillId="0" borderId="57" xfId="8" applyFont="1" applyBorder="1" applyAlignment="1">
      <alignment horizontal="left" vertical="center"/>
    </xf>
    <xf numFmtId="0" fontId="108" fillId="0" borderId="173" xfId="8" applyFont="1" applyBorder="1" applyAlignment="1">
      <alignment horizontal="left" vertical="center"/>
    </xf>
    <xf numFmtId="0" fontId="108" fillId="0" borderId="247" xfId="8" applyFont="1" applyBorder="1" applyAlignment="1">
      <alignment horizontal="left" vertical="center"/>
    </xf>
    <xf numFmtId="0" fontId="111" fillId="0" borderId="52" xfId="8" applyFont="1" applyBorder="1" applyAlignment="1">
      <alignment horizontal="center" vertical="center" wrapText="1"/>
    </xf>
    <xf numFmtId="0" fontId="111" fillId="0" borderId="53" xfId="8" applyFont="1" applyBorder="1" applyAlignment="1">
      <alignment horizontal="center" vertical="center" wrapText="1"/>
    </xf>
    <xf numFmtId="0" fontId="108" fillId="0" borderId="0" xfId="8" applyFont="1" applyAlignment="1">
      <alignment horizontal="left" vertical="center"/>
    </xf>
    <xf numFmtId="0" fontId="108" fillId="0" borderId="138" xfId="8" applyFont="1" applyBorder="1" applyAlignment="1">
      <alignment horizontal="left" vertical="center"/>
    </xf>
    <xf numFmtId="0" fontId="109" fillId="0" borderId="160" xfId="8" applyFont="1" applyBorder="1" applyAlignment="1">
      <alignment horizontal="center" vertical="top" wrapText="1"/>
    </xf>
    <xf numFmtId="0" fontId="109" fillId="0" borderId="53" xfId="8" applyFont="1" applyBorder="1" applyAlignment="1">
      <alignment horizontal="center" vertical="top" wrapText="1"/>
    </xf>
    <xf numFmtId="0" fontId="114" fillId="0" borderId="160" xfId="8" applyFont="1" applyBorder="1" applyAlignment="1">
      <alignment horizontal="center" vertical="center"/>
    </xf>
    <xf numFmtId="0" fontId="114" fillId="0" borderId="53" xfId="8" applyFont="1" applyBorder="1" applyAlignment="1">
      <alignment horizontal="center" vertical="center"/>
    </xf>
    <xf numFmtId="0" fontId="116" fillId="15" borderId="139" xfId="8" applyFont="1" applyFill="1" applyBorder="1" applyAlignment="1" applyProtection="1">
      <alignment horizontal="center" vertical="center"/>
      <protection locked="0"/>
    </xf>
    <xf numFmtId="0" fontId="104" fillId="0" borderId="0" xfId="8" applyFont="1" applyAlignment="1">
      <alignment horizontal="left" vertical="center"/>
    </xf>
    <xf numFmtId="0" fontId="108" fillId="0" borderId="53" xfId="8" applyFont="1" applyBorder="1" applyAlignment="1">
      <alignment horizontal="left" vertical="center" wrapText="1"/>
    </xf>
    <xf numFmtId="0" fontId="108" fillId="0" borderId="182" xfId="8" applyFont="1" applyBorder="1" applyAlignment="1">
      <alignment horizontal="left" vertical="center" wrapText="1"/>
    </xf>
    <xf numFmtId="0" fontId="108" fillId="0" borderId="0" xfId="8" applyFont="1" applyAlignment="1">
      <alignment horizontal="left" vertical="center" wrapText="1"/>
    </xf>
    <xf numFmtId="0" fontId="108" fillId="0" borderId="104" xfId="8" applyFont="1" applyBorder="1" applyAlignment="1">
      <alignment horizontal="left" vertical="center" wrapText="1"/>
    </xf>
    <xf numFmtId="0" fontId="108" fillId="0" borderId="10" xfId="8" applyFont="1" applyBorder="1" applyAlignment="1">
      <alignment horizontal="left" vertical="center" wrapText="1"/>
    </xf>
    <xf numFmtId="0" fontId="108" fillId="0" borderId="12" xfId="8" applyFont="1" applyBorder="1" applyAlignment="1">
      <alignment horizontal="left" vertical="center" wrapText="1"/>
    </xf>
    <xf numFmtId="0" fontId="29" fillId="0" borderId="52" xfId="0" applyFont="1" applyBorder="1" applyAlignment="1" applyProtection="1">
      <alignment horizontal="center" vertical="center"/>
    </xf>
    <xf numFmtId="0" fontId="29" fillId="0" borderId="53" xfId="0" applyFont="1" applyBorder="1" applyAlignment="1" applyProtection="1">
      <alignment horizontal="center" vertical="center"/>
    </xf>
    <xf numFmtId="0" fontId="29" fillId="0" borderId="57" xfId="0" applyFont="1" applyBorder="1" applyAlignment="1" applyProtection="1">
      <alignment horizontal="center" vertical="center"/>
    </xf>
    <xf numFmtId="0" fontId="29" fillId="0" borderId="49" xfId="0" applyFont="1" applyBorder="1" applyAlignment="1" applyProtection="1">
      <alignment horizontal="center" vertical="center" wrapText="1"/>
    </xf>
    <xf numFmtId="0" fontId="29" fillId="0" borderId="50" xfId="0" applyFont="1" applyBorder="1" applyAlignment="1" applyProtection="1">
      <alignment horizontal="center" vertical="center" wrapText="1"/>
    </xf>
    <xf numFmtId="0" fontId="29" fillId="0" borderId="51" xfId="0" applyFont="1" applyBorder="1" applyAlignment="1" applyProtection="1">
      <alignment horizontal="center" vertical="center" wrapText="1"/>
    </xf>
    <xf numFmtId="0" fontId="29" fillId="0" borderId="0" xfId="0" applyFont="1" applyAlignment="1" applyProtection="1">
      <alignment horizontal="center" vertical="center"/>
    </xf>
    <xf numFmtId="0" fontId="29" fillId="0" borderId="49" xfId="0" applyFont="1" applyBorder="1" applyAlignment="1" applyProtection="1">
      <alignment horizontal="center" vertical="center"/>
    </xf>
    <xf numFmtId="0" fontId="29" fillId="0" borderId="50" xfId="0" applyFont="1" applyBorder="1" applyAlignment="1" applyProtection="1">
      <alignment horizontal="center" vertical="center"/>
    </xf>
    <xf numFmtId="0" fontId="29" fillId="0" borderId="51" xfId="0" applyFont="1" applyBorder="1" applyAlignment="1" applyProtection="1">
      <alignment horizontal="center" vertical="center"/>
    </xf>
    <xf numFmtId="0" fontId="29" fillId="0" borderId="5" xfId="0" applyFont="1" applyBorder="1" applyAlignment="1" applyProtection="1">
      <alignment horizontal="left" vertical="center"/>
    </xf>
    <xf numFmtId="0" fontId="29" fillId="0" borderId="7" xfId="0" applyFont="1" applyBorder="1" applyAlignment="1" applyProtection="1">
      <alignment horizontal="left" vertical="center"/>
    </xf>
    <xf numFmtId="0" fontId="29" fillId="0" borderId="3" xfId="0" applyFont="1" applyBorder="1" applyAlignment="1" applyProtection="1">
      <alignment horizontal="left" vertical="center"/>
    </xf>
    <xf numFmtId="0" fontId="29" fillId="0" borderId="2" xfId="0" applyFont="1" applyBorder="1" applyAlignment="1" applyProtection="1">
      <alignment horizontal="left" vertical="center"/>
    </xf>
    <xf numFmtId="0" fontId="29" fillId="0" borderId="107" xfId="0" applyFont="1" applyBorder="1" applyAlignment="1" applyProtection="1">
      <alignment horizontal="left" vertical="center"/>
    </xf>
    <xf numFmtId="0" fontId="29" fillId="0" borderId="108" xfId="0" applyFont="1" applyBorder="1" applyAlignment="1" applyProtection="1">
      <alignment horizontal="left" vertical="center"/>
    </xf>
    <xf numFmtId="0" fontId="29" fillId="0" borderId="23" xfId="0" applyFont="1" applyBorder="1" applyAlignment="1" applyProtection="1">
      <alignment horizontal="left" vertical="center"/>
    </xf>
    <xf numFmtId="0" fontId="31" fillId="0" borderId="108" xfId="0" applyFont="1" applyBorder="1" applyAlignment="1" applyProtection="1">
      <alignment horizontal="left" vertical="center"/>
    </xf>
    <xf numFmtId="0" fontId="31" fillId="0" borderId="23" xfId="0" applyFont="1" applyBorder="1" applyAlignment="1" applyProtection="1">
      <alignment horizontal="left" vertical="center"/>
    </xf>
    <xf numFmtId="0" fontId="29" fillId="0" borderId="112" xfId="0" applyFont="1" applyBorder="1" applyAlignment="1" applyProtection="1">
      <alignment horizontal="left" vertical="center"/>
    </xf>
    <xf numFmtId="0" fontId="29" fillId="0" borderId="113" xfId="0" applyFont="1" applyBorder="1" applyAlignment="1" applyProtection="1">
      <alignment horizontal="left" vertical="center"/>
    </xf>
    <xf numFmtId="0" fontId="29" fillId="0" borderId="0" xfId="0" applyFont="1" applyAlignment="1" applyProtection="1">
      <alignment horizontal="left" vertical="top" wrapText="1"/>
    </xf>
    <xf numFmtId="0" fontId="29" fillId="0" borderId="60" xfId="0" applyFont="1" applyBorder="1" applyAlignment="1" applyProtection="1">
      <alignment horizontal="left" vertical="center"/>
    </xf>
    <xf numFmtId="0" fontId="29" fillId="0" borderId="59" xfId="0" applyFont="1" applyBorder="1" applyAlignment="1" applyProtection="1">
      <alignment horizontal="center" vertical="center" wrapText="1"/>
    </xf>
    <xf numFmtId="0" fontId="29" fillId="0" borderId="60" xfId="0" applyFont="1" applyBorder="1" applyAlignment="1" applyProtection="1">
      <alignment horizontal="center" vertical="center" wrapText="1"/>
    </xf>
    <xf numFmtId="187" fontId="29" fillId="0" borderId="115" xfId="0" applyNumberFormat="1" applyFont="1" applyBorder="1" applyAlignment="1" applyProtection="1">
      <alignment horizontal="center" vertical="center" wrapText="1"/>
    </xf>
    <xf numFmtId="187" fontId="29" fillId="0" borderId="116" xfId="0" applyNumberFormat="1" applyFont="1" applyBorder="1" applyAlignment="1" applyProtection="1">
      <alignment horizontal="center" vertical="center" wrapText="1"/>
    </xf>
    <xf numFmtId="187" fontId="29" fillId="0" borderId="58" xfId="0" applyNumberFormat="1" applyFont="1" applyBorder="1" applyAlignment="1" applyProtection="1">
      <alignment horizontal="center" vertical="center" wrapText="1"/>
    </xf>
    <xf numFmtId="187" fontId="29" fillId="0" borderId="61" xfId="0" applyNumberFormat="1" applyFont="1" applyBorder="1" applyAlignment="1" applyProtection="1">
      <alignment horizontal="center" vertical="center" wrapText="1"/>
    </xf>
    <xf numFmtId="0" fontId="29" fillId="0" borderId="58" xfId="0" applyFont="1" applyBorder="1" applyAlignment="1" applyProtection="1">
      <alignment horizontal="center" vertical="center" wrapText="1"/>
    </xf>
    <xf numFmtId="0" fontId="29" fillId="0" borderId="61" xfId="0" applyFont="1" applyBorder="1" applyAlignment="1" applyProtection="1">
      <alignment horizontal="center" vertical="center" wrapText="1"/>
    </xf>
    <xf numFmtId="0" fontId="56" fillId="0" borderId="159" xfId="2" applyFont="1" applyFill="1" applyBorder="1" applyAlignment="1" applyProtection="1">
      <alignment horizontal="center" vertical="center" wrapText="1"/>
    </xf>
    <xf numFmtId="0" fontId="56" fillId="0" borderId="157" xfId="2" applyFont="1" applyFill="1" applyBorder="1" applyAlignment="1" applyProtection="1">
      <alignment horizontal="center" vertical="center"/>
    </xf>
    <xf numFmtId="0" fontId="56" fillId="0" borderId="157" xfId="2" applyFont="1" applyFill="1" applyBorder="1" applyAlignment="1" applyProtection="1">
      <alignment horizontal="center" vertical="center" wrapText="1"/>
    </xf>
    <xf numFmtId="0" fontId="56" fillId="0" borderId="156" xfId="2" applyFont="1" applyFill="1" applyBorder="1" applyAlignment="1" applyProtection="1">
      <alignment horizontal="center" vertical="center" wrapText="1"/>
    </xf>
    <xf numFmtId="0" fontId="56" fillId="0" borderId="52" xfId="2" applyFont="1" applyBorder="1" applyAlignment="1">
      <alignment horizontal="center" vertical="center" wrapText="1"/>
    </xf>
    <xf numFmtId="0" fontId="56" fillId="0" borderId="88" xfId="2" applyFont="1" applyBorder="1" applyAlignment="1">
      <alignment horizontal="center" vertical="center" wrapText="1"/>
    </xf>
    <xf numFmtId="0" fontId="56" fillId="0" borderId="52" xfId="2" applyFont="1" applyBorder="1" applyAlignment="1">
      <alignment horizontal="left" vertical="center" wrapText="1"/>
    </xf>
    <xf numFmtId="0" fontId="56" fillId="0" borderId="160" xfId="2" applyFont="1" applyBorder="1" applyAlignment="1">
      <alignment horizontal="left" vertical="center" wrapText="1"/>
    </xf>
    <xf numFmtId="0" fontId="62" fillId="0" borderId="3" xfId="2" applyFont="1" applyBorder="1" applyAlignment="1">
      <alignment horizontal="center" vertical="center" wrapText="1"/>
    </xf>
    <xf numFmtId="0" fontId="62" fillId="0" borderId="131" xfId="2" applyFont="1" applyBorder="1" applyAlignment="1">
      <alignment horizontal="center" vertical="center" wrapText="1"/>
    </xf>
    <xf numFmtId="0" fontId="59" fillId="0" borderId="162" xfId="2" applyFont="1" applyBorder="1" applyAlignment="1">
      <alignment horizontal="distributed" vertical="center"/>
    </xf>
    <xf numFmtId="0" fontId="56" fillId="0" borderId="157" xfId="2" applyFont="1" applyFill="1" applyBorder="1" applyAlignment="1" applyProtection="1">
      <alignment horizontal="center" vertical="center" shrinkToFit="1"/>
    </xf>
    <xf numFmtId="0" fontId="56" fillId="0" borderId="156" xfId="2" applyFont="1" applyFill="1" applyBorder="1" applyAlignment="1" applyProtection="1">
      <alignment horizontal="center" vertical="center" shrinkToFit="1"/>
    </xf>
    <xf numFmtId="0" fontId="65" fillId="0" borderId="0" xfId="2" applyFont="1" applyAlignment="1">
      <alignment horizontal="center" vertical="center"/>
    </xf>
    <xf numFmtId="0" fontId="56" fillId="0" borderId="10" xfId="2" applyFont="1" applyBorder="1" applyAlignment="1">
      <alignment horizontal="center" vertical="center" shrinkToFit="1"/>
    </xf>
    <xf numFmtId="0" fontId="59" fillId="0" borderId="54" xfId="2" applyFont="1" applyBorder="1" applyAlignment="1">
      <alignment horizontal="distributed" vertical="center"/>
    </xf>
    <xf numFmtId="0" fontId="56" fillId="0" borderId="87" xfId="2" applyFont="1" applyBorder="1" applyAlignment="1" applyProtection="1">
      <alignment horizontal="center" vertical="center" shrinkToFit="1"/>
    </xf>
    <xf numFmtId="0" fontId="56" fillId="0" borderId="56" xfId="2" applyFont="1" applyBorder="1" applyAlignment="1" applyProtection="1">
      <alignment horizontal="center" vertical="center" shrinkToFit="1"/>
    </xf>
    <xf numFmtId="0" fontId="59" fillId="0" borderId="90" xfId="2" applyFont="1" applyBorder="1" applyAlignment="1">
      <alignment horizontal="distributed" vertical="center"/>
    </xf>
    <xf numFmtId="0" fontId="56" fillId="0" borderId="5" xfId="2" applyFont="1" applyFill="1" applyBorder="1" applyAlignment="1" applyProtection="1">
      <alignment horizontal="center" vertical="center" shrinkToFit="1"/>
    </xf>
    <xf numFmtId="0" fontId="56" fillId="0" borderId="91" xfId="2" applyFont="1" applyFill="1" applyBorder="1" applyAlignment="1" applyProtection="1">
      <alignment horizontal="center" vertical="center" shrinkToFit="1"/>
    </xf>
    <xf numFmtId="0" fontId="56" fillId="0" borderId="0" xfId="2" applyFont="1" applyAlignment="1">
      <alignment horizontal="center" vertical="center"/>
    </xf>
    <xf numFmtId="0" fontId="7" fillId="0" borderId="0" xfId="2" applyAlignment="1">
      <alignment horizontal="center" vertical="center"/>
    </xf>
    <xf numFmtId="0" fontId="57" fillId="0" borderId="9" xfId="2" applyFont="1" applyBorder="1" applyAlignment="1">
      <alignment vertical="center" wrapText="1"/>
    </xf>
    <xf numFmtId="0" fontId="59" fillId="0" borderId="177" xfId="2" applyFont="1" applyBorder="1" applyAlignment="1">
      <alignment horizontal="center" vertical="top"/>
    </xf>
    <xf numFmtId="0" fontId="59" fillId="0" borderId="92" xfId="2" applyFont="1" applyBorder="1" applyAlignment="1">
      <alignment horizontal="center" vertical="top"/>
    </xf>
    <xf numFmtId="0" fontId="59" fillId="0" borderId="174" xfId="2" applyFont="1" applyBorder="1" applyAlignment="1">
      <alignment horizontal="center" vertical="top"/>
    </xf>
    <xf numFmtId="0" fontId="59" fillId="0" borderId="88" xfId="2" applyFont="1" applyBorder="1" applyAlignment="1">
      <alignment horizontal="center" vertical="top"/>
    </xf>
    <xf numFmtId="0" fontId="59" fillId="0" borderId="85" xfId="2" applyFont="1" applyBorder="1" applyAlignment="1">
      <alignment horizontal="center" vertical="top"/>
    </xf>
    <xf numFmtId="0" fontId="59" fillId="0" borderId="103" xfId="2" applyFont="1" applyBorder="1" applyAlignment="1">
      <alignment horizontal="center" vertical="top"/>
    </xf>
    <xf numFmtId="0" fontId="57" fillId="0" borderId="8" xfId="2" applyFont="1" applyBorder="1" applyAlignment="1">
      <alignment horizontal="left" vertical="center" wrapText="1"/>
    </xf>
    <xf numFmtId="0" fontId="57" fillId="0" borderId="91" xfId="2" applyFont="1" applyBorder="1" applyAlignment="1">
      <alignment horizontal="left" vertical="center" wrapText="1"/>
    </xf>
    <xf numFmtId="0" fontId="57" fillId="2" borderId="82" xfId="2" applyFont="1" applyFill="1" applyBorder="1" applyAlignment="1" applyProtection="1">
      <alignment horizontal="left" vertical="center" wrapText="1"/>
      <protection locked="0"/>
    </xf>
    <xf numFmtId="0" fontId="57" fillId="2" borderId="83" xfId="2" applyFont="1" applyFill="1" applyBorder="1" applyAlignment="1" applyProtection="1">
      <alignment horizontal="left" vertical="center" wrapText="1"/>
      <protection locked="0"/>
    </xf>
    <xf numFmtId="0" fontId="57" fillId="0" borderId="8" xfId="2" applyFont="1" applyBorder="1" applyAlignment="1">
      <alignment vertical="center" wrapText="1"/>
    </xf>
    <xf numFmtId="0" fontId="57" fillId="0" borderId="163" xfId="2" applyFont="1" applyBorder="1" applyAlignment="1">
      <alignment vertical="center" wrapText="1"/>
    </xf>
    <xf numFmtId="0" fontId="57" fillId="0" borderId="6" xfId="2" applyFont="1" applyBorder="1" applyAlignment="1">
      <alignment horizontal="center" vertical="center" wrapText="1"/>
    </xf>
    <xf numFmtId="0" fontId="57" fillId="0" borderId="158" xfId="2" applyFont="1" applyBorder="1" applyAlignment="1">
      <alignment horizontal="center" vertical="center" wrapText="1"/>
    </xf>
    <xf numFmtId="0" fontId="59" fillId="0" borderId="115" xfId="2" applyFont="1" applyBorder="1" applyAlignment="1">
      <alignment vertical="center" wrapText="1"/>
    </xf>
    <xf numFmtId="0" fontId="59" fillId="0" borderId="171" xfId="2" applyFont="1" applyBorder="1" applyAlignment="1">
      <alignment vertical="center" wrapText="1"/>
    </xf>
    <xf numFmtId="0" fontId="59" fillId="0" borderId="170" xfId="2" applyFont="1" applyBorder="1" applyAlignment="1">
      <alignment vertical="center" wrapText="1"/>
    </xf>
    <xf numFmtId="0" fontId="57" fillId="0" borderId="1" xfId="2" applyFont="1" applyBorder="1" applyAlignment="1">
      <alignment horizontal="center" vertical="center" wrapText="1"/>
    </xf>
    <xf numFmtId="0" fontId="57" fillId="0" borderId="82" xfId="2" applyFont="1" applyBorder="1" applyAlignment="1">
      <alignment horizontal="center" vertical="center" wrapText="1"/>
    </xf>
    <xf numFmtId="0" fontId="59" fillId="0" borderId="55" xfId="2" applyFont="1" applyBorder="1" applyAlignment="1">
      <alignment horizontal="distributed" vertical="center"/>
    </xf>
    <xf numFmtId="0" fontId="56" fillId="0" borderId="87" xfId="2" applyFont="1" applyBorder="1" applyAlignment="1">
      <alignment vertical="center" shrinkToFit="1"/>
    </xf>
    <xf numFmtId="0" fontId="56" fillId="0" borderId="171" xfId="2" applyFont="1" applyBorder="1" applyAlignment="1">
      <alignment vertical="center" shrinkToFit="1"/>
    </xf>
    <xf numFmtId="0" fontId="56" fillId="0" borderId="116" xfId="2" applyFont="1" applyBorder="1" applyAlignment="1">
      <alignment vertical="center" shrinkToFit="1"/>
    </xf>
    <xf numFmtId="0" fontId="56" fillId="0" borderId="7" xfId="2" applyFont="1" applyBorder="1" applyAlignment="1">
      <alignment horizontal="distributed" vertical="center"/>
    </xf>
    <xf numFmtId="0" fontId="56" fillId="2" borderId="7" xfId="2" applyFont="1" applyFill="1" applyBorder="1" applyAlignment="1" applyProtection="1">
      <alignment horizontal="center" vertical="center" shrinkToFit="1"/>
      <protection locked="0"/>
    </xf>
    <xf numFmtId="0" fontId="57" fillId="0" borderId="166" xfId="2" applyFont="1" applyBorder="1" applyAlignment="1">
      <alignment horizontal="left" vertical="center" wrapText="1"/>
    </xf>
    <xf numFmtId="0" fontId="57" fillId="0" borderId="165" xfId="2" applyFont="1" applyBorder="1" applyAlignment="1">
      <alignment horizontal="left" vertical="center" wrapText="1"/>
    </xf>
    <xf numFmtId="0" fontId="57" fillId="0" borderId="164" xfId="2" applyFont="1" applyBorder="1" applyAlignment="1">
      <alignment horizontal="left" vertical="center" wrapText="1"/>
    </xf>
    <xf numFmtId="58" fontId="56" fillId="0" borderId="0" xfId="2" applyNumberFormat="1" applyFont="1" applyAlignment="1">
      <alignment horizontal="center" vertical="center"/>
    </xf>
    <xf numFmtId="0" fontId="59" fillId="0" borderId="8" xfId="2" applyFont="1" applyBorder="1" applyAlignment="1">
      <alignment horizontal="distributed" vertical="center"/>
    </xf>
    <xf numFmtId="0" fontId="56" fillId="0" borderId="10" xfId="2" applyFont="1" applyBorder="1" applyAlignment="1">
      <alignment horizontal="distributed" vertical="center"/>
    </xf>
    <xf numFmtId="0" fontId="56" fillId="2" borderId="10" xfId="2" applyFont="1" applyFill="1" applyBorder="1" applyAlignment="1" applyProtection="1">
      <alignment horizontal="center" vertical="center" shrinkToFit="1"/>
      <protection locked="0"/>
    </xf>
    <xf numFmtId="0" fontId="56" fillId="0" borderId="5" xfId="2" applyFont="1" applyBorder="1" applyAlignment="1">
      <alignment vertical="center" shrinkToFit="1"/>
    </xf>
    <xf numFmtId="0" fontId="56" fillId="0" borderId="7" xfId="2" applyFont="1" applyBorder="1" applyAlignment="1">
      <alignment vertical="center" shrinkToFit="1"/>
    </xf>
    <xf numFmtId="0" fontId="56" fillId="0" borderId="60" xfId="2" applyFont="1" applyBorder="1" applyAlignment="1">
      <alignment vertical="center" shrinkToFit="1"/>
    </xf>
    <xf numFmtId="0" fontId="59" fillId="0" borderId="163" xfId="2" applyFont="1" applyBorder="1" applyAlignment="1">
      <alignment horizontal="distributed" vertical="center"/>
    </xf>
    <xf numFmtId="0" fontId="56" fillId="0" borderId="157" xfId="2" applyFont="1" applyBorder="1" applyAlignment="1">
      <alignment vertical="center" shrinkToFit="1"/>
    </xf>
    <xf numFmtId="0" fontId="56" fillId="0" borderId="178" xfId="2" applyFont="1" applyBorder="1" applyAlignment="1">
      <alignment vertical="center" shrinkToFit="1"/>
    </xf>
    <xf numFmtId="0" fontId="56" fillId="0" borderId="161" xfId="2" applyFont="1" applyBorder="1" applyAlignment="1">
      <alignment vertical="center" shrinkToFit="1"/>
    </xf>
    <xf numFmtId="38" fontId="59" fillId="2" borderId="169" xfId="3" applyFont="1" applyFill="1" applyBorder="1" applyAlignment="1" applyProtection="1">
      <alignment horizontal="center" vertical="center"/>
      <protection locked="0"/>
    </xf>
    <xf numFmtId="38" fontId="59" fillId="2" borderId="168" xfId="3" applyFont="1" applyFill="1" applyBorder="1" applyAlignment="1" applyProtection="1">
      <alignment horizontal="center" vertical="center"/>
      <protection locked="0"/>
    </xf>
    <xf numFmtId="38" fontId="59" fillId="2" borderId="167" xfId="3" applyFont="1" applyFill="1" applyBorder="1" applyAlignment="1" applyProtection="1">
      <alignment horizontal="center" vertical="center"/>
      <protection locked="0"/>
    </xf>
    <xf numFmtId="0" fontId="56" fillId="2" borderId="0" xfId="2" applyFont="1" applyFill="1" applyAlignment="1" applyProtection="1">
      <alignment horizontal="center" vertical="center" shrinkToFit="1"/>
      <protection locked="0"/>
    </xf>
    <xf numFmtId="0" fontId="59" fillId="2" borderId="11" xfId="2" applyFont="1" applyFill="1" applyBorder="1" applyAlignment="1" applyProtection="1">
      <alignment horizontal="left" vertical="center" wrapText="1"/>
      <protection locked="0"/>
    </xf>
    <xf numFmtId="0" fontId="59" fillId="2" borderId="10" xfId="2" applyFont="1" applyFill="1" applyBorder="1" applyAlignment="1" applyProtection="1">
      <alignment horizontal="left" vertical="center" wrapText="1"/>
      <protection locked="0"/>
    </xf>
    <xf numFmtId="0" fontId="59" fillId="2" borderId="61" xfId="2" applyFont="1" applyFill="1" applyBorder="1" applyAlignment="1" applyProtection="1">
      <alignment horizontal="left" vertical="center" wrapText="1"/>
      <protection locked="0"/>
    </xf>
    <xf numFmtId="0" fontId="56" fillId="0" borderId="256" xfId="4" applyFont="1" applyBorder="1" applyAlignment="1">
      <alignment horizontal="left" vertical="center"/>
    </xf>
    <xf numFmtId="0" fontId="56" fillId="0" borderId="134" xfId="4" applyFont="1" applyBorder="1" applyAlignment="1">
      <alignment horizontal="left" vertical="center"/>
    </xf>
    <xf numFmtId="191" fontId="119" fillId="18" borderId="133" xfId="4" applyNumberFormat="1" applyFont="1" applyFill="1" applyBorder="1" applyAlignment="1">
      <alignment horizontal="right" vertical="center"/>
    </xf>
    <xf numFmtId="191" fontId="119" fillId="18" borderId="134" xfId="4" applyNumberFormat="1" applyFont="1" applyFill="1" applyBorder="1" applyAlignment="1">
      <alignment horizontal="right" vertical="center"/>
    </xf>
    <xf numFmtId="0" fontId="120" fillId="0" borderId="0" xfId="0" applyFont="1" applyAlignment="1">
      <alignment horizontal="center" vertical="center"/>
    </xf>
    <xf numFmtId="0" fontId="56" fillId="0" borderId="52" xfId="4" applyFont="1" applyBorder="1" applyAlignment="1">
      <alignment vertical="center"/>
    </xf>
    <xf numFmtId="0" fontId="73" fillId="0" borderId="53" xfId="4" applyBorder="1" applyAlignment="1">
      <alignment vertical="center"/>
    </xf>
    <xf numFmtId="0" fontId="73" fillId="0" borderId="57" xfId="4" applyBorder="1" applyAlignment="1">
      <alignment vertical="center"/>
    </xf>
    <xf numFmtId="0" fontId="73" fillId="0" borderId="85" xfId="4" applyBorder="1" applyAlignment="1">
      <alignment vertical="center"/>
    </xf>
    <xf numFmtId="0" fontId="73" fillId="0" borderId="103" xfId="4" applyBorder="1" applyAlignment="1">
      <alignment vertical="center"/>
    </xf>
    <xf numFmtId="0" fontId="62" fillId="0" borderId="53" xfId="4" applyFont="1" applyBorder="1" applyAlignment="1">
      <alignment vertical="center" wrapText="1"/>
    </xf>
    <xf numFmtId="0" fontId="73" fillId="0" borderId="53" xfId="4" applyBorder="1" applyAlignment="1">
      <alignment vertical="center" wrapText="1"/>
    </xf>
    <xf numFmtId="0" fontId="73" fillId="0" borderId="57" xfId="4" applyBorder="1" applyAlignment="1">
      <alignment vertical="center" wrapText="1"/>
    </xf>
    <xf numFmtId="0" fontId="73" fillId="0" borderId="139" xfId="4" applyBorder="1" applyAlignment="1">
      <alignment vertical="center" wrapText="1"/>
    </xf>
    <xf numFmtId="0" fontId="73" fillId="0" borderId="84" xfId="4" applyBorder="1" applyAlignment="1">
      <alignment vertical="center" wrapText="1"/>
    </xf>
    <xf numFmtId="0" fontId="59" fillId="18" borderId="52" xfId="4" applyFont="1" applyFill="1" applyBorder="1" applyAlignment="1" applyProtection="1">
      <alignment horizontal="center" vertical="center"/>
      <protection locked="0"/>
    </xf>
    <xf numFmtId="0" fontId="59" fillId="18" borderId="53" xfId="4" applyFont="1" applyFill="1" applyBorder="1" applyAlignment="1" applyProtection="1">
      <alignment horizontal="center" vertical="center"/>
      <protection locked="0"/>
    </xf>
    <xf numFmtId="0" fontId="59" fillId="18" borderId="57" xfId="4" applyFont="1" applyFill="1" applyBorder="1" applyAlignment="1" applyProtection="1">
      <alignment horizontal="center" vertical="center"/>
      <protection locked="0"/>
    </xf>
    <xf numFmtId="0" fontId="59" fillId="18" borderId="99" xfId="4" applyFont="1" applyFill="1" applyBorder="1" applyAlignment="1" applyProtection="1">
      <alignment horizontal="center" vertical="center"/>
      <protection locked="0"/>
    </xf>
    <xf numFmtId="0" fontId="59" fillId="18" borderId="139" xfId="4" applyFont="1" applyFill="1" applyBorder="1" applyAlignment="1" applyProtection="1">
      <alignment horizontal="center" vertical="center"/>
      <protection locked="0"/>
    </xf>
    <xf numFmtId="0" fontId="59" fillId="18" borderId="84" xfId="4" applyFont="1" applyFill="1" applyBorder="1" applyAlignment="1" applyProtection="1">
      <alignment horizontal="center" vertical="center"/>
      <protection locked="0"/>
    </xf>
    <xf numFmtId="0" fontId="56" fillId="0" borderId="5" xfId="4" applyFont="1" applyBorder="1" applyAlignment="1">
      <alignment horizontal="left" vertical="center" wrapText="1"/>
    </xf>
    <xf numFmtId="0" fontId="56" fillId="0" borderId="7" xfId="4" applyFont="1" applyBorder="1" applyAlignment="1">
      <alignment horizontal="left" vertical="center"/>
    </xf>
    <xf numFmtId="191" fontId="56" fillId="0" borderId="5" xfId="4" applyNumberFormat="1" applyFont="1" applyFill="1" applyBorder="1" applyAlignment="1">
      <alignment horizontal="right" vertical="center"/>
    </xf>
    <xf numFmtId="191" fontId="56" fillId="0" borderId="7" xfId="4" applyNumberFormat="1" applyFont="1" applyFill="1" applyBorder="1" applyAlignment="1">
      <alignment horizontal="right" vertical="center"/>
    </xf>
    <xf numFmtId="0" fontId="56" fillId="0" borderId="3" xfId="4" applyFont="1" applyBorder="1" applyAlignment="1">
      <alignment horizontal="left" vertical="center"/>
    </xf>
    <xf numFmtId="0" fontId="56" fillId="0" borderId="2" xfId="4" applyFont="1" applyBorder="1" applyAlignment="1">
      <alignment horizontal="left" vertical="center"/>
    </xf>
    <xf numFmtId="191" fontId="56" fillId="0" borderId="3" xfId="4" applyNumberFormat="1" applyFont="1" applyFill="1" applyBorder="1" applyAlignment="1">
      <alignment horizontal="right" vertical="center"/>
    </xf>
    <xf numFmtId="191" fontId="56" fillId="0" borderId="2" xfId="4" applyNumberFormat="1" applyFont="1" applyFill="1" applyBorder="1" applyAlignment="1">
      <alignment horizontal="right" vertical="center"/>
    </xf>
    <xf numFmtId="0" fontId="56" fillId="0" borderId="252" xfId="4" applyFont="1" applyBorder="1" applyAlignment="1">
      <alignment horizontal="left" vertical="center"/>
    </xf>
    <xf numFmtId="0" fontId="56" fillId="0" borderId="253" xfId="4" applyFont="1" applyBorder="1" applyAlignment="1">
      <alignment horizontal="left" vertical="center"/>
    </xf>
    <xf numFmtId="191" fontId="119" fillId="0" borderId="254" xfId="4" applyNumberFormat="1" applyFont="1" applyFill="1" applyBorder="1" applyAlignment="1">
      <alignment horizontal="right" vertical="center"/>
    </xf>
    <xf numFmtId="191" fontId="119" fillId="0" borderId="253" xfId="4" applyNumberFormat="1" applyFont="1" applyFill="1" applyBorder="1" applyAlignment="1">
      <alignment horizontal="right" vertical="center"/>
    </xf>
    <xf numFmtId="0" fontId="56" fillId="0" borderId="52" xfId="2" applyFont="1" applyBorder="1" applyAlignment="1" applyProtection="1">
      <alignment horizontal="center" vertical="center" textRotation="255" shrinkToFit="1"/>
    </xf>
    <xf numFmtId="0" fontId="56" fillId="0" borderId="182" xfId="2" applyFont="1" applyBorder="1" applyAlignment="1" applyProtection="1">
      <alignment horizontal="center" vertical="center" textRotation="255" shrinkToFit="1"/>
    </xf>
    <xf numFmtId="0" fontId="56" fillId="0" borderId="69" xfId="2" applyFont="1" applyBorder="1" applyAlignment="1" applyProtection="1">
      <alignment horizontal="center" vertical="center" textRotation="255" shrinkToFit="1"/>
    </xf>
    <xf numFmtId="0" fontId="56" fillId="0" borderId="104" xfId="2" applyFont="1" applyBorder="1" applyAlignment="1" applyProtection="1">
      <alignment horizontal="center" vertical="center" textRotation="255" shrinkToFit="1"/>
    </xf>
    <xf numFmtId="0" fontId="56" fillId="0" borderId="58" xfId="2" applyFont="1" applyBorder="1" applyAlignment="1" applyProtection="1">
      <alignment horizontal="center" vertical="center" textRotation="255" shrinkToFit="1"/>
    </xf>
    <xf numFmtId="0" fontId="56" fillId="0" borderId="12" xfId="2" applyFont="1" applyBorder="1" applyAlignment="1" applyProtection="1">
      <alignment horizontal="center" vertical="center" textRotation="255" shrinkToFit="1"/>
    </xf>
    <xf numFmtId="0" fontId="56" fillId="0" borderId="52" xfId="2" applyFont="1" applyBorder="1" applyAlignment="1">
      <alignment vertical="center" wrapText="1"/>
    </xf>
    <xf numFmtId="0" fontId="7" fillId="0" borderId="53" xfId="2" applyBorder="1" applyAlignment="1">
      <alignment vertical="center" wrapText="1"/>
    </xf>
    <xf numFmtId="0" fontId="7" fillId="0" borderId="57" xfId="2" applyBorder="1" applyAlignment="1">
      <alignment vertical="center" wrapText="1"/>
    </xf>
    <xf numFmtId="0" fontId="7" fillId="0" borderId="99" xfId="2" applyBorder="1" applyAlignment="1">
      <alignment vertical="center" wrapText="1"/>
    </xf>
    <xf numFmtId="0" fontId="7" fillId="0" borderId="139" xfId="2" applyBorder="1" applyAlignment="1">
      <alignment vertical="center" wrapText="1"/>
    </xf>
    <xf numFmtId="0" fontId="7" fillId="0" borderId="84" xfId="2" applyBorder="1" applyAlignment="1">
      <alignment vertical="center" wrapText="1"/>
    </xf>
    <xf numFmtId="0" fontId="56" fillId="0" borderId="52" xfId="2" applyFont="1" applyBorder="1" applyProtection="1">
      <alignment vertical="center"/>
    </xf>
    <xf numFmtId="0" fontId="7" fillId="0" borderId="53" xfId="2" applyBorder="1" applyProtection="1">
      <alignment vertical="center"/>
    </xf>
    <xf numFmtId="0" fontId="7" fillId="0" borderId="182" xfId="2" applyBorder="1" applyProtection="1">
      <alignment vertical="center"/>
    </xf>
    <xf numFmtId="0" fontId="56" fillId="0" borderId="159" xfId="2" applyFont="1" applyBorder="1" applyProtection="1">
      <alignment vertical="center"/>
    </xf>
    <xf numFmtId="0" fontId="7" fillId="0" borderId="178" xfId="2" applyBorder="1" applyProtection="1">
      <alignment vertical="center"/>
    </xf>
    <xf numFmtId="0" fontId="7" fillId="0" borderId="158" xfId="2" applyBorder="1" applyProtection="1">
      <alignment vertical="center"/>
    </xf>
    <xf numFmtId="0" fontId="59" fillId="0" borderId="160" xfId="2" applyFont="1" applyBorder="1" applyAlignment="1" applyProtection="1">
      <alignment horizontal="center" vertical="center" wrapText="1"/>
    </xf>
    <xf numFmtId="0" fontId="7" fillId="0" borderId="53" xfId="2" applyBorder="1" applyAlignment="1" applyProtection="1">
      <alignment horizontal="center" vertical="center"/>
    </xf>
    <xf numFmtId="0" fontId="59" fillId="0" borderId="157" xfId="2" applyFont="1" applyBorder="1" applyAlignment="1" applyProtection="1">
      <alignment horizontal="center" vertical="center" wrapText="1"/>
    </xf>
    <xf numFmtId="0" fontId="7" fillId="0" borderId="178" xfId="2" applyBorder="1" applyAlignment="1" applyProtection="1">
      <alignment horizontal="center" vertical="center"/>
    </xf>
    <xf numFmtId="0" fontId="56" fillId="0" borderId="53" xfId="2" applyFont="1" applyBorder="1" applyAlignment="1">
      <alignment horizontal="center" vertical="center" wrapText="1"/>
    </xf>
    <xf numFmtId="0" fontId="56" fillId="0" borderId="57" xfId="2" applyFont="1" applyBorder="1" applyAlignment="1">
      <alignment horizontal="center" vertical="center" wrapText="1"/>
    </xf>
    <xf numFmtId="0" fontId="56" fillId="0" borderId="69" xfId="2" applyFont="1" applyBorder="1" applyAlignment="1">
      <alignment horizontal="center" vertical="center" wrapText="1"/>
    </xf>
    <xf numFmtId="0" fontId="56" fillId="0" borderId="0" xfId="2" applyFont="1" applyAlignment="1">
      <alignment horizontal="center" vertical="center" wrapText="1"/>
    </xf>
    <xf numFmtId="0" fontId="56" fillId="0" borderId="138" xfId="2" applyFont="1" applyBorder="1" applyAlignment="1">
      <alignment horizontal="center" vertical="center" wrapText="1"/>
    </xf>
    <xf numFmtId="0" fontId="56" fillId="0" borderId="99" xfId="2" applyFont="1" applyBorder="1" applyAlignment="1">
      <alignment horizontal="center" vertical="center" wrapText="1"/>
    </xf>
    <xf numFmtId="0" fontId="56" fillId="0" borderId="139" xfId="2" applyFont="1" applyBorder="1" applyAlignment="1">
      <alignment horizontal="center" vertical="center" wrapText="1"/>
    </xf>
    <xf numFmtId="0" fontId="56" fillId="0" borderId="84" xfId="2" applyFont="1" applyBorder="1" applyAlignment="1">
      <alignment horizontal="center" vertical="center" wrapText="1"/>
    </xf>
    <xf numFmtId="0" fontId="56" fillId="0" borderId="232" xfId="2" applyFont="1" applyFill="1" applyBorder="1" applyAlignment="1" applyProtection="1">
      <alignment horizontal="center" vertical="center"/>
    </xf>
    <xf numFmtId="0" fontId="56" fillId="0" borderId="218" xfId="2" applyFont="1" applyFill="1" applyBorder="1" applyAlignment="1" applyProtection="1">
      <alignment horizontal="center" vertical="center"/>
    </xf>
    <xf numFmtId="0" fontId="56" fillId="0" borderId="219" xfId="2" applyFont="1" applyFill="1" applyBorder="1" applyAlignment="1" applyProtection="1">
      <alignment horizontal="center" vertical="center"/>
    </xf>
    <xf numFmtId="0" fontId="56" fillId="0" borderId="223" xfId="2" applyFont="1" applyFill="1" applyBorder="1" applyAlignment="1" applyProtection="1">
      <alignment horizontal="center" vertical="center"/>
    </xf>
    <xf numFmtId="0" fontId="56" fillId="0" borderId="224" xfId="2" applyFont="1" applyFill="1" applyBorder="1" applyAlignment="1" applyProtection="1">
      <alignment horizontal="center" vertical="center"/>
    </xf>
    <xf numFmtId="0" fontId="56" fillId="0" borderId="225" xfId="2" applyFont="1" applyFill="1" applyBorder="1" applyAlignment="1" applyProtection="1">
      <alignment horizontal="center" vertical="center"/>
    </xf>
    <xf numFmtId="0" fontId="56" fillId="0" borderId="217" xfId="2" applyFont="1" applyFill="1" applyBorder="1" applyAlignment="1" applyProtection="1">
      <alignment horizontal="center" vertical="center"/>
    </xf>
    <xf numFmtId="0" fontId="56" fillId="0" borderId="238" xfId="2" applyFont="1" applyFill="1" applyBorder="1" applyAlignment="1" applyProtection="1">
      <alignment horizontal="center" vertical="center"/>
    </xf>
    <xf numFmtId="0" fontId="56" fillId="0" borderId="227" xfId="2" applyFont="1" applyFill="1" applyBorder="1" applyAlignment="1" applyProtection="1">
      <alignment horizontal="center" vertical="center"/>
    </xf>
    <xf numFmtId="0" fontId="56" fillId="0" borderId="228" xfId="2" applyFont="1" applyFill="1" applyBorder="1" applyAlignment="1" applyProtection="1">
      <alignment horizontal="center" vertical="center"/>
    </xf>
    <xf numFmtId="0" fontId="56" fillId="0" borderId="62" xfId="2" applyFont="1" applyBorder="1" applyAlignment="1" applyProtection="1">
      <alignment horizontal="center" vertical="center" textRotation="255" shrinkToFit="1"/>
    </xf>
    <xf numFmtId="0" fontId="56" fillId="0" borderId="4" xfId="2" applyFont="1" applyBorder="1" applyAlignment="1" applyProtection="1">
      <alignment horizontal="center" vertical="center" textRotation="255" shrinkToFit="1"/>
    </xf>
    <xf numFmtId="0" fontId="56" fillId="0" borderId="99" xfId="2" applyFont="1" applyBorder="1" applyAlignment="1" applyProtection="1">
      <alignment horizontal="center" vertical="center" textRotation="255" shrinkToFit="1"/>
    </xf>
    <xf numFmtId="0" fontId="56" fillId="0" borderId="100" xfId="2" applyFont="1" applyBorder="1" applyAlignment="1" applyProtection="1">
      <alignment horizontal="center" vertical="center" textRotation="255" shrinkToFit="1"/>
    </xf>
    <xf numFmtId="0" fontId="56" fillId="0" borderId="220" xfId="2" applyFont="1" applyFill="1" applyBorder="1" applyAlignment="1" applyProtection="1">
      <alignment horizontal="center" vertical="center"/>
    </xf>
    <xf numFmtId="0" fontId="56" fillId="0" borderId="221" xfId="2" applyFont="1" applyFill="1" applyBorder="1" applyAlignment="1" applyProtection="1">
      <alignment horizontal="center" vertical="center"/>
    </xf>
    <xf numFmtId="0" fontId="56" fillId="0" borderId="222" xfId="2" applyFont="1" applyFill="1" applyBorder="1" applyAlignment="1" applyProtection="1">
      <alignment horizontal="center" vertical="center"/>
    </xf>
    <xf numFmtId="0" fontId="56" fillId="0" borderId="226" xfId="2" applyFont="1" applyFill="1" applyBorder="1" applyAlignment="1" applyProtection="1">
      <alignment horizontal="center" vertical="center"/>
    </xf>
    <xf numFmtId="0" fontId="56" fillId="0" borderId="234" xfId="2" applyFont="1" applyFill="1" applyBorder="1" applyAlignment="1" applyProtection="1">
      <alignment horizontal="center" vertical="center"/>
    </xf>
    <xf numFmtId="0" fontId="56" fillId="0" borderId="239" xfId="2" applyFont="1" applyFill="1" applyBorder="1" applyAlignment="1" applyProtection="1">
      <alignment horizontal="center" vertical="center"/>
    </xf>
    <xf numFmtId="0" fontId="56" fillId="0" borderId="230" xfId="2" applyFont="1" applyFill="1" applyBorder="1" applyAlignment="1" applyProtection="1">
      <alignment horizontal="center" vertical="center"/>
    </xf>
    <xf numFmtId="0" fontId="56" fillId="0" borderId="231" xfId="2" applyFont="1" applyFill="1" applyBorder="1" applyAlignment="1" applyProtection="1">
      <alignment horizontal="center" vertical="center"/>
    </xf>
    <xf numFmtId="0" fontId="58" fillId="0" borderId="187" xfId="2" applyFont="1" applyBorder="1" applyAlignment="1" applyProtection="1">
      <alignment horizontal="left" vertical="center" shrinkToFit="1"/>
    </xf>
    <xf numFmtId="0" fontId="56" fillId="0" borderId="186" xfId="2" applyFont="1" applyBorder="1" applyAlignment="1" applyProtection="1">
      <alignment horizontal="left" vertical="center" shrinkToFit="1"/>
    </xf>
    <xf numFmtId="0" fontId="56" fillId="0" borderId="188" xfId="2" applyFont="1" applyBorder="1" applyAlignment="1" applyProtection="1">
      <alignment horizontal="left" vertical="center" shrinkToFit="1"/>
    </xf>
    <xf numFmtId="0" fontId="56" fillId="0" borderId="240" xfId="2" applyFont="1" applyFill="1" applyBorder="1" applyAlignment="1" applyProtection="1">
      <alignment horizontal="center" vertical="center"/>
    </xf>
    <xf numFmtId="0" fontId="56" fillId="0" borderId="236" xfId="2" applyFont="1" applyFill="1" applyBorder="1" applyAlignment="1" applyProtection="1">
      <alignment horizontal="center" vertical="center"/>
    </xf>
    <xf numFmtId="0" fontId="56" fillId="0" borderId="237" xfId="2" applyFont="1" applyFill="1" applyBorder="1" applyAlignment="1" applyProtection="1">
      <alignment horizontal="center" vertical="center"/>
    </xf>
    <xf numFmtId="0" fontId="58" fillId="0" borderId="179" xfId="2" applyFont="1" applyBorder="1" applyAlignment="1" applyProtection="1">
      <alignment horizontal="left" vertical="center" shrinkToFit="1"/>
    </xf>
    <xf numFmtId="0" fontId="56" fillId="0" borderId="144" xfId="2" applyFont="1" applyBorder="1" applyAlignment="1" applyProtection="1">
      <alignment horizontal="left" vertical="center" shrinkToFit="1"/>
    </xf>
    <xf numFmtId="0" fontId="56" fillId="0" borderId="143" xfId="2" applyFont="1" applyBorder="1" applyAlignment="1" applyProtection="1">
      <alignment horizontal="left" vertical="center" shrinkToFit="1"/>
    </xf>
    <xf numFmtId="0" fontId="56" fillId="0" borderId="181" xfId="2" applyFont="1" applyFill="1" applyBorder="1" applyAlignment="1" applyProtection="1">
      <alignment horizontal="center" vertical="center"/>
    </xf>
    <xf numFmtId="0" fontId="56" fillId="0" borderId="50" xfId="2" applyFont="1" applyFill="1" applyBorder="1" applyAlignment="1" applyProtection="1">
      <alignment horizontal="center" vertical="center"/>
    </xf>
    <xf numFmtId="0" fontId="56" fillId="0" borderId="235" xfId="2" applyFont="1" applyFill="1" applyBorder="1" applyAlignment="1" applyProtection="1">
      <alignment horizontal="center" vertical="center"/>
    </xf>
    <xf numFmtId="0" fontId="56" fillId="0" borderId="179" xfId="2" applyFont="1" applyFill="1" applyBorder="1" applyAlignment="1" applyProtection="1">
      <alignment horizontal="right" vertical="center"/>
    </xf>
    <xf numFmtId="0" fontId="59" fillId="0" borderId="144" xfId="2" applyFont="1" applyFill="1" applyBorder="1" applyAlignment="1" applyProtection="1">
      <alignment horizontal="right" vertical="center"/>
    </xf>
    <xf numFmtId="0" fontId="56" fillId="0" borderId="241" xfId="2" applyFont="1" applyFill="1" applyBorder="1" applyAlignment="1" applyProtection="1">
      <alignment horizontal="center" vertical="center"/>
    </xf>
    <xf numFmtId="0" fontId="7" fillId="0" borderId="241" xfId="2" applyFill="1" applyBorder="1" applyAlignment="1" applyProtection="1">
      <alignment horizontal="center" vertical="center"/>
    </xf>
    <xf numFmtId="0" fontId="56" fillId="0" borderId="242" xfId="2" applyFont="1" applyFill="1" applyBorder="1" applyAlignment="1" applyProtection="1">
      <alignment horizontal="center" vertical="center"/>
    </xf>
    <xf numFmtId="0" fontId="7" fillId="0" borderId="242" xfId="2" applyFill="1" applyBorder="1" applyAlignment="1" applyProtection="1">
      <alignment horizontal="center" vertical="center"/>
    </xf>
    <xf numFmtId="0" fontId="58" fillId="0" borderId="184" xfId="2" applyFont="1" applyBorder="1" applyAlignment="1" applyProtection="1">
      <alignment horizontal="left" vertical="center" wrapText="1"/>
    </xf>
    <xf numFmtId="0" fontId="58" fillId="0" borderId="152" xfId="2" applyFont="1" applyBorder="1" applyAlignment="1" applyProtection="1">
      <alignment horizontal="left" vertical="center" wrapText="1"/>
    </xf>
    <xf numFmtId="0" fontId="58" fillId="0" borderId="151" xfId="2" applyFont="1" applyBorder="1" applyAlignment="1" applyProtection="1">
      <alignment horizontal="left" vertical="center" wrapText="1"/>
    </xf>
    <xf numFmtId="0" fontId="59" fillId="0" borderId="53" xfId="2" applyFont="1" applyBorder="1" applyAlignment="1">
      <alignment vertical="center" wrapText="1"/>
    </xf>
    <xf numFmtId="0" fontId="59" fillId="0" borderId="57" xfId="2" applyFont="1" applyBorder="1" applyAlignment="1">
      <alignment vertical="center" wrapText="1"/>
    </xf>
    <xf numFmtId="0" fontId="59" fillId="0" borderId="99" xfId="2" applyFont="1" applyBorder="1" applyAlignment="1">
      <alignment vertical="center" wrapText="1"/>
    </xf>
    <xf numFmtId="0" fontId="59" fillId="0" borderId="139" xfId="2" applyFont="1" applyBorder="1" applyAlignment="1">
      <alignment vertical="center" wrapText="1"/>
    </xf>
    <xf numFmtId="0" fontId="59" fillId="0" borderId="84" xfId="2" applyFont="1" applyBorder="1" applyAlignment="1">
      <alignment vertical="center" wrapText="1"/>
    </xf>
    <xf numFmtId="0" fontId="56" fillId="0" borderId="54" xfId="2" applyFont="1" applyBorder="1" applyAlignment="1">
      <alignment horizontal="left" vertical="center" wrapText="1"/>
    </xf>
    <xf numFmtId="0" fontId="59" fillId="0" borderId="55" xfId="2" applyFont="1" applyBorder="1" applyAlignment="1">
      <alignment horizontal="left" vertical="center" wrapText="1"/>
    </xf>
    <xf numFmtId="0" fontId="59" fillId="0" borderId="56" xfId="2" applyFont="1" applyBorder="1" applyAlignment="1">
      <alignment horizontal="left" vertical="center" wrapText="1"/>
    </xf>
    <xf numFmtId="0" fontId="56" fillId="0" borderId="191" xfId="2" applyFont="1" applyBorder="1" applyAlignment="1">
      <alignment horizontal="left" vertical="center" wrapText="1"/>
    </xf>
    <xf numFmtId="0" fontId="59" fillId="0" borderId="14" xfId="2" applyFont="1" applyBorder="1" applyAlignment="1">
      <alignment horizontal="left" vertical="center" wrapText="1"/>
    </xf>
    <xf numFmtId="0" fontId="59" fillId="0" borderId="128" xfId="2" applyFont="1" applyBorder="1" applyAlignment="1">
      <alignment horizontal="left" vertical="center" wrapText="1"/>
    </xf>
    <xf numFmtId="0" fontId="59" fillId="0" borderId="162" xfId="2" applyFont="1" applyBorder="1" applyAlignment="1">
      <alignment horizontal="left" vertical="center" wrapText="1"/>
    </xf>
    <xf numFmtId="0" fontId="59" fillId="0" borderId="163" xfId="2" applyFont="1" applyBorder="1" applyAlignment="1">
      <alignment horizontal="left" vertical="center" wrapText="1"/>
    </xf>
    <xf numFmtId="0" fontId="59" fillId="0" borderId="156" xfId="2" applyFont="1" applyBorder="1" applyAlignment="1">
      <alignment horizontal="left" vertical="center" wrapText="1"/>
    </xf>
    <xf numFmtId="0" fontId="56" fillId="0" borderId="186" xfId="2" applyFont="1" applyFill="1" applyBorder="1" applyAlignment="1" applyProtection="1">
      <alignment horizontal="center" vertical="center"/>
    </xf>
    <xf numFmtId="0" fontId="56" fillId="0" borderId="185" xfId="2" applyFont="1" applyFill="1" applyBorder="1" applyAlignment="1" applyProtection="1">
      <alignment horizontal="center" vertical="center"/>
    </xf>
    <xf numFmtId="0" fontId="56" fillId="0" borderId="52" xfId="2" applyFont="1" applyBorder="1" applyAlignment="1" applyProtection="1">
      <alignment horizontal="center" vertical="center" textRotation="255" wrapText="1" shrinkToFit="1"/>
    </xf>
    <xf numFmtId="0" fontId="56" fillId="0" borderId="182" xfId="2" applyFont="1" applyBorder="1" applyAlignment="1" applyProtection="1">
      <alignment horizontal="center" vertical="center" textRotation="255" wrapText="1" shrinkToFit="1"/>
    </xf>
    <xf numFmtId="0" fontId="56" fillId="0" borderId="69" xfId="2" applyFont="1" applyBorder="1" applyAlignment="1" applyProtection="1">
      <alignment horizontal="center" vertical="center" textRotation="255" wrapText="1" shrinkToFit="1"/>
    </xf>
    <xf numFmtId="0" fontId="56" fillId="0" borderId="104" xfId="2" applyFont="1" applyBorder="1" applyAlignment="1" applyProtection="1">
      <alignment horizontal="center" vertical="center" textRotation="255" wrapText="1" shrinkToFit="1"/>
    </xf>
    <xf numFmtId="0" fontId="56" fillId="0" borderId="99" xfId="2" applyFont="1" applyBorder="1" applyAlignment="1" applyProtection="1">
      <alignment horizontal="center" vertical="center" textRotation="255" wrapText="1" shrinkToFit="1"/>
    </xf>
    <xf numFmtId="0" fontId="56" fillId="0" borderId="100" xfId="2" applyFont="1" applyBorder="1" applyAlignment="1" applyProtection="1">
      <alignment horizontal="center" vertical="center" textRotation="255" wrapText="1" shrinkToFit="1"/>
    </xf>
    <xf numFmtId="0" fontId="56" fillId="0" borderId="233" xfId="2" applyFont="1" applyFill="1" applyBorder="1" applyAlignment="1" applyProtection="1">
      <alignment horizontal="center" vertical="center"/>
    </xf>
    <xf numFmtId="0" fontId="56" fillId="0" borderId="183" xfId="2" applyFont="1" applyBorder="1" applyAlignment="1" applyProtection="1">
      <alignment horizontal="left" vertical="center" shrinkToFit="1"/>
    </xf>
    <xf numFmtId="0" fontId="56" fillId="0" borderId="180" xfId="2" applyFont="1" applyFill="1" applyBorder="1" applyAlignment="1" applyProtection="1">
      <alignment horizontal="right" vertical="center"/>
    </xf>
    <xf numFmtId="0" fontId="56" fillId="0" borderId="149" xfId="2" applyFont="1" applyFill="1" applyBorder="1" applyAlignment="1" applyProtection="1">
      <alignment horizontal="right" vertical="center"/>
    </xf>
    <xf numFmtId="0" fontId="59" fillId="0" borderId="132" xfId="2" applyFont="1" applyBorder="1" applyAlignment="1">
      <alignment horizontal="center" vertical="center"/>
    </xf>
    <xf numFmtId="0" fontId="59" fillId="0" borderId="138" xfId="2" applyFont="1" applyBorder="1" applyAlignment="1">
      <alignment horizontal="center" vertical="center"/>
    </xf>
    <xf numFmtId="0" fontId="59" fillId="0" borderId="84" xfId="2" applyFont="1" applyBorder="1" applyAlignment="1">
      <alignment horizontal="center" vertical="center"/>
    </xf>
    <xf numFmtId="0" fontId="56" fillId="0" borderId="147" xfId="2" applyFont="1" applyFill="1" applyBorder="1" applyAlignment="1" applyProtection="1">
      <alignment horizontal="center" vertical="center"/>
    </xf>
    <xf numFmtId="0" fontId="56" fillId="0" borderId="146" xfId="2" applyFont="1" applyFill="1" applyBorder="1" applyAlignment="1" applyProtection="1">
      <alignment horizontal="center" vertical="center"/>
    </xf>
    <xf numFmtId="38" fontId="56" fillId="0" borderId="62" xfId="3" applyFont="1" applyFill="1" applyBorder="1" applyAlignment="1" applyProtection="1">
      <alignment horizontal="right" vertical="center"/>
    </xf>
    <xf numFmtId="38" fontId="56" fillId="0" borderId="2" xfId="3" applyFont="1" applyFill="1" applyBorder="1" applyAlignment="1" applyProtection="1">
      <alignment horizontal="right" vertical="center"/>
    </xf>
    <xf numFmtId="38" fontId="56" fillId="0" borderId="69" xfId="3" applyFont="1" applyFill="1" applyBorder="1" applyAlignment="1" applyProtection="1">
      <alignment horizontal="right" vertical="center"/>
    </xf>
    <xf numFmtId="38" fontId="56" fillId="0" borderId="0" xfId="3" applyFont="1" applyFill="1" applyBorder="1" applyAlignment="1" applyProtection="1">
      <alignment horizontal="right" vertical="center"/>
    </xf>
    <xf numFmtId="38" fontId="56" fillId="0" borderId="99" xfId="3" applyFont="1" applyFill="1" applyBorder="1" applyAlignment="1" applyProtection="1">
      <alignment horizontal="right" vertical="center"/>
    </xf>
    <xf numFmtId="38" fontId="56" fillId="0" borderId="139" xfId="3" applyFont="1" applyFill="1" applyBorder="1" applyAlignment="1" applyProtection="1">
      <alignment horizontal="right" vertical="center"/>
    </xf>
    <xf numFmtId="0" fontId="61" fillId="0" borderId="139" xfId="2" applyFont="1" applyFill="1" applyBorder="1" applyAlignment="1" applyProtection="1">
      <alignment horizontal="center" vertical="center"/>
    </xf>
    <xf numFmtId="0" fontId="56" fillId="0" borderId="5" xfId="2" applyFont="1" applyBorder="1" applyAlignment="1">
      <alignment horizontal="center" vertical="center" wrapText="1"/>
    </xf>
    <xf numFmtId="0" fontId="56" fillId="0" borderId="7" xfId="2" applyFont="1" applyBorder="1" applyAlignment="1">
      <alignment horizontal="center" vertical="center" wrapText="1"/>
    </xf>
    <xf numFmtId="0" fontId="56" fillId="0" borderId="6" xfId="2" applyFont="1" applyBorder="1" applyAlignment="1">
      <alignment horizontal="center" vertical="center" wrapText="1"/>
    </xf>
    <xf numFmtId="0" fontId="56" fillId="0" borderId="152" xfId="2" applyFont="1" applyFill="1" applyBorder="1" applyAlignment="1" applyProtection="1">
      <alignment horizontal="center" vertical="center"/>
    </xf>
    <xf numFmtId="0" fontId="56" fillId="0" borderId="151" xfId="2" applyFont="1" applyFill="1" applyBorder="1" applyAlignment="1" applyProtection="1">
      <alignment horizontal="center" vertical="center"/>
    </xf>
    <xf numFmtId="38" fontId="56" fillId="0" borderId="3" xfId="3" applyFont="1" applyFill="1" applyBorder="1" applyAlignment="1" applyProtection="1">
      <alignment horizontal="right" vertical="center"/>
    </xf>
    <xf numFmtId="38" fontId="56" fillId="0" borderId="7" xfId="3" applyFont="1" applyFill="1" applyBorder="1" applyAlignment="1" applyProtection="1">
      <alignment horizontal="right" vertical="center"/>
    </xf>
    <xf numFmtId="0" fontId="56" fillId="0" borderId="214" xfId="2" applyFont="1" applyFill="1" applyBorder="1" applyAlignment="1" applyProtection="1">
      <alignment horizontal="center" vertical="center"/>
    </xf>
    <xf numFmtId="0" fontId="59" fillId="0" borderId="215" xfId="2" applyFont="1" applyFill="1" applyBorder="1" applyAlignment="1" applyProtection="1">
      <alignment horizontal="center" vertical="center"/>
    </xf>
    <xf numFmtId="0" fontId="59" fillId="0" borderId="216" xfId="2" applyFont="1" applyFill="1" applyBorder="1" applyAlignment="1" applyProtection="1">
      <alignment horizontal="center" vertical="center"/>
    </xf>
    <xf numFmtId="0" fontId="56" fillId="0" borderId="58" xfId="2" applyFont="1" applyBorder="1" applyAlignment="1" applyProtection="1">
      <alignment horizontal="center" vertical="center" textRotation="255" wrapText="1" shrinkToFit="1"/>
    </xf>
    <xf numFmtId="0" fontId="56" fillId="0" borderId="12" xfId="2" applyFont="1" applyBorder="1" applyAlignment="1" applyProtection="1">
      <alignment horizontal="center" vertical="center" textRotation="255" wrapText="1" shrinkToFit="1"/>
    </xf>
    <xf numFmtId="0" fontId="56" fillId="8" borderId="50" xfId="2" applyFont="1" applyFill="1" applyBorder="1" applyAlignment="1">
      <alignment horizontal="center" vertical="center"/>
    </xf>
    <xf numFmtId="0" fontId="56" fillId="0" borderId="229" xfId="2" applyFont="1" applyFill="1" applyBorder="1" applyAlignment="1" applyProtection="1">
      <alignment horizontal="center" vertical="center"/>
    </xf>
    <xf numFmtId="0" fontId="56" fillId="0" borderId="149" xfId="2" applyFont="1" applyFill="1" applyBorder="1" applyAlignment="1" applyProtection="1">
      <alignment horizontal="center" vertical="center"/>
    </xf>
    <xf numFmtId="0" fontId="56" fillId="0" borderId="148" xfId="2" applyFont="1" applyFill="1" applyBorder="1" applyAlignment="1" applyProtection="1">
      <alignment horizontal="center" vertical="center"/>
    </xf>
    <xf numFmtId="0" fontId="56" fillId="0" borderId="52" xfId="2" applyFont="1" applyBorder="1">
      <alignment vertical="center"/>
    </xf>
    <xf numFmtId="0" fontId="7" fillId="0" borderId="53" xfId="2" applyBorder="1">
      <alignment vertical="center"/>
    </xf>
    <xf numFmtId="0" fontId="7" fillId="0" borderId="57" xfId="2" applyBorder="1">
      <alignment vertical="center"/>
    </xf>
    <xf numFmtId="0" fontId="7" fillId="0" borderId="85" xfId="2" applyBorder="1">
      <alignment vertical="center"/>
    </xf>
    <xf numFmtId="0" fontId="7" fillId="0" borderId="103" xfId="2" applyBorder="1">
      <alignment vertical="center"/>
    </xf>
    <xf numFmtId="0" fontId="56" fillId="2" borderId="39" xfId="2" applyFont="1" applyFill="1" applyBorder="1" applyAlignment="1" applyProtection="1">
      <alignment horizontal="right" vertical="center"/>
      <protection locked="0"/>
    </xf>
    <xf numFmtId="0" fontId="59" fillId="2" borderId="147" xfId="2" applyFont="1" applyFill="1" applyBorder="1" applyAlignment="1" applyProtection="1">
      <alignment horizontal="right" vertical="center"/>
      <protection locked="0"/>
    </xf>
    <xf numFmtId="0" fontId="56" fillId="0" borderId="145" xfId="2" applyFont="1" applyBorder="1" applyAlignment="1">
      <alignment horizontal="left" vertical="center" wrapText="1"/>
    </xf>
    <xf numFmtId="0" fontId="56" fillId="0" borderId="144" xfId="2" applyFont="1" applyBorder="1" applyAlignment="1">
      <alignment horizontal="left" vertical="center" wrapText="1"/>
    </xf>
    <xf numFmtId="0" fontId="56" fillId="0" borderId="183" xfId="2" applyFont="1" applyBorder="1" applyAlignment="1">
      <alignment horizontal="left" vertical="center" wrapText="1"/>
    </xf>
    <xf numFmtId="0" fontId="56" fillId="2" borderId="80" xfId="2" applyFont="1" applyFill="1" applyBorder="1" applyAlignment="1" applyProtection="1">
      <alignment horizontal="right" vertical="center"/>
      <protection locked="0"/>
    </xf>
    <xf numFmtId="0" fontId="59" fillId="2" borderId="139" xfId="2" applyFont="1" applyFill="1" applyBorder="1" applyAlignment="1" applyProtection="1">
      <alignment horizontal="right" vertical="center"/>
      <protection locked="0"/>
    </xf>
    <xf numFmtId="0" fontId="59" fillId="0" borderId="4" xfId="2" applyFont="1" applyBorder="1" applyAlignment="1">
      <alignment horizontal="center" vertical="center"/>
    </xf>
    <xf numFmtId="0" fontId="59" fillId="0" borderId="104" xfId="2" applyFont="1" applyBorder="1" applyAlignment="1">
      <alignment horizontal="center" vertical="center"/>
    </xf>
    <xf numFmtId="0" fontId="59" fillId="0" borderId="100" xfId="2" applyFont="1" applyBorder="1" applyAlignment="1">
      <alignment horizontal="center" vertical="center"/>
    </xf>
    <xf numFmtId="38" fontId="56" fillId="0" borderId="13" xfId="3" applyFont="1" applyFill="1" applyBorder="1" applyAlignment="1" applyProtection="1">
      <alignment horizontal="right" vertical="center"/>
    </xf>
    <xf numFmtId="38" fontId="56" fillId="0" borderId="80" xfId="3" applyFont="1" applyFill="1" applyBorder="1" applyAlignment="1" applyProtection="1">
      <alignment horizontal="right" vertical="center"/>
    </xf>
    <xf numFmtId="0" fontId="56" fillId="0" borderId="181" xfId="2" applyFont="1" applyFill="1" applyBorder="1" applyAlignment="1" applyProtection="1">
      <alignment horizontal="right" vertical="center"/>
    </xf>
    <xf numFmtId="0" fontId="7" fillId="0" borderId="50" xfId="2" applyFill="1" applyBorder="1" applyAlignment="1" applyProtection="1">
      <alignment horizontal="right" vertical="center"/>
    </xf>
    <xf numFmtId="0" fontId="56" fillId="0" borderId="86" xfId="2" applyFont="1" applyBorder="1" applyAlignment="1">
      <alignment horizontal="center" vertical="center" wrapText="1"/>
    </xf>
    <xf numFmtId="0" fontId="59" fillId="0" borderId="55" xfId="2" applyFont="1" applyBorder="1">
      <alignment vertical="center"/>
    </xf>
    <xf numFmtId="0" fontId="62" fillId="0" borderId="53" xfId="2" applyFont="1" applyBorder="1" applyAlignment="1">
      <alignment vertical="center" wrapText="1"/>
    </xf>
    <xf numFmtId="0" fontId="57" fillId="0" borderId="49" xfId="2" applyFont="1" applyBorder="1" applyAlignment="1">
      <alignment horizontal="center" vertical="center" wrapText="1"/>
    </xf>
    <xf numFmtId="0" fontId="57" fillId="0" borderId="50" xfId="2" applyFont="1" applyBorder="1" applyAlignment="1">
      <alignment horizontal="center" vertical="center" wrapText="1"/>
    </xf>
    <xf numFmtId="0" fontId="57" fillId="0" borderId="51" xfId="2" applyFont="1" applyBorder="1" applyAlignment="1">
      <alignment horizontal="center" vertical="center" wrapText="1"/>
    </xf>
    <xf numFmtId="0" fontId="56" fillId="0" borderId="49" xfId="2" applyFont="1" applyBorder="1" applyAlignment="1">
      <alignment horizontal="center" vertical="center"/>
    </xf>
    <xf numFmtId="0" fontId="56" fillId="0" borderId="50" xfId="2" applyFont="1" applyBorder="1" applyAlignment="1">
      <alignment horizontal="center" vertical="center"/>
    </xf>
    <xf numFmtId="0" fontId="56" fillId="0" borderId="51" xfId="2" applyFont="1" applyBorder="1" applyAlignment="1">
      <alignment horizontal="center" vertical="center"/>
    </xf>
    <xf numFmtId="0" fontId="59" fillId="2" borderId="52" xfId="2" applyFont="1" applyFill="1" applyBorder="1" applyAlignment="1" applyProtection="1">
      <alignment horizontal="center" vertical="center"/>
      <protection locked="0"/>
    </xf>
    <xf numFmtId="0" fontId="59" fillId="2" borderId="53" xfId="2" applyFont="1" applyFill="1" applyBorder="1" applyAlignment="1" applyProtection="1">
      <alignment horizontal="center" vertical="center"/>
      <protection locked="0"/>
    </xf>
    <xf numFmtId="0" fontId="59" fillId="2" borderId="57" xfId="2" applyFont="1" applyFill="1" applyBorder="1" applyAlignment="1" applyProtection="1">
      <alignment horizontal="center" vertical="center"/>
      <protection locked="0"/>
    </xf>
    <xf numFmtId="0" fontId="59" fillId="2" borderId="99" xfId="2" applyFont="1" applyFill="1" applyBorder="1" applyAlignment="1" applyProtection="1">
      <alignment horizontal="center" vertical="center"/>
      <protection locked="0"/>
    </xf>
    <xf numFmtId="0" fontId="59" fillId="2" borderId="139" xfId="2" applyFont="1" applyFill="1" applyBorder="1" applyAlignment="1" applyProtection="1">
      <alignment horizontal="center" vertical="center"/>
      <protection locked="0"/>
    </xf>
    <xf numFmtId="0" fontId="59" fillId="2" borderId="84" xfId="2" applyFont="1" applyFill="1" applyBorder="1" applyAlignment="1" applyProtection="1">
      <alignment horizontal="center" vertical="center"/>
      <protection locked="0"/>
    </xf>
    <xf numFmtId="0" fontId="56" fillId="0" borderId="55" xfId="2" applyFont="1" applyBorder="1" applyAlignment="1">
      <alignment horizontal="center" vertical="center" wrapText="1"/>
    </xf>
    <xf numFmtId="0" fontId="59" fillId="0" borderId="56" xfId="2" applyFont="1" applyBorder="1">
      <alignment vertical="center"/>
    </xf>
    <xf numFmtId="0" fontId="56" fillId="0" borderId="193" xfId="2" applyFont="1" applyBorder="1" applyAlignment="1">
      <alignment vertical="center" wrapText="1"/>
    </xf>
    <xf numFmtId="0" fontId="59" fillId="0" borderId="192" xfId="2" applyFont="1" applyBorder="1" applyAlignment="1">
      <alignment vertical="center" wrapText="1"/>
    </xf>
    <xf numFmtId="0" fontId="59" fillId="0" borderId="192" xfId="2" applyFont="1" applyBorder="1">
      <alignment vertical="center"/>
    </xf>
    <xf numFmtId="0" fontId="70" fillId="0" borderId="0" xfId="2" applyFont="1" applyAlignment="1">
      <alignment horizontal="center" vertical="center"/>
    </xf>
    <xf numFmtId="0" fontId="56" fillId="0" borderId="55" xfId="2" applyFont="1" applyBorder="1" applyAlignment="1">
      <alignment vertical="center" shrinkToFit="1"/>
    </xf>
    <xf numFmtId="0" fontId="56" fillId="0" borderId="56" xfId="2" applyFont="1" applyBorder="1" applyAlignment="1">
      <alignment vertical="center" shrinkToFit="1"/>
    </xf>
    <xf numFmtId="0" fontId="56" fillId="0" borderId="8" xfId="2" applyFont="1" applyBorder="1" applyAlignment="1">
      <alignment vertical="center" shrinkToFit="1"/>
    </xf>
    <xf numFmtId="0" fontId="56" fillId="0" borderId="91" xfId="2" applyFont="1" applyBorder="1" applyAlignment="1">
      <alignment vertical="center" shrinkToFit="1"/>
    </xf>
    <xf numFmtId="0" fontId="56" fillId="0" borderId="163" xfId="2" applyFont="1" applyBorder="1" applyAlignment="1">
      <alignment vertical="center" shrinkToFit="1"/>
    </xf>
    <xf numFmtId="0" fontId="56" fillId="0" borderId="156" xfId="2" applyFont="1" applyBorder="1" applyAlignment="1">
      <alignment vertical="center" shrinkToFit="1"/>
    </xf>
    <xf numFmtId="0" fontId="56" fillId="2" borderId="180" xfId="2" applyNumberFormat="1" applyFont="1" applyFill="1" applyBorder="1" applyAlignment="1" applyProtection="1">
      <alignment horizontal="right" vertical="center"/>
      <protection locked="0"/>
    </xf>
    <xf numFmtId="0" fontId="56" fillId="2" borderId="149" xfId="2" applyNumberFormat="1" applyFont="1" applyFill="1" applyBorder="1" applyAlignment="1" applyProtection="1">
      <alignment horizontal="right" vertical="center"/>
      <protection locked="0"/>
    </xf>
    <xf numFmtId="0" fontId="70" fillId="0" borderId="0" xfId="2" applyFont="1" applyAlignment="1" applyProtection="1">
      <alignment horizontal="center" vertical="center"/>
    </xf>
    <xf numFmtId="0" fontId="59" fillId="0" borderId="54" xfId="2" applyFont="1" applyBorder="1" applyAlignment="1" applyProtection="1">
      <alignment horizontal="distributed" vertical="center"/>
    </xf>
    <xf numFmtId="0" fontId="59" fillId="0" borderId="55" xfId="2" applyFont="1" applyBorder="1" applyAlignment="1" applyProtection="1">
      <alignment horizontal="distributed" vertical="center"/>
    </xf>
    <xf numFmtId="0" fontId="56" fillId="0" borderId="87" xfId="2" applyFont="1" applyBorder="1" applyAlignment="1" applyProtection="1">
      <alignment vertical="center" shrinkToFit="1"/>
    </xf>
    <xf numFmtId="0" fontId="56" fillId="0" borderId="171" xfId="2" applyFont="1" applyBorder="1" applyAlignment="1" applyProtection="1">
      <alignment vertical="center" shrinkToFit="1"/>
    </xf>
    <xf numFmtId="0" fontId="56" fillId="0" borderId="116" xfId="2" applyFont="1" applyBorder="1" applyAlignment="1" applyProtection="1">
      <alignment vertical="center" shrinkToFit="1"/>
    </xf>
    <xf numFmtId="0" fontId="59" fillId="0" borderId="90" xfId="2" applyFont="1" applyBorder="1" applyAlignment="1" applyProtection="1">
      <alignment horizontal="distributed" vertical="center"/>
    </xf>
    <xf numFmtId="0" fontId="59" fillId="0" borderId="8" xfId="2" applyFont="1" applyBorder="1" applyAlignment="1" applyProtection="1">
      <alignment horizontal="distributed" vertical="center"/>
    </xf>
    <xf numFmtId="0" fontId="56" fillId="0" borderId="11" xfId="2" applyFont="1" applyBorder="1" applyAlignment="1" applyProtection="1">
      <alignment vertical="center" shrinkToFit="1"/>
    </xf>
    <xf numFmtId="0" fontId="56" fillId="0" borderId="10" xfId="2" applyFont="1" applyBorder="1" applyAlignment="1" applyProtection="1">
      <alignment vertical="center" shrinkToFit="1"/>
    </xf>
    <xf numFmtId="0" fontId="56" fillId="0" borderId="61" xfId="2" applyFont="1" applyBorder="1" applyAlignment="1" applyProtection="1">
      <alignment vertical="center" shrinkToFit="1"/>
    </xf>
    <xf numFmtId="0" fontId="59" fillId="0" borderId="5" xfId="2" applyFont="1" applyBorder="1" applyAlignment="1" applyProtection="1">
      <alignment horizontal="left" vertical="center" wrapText="1"/>
    </xf>
    <xf numFmtId="0" fontId="59" fillId="0" borderId="7" xfId="2" applyFont="1" applyBorder="1" applyAlignment="1" applyProtection="1">
      <alignment horizontal="left" vertical="center" wrapText="1"/>
    </xf>
    <xf numFmtId="0" fontId="59" fillId="0" borderId="6" xfId="2" applyFont="1" applyBorder="1" applyAlignment="1" applyProtection="1">
      <alignment horizontal="left" vertical="center" wrapText="1"/>
    </xf>
    <xf numFmtId="191" fontId="71" fillId="8" borderId="7" xfId="2" applyNumberFormat="1" applyFont="1" applyFill="1" applyBorder="1" applyAlignment="1">
      <alignment horizontal="right" vertical="center"/>
    </xf>
    <xf numFmtId="0" fontId="59" fillId="0" borderId="162" xfId="2" applyFont="1" applyBorder="1" applyAlignment="1" applyProtection="1">
      <alignment horizontal="distributed" vertical="center"/>
    </xf>
    <xf numFmtId="0" fontId="59" fillId="0" borderId="163" xfId="2" applyFont="1" applyBorder="1" applyAlignment="1" applyProtection="1">
      <alignment horizontal="distributed" vertical="center"/>
    </xf>
    <xf numFmtId="0" fontId="56" fillId="0" borderId="80" xfId="2" applyFont="1" applyBorder="1" applyAlignment="1" applyProtection="1">
      <alignment vertical="center" shrinkToFit="1"/>
    </xf>
    <xf numFmtId="0" fontId="56" fillId="0" borderId="139" xfId="2" applyFont="1" applyBorder="1" applyAlignment="1" applyProtection="1">
      <alignment vertical="center" shrinkToFit="1"/>
    </xf>
    <xf numFmtId="0" fontId="56" fillId="0" borderId="84" xfId="2" applyFont="1" applyBorder="1" applyAlignment="1" applyProtection="1">
      <alignment vertical="center" shrinkToFit="1"/>
    </xf>
    <xf numFmtId="0" fontId="56" fillId="0" borderId="195" xfId="2" applyFont="1" applyBorder="1" applyAlignment="1" applyProtection="1">
      <alignment horizontal="left" vertical="center"/>
    </xf>
    <xf numFmtId="0" fontId="56" fillId="0" borderId="106" xfId="2" applyFont="1" applyBorder="1" applyAlignment="1" applyProtection="1">
      <alignment horizontal="left" vertical="center"/>
    </xf>
    <xf numFmtId="0" fontId="56" fillId="0" borderId="194" xfId="2" applyFont="1" applyBorder="1" applyAlignment="1" applyProtection="1">
      <alignment horizontal="left" vertical="center"/>
    </xf>
    <xf numFmtId="0" fontId="59" fillId="0" borderId="8" xfId="2" applyFont="1" applyBorder="1" applyAlignment="1" applyProtection="1">
      <alignment horizontal="left" vertical="center" wrapText="1"/>
    </xf>
    <xf numFmtId="191" fontId="71" fillId="0" borderId="7" xfId="2" applyNumberFormat="1" applyFont="1" applyFill="1" applyBorder="1" applyAlignment="1" applyProtection="1">
      <alignment horizontal="right" vertical="center"/>
    </xf>
    <xf numFmtId="0" fontId="56" fillId="0" borderId="81" xfId="2" applyFont="1" applyBorder="1" applyAlignment="1" applyProtection="1">
      <alignment horizontal="left" vertical="center"/>
    </xf>
    <xf numFmtId="0" fontId="56" fillId="0" borderId="82" xfId="2" applyFont="1" applyBorder="1" applyAlignment="1" applyProtection="1">
      <alignment horizontal="left" vertical="center"/>
    </xf>
    <xf numFmtId="0" fontId="56" fillId="0" borderId="83" xfId="2" applyFont="1" applyBorder="1" applyAlignment="1" applyProtection="1">
      <alignment horizontal="left" vertical="center"/>
    </xf>
    <xf numFmtId="0" fontId="56" fillId="0" borderId="7" xfId="2" applyFont="1" applyBorder="1" applyAlignment="1" applyProtection="1">
      <alignment horizontal="center" vertical="center" wrapText="1"/>
    </xf>
    <xf numFmtId="0" fontId="56" fillId="0" borderId="6" xfId="2" applyFont="1" applyBorder="1" applyAlignment="1" applyProtection="1">
      <alignment horizontal="center" vertical="center" wrapText="1"/>
    </xf>
    <xf numFmtId="0" fontId="56" fillId="0" borderId="5" xfId="2" applyFont="1" applyBorder="1" applyAlignment="1" applyProtection="1">
      <alignment horizontal="center" vertical="center"/>
    </xf>
    <xf numFmtId="0" fontId="56" fillId="0" borderId="7" xfId="2" applyFont="1" applyBorder="1" applyAlignment="1" applyProtection="1">
      <alignment horizontal="center" vertical="center"/>
    </xf>
    <xf numFmtId="0" fontId="56" fillId="0" borderId="6" xfId="2" applyFont="1" applyBorder="1" applyAlignment="1" applyProtection="1">
      <alignment horizontal="center" vertical="center"/>
    </xf>
    <xf numFmtId="191" fontId="71" fillId="8" borderId="7" xfId="2" applyNumberFormat="1" applyFont="1" applyFill="1" applyBorder="1" applyAlignment="1" applyProtection="1">
      <alignment horizontal="right" vertical="center"/>
    </xf>
    <xf numFmtId="38" fontId="71" fillId="8" borderId="5" xfId="2" applyNumberFormat="1" applyFont="1" applyFill="1" applyBorder="1" applyAlignment="1" applyProtection="1">
      <alignment horizontal="right"/>
    </xf>
    <xf numFmtId="38" fontId="71" fillId="8" borderId="7" xfId="2" applyNumberFormat="1" applyFont="1" applyFill="1" applyBorder="1" applyAlignment="1" applyProtection="1">
      <alignment horizontal="right"/>
    </xf>
    <xf numFmtId="38" fontId="71" fillId="8" borderId="6" xfId="2" applyNumberFormat="1" applyFont="1" applyFill="1" applyBorder="1" applyAlignment="1" applyProtection="1">
      <alignment horizontal="right"/>
    </xf>
    <xf numFmtId="0" fontId="72" fillId="9" borderId="7" xfId="2" applyFont="1" applyFill="1" applyBorder="1" applyAlignment="1" applyProtection="1">
      <alignment horizontal="left" vertical="center" wrapText="1"/>
    </xf>
    <xf numFmtId="0" fontId="72" fillId="9" borderId="6" xfId="2" applyFont="1" applyFill="1" applyBorder="1" applyAlignment="1" applyProtection="1">
      <alignment horizontal="left" vertical="center" wrapText="1"/>
    </xf>
    <xf numFmtId="191" fontId="71" fillId="2" borderId="7" xfId="2" applyNumberFormat="1" applyFont="1" applyFill="1" applyBorder="1" applyAlignment="1" applyProtection="1">
      <alignment horizontal="right" vertical="center"/>
      <protection locked="0"/>
    </xf>
    <xf numFmtId="0" fontId="59" fillId="2" borderId="5" xfId="2" applyFont="1" applyFill="1" applyBorder="1" applyAlignment="1" applyProtection="1">
      <alignment horizontal="center" vertical="center" wrapText="1"/>
      <protection locked="0"/>
    </xf>
    <xf numFmtId="0" fontId="59" fillId="2" borderId="7" xfId="2" applyFont="1" applyFill="1" applyBorder="1" applyAlignment="1" applyProtection="1">
      <alignment horizontal="center" vertical="center" wrapText="1"/>
      <protection locked="0"/>
    </xf>
    <xf numFmtId="0" fontId="59" fillId="2" borderId="6" xfId="2" applyFont="1" applyFill="1" applyBorder="1" applyAlignment="1" applyProtection="1">
      <alignment horizontal="center" vertical="center" wrapText="1"/>
      <protection locked="0"/>
    </xf>
    <xf numFmtId="0" fontId="56" fillId="0" borderId="5" xfId="2" applyFont="1" applyBorder="1" applyAlignment="1" applyProtection="1">
      <alignment horizontal="center" vertical="center" wrapText="1"/>
    </xf>
    <xf numFmtId="0" fontId="59" fillId="0" borderId="0" xfId="2" applyFont="1" applyAlignment="1" applyProtection="1">
      <alignment horizontal="center" vertical="center"/>
    </xf>
    <xf numFmtId="0" fontId="59" fillId="0" borderId="3" xfId="2" applyFont="1" applyBorder="1" applyAlignment="1" applyProtection="1">
      <alignment horizontal="left" vertical="center" wrapText="1"/>
    </xf>
    <xf numFmtId="0" fontId="59" fillId="0" borderId="2" xfId="2" applyFont="1" applyBorder="1" applyAlignment="1" applyProtection="1">
      <alignment horizontal="left" vertical="center" wrapText="1"/>
    </xf>
    <xf numFmtId="0" fontId="59" fillId="0" borderId="4" xfId="2" applyFont="1" applyBorder="1" applyAlignment="1" applyProtection="1">
      <alignment horizontal="left" vertical="center" wrapText="1"/>
    </xf>
    <xf numFmtId="0" fontId="56" fillId="0" borderId="7" xfId="2" applyFont="1" applyBorder="1" applyAlignment="1" applyProtection="1">
      <alignment horizontal="distributed"/>
    </xf>
    <xf numFmtId="0" fontId="62" fillId="0" borderId="0" xfId="2" applyFont="1" applyAlignment="1" applyProtection="1">
      <alignment horizontal="left" vertical="top" wrapText="1"/>
    </xf>
    <xf numFmtId="0" fontId="7" fillId="0" borderId="0" xfId="2" applyAlignment="1" applyProtection="1">
      <alignment horizontal="left" vertical="top" wrapText="1"/>
    </xf>
    <xf numFmtId="0" fontId="56" fillId="2" borderId="0" xfId="2" applyFont="1" applyFill="1" applyAlignment="1" applyProtection="1">
      <alignment horizontal="left" shrinkToFit="1"/>
      <protection locked="0"/>
    </xf>
    <xf numFmtId="0" fontId="56" fillId="0" borderId="0" xfId="2" applyFont="1" applyAlignment="1" applyProtection="1">
      <alignment horizontal="center" vertical="center"/>
    </xf>
    <xf numFmtId="0" fontId="56" fillId="0" borderId="10" xfId="2" applyFont="1" applyBorder="1" applyAlignment="1" applyProtection="1">
      <alignment horizontal="distributed"/>
    </xf>
    <xf numFmtId="191" fontId="71" fillId="0" borderId="7" xfId="2" applyNumberFormat="1" applyFont="1" applyBorder="1" applyAlignment="1" applyProtection="1">
      <alignment horizontal="right" vertical="center"/>
    </xf>
    <xf numFmtId="0" fontId="89" fillId="0" borderId="53" xfId="4" applyFont="1" applyBorder="1" applyAlignment="1">
      <alignment horizontal="center" vertical="center" wrapText="1"/>
    </xf>
    <xf numFmtId="0" fontId="89" fillId="0" borderId="57" xfId="4" applyFont="1" applyBorder="1" applyAlignment="1">
      <alignment horizontal="center" vertical="center" wrapText="1"/>
    </xf>
    <xf numFmtId="0" fontId="89" fillId="0" borderId="0" xfId="4" applyFont="1" applyAlignment="1">
      <alignment horizontal="center" vertical="center" wrapText="1"/>
    </xf>
    <xf numFmtId="0" fontId="89" fillId="0" borderId="138" xfId="4" applyFont="1" applyBorder="1" applyAlignment="1">
      <alignment horizontal="center" vertical="center" wrapText="1"/>
    </xf>
    <xf numFmtId="0" fontId="89" fillId="0" borderId="139" xfId="4" applyFont="1" applyBorder="1" applyAlignment="1">
      <alignment horizontal="center" vertical="center" wrapText="1"/>
    </xf>
    <xf numFmtId="0" fontId="89" fillId="0" borderId="84" xfId="4" applyFont="1" applyBorder="1" applyAlignment="1">
      <alignment horizontal="center" vertical="center" wrapText="1"/>
    </xf>
    <xf numFmtId="0" fontId="87" fillId="0" borderId="0" xfId="6" applyFont="1" applyAlignment="1">
      <alignment horizontal="left" vertical="center"/>
    </xf>
    <xf numFmtId="0" fontId="77" fillId="0" borderId="8" xfId="6" applyFont="1" applyBorder="1" applyAlignment="1">
      <alignment horizontal="center" vertical="center"/>
    </xf>
    <xf numFmtId="0" fontId="77" fillId="0" borderId="8" xfId="6" applyFont="1" applyBorder="1" applyAlignment="1">
      <alignment horizontal="center" vertical="center" wrapText="1"/>
    </xf>
    <xf numFmtId="0" fontId="77" fillId="0" borderId="6" xfId="6" applyFont="1" applyBorder="1" applyAlignment="1">
      <alignment horizontal="center" vertical="center" wrapText="1" shrinkToFit="1"/>
    </xf>
    <xf numFmtId="0" fontId="77" fillId="0" borderId="8" xfId="6" applyFont="1" applyBorder="1" applyAlignment="1">
      <alignment horizontal="center" vertical="center" wrapText="1" shrinkToFit="1"/>
    </xf>
    <xf numFmtId="0" fontId="86" fillId="9" borderId="132" xfId="6" applyFont="1" applyFill="1" applyBorder="1" applyAlignment="1">
      <alignment horizontal="center" vertical="center"/>
    </xf>
    <xf numFmtId="0" fontId="86" fillId="9" borderId="61" xfId="6" applyFont="1" applyFill="1" applyBorder="1" applyAlignment="1">
      <alignment horizontal="center" vertical="center"/>
    </xf>
    <xf numFmtId="0" fontId="86" fillId="9" borderId="5" xfId="4" applyFont="1" applyFill="1" applyBorder="1" applyAlignment="1">
      <alignment horizontal="center" vertical="center"/>
    </xf>
    <xf numFmtId="0" fontId="86" fillId="9" borderId="7" xfId="4" applyFont="1" applyFill="1" applyBorder="1" applyAlignment="1">
      <alignment horizontal="center" vertical="center"/>
    </xf>
    <xf numFmtId="0" fontId="86" fillId="9" borderId="6" xfId="4" applyFont="1" applyFill="1" applyBorder="1" applyAlignment="1">
      <alignment horizontal="center" vertical="center"/>
    </xf>
    <xf numFmtId="0" fontId="82" fillId="9" borderId="90" xfId="7" applyFont="1" applyFill="1" applyBorder="1" applyAlignment="1">
      <alignment horizontal="center" vertical="center" wrapText="1" shrinkToFit="1"/>
    </xf>
    <xf numFmtId="0" fontId="82" fillId="9" borderId="8" xfId="7" applyFont="1" applyFill="1" applyBorder="1" applyAlignment="1">
      <alignment horizontal="center" vertical="center" wrapText="1" shrinkToFit="1"/>
    </xf>
    <xf numFmtId="0" fontId="82" fillId="9" borderId="3" xfId="7" applyFont="1" applyFill="1" applyBorder="1" applyAlignment="1">
      <alignment horizontal="center" vertical="center" wrapText="1" shrinkToFit="1"/>
    </xf>
    <xf numFmtId="0" fontId="82" fillId="9" borderId="13" xfId="7" applyFont="1" applyFill="1" applyBorder="1" applyAlignment="1">
      <alignment horizontal="center" vertical="center" wrapText="1" shrinkToFit="1"/>
    </xf>
    <xf numFmtId="0" fontId="82" fillId="9" borderId="11" xfId="7" applyFont="1" applyFill="1" applyBorder="1" applyAlignment="1">
      <alignment horizontal="center" vertical="center" wrapText="1" shrinkToFit="1"/>
    </xf>
    <xf numFmtId="0" fontId="82" fillId="12" borderId="8" xfId="7" applyFont="1" applyFill="1" applyBorder="1" applyAlignment="1">
      <alignment horizontal="center" vertical="center" wrapText="1" shrinkToFit="1"/>
    </xf>
    <xf numFmtId="0" fontId="87" fillId="9" borderId="54" xfId="6" applyFont="1" applyFill="1" applyBorder="1" applyAlignment="1">
      <alignment horizontal="center" vertical="center"/>
    </xf>
    <xf numFmtId="0" fontId="87" fillId="9" borderId="55" xfId="6" applyFont="1" applyFill="1" applyBorder="1" applyAlignment="1">
      <alignment horizontal="center" vertical="center"/>
    </xf>
    <xf numFmtId="0" fontId="87" fillId="9" borderId="87" xfId="6" applyFont="1" applyFill="1" applyBorder="1" applyAlignment="1">
      <alignment horizontal="center" vertical="center"/>
    </xf>
    <xf numFmtId="0" fontId="87" fillId="9" borderId="56" xfId="6" applyFont="1" applyFill="1" applyBorder="1" applyAlignment="1">
      <alignment horizontal="center" vertical="center"/>
    </xf>
    <xf numFmtId="0" fontId="87" fillId="9" borderId="115" xfId="4" applyFont="1" applyFill="1" applyBorder="1" applyAlignment="1">
      <alignment horizontal="center" vertical="center"/>
    </xf>
    <xf numFmtId="0" fontId="87" fillId="9" borderId="53" xfId="4" applyFont="1" applyFill="1" applyBorder="1" applyAlignment="1">
      <alignment horizontal="center" vertical="center"/>
    </xf>
    <xf numFmtId="0" fontId="87" fillId="9" borderId="171" xfId="4" applyFont="1" applyFill="1" applyBorder="1" applyAlignment="1">
      <alignment horizontal="center" vertical="center"/>
    </xf>
    <xf numFmtId="0" fontId="87" fillId="9" borderId="116" xfId="4" applyFont="1" applyFill="1" applyBorder="1" applyAlignment="1">
      <alignment horizontal="center" vertical="center"/>
    </xf>
    <xf numFmtId="0" fontId="82" fillId="9" borderId="7" xfId="6" applyFont="1" applyFill="1" applyBorder="1" applyAlignment="1">
      <alignment horizontal="center" vertical="center" wrapText="1"/>
    </xf>
    <xf numFmtId="0" fontId="82" fillId="9" borderId="6" xfId="6" applyFont="1" applyFill="1" applyBorder="1" applyAlignment="1">
      <alignment horizontal="center" vertical="center" wrapText="1"/>
    </xf>
    <xf numFmtId="0" fontId="82" fillId="9" borderId="6" xfId="7" applyFont="1" applyFill="1" applyBorder="1" applyAlignment="1">
      <alignment horizontal="center" vertical="center" wrapText="1" shrinkToFit="1"/>
    </xf>
    <xf numFmtId="0" fontId="82" fillId="12" borderId="91" xfId="7" applyFont="1" applyFill="1" applyBorder="1" applyAlignment="1">
      <alignment horizontal="center" vertical="center" wrapText="1" shrinkToFit="1"/>
    </xf>
    <xf numFmtId="0" fontId="90" fillId="0" borderId="88" xfId="6" applyFont="1" applyBorder="1" applyAlignment="1">
      <alignment horizontal="center" vertical="center"/>
    </xf>
    <xf numFmtId="0" fontId="90" fillId="0" borderId="85" xfId="6" applyFont="1" applyBorder="1" applyAlignment="1">
      <alignment horizontal="center" vertical="center"/>
    </xf>
    <xf numFmtId="0" fontId="90" fillId="0" borderId="103" xfId="6" applyFont="1" applyBorder="1" applyAlignment="1">
      <alignment horizontal="center" vertical="center"/>
    </xf>
    <xf numFmtId="0" fontId="82" fillId="9" borderId="131" xfId="7" applyFont="1" applyFill="1" applyBorder="1" applyAlignment="1">
      <alignment horizontal="center" vertical="center" wrapText="1" shrinkToFit="1"/>
    </xf>
    <xf numFmtId="0" fontId="82" fillId="9" borderId="128" xfId="7" applyFont="1" applyFill="1" applyBorder="1" applyAlignment="1">
      <alignment horizontal="center" vertical="center" wrapText="1" shrinkToFit="1"/>
    </xf>
    <xf numFmtId="0" fontId="82" fillId="9" borderId="5" xfId="7" applyFont="1" applyFill="1" applyBorder="1" applyAlignment="1">
      <alignment horizontal="center" vertical="center" shrinkToFit="1"/>
    </xf>
    <xf numFmtId="0" fontId="82" fillId="9" borderId="7" xfId="7" applyFont="1" applyFill="1" applyBorder="1" applyAlignment="1">
      <alignment horizontal="center" vertical="center" shrinkToFit="1"/>
    </xf>
    <xf numFmtId="0" fontId="82" fillId="9" borderId="1" xfId="6" applyFont="1" applyFill="1" applyBorder="1" applyAlignment="1">
      <alignment horizontal="center" vertical="center" wrapText="1"/>
    </xf>
    <xf numFmtId="0" fontId="82" fillId="9" borderId="9" xfId="6" applyFont="1" applyFill="1" applyBorder="1" applyAlignment="1">
      <alignment horizontal="center" vertical="center" wrapText="1"/>
    </xf>
    <xf numFmtId="0" fontId="77" fillId="0" borderId="8" xfId="6" applyFont="1" applyBorder="1" applyAlignment="1" applyProtection="1">
      <alignment horizontal="left" vertical="center" shrinkToFit="1"/>
      <protection locked="0"/>
    </xf>
    <xf numFmtId="0" fontId="77" fillId="0" borderId="6" xfId="6" applyNumberFormat="1" applyFont="1" applyBorder="1" applyAlignment="1" applyProtection="1">
      <alignment horizontal="left" vertical="center" shrinkToFit="1"/>
      <protection locked="0"/>
    </xf>
    <xf numFmtId="0" fontId="77" fillId="0" borderId="8" xfId="6" applyNumberFormat="1" applyFont="1" applyBorder="1" applyAlignment="1" applyProtection="1">
      <alignment horizontal="left" vertical="center" shrinkToFit="1"/>
      <protection locked="0"/>
    </xf>
    <xf numFmtId="38" fontId="77" fillId="0" borderId="91" xfId="6" applyNumberFormat="1" applyFont="1" applyBorder="1" applyAlignment="1" applyProtection="1">
      <alignment horizontal="center" vertical="center" shrinkToFit="1"/>
    </xf>
    <xf numFmtId="0" fontId="84" fillId="9" borderId="6" xfId="6" applyNumberFormat="1" applyFont="1" applyFill="1" applyBorder="1" applyAlignment="1" applyProtection="1">
      <alignment horizontal="left" vertical="center" shrinkToFit="1"/>
      <protection locked="0"/>
    </xf>
    <xf numFmtId="0" fontId="84" fillId="9" borderId="8" xfId="6" applyNumberFormat="1" applyFont="1" applyFill="1" applyBorder="1" applyAlignment="1" applyProtection="1">
      <alignment horizontal="left" vertical="center" shrinkToFit="1"/>
      <protection locked="0"/>
    </xf>
    <xf numFmtId="0" fontId="82" fillId="9" borderId="59" xfId="7" applyFont="1" applyFill="1" applyBorder="1" applyAlignment="1">
      <alignment horizontal="center" vertical="center" wrapText="1" shrinkToFit="1"/>
    </xf>
    <xf numFmtId="0" fontId="82" fillId="9" borderId="5" xfId="6" applyFont="1" applyFill="1" applyBorder="1" applyAlignment="1">
      <alignment horizontal="center" vertical="center" wrapText="1"/>
    </xf>
    <xf numFmtId="0" fontId="77" fillId="0" borderId="5" xfId="6" applyFont="1" applyBorder="1" applyAlignment="1" applyProtection="1">
      <alignment horizontal="left" vertical="center" shrinkToFit="1"/>
      <protection locked="0"/>
    </xf>
    <xf numFmtId="0" fontId="77" fillId="0" borderId="7" xfId="6" applyFont="1" applyBorder="1" applyAlignment="1" applyProtection="1">
      <alignment horizontal="left" vertical="center" shrinkToFit="1"/>
      <protection locked="0"/>
    </xf>
    <xf numFmtId="0" fontId="77" fillId="0" borderId="6" xfId="6" applyFont="1" applyBorder="1" applyAlignment="1" applyProtection="1">
      <alignment horizontal="left" vertical="center" shrinkToFit="1"/>
      <protection locked="0"/>
    </xf>
    <xf numFmtId="0" fontId="84" fillId="9" borderId="6" xfId="6" applyNumberFormat="1" applyFont="1" applyFill="1" applyBorder="1" applyAlignment="1" applyProtection="1">
      <alignment horizontal="left" vertical="center" wrapText="1" shrinkToFit="1"/>
      <protection locked="0"/>
    </xf>
    <xf numFmtId="0" fontId="84" fillId="0" borderId="6" xfId="6" applyNumberFormat="1" applyFont="1" applyBorder="1" applyAlignment="1" applyProtection="1">
      <alignment horizontal="left" vertical="center" shrinkToFit="1"/>
      <protection locked="0"/>
    </xf>
    <xf numFmtId="0" fontId="84" fillId="0" borderId="8" xfId="6" applyNumberFormat="1" applyFont="1" applyBorder="1" applyAlignment="1" applyProtection="1">
      <alignment horizontal="left" vertical="center" shrinkToFit="1"/>
      <protection locked="0"/>
    </xf>
    <xf numFmtId="0" fontId="77" fillId="0" borderId="9" xfId="6" applyFont="1" applyBorder="1" applyAlignment="1" applyProtection="1">
      <alignment horizontal="left" vertical="center" shrinkToFit="1"/>
      <protection locked="0"/>
    </xf>
    <xf numFmtId="38" fontId="77" fillId="9" borderId="212" xfId="6" applyNumberFormat="1" applyFont="1" applyFill="1" applyBorder="1" applyAlignment="1" applyProtection="1">
      <alignment horizontal="center" vertical="center" shrinkToFit="1"/>
    </xf>
    <xf numFmtId="38" fontId="77" fillId="9" borderId="202" xfId="6" applyNumberFormat="1" applyFont="1" applyFill="1" applyBorder="1" applyAlignment="1" applyProtection="1">
      <alignment horizontal="center" vertical="center" shrinkToFit="1"/>
    </xf>
    <xf numFmtId="0" fontId="77" fillId="9" borderId="212" xfId="6" applyFont="1" applyFill="1" applyBorder="1" applyAlignment="1" applyProtection="1">
      <alignment horizontal="center" vertical="center" shrinkToFit="1"/>
    </xf>
    <xf numFmtId="0" fontId="77" fillId="9" borderId="202" xfId="6" applyFont="1" applyFill="1" applyBorder="1" applyAlignment="1" applyProtection="1">
      <alignment horizontal="center" vertical="center" shrinkToFit="1"/>
    </xf>
    <xf numFmtId="0" fontId="77" fillId="9" borderId="201" xfId="6" applyFont="1" applyFill="1" applyBorder="1" applyAlignment="1" applyProtection="1">
      <alignment horizontal="center" vertical="center" shrinkToFit="1"/>
    </xf>
    <xf numFmtId="38" fontId="77" fillId="0" borderId="211" xfId="6" applyNumberFormat="1" applyFont="1" applyBorder="1" applyAlignment="1" applyProtection="1">
      <alignment horizontal="center" vertical="center" shrinkToFit="1"/>
    </xf>
    <xf numFmtId="38" fontId="77" fillId="0" borderId="207" xfId="6" applyNumberFormat="1" applyFont="1" applyBorder="1" applyAlignment="1" applyProtection="1">
      <alignment horizontal="center" vertical="center" shrinkToFit="1"/>
    </xf>
    <xf numFmtId="38" fontId="77" fillId="0" borderId="200" xfId="6" applyNumberFormat="1" applyFont="1" applyBorder="1" applyAlignment="1" applyProtection="1">
      <alignment horizontal="center" vertical="center" shrinkToFit="1"/>
    </xf>
    <xf numFmtId="38" fontId="77" fillId="0" borderId="210" xfId="6" applyNumberFormat="1" applyFont="1" applyBorder="1" applyAlignment="1" applyProtection="1">
      <alignment horizontal="center" vertical="center" shrinkToFit="1"/>
    </xf>
    <xf numFmtId="38" fontId="77" fillId="0" borderId="206" xfId="6" applyNumberFormat="1" applyFont="1" applyBorder="1" applyAlignment="1" applyProtection="1">
      <alignment horizontal="center" vertical="center" shrinkToFit="1"/>
    </xf>
    <xf numFmtId="38" fontId="77" fillId="0" borderId="199" xfId="6" applyNumberFormat="1" applyFont="1" applyBorder="1" applyAlignment="1" applyProtection="1">
      <alignment horizontal="center" vertical="center" shrinkToFit="1"/>
    </xf>
    <xf numFmtId="0" fontId="77" fillId="0" borderId="0" xfId="4" applyFont="1" applyAlignment="1">
      <alignment horizontal="left" vertical="top" wrapText="1"/>
    </xf>
    <xf numFmtId="0" fontId="77" fillId="0" borderId="0" xfId="4" applyFont="1" applyAlignment="1">
      <alignment horizontal="left" vertical="top"/>
    </xf>
    <xf numFmtId="0" fontId="77" fillId="9" borderId="197" xfId="6" applyNumberFormat="1" applyFont="1" applyFill="1" applyBorder="1" applyAlignment="1">
      <alignment horizontal="left" vertical="center" shrinkToFit="1"/>
    </xf>
    <xf numFmtId="0" fontId="77" fillId="9" borderId="196" xfId="6" applyNumberFormat="1" applyFont="1" applyFill="1" applyBorder="1" applyAlignment="1">
      <alignment horizontal="left" vertical="center" shrinkToFit="1"/>
    </xf>
    <xf numFmtId="0" fontId="82" fillId="0" borderId="5" xfId="4" applyFont="1" applyBorder="1" applyAlignment="1">
      <alignment horizontal="left" vertical="center" wrapText="1"/>
    </xf>
    <xf numFmtId="0" fontId="82" fillId="0" borderId="7" xfId="4" applyFont="1" applyBorder="1" applyAlignment="1">
      <alignment horizontal="left" vertical="center" wrapText="1"/>
    </xf>
    <xf numFmtId="0" fontId="82" fillId="0" borderId="6" xfId="4" applyFont="1" applyBorder="1" applyAlignment="1">
      <alignment horizontal="left" vertical="center" wrapText="1"/>
    </xf>
    <xf numFmtId="0" fontId="77" fillId="0" borderId="0" xfId="6" applyFont="1" applyAlignment="1">
      <alignment horizontal="left" vertical="top" wrapText="1" shrinkToFit="1"/>
    </xf>
    <xf numFmtId="0" fontId="77" fillId="0" borderId="0" xfId="6" applyFont="1" applyAlignment="1">
      <alignment horizontal="left" vertical="top" shrinkToFit="1"/>
    </xf>
    <xf numFmtId="0" fontId="77" fillId="0" borderId="49" xfId="6" applyFont="1" applyBorder="1" applyAlignment="1">
      <alignment horizontal="center" vertical="center" shrinkToFit="1"/>
    </xf>
    <xf numFmtId="0" fontId="77" fillId="0" borderId="50" xfId="6" applyFont="1" applyBorder="1" applyAlignment="1">
      <alignment horizontal="center" vertical="center" shrinkToFit="1"/>
    </xf>
    <xf numFmtId="0" fontId="77" fillId="0" borderId="14" xfId="6" applyFont="1" applyBorder="1" applyAlignment="1" applyProtection="1">
      <alignment horizontal="left" vertical="center" shrinkToFit="1"/>
      <protection locked="0"/>
    </xf>
    <xf numFmtId="0" fontId="56" fillId="0" borderId="213" xfId="2" applyFont="1" applyBorder="1" applyAlignment="1">
      <alignment horizontal="center" vertical="center" wrapText="1"/>
    </xf>
    <xf numFmtId="0" fontId="56" fillId="0" borderId="83" xfId="2" applyFont="1" applyBorder="1" applyAlignment="1">
      <alignment horizontal="center" vertical="center" wrapText="1"/>
    </xf>
    <xf numFmtId="0" fontId="56" fillId="0" borderId="159" xfId="2" applyFont="1" applyBorder="1" applyAlignment="1">
      <alignment horizontal="center" vertical="center"/>
    </xf>
    <xf numFmtId="0" fontId="56" fillId="0" borderId="178" xfId="2" applyFont="1" applyBorder="1" applyAlignment="1">
      <alignment horizontal="center" vertical="center"/>
    </xf>
    <xf numFmtId="0" fontId="56" fillId="0" borderId="158" xfId="2" applyFont="1" applyBorder="1" applyAlignment="1">
      <alignment horizontal="center" vertical="center"/>
    </xf>
    <xf numFmtId="0" fontId="56" fillId="0" borderId="0" xfId="2" applyFont="1" applyAlignment="1">
      <alignment vertical="top" wrapText="1"/>
    </xf>
    <xf numFmtId="0" fontId="56" fillId="0" borderId="0" xfId="2" applyFont="1" applyAlignment="1">
      <alignment vertical="top"/>
    </xf>
    <xf numFmtId="0" fontId="56" fillId="0" borderId="193" xfId="2" applyFont="1" applyBorder="1" applyAlignment="1">
      <alignment horizontal="center" vertical="center"/>
    </xf>
    <xf numFmtId="0" fontId="56" fillId="0" borderId="81" xfId="2" applyFont="1" applyBorder="1" applyAlignment="1">
      <alignment horizontal="center" vertical="center"/>
    </xf>
    <xf numFmtId="0" fontId="56" fillId="0" borderId="192" xfId="2" applyFont="1" applyBorder="1" applyAlignment="1">
      <alignment horizontal="center" vertical="center"/>
    </xf>
    <xf numFmtId="0" fontId="56" fillId="0" borderId="82" xfId="2" applyFont="1" applyBorder="1" applyAlignment="1">
      <alignment horizontal="center" vertical="center"/>
    </xf>
    <xf numFmtId="0" fontId="56" fillId="0" borderId="192" xfId="2" applyFont="1" applyBorder="1" applyAlignment="1">
      <alignment horizontal="center" vertical="center" wrapText="1"/>
    </xf>
    <xf numFmtId="0" fontId="56" fillId="0" borderId="82" xfId="2" applyFont="1" applyBorder="1" applyAlignment="1">
      <alignment horizontal="center" vertical="center" wrapText="1"/>
    </xf>
    <xf numFmtId="0" fontId="56" fillId="2" borderId="0" xfId="2" applyFont="1" applyFill="1" applyAlignment="1" applyProtection="1">
      <alignment horizontal="left" vertical="center" shrinkToFit="1"/>
      <protection locked="0"/>
    </xf>
    <xf numFmtId="0" fontId="56" fillId="0" borderId="0" xfId="2" applyFont="1" applyAlignment="1">
      <alignment horizontal="left" vertical="center" wrapText="1"/>
    </xf>
    <xf numFmtId="0" fontId="62" fillId="0" borderId="0" xfId="2" applyFont="1" applyAlignment="1">
      <alignment horizontal="left" vertical="center" wrapText="1"/>
    </xf>
    <xf numFmtId="0" fontId="59" fillId="2" borderId="8" xfId="2" applyFont="1" applyFill="1" applyBorder="1" applyAlignment="1" applyProtection="1">
      <alignment horizontal="center" vertical="center"/>
      <protection locked="0"/>
    </xf>
    <xf numFmtId="0" fontId="62" fillId="0" borderId="8" xfId="2" applyFont="1" applyBorder="1" applyAlignment="1">
      <alignment horizontal="left" vertical="center" wrapText="1"/>
    </xf>
    <xf numFmtId="0" fontId="57" fillId="0" borderId="0" xfId="2" applyFont="1" applyAlignment="1">
      <alignment horizontal="left" vertical="top" wrapText="1"/>
    </xf>
    <xf numFmtId="0" fontId="70" fillId="0" borderId="0" xfId="2" applyFont="1" applyFill="1" applyAlignment="1" applyProtection="1">
      <alignment horizontal="center" vertical="center"/>
    </xf>
    <xf numFmtId="0" fontId="56" fillId="0" borderId="5" xfId="2" applyFont="1" applyBorder="1" applyAlignment="1">
      <alignment horizontal="center" vertical="center"/>
    </xf>
    <xf numFmtId="0" fontId="56" fillId="0" borderId="7" xfId="2" applyFont="1" applyBorder="1" applyAlignment="1">
      <alignment horizontal="center" vertical="center"/>
    </xf>
    <xf numFmtId="0" fontId="56" fillId="0" borderId="6" xfId="2" applyFont="1" applyBorder="1" applyAlignment="1">
      <alignment horizontal="center" vertical="center"/>
    </xf>
    <xf numFmtId="0" fontId="59" fillId="0" borderId="5" xfId="2" applyFont="1" applyBorder="1" applyAlignment="1">
      <alignment horizontal="center" vertical="center" wrapText="1"/>
    </xf>
    <xf numFmtId="0" fontId="59" fillId="0" borderId="7" xfId="2" applyFont="1" applyBorder="1" applyAlignment="1">
      <alignment horizontal="center" vertical="center" wrapText="1"/>
    </xf>
    <xf numFmtId="0" fontId="59" fillId="0" borderId="6" xfId="2" applyFont="1" applyBorder="1" applyAlignment="1">
      <alignment horizontal="center" vertical="center" wrapText="1"/>
    </xf>
    <xf numFmtId="191" fontId="71" fillId="0" borderId="7" xfId="2" applyNumberFormat="1" applyFont="1" applyFill="1" applyBorder="1" applyAlignment="1">
      <alignment horizontal="right" vertical="center"/>
    </xf>
    <xf numFmtId="0" fontId="56" fillId="0" borderId="11" xfId="2" applyFont="1" applyBorder="1" applyAlignment="1">
      <alignment vertical="center" shrinkToFit="1"/>
    </xf>
    <xf numFmtId="0" fontId="56" fillId="0" borderId="10" xfId="2" applyFont="1" applyBorder="1" applyAlignment="1">
      <alignment vertical="center" shrinkToFit="1"/>
    </xf>
    <xf numFmtId="0" fontId="56" fillId="0" borderId="61" xfId="2" applyFont="1" applyBorder="1" applyAlignment="1">
      <alignment vertical="center" shrinkToFit="1"/>
    </xf>
    <xf numFmtId="0" fontId="56" fillId="0" borderId="80" xfId="2" applyFont="1" applyBorder="1" applyAlignment="1">
      <alignment vertical="center" shrinkToFit="1"/>
    </xf>
    <xf numFmtId="0" fontId="56" fillId="0" borderId="139" xfId="2" applyFont="1" applyBorder="1" applyAlignment="1">
      <alignment vertical="center" shrinkToFit="1"/>
    </xf>
    <xf numFmtId="0" fontId="56" fillId="0" borderId="84" xfId="2" applyFont="1" applyBorder="1" applyAlignment="1">
      <alignment vertical="center" shrinkToFit="1"/>
    </xf>
    <xf numFmtId="0" fontId="98" fillId="9" borderId="0" xfId="2" applyFont="1" applyFill="1" applyAlignment="1">
      <alignment horizontal="right" vertical="center" shrinkToFit="1"/>
    </xf>
    <xf numFmtId="0" fontId="98" fillId="9" borderId="0" xfId="2" applyFont="1" applyFill="1" applyAlignment="1" applyProtection="1">
      <alignment horizontal="center" vertical="center"/>
    </xf>
    <xf numFmtId="0" fontId="95" fillId="9" borderId="16" xfId="2" applyFont="1" applyFill="1" applyBorder="1" applyAlignment="1">
      <alignment horizontal="left" vertical="center" wrapText="1"/>
    </xf>
    <xf numFmtId="0" fontId="95" fillId="9" borderId="28" xfId="2" applyFont="1" applyFill="1" applyBorder="1" applyAlignment="1">
      <alignment horizontal="left" vertical="center" wrapText="1"/>
    </xf>
    <xf numFmtId="0" fontId="95" fillId="9" borderId="17" xfId="2" applyFont="1" applyFill="1" applyBorder="1" applyAlignment="1">
      <alignment horizontal="left" vertical="center" wrapText="1"/>
    </xf>
    <xf numFmtId="0" fontId="95" fillId="2" borderId="11" xfId="2" applyFont="1" applyFill="1" applyBorder="1" applyProtection="1">
      <alignment vertical="center"/>
      <protection locked="0"/>
    </xf>
    <xf numFmtId="0" fontId="95" fillId="2" borderId="10" xfId="2" applyFont="1" applyFill="1" applyBorder="1" applyProtection="1">
      <alignment vertical="center"/>
      <protection locked="0"/>
    </xf>
    <xf numFmtId="0" fontId="95" fillId="2" borderId="12" xfId="2" applyFont="1" applyFill="1" applyBorder="1" applyProtection="1">
      <alignment vertical="center"/>
      <protection locked="0"/>
    </xf>
    <xf numFmtId="0" fontId="59" fillId="9" borderId="54" xfId="2" applyFont="1" applyFill="1" applyBorder="1" applyAlignment="1">
      <alignment horizontal="center" vertical="center"/>
    </xf>
    <xf numFmtId="0" fontId="59" fillId="9" borderId="55" xfId="2" applyFont="1" applyFill="1" applyBorder="1" applyAlignment="1">
      <alignment horizontal="center" vertical="center"/>
    </xf>
    <xf numFmtId="0" fontId="59" fillId="9" borderId="90" xfId="2" applyFont="1" applyFill="1" applyBorder="1" applyAlignment="1">
      <alignment horizontal="center" vertical="center"/>
    </xf>
    <xf numFmtId="0" fontId="59" fillId="9" borderId="8" xfId="2" applyFont="1" applyFill="1" applyBorder="1" applyAlignment="1">
      <alignment horizontal="center" vertical="center"/>
    </xf>
    <xf numFmtId="0" fontId="56" fillId="2" borderId="100" xfId="2" applyFont="1" applyFill="1" applyBorder="1" applyAlignment="1" applyProtection="1">
      <alignment vertical="center" shrinkToFit="1"/>
      <protection locked="0"/>
    </xf>
    <xf numFmtId="0" fontId="56" fillId="2" borderId="82" xfId="2" applyFont="1" applyFill="1" applyBorder="1" applyAlignment="1" applyProtection="1">
      <alignment vertical="center" shrinkToFit="1"/>
      <protection locked="0"/>
    </xf>
    <xf numFmtId="0" fontId="56" fillId="2" borderId="83" xfId="2" applyFont="1" applyFill="1" applyBorder="1" applyAlignment="1" applyProtection="1">
      <alignment vertical="center" shrinkToFit="1"/>
      <protection locked="0"/>
    </xf>
    <xf numFmtId="0" fontId="95" fillId="2" borderId="5" xfId="2" applyFont="1" applyFill="1" applyBorder="1" applyProtection="1">
      <alignment vertical="center"/>
      <protection locked="0"/>
    </xf>
    <xf numFmtId="0" fontId="95" fillId="2" borderId="7" xfId="2" applyFont="1" applyFill="1" applyBorder="1" applyProtection="1">
      <alignment vertical="center"/>
      <protection locked="0"/>
    </xf>
    <xf numFmtId="0" fontId="95" fillId="2" borderId="6" xfId="2" applyFont="1" applyFill="1" applyBorder="1" applyProtection="1">
      <alignment vertical="center"/>
      <protection locked="0"/>
    </xf>
    <xf numFmtId="0" fontId="95" fillId="9" borderId="3" xfId="2" applyFont="1" applyFill="1" applyBorder="1" applyAlignment="1">
      <alignment horizontal="left" vertical="center" wrapText="1"/>
    </xf>
    <xf numFmtId="0" fontId="95" fillId="9" borderId="2" xfId="2" applyFont="1" applyFill="1" applyBorder="1" applyAlignment="1">
      <alignment horizontal="left" vertical="center" wrapText="1"/>
    </xf>
    <xf numFmtId="0" fontId="95" fillId="9" borderId="4" xfId="2" applyFont="1" applyFill="1" applyBorder="1" applyAlignment="1">
      <alignment horizontal="left" vertical="center" wrapText="1"/>
    </xf>
    <xf numFmtId="0" fontId="56" fillId="2" borderId="12" xfId="2" applyFont="1" applyFill="1" applyBorder="1" applyAlignment="1" applyProtection="1">
      <alignment vertical="center" shrinkToFit="1"/>
      <protection locked="0"/>
    </xf>
    <xf numFmtId="0" fontId="56" fillId="2" borderId="9" xfId="2" applyFont="1" applyFill="1" applyBorder="1" applyAlignment="1" applyProtection="1">
      <alignment vertical="center" shrinkToFit="1"/>
      <protection locked="0"/>
    </xf>
    <xf numFmtId="0" fontId="56" fillId="2" borderId="117" xfId="2" applyFont="1" applyFill="1" applyBorder="1" applyAlignment="1" applyProtection="1">
      <alignment vertical="center" shrinkToFit="1"/>
      <protection locked="0"/>
    </xf>
    <xf numFmtId="0" fontId="59" fillId="9" borderId="81" xfId="2" applyFont="1" applyFill="1" applyBorder="1" applyAlignment="1">
      <alignment horizontal="center" vertical="center"/>
    </xf>
    <xf numFmtId="0" fontId="59" fillId="9" borderId="82" xfId="2" applyFont="1" applyFill="1" applyBorder="1" applyAlignment="1">
      <alignment horizontal="center" vertical="center"/>
    </xf>
  </cellXfs>
  <cellStyles count="9">
    <cellStyle name="桁区切り" xfId="1" builtinId="6"/>
    <cellStyle name="桁区切り 2" xfId="3" xr:uid="{E51E84BE-26A3-438B-9F9F-8DE4191D11FA}"/>
    <cellStyle name="標準" xfId="0" builtinId="0"/>
    <cellStyle name="標準 2 3" xfId="7" xr:uid="{B101246F-1EDD-4A90-9D21-C0024F2E508B}"/>
    <cellStyle name="標準 3" xfId="4" xr:uid="{CA80A316-AC26-443D-8FD7-15275F0A7F78}"/>
    <cellStyle name="標準 3 2" xfId="5" xr:uid="{DAE9E283-AB1B-4CDB-A99C-B6338E227401}"/>
    <cellStyle name="標準 4" xfId="8" xr:uid="{14186CA9-DBCB-41A9-B11D-F04860D1A56A}"/>
    <cellStyle name="標準 4 2" xfId="2" xr:uid="{779A6857-3F95-450B-AFA7-21CBB90FE4C2}"/>
    <cellStyle name="標準_賃金改善内訳表" xfId="6" xr:uid="{CF11B09F-E075-4563-A04D-47F1A5BF5301}"/>
  </cellStyles>
  <dxfs count="49">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1" tint="0.499984740745262"/>
        </patternFill>
      </fill>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border outline="0">
        <bottom style="thin">
          <color indexed="64"/>
        </bottom>
      </border>
    </dxf>
    <dxf>
      <font>
        <b val="0"/>
        <i val="0"/>
        <strike val="0"/>
        <condense val="0"/>
        <extend val="0"/>
        <outline val="0"/>
        <shadow val="0"/>
        <u val="none"/>
        <vertAlign val="baseline"/>
        <sz val="9"/>
        <color auto="1"/>
        <name val="メイリオ"/>
        <family val="3"/>
        <charset val="128"/>
        <scheme val="none"/>
      </font>
      <fill>
        <patternFill patternType="solid">
          <fgColor indexed="64"/>
          <bgColor theme="8" tint="0.79998168889431442"/>
        </patternFill>
      </fill>
      <alignment horizontal="general" vertical="center" textRotation="0" wrapText="0" indent="0" justifyLastLine="0" shrinkToFit="1" readingOrder="0"/>
    </dxf>
    <dxf>
      <font>
        <b val="0"/>
        <i val="0"/>
        <strike val="0"/>
        <condense val="0"/>
        <extend val="0"/>
        <outline val="0"/>
        <shadow val="0"/>
        <u val="none"/>
        <vertAlign val="baseline"/>
        <sz val="9"/>
        <color theme="1"/>
        <name val="メイリオ"/>
        <family val="3"/>
        <charset val="128"/>
        <scheme val="none"/>
      </font>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border outline="0">
        <bottom style="thin">
          <color indexed="64"/>
        </bottom>
      </border>
    </dxf>
    <dxf>
      <font>
        <b val="0"/>
        <i val="0"/>
        <strike val="0"/>
        <condense val="0"/>
        <extend val="0"/>
        <outline val="0"/>
        <shadow val="0"/>
        <u val="none"/>
        <vertAlign val="baseline"/>
        <sz val="9"/>
        <color theme="1"/>
        <name val="メイリオ"/>
        <family val="3"/>
        <charset val="128"/>
        <scheme val="none"/>
      </font>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fill>
        <patternFill patternType="solid">
          <fgColor indexed="64"/>
          <bgColor theme="8" tint="0.79998168889431442"/>
        </patternFill>
      </fill>
      <alignment horizontal="general" vertical="center" textRotation="0" wrapText="0" indent="0" justifyLastLine="0" shrinkToFit="1" readingOrder="0"/>
    </dxf>
    <dxf>
      <border outline="0">
        <bottom style="thin">
          <color indexed="64"/>
        </bottom>
      </border>
    </dxf>
    <dxf>
      <font>
        <b val="0"/>
        <i val="0"/>
        <strike val="0"/>
        <condense val="0"/>
        <extend val="0"/>
        <outline val="0"/>
        <shadow val="0"/>
        <u val="none"/>
        <vertAlign val="baseline"/>
        <sz val="9"/>
        <color auto="1"/>
        <name val="メイリオ"/>
        <family val="3"/>
        <charset val="128"/>
        <scheme val="none"/>
      </font>
      <fill>
        <patternFill patternType="solid">
          <fgColor indexed="64"/>
          <bgColor theme="8" tint="0.79998168889431442"/>
        </patternFill>
      </fill>
      <alignment horizontal="general" vertical="center" textRotation="0" wrapText="0" indent="0" justifyLastLine="0" shrinkToFit="1" readingOrder="0"/>
    </dxf>
    <dxf>
      <font>
        <b val="0"/>
        <i val="0"/>
        <strike val="0"/>
        <condense val="0"/>
        <extend val="0"/>
        <outline val="0"/>
        <shadow val="0"/>
        <u val="none"/>
        <vertAlign val="baseline"/>
        <sz val="9"/>
        <color theme="1"/>
        <name val="メイリオ"/>
        <family val="3"/>
        <charset val="128"/>
        <scheme val="none"/>
      </font>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rgb="FFC00000"/>
        <name val="メイリオ"/>
        <family val="3"/>
        <charset val="128"/>
        <scheme val="none"/>
      </font>
      <alignment horizontal="general" vertical="center" textRotation="0" wrapText="0" indent="0" justifyLastLine="0" shrinkToFit="1" readingOrder="0"/>
      <border diagonalUp="0" diagonalDown="0">
        <left/>
        <right/>
        <top style="hair">
          <color indexed="64"/>
        </top>
        <bottom style="hair">
          <color indexed="64"/>
        </bottom>
        <vertical/>
        <horizontal/>
      </border>
    </dxf>
    <dxf>
      <border outline="0">
        <bottom style="thin">
          <color indexed="64"/>
        </bottom>
      </border>
    </dxf>
    <dxf>
      <font>
        <b val="0"/>
        <i val="0"/>
        <strike val="0"/>
        <condense val="0"/>
        <extend val="0"/>
        <outline val="0"/>
        <shadow val="0"/>
        <u val="none"/>
        <vertAlign val="baseline"/>
        <sz val="9"/>
        <color rgb="FFC00000"/>
        <name val="メイリオ"/>
        <family val="3"/>
        <charset val="128"/>
        <scheme val="none"/>
      </font>
      <alignment horizontal="general" vertical="center" textRotation="0" wrapText="0" indent="0" justifyLastLine="0" shrinkToFit="1" readingOrder="0"/>
    </dxf>
    <dxf>
      <font>
        <b val="0"/>
        <i val="0"/>
        <strike val="0"/>
        <condense val="0"/>
        <extend val="0"/>
        <outline val="0"/>
        <shadow val="0"/>
        <u val="none"/>
        <vertAlign val="baseline"/>
        <sz val="9"/>
        <color theme="1"/>
        <name val="メイリオ"/>
        <family val="3"/>
        <charset val="128"/>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oneCellAnchor>
    <xdr:from>
      <xdr:col>9</xdr:col>
      <xdr:colOff>264460</xdr:colOff>
      <xdr:row>6</xdr:row>
      <xdr:rowOff>70037</xdr:rowOff>
    </xdr:from>
    <xdr:ext cx="4762499" cy="3397597"/>
    <xdr:sp macro="" textlink="">
      <xdr:nvSpPr>
        <xdr:cNvPr id="2" name="テキスト ボックス 1">
          <a:extLst>
            <a:ext uri="{FF2B5EF4-FFF2-40B4-BE49-F238E27FC236}">
              <a16:creationId xmlns:a16="http://schemas.microsoft.com/office/drawing/2014/main" id="{39F949FF-CD80-470B-A862-63CF051EFEC6}"/>
            </a:ext>
          </a:extLst>
        </xdr:cNvPr>
        <xdr:cNvSpPr txBox="1"/>
      </xdr:nvSpPr>
      <xdr:spPr>
        <a:xfrm>
          <a:off x="6436660" y="1498787"/>
          <a:ext cx="4762499" cy="339759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［キャリアパス要件とは］（詳細は国通知を参照すること）</a:t>
          </a:r>
          <a:endParaRPr kumimoji="1" lang="en-US" altLang="ja-JP" sz="1100"/>
        </a:p>
        <a:p>
          <a:r>
            <a:rPr kumimoji="1" lang="en-US" altLang="ja-JP" sz="1100"/>
            <a:t>(1)</a:t>
          </a:r>
          <a:r>
            <a:rPr kumimoji="1" lang="ja-JP" altLang="en-US" sz="1100"/>
            <a:t>　次のア・イに適合し、その内容について就業規則等の明確な根拠規定を書面で整備し、全ての職員に周知していること。</a:t>
          </a:r>
        </a:p>
        <a:p>
          <a:r>
            <a:rPr kumimoji="1" lang="ja-JP" altLang="en-US" sz="1100"/>
            <a:t>ア　職員の職位、職責又は職務内容等に応じた勤務条件等の要件（職員の賃金に関するものを含む。）を定めていること。</a:t>
          </a:r>
          <a:endParaRPr kumimoji="1" lang="en-US" altLang="ja-JP" sz="1100"/>
        </a:p>
        <a:p>
          <a:r>
            <a:rPr kumimoji="1" lang="ja-JP" altLang="en-US" sz="1100"/>
            <a:t>イ　アに掲げる職位、職責又は職務内容等に応じた賃金体系を定めていること。</a:t>
          </a:r>
        </a:p>
        <a:p>
          <a:r>
            <a:rPr kumimoji="1" lang="en-US" altLang="ja-JP" sz="1100"/>
            <a:t>(2)</a:t>
          </a:r>
          <a:r>
            <a:rPr kumimoji="1" lang="ja-JP" altLang="en-US" sz="1100"/>
            <a:t>　職員の職務内容等を踏まえ、職員と意見を交換しながら、資質向上の目標並びに次のア・イに掲げる具体的な計画を策定し、当該計画に係る研修の実施又は研修の機会を確保し、全ての職員に周知していること。</a:t>
          </a:r>
        </a:p>
        <a:p>
          <a:r>
            <a:rPr kumimoji="1" lang="ja-JP" altLang="en-US" sz="1100"/>
            <a:t>ア　資質向上のための計画に沿って、研修機会の提供又は技術指導等を実施するとともに、そのフィードバックを行うこと。</a:t>
          </a:r>
        </a:p>
        <a:p>
          <a:r>
            <a:rPr kumimoji="1" lang="ja-JP" altLang="en-US" sz="1100"/>
            <a:t>イ　幼稚園教諭免許状・保育士資格等を取得しようとする者がいる場合は、資格取得のための支援を実施すること。</a:t>
          </a:r>
        </a:p>
      </xdr:txBody>
    </xdr:sp>
    <xdr:clientData/>
  </xdr:oneCellAnchor>
  <xdr:oneCellAnchor>
    <xdr:from>
      <xdr:col>9</xdr:col>
      <xdr:colOff>264459</xdr:colOff>
      <xdr:row>25</xdr:row>
      <xdr:rowOff>2036</xdr:rowOff>
    </xdr:from>
    <xdr:ext cx="4762499" cy="2925416"/>
    <xdr:sp macro="" textlink="">
      <xdr:nvSpPr>
        <xdr:cNvPr id="3" name="テキスト ボックス 2">
          <a:extLst>
            <a:ext uri="{FF2B5EF4-FFF2-40B4-BE49-F238E27FC236}">
              <a16:creationId xmlns:a16="http://schemas.microsoft.com/office/drawing/2014/main" id="{E1BBD123-8405-41CA-BBEA-63AF7704085E}"/>
            </a:ext>
          </a:extLst>
        </xdr:cNvPr>
        <xdr:cNvSpPr txBox="1"/>
      </xdr:nvSpPr>
      <xdr:spPr>
        <a:xfrm>
          <a:off x="6436659" y="5955161"/>
          <a:ext cx="4762499" cy="292541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［なお書きについて］（詳細は国通知を参照すること）</a:t>
          </a:r>
          <a:endParaRPr kumimoji="1" lang="en-US" altLang="ja-JP" sz="1100"/>
        </a:p>
        <a:p>
          <a:r>
            <a:rPr kumimoji="1" lang="ja-JP" altLang="en-US" sz="1100"/>
            <a:t>区分２・区分３の共通の要件として「①加算当年度の加算による改善額等の影響を除いた支払賃金総額」が「②基準年度における加算額等の影響を除いた支払賃金総額」を下回っていないことが求められます。</a:t>
          </a:r>
          <a:endParaRPr kumimoji="1" lang="en-US" altLang="ja-JP" sz="1100"/>
        </a:p>
        <a:p>
          <a:r>
            <a:rPr kumimoji="1" lang="ja-JP" altLang="en-US" sz="1100"/>
            <a:t>ただし、</a:t>
          </a:r>
          <a:r>
            <a:rPr kumimoji="1" lang="ja-JP" altLang="en-US" sz="1100" b="1"/>
            <a:t>例外として、①が②を下回った場合、以下に掲げる必要事項を記載した特別な事情に係る届出（「特別な事情に係る申出書」）をした場合は要件を満たすものとして取り扱うことができるとされています</a:t>
          </a:r>
          <a:r>
            <a:rPr kumimoji="1" lang="ja-JP" altLang="en-US" sz="1100"/>
            <a:t>。</a:t>
          </a:r>
          <a:endParaRPr kumimoji="1" lang="en-US" altLang="ja-JP" sz="1100"/>
        </a:p>
        <a:p>
          <a:r>
            <a:rPr kumimoji="1" lang="ja-JP" altLang="en-US" sz="1100"/>
            <a:t>（必要事項）</a:t>
          </a:r>
          <a:endParaRPr kumimoji="1" lang="en-US" altLang="ja-JP" sz="1100"/>
        </a:p>
        <a:p>
          <a:r>
            <a:rPr kumimoji="1" lang="ja-JP" altLang="en-US" sz="1100"/>
            <a:t>・事業の継続を図るために職員の賃金を引き下げる必要がある状況</a:t>
          </a:r>
          <a:endParaRPr kumimoji="1" lang="en-US" altLang="ja-JP" sz="1100"/>
        </a:p>
        <a:p>
          <a:r>
            <a:rPr kumimoji="1" lang="ja-JP" altLang="en-US" sz="1100"/>
            <a:t>・賃金水準の引き下げの内容</a:t>
          </a:r>
          <a:endParaRPr kumimoji="1" lang="en-US" altLang="ja-JP" sz="1100"/>
        </a:p>
        <a:p>
          <a:r>
            <a:rPr kumimoji="1" lang="ja-JP" altLang="en-US" sz="1100"/>
            <a:t>・経営及び賃金水準の改善の見込み</a:t>
          </a:r>
          <a:endParaRPr kumimoji="1" lang="en-US" altLang="ja-JP" sz="1100"/>
        </a:p>
        <a:p>
          <a:r>
            <a:rPr kumimoji="1" lang="ja-JP" altLang="en-US" sz="1100"/>
            <a:t>・賃金水準の引き下げについて労使の合意を得ていること　等</a:t>
          </a:r>
          <a:endParaRPr kumimoji="1" lang="en-US" altLang="ja-JP" sz="1100"/>
        </a:p>
      </xdr:txBody>
    </xdr:sp>
    <xdr:clientData/>
  </xdr:oneCellAnchor>
  <xdr:oneCellAnchor>
    <xdr:from>
      <xdr:col>7</xdr:col>
      <xdr:colOff>104775</xdr:colOff>
      <xdr:row>0</xdr:row>
      <xdr:rowOff>114300</xdr:rowOff>
    </xdr:from>
    <xdr:ext cx="2300630" cy="1036694"/>
    <xdr:sp macro="" textlink="">
      <xdr:nvSpPr>
        <xdr:cNvPr id="4" name="テキスト ボックス 3">
          <a:extLst>
            <a:ext uri="{FF2B5EF4-FFF2-40B4-BE49-F238E27FC236}">
              <a16:creationId xmlns:a16="http://schemas.microsoft.com/office/drawing/2014/main" id="{05BBF236-B543-470F-A306-45EE857439C0}"/>
            </a:ext>
          </a:extLst>
        </xdr:cNvPr>
        <xdr:cNvSpPr txBox="1"/>
      </xdr:nvSpPr>
      <xdr:spPr>
        <a:xfrm>
          <a:off x="4905375" y="114300"/>
          <a:ext cx="2300630" cy="103669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青色に塗りつぶされているセルに</a:t>
          </a:r>
          <a:endParaRPr kumimoji="1" lang="en-US" altLang="ja-JP" sz="1100"/>
        </a:p>
        <a:p>
          <a:r>
            <a:rPr kumimoji="1" lang="ja-JP" altLang="en-US" sz="1100"/>
            <a:t>必要事項をすべて入力することで</a:t>
          </a:r>
          <a:endParaRPr kumimoji="1" lang="en-US" altLang="ja-JP" sz="1100"/>
        </a:p>
        <a:p>
          <a:r>
            <a:rPr kumimoji="1" lang="ja-JP" altLang="en-US" sz="1100"/>
            <a:t>下部の表に申請に必要となる書類</a:t>
          </a:r>
          <a:endParaRPr kumimoji="1" lang="en-US" altLang="ja-JP" sz="1100"/>
        </a:p>
        <a:p>
          <a:r>
            <a:rPr kumimoji="1" lang="ja-JP" altLang="en-US" sz="1100"/>
            <a:t>が表示されます。</a:t>
          </a:r>
          <a:endParaRPr kumimoji="1" lang="en-US" altLang="ja-JP" sz="1100"/>
        </a:p>
      </xdr:txBody>
    </xdr:sp>
    <xdr:clientData/>
  </xdr:oneCellAnchor>
  <xdr:twoCellAnchor>
    <xdr:from>
      <xdr:col>7</xdr:col>
      <xdr:colOff>390525</xdr:colOff>
      <xdr:row>11</xdr:row>
      <xdr:rowOff>104775</xdr:rowOff>
    </xdr:from>
    <xdr:to>
      <xdr:col>9</xdr:col>
      <xdr:colOff>257175</xdr:colOff>
      <xdr:row>11</xdr:row>
      <xdr:rowOff>104775</xdr:rowOff>
    </xdr:to>
    <xdr:cxnSp macro="">
      <xdr:nvCxnSpPr>
        <xdr:cNvPr id="5" name="直線矢印コネクタ 4">
          <a:extLst>
            <a:ext uri="{FF2B5EF4-FFF2-40B4-BE49-F238E27FC236}">
              <a16:creationId xmlns:a16="http://schemas.microsoft.com/office/drawing/2014/main" id="{AA9AA28D-189F-4459-9F22-1A3B90804DA8}"/>
            </a:ext>
          </a:extLst>
        </xdr:cNvPr>
        <xdr:cNvCxnSpPr/>
      </xdr:nvCxnSpPr>
      <xdr:spPr>
        <a:xfrm flipH="1">
          <a:off x="5191125" y="2724150"/>
          <a:ext cx="123825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390525</xdr:colOff>
      <xdr:row>28</xdr:row>
      <xdr:rowOff>104775</xdr:rowOff>
    </xdr:from>
    <xdr:to>
      <xdr:col>9</xdr:col>
      <xdr:colOff>257175</xdr:colOff>
      <xdr:row>28</xdr:row>
      <xdr:rowOff>104775</xdr:rowOff>
    </xdr:to>
    <xdr:cxnSp macro="">
      <xdr:nvCxnSpPr>
        <xdr:cNvPr id="6" name="直線矢印コネクタ 5">
          <a:extLst>
            <a:ext uri="{FF2B5EF4-FFF2-40B4-BE49-F238E27FC236}">
              <a16:creationId xmlns:a16="http://schemas.microsoft.com/office/drawing/2014/main" id="{293C9930-65C0-42B9-ABEF-CBB63C2C23AF}"/>
            </a:ext>
          </a:extLst>
        </xdr:cNvPr>
        <xdr:cNvCxnSpPr/>
      </xdr:nvCxnSpPr>
      <xdr:spPr>
        <a:xfrm flipH="1">
          <a:off x="5191125" y="6772275"/>
          <a:ext cx="123825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oneCellAnchor>
    <xdr:from>
      <xdr:col>30</xdr:col>
      <xdr:colOff>113110</xdr:colOff>
      <xdr:row>9</xdr:row>
      <xdr:rowOff>248048</xdr:rowOff>
    </xdr:from>
    <xdr:ext cx="4762499" cy="1061640"/>
    <xdr:sp macro="" textlink="">
      <xdr:nvSpPr>
        <xdr:cNvPr id="2" name="テキスト ボックス 1">
          <a:extLst>
            <a:ext uri="{FF2B5EF4-FFF2-40B4-BE49-F238E27FC236}">
              <a16:creationId xmlns:a16="http://schemas.microsoft.com/office/drawing/2014/main" id="{878E8AB4-F332-4086-B9E1-3BD41342CF17}"/>
            </a:ext>
          </a:extLst>
        </xdr:cNvPr>
        <xdr:cNvSpPr txBox="1"/>
      </xdr:nvSpPr>
      <xdr:spPr>
        <a:xfrm>
          <a:off x="6889751" y="3046017"/>
          <a:ext cx="4762499" cy="106164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区分２の加算見込額には「区分</a:t>
          </a:r>
          <a:r>
            <a:rPr kumimoji="1" lang="en-US" altLang="ja-JP" sz="1100"/>
            <a:t>1</a:t>
          </a:r>
          <a:r>
            <a:rPr kumimoji="1" lang="ja-JP" altLang="en-US" sz="1100"/>
            <a:t>・</a:t>
          </a:r>
          <a:r>
            <a:rPr kumimoji="1" lang="en-US" altLang="ja-JP" sz="1100"/>
            <a:t>2</a:t>
          </a:r>
          <a:r>
            <a:rPr kumimoji="1" lang="ja-JP" altLang="en-US" sz="1100"/>
            <a:t>加算額見込み計算表」の結果を転記するように初期設定していますが、他の施設・事業所への拠出又は受入がある場合は当該配分額を反映するようにしてください。（拠出がある場合は拠出額をマイナス、受入がある場合は受入額をプラス）</a:t>
          </a:r>
        </a:p>
      </xdr:txBody>
    </xdr:sp>
    <xdr:clientData/>
  </xdr:oneCellAnchor>
  <xdr:twoCellAnchor>
    <xdr:from>
      <xdr:col>17</xdr:col>
      <xdr:colOff>178594</xdr:colOff>
      <xdr:row>9</xdr:row>
      <xdr:rowOff>307578</xdr:rowOff>
    </xdr:from>
    <xdr:to>
      <xdr:col>30</xdr:col>
      <xdr:colOff>119062</xdr:colOff>
      <xdr:row>11</xdr:row>
      <xdr:rowOff>198438</xdr:rowOff>
    </xdr:to>
    <xdr:cxnSp macro="">
      <xdr:nvCxnSpPr>
        <xdr:cNvPr id="3" name="直線矢印コネクタ 2">
          <a:extLst>
            <a:ext uri="{FF2B5EF4-FFF2-40B4-BE49-F238E27FC236}">
              <a16:creationId xmlns:a16="http://schemas.microsoft.com/office/drawing/2014/main" id="{54A63BC8-002E-4BEC-9422-636D1D80A4E4}"/>
            </a:ext>
          </a:extLst>
        </xdr:cNvPr>
        <xdr:cNvCxnSpPr/>
      </xdr:nvCxnSpPr>
      <xdr:spPr>
        <a:xfrm flipH="1" flipV="1">
          <a:off x="4216797" y="3105547"/>
          <a:ext cx="2678906" cy="47625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278865</xdr:colOff>
      <xdr:row>24</xdr:row>
      <xdr:rowOff>42585</xdr:rowOff>
    </xdr:from>
    <xdr:to>
      <xdr:col>10</xdr:col>
      <xdr:colOff>206565</xdr:colOff>
      <xdr:row>25</xdr:row>
      <xdr:rowOff>190500</xdr:rowOff>
    </xdr:to>
    <xdr:sp macro="" textlink="">
      <xdr:nvSpPr>
        <xdr:cNvPr id="2" name="下矢印 1">
          <a:extLst>
            <a:ext uri="{FF2B5EF4-FFF2-40B4-BE49-F238E27FC236}">
              <a16:creationId xmlns:a16="http://schemas.microsoft.com/office/drawing/2014/main" id="{0C62D314-520B-4282-B4D2-79A6FF56AEA1}"/>
            </a:ext>
          </a:extLst>
        </xdr:cNvPr>
        <xdr:cNvSpPr/>
      </xdr:nvSpPr>
      <xdr:spPr>
        <a:xfrm>
          <a:off x="4707990" y="6110010"/>
          <a:ext cx="432525" cy="36699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298555</xdr:colOff>
      <xdr:row>39</xdr:row>
      <xdr:rowOff>161924</xdr:rowOff>
    </xdr:from>
    <xdr:to>
      <xdr:col>10</xdr:col>
      <xdr:colOff>245305</xdr:colOff>
      <xdr:row>40</xdr:row>
      <xdr:rowOff>180094</xdr:rowOff>
    </xdr:to>
    <xdr:sp macro="" textlink="">
      <xdr:nvSpPr>
        <xdr:cNvPr id="3" name="下矢印 2">
          <a:extLst>
            <a:ext uri="{FF2B5EF4-FFF2-40B4-BE49-F238E27FC236}">
              <a16:creationId xmlns:a16="http://schemas.microsoft.com/office/drawing/2014/main" id="{6621A3F3-ED0B-4DC7-9271-BB4ED8589446}"/>
            </a:ext>
          </a:extLst>
        </xdr:cNvPr>
        <xdr:cNvSpPr/>
      </xdr:nvSpPr>
      <xdr:spPr>
        <a:xfrm>
          <a:off x="4727680" y="9810749"/>
          <a:ext cx="451575" cy="2372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157843</xdr:colOff>
      <xdr:row>37</xdr:row>
      <xdr:rowOff>65312</xdr:rowOff>
    </xdr:from>
    <xdr:to>
      <xdr:col>15</xdr:col>
      <xdr:colOff>304799</xdr:colOff>
      <xdr:row>39</xdr:row>
      <xdr:rowOff>133349</xdr:rowOff>
    </xdr:to>
    <xdr:sp macro="" textlink="">
      <xdr:nvSpPr>
        <xdr:cNvPr id="4" name="テキスト ボックス 3">
          <a:extLst>
            <a:ext uri="{FF2B5EF4-FFF2-40B4-BE49-F238E27FC236}">
              <a16:creationId xmlns:a16="http://schemas.microsoft.com/office/drawing/2014/main" id="{3D3869F6-90C1-4782-BF97-834CBC30F780}"/>
            </a:ext>
          </a:extLst>
        </xdr:cNvPr>
        <xdr:cNvSpPr txBox="1"/>
      </xdr:nvSpPr>
      <xdr:spPr>
        <a:xfrm>
          <a:off x="2062843" y="9275987"/>
          <a:ext cx="5700031" cy="5061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上記計算では実態と大きく乖離する場合（面積基準を下回る場合含む）</a:t>
          </a:r>
          <a:endParaRPr kumimoji="1" lang="en-US" altLang="ja-JP" sz="1100" b="1">
            <a:solidFill>
              <a:srgbClr val="FF0000"/>
            </a:solidFill>
          </a:endParaRPr>
        </a:p>
        <a:p>
          <a:pPr algn="ctr"/>
          <a:r>
            <a:rPr kumimoji="1" lang="en-US" altLang="ja-JP" sz="1100" b="1">
              <a:solidFill>
                <a:srgbClr val="FF0000"/>
              </a:solidFill>
            </a:rPr>
            <a:t>【</a:t>
          </a:r>
          <a:r>
            <a:rPr kumimoji="1" lang="ja-JP" altLang="en-US" sz="1100" b="1">
              <a:solidFill>
                <a:srgbClr val="FF0000"/>
              </a:solidFill>
            </a:rPr>
            <a:t>上記算出結果を使用する場合は以下入力不要</a:t>
          </a:r>
          <a:r>
            <a:rPr kumimoji="1" lang="en-US" altLang="ja-JP" sz="1100" b="1">
              <a:solidFill>
                <a:srgbClr val="FF0000"/>
              </a:solidFill>
            </a:rPr>
            <a:t>】</a:t>
          </a:r>
          <a:endParaRPr kumimoji="1" lang="ja-JP" altLang="en-US" sz="1100" b="1">
            <a:solidFill>
              <a:srgbClr val="FF0000"/>
            </a:solidFill>
          </a:endParaRPr>
        </a:p>
      </xdr:txBody>
    </xdr:sp>
    <xdr:clientData/>
  </xdr:twoCellAnchor>
  <xdr:oneCellAnchor>
    <xdr:from>
      <xdr:col>17</xdr:col>
      <xdr:colOff>66675</xdr:colOff>
      <xdr:row>0</xdr:row>
      <xdr:rowOff>57150</xdr:rowOff>
    </xdr:from>
    <xdr:ext cx="2300630" cy="800604"/>
    <xdr:sp macro="" textlink="">
      <xdr:nvSpPr>
        <xdr:cNvPr id="5" name="テキスト ボックス 4">
          <a:extLst>
            <a:ext uri="{FF2B5EF4-FFF2-40B4-BE49-F238E27FC236}">
              <a16:creationId xmlns:a16="http://schemas.microsoft.com/office/drawing/2014/main" id="{857A8565-2C13-48EA-A069-E9E416C56115}"/>
            </a:ext>
          </a:extLst>
        </xdr:cNvPr>
        <xdr:cNvSpPr txBox="1"/>
      </xdr:nvSpPr>
      <xdr:spPr>
        <a:xfrm>
          <a:off x="8601075" y="57150"/>
          <a:ext cx="2300630" cy="800604"/>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wrap="none" rtlCol="0" anchor="t">
          <a:spAutoFit/>
        </a:bodyPr>
        <a:lstStyle/>
        <a:p>
          <a:r>
            <a:rPr kumimoji="1" lang="ja-JP" altLang="en-US" sz="1100"/>
            <a:t>分園を設置している場合、本園分</a:t>
          </a:r>
          <a:endParaRPr kumimoji="1" lang="en-US" altLang="ja-JP" sz="1100"/>
        </a:p>
        <a:p>
          <a:r>
            <a:rPr kumimoji="1" lang="ja-JP" altLang="en-US" sz="1100"/>
            <a:t>のみ入力してください。</a:t>
          </a:r>
          <a:endParaRPr kumimoji="1" lang="en-US" altLang="ja-JP" sz="1100"/>
        </a:p>
        <a:p>
          <a:r>
            <a:rPr kumimoji="1" lang="ja-JP" altLang="en-US" sz="1100"/>
            <a:t>（分園は次のシートで入力）</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9</xdr:col>
      <xdr:colOff>278865</xdr:colOff>
      <xdr:row>24</xdr:row>
      <xdr:rowOff>42585</xdr:rowOff>
    </xdr:from>
    <xdr:to>
      <xdr:col>10</xdr:col>
      <xdr:colOff>206565</xdr:colOff>
      <xdr:row>25</xdr:row>
      <xdr:rowOff>190500</xdr:rowOff>
    </xdr:to>
    <xdr:sp macro="" textlink="">
      <xdr:nvSpPr>
        <xdr:cNvPr id="2" name="下矢印 1">
          <a:extLst>
            <a:ext uri="{FF2B5EF4-FFF2-40B4-BE49-F238E27FC236}">
              <a16:creationId xmlns:a16="http://schemas.microsoft.com/office/drawing/2014/main" id="{7349287C-8778-41F3-9094-B4140152DB48}"/>
            </a:ext>
          </a:extLst>
        </xdr:cNvPr>
        <xdr:cNvSpPr/>
      </xdr:nvSpPr>
      <xdr:spPr>
        <a:xfrm>
          <a:off x="4707990" y="6110010"/>
          <a:ext cx="432525" cy="36699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298555</xdr:colOff>
      <xdr:row>39</xdr:row>
      <xdr:rowOff>161924</xdr:rowOff>
    </xdr:from>
    <xdr:to>
      <xdr:col>10</xdr:col>
      <xdr:colOff>245305</xdr:colOff>
      <xdr:row>40</xdr:row>
      <xdr:rowOff>180094</xdr:rowOff>
    </xdr:to>
    <xdr:sp macro="" textlink="">
      <xdr:nvSpPr>
        <xdr:cNvPr id="3" name="下矢印 2">
          <a:extLst>
            <a:ext uri="{FF2B5EF4-FFF2-40B4-BE49-F238E27FC236}">
              <a16:creationId xmlns:a16="http://schemas.microsoft.com/office/drawing/2014/main" id="{25D372A7-FF87-49DA-A31B-B8AC08BC39C9}"/>
            </a:ext>
          </a:extLst>
        </xdr:cNvPr>
        <xdr:cNvSpPr/>
      </xdr:nvSpPr>
      <xdr:spPr>
        <a:xfrm>
          <a:off x="4727680" y="9810749"/>
          <a:ext cx="451575" cy="2372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157843</xdr:colOff>
      <xdr:row>37</xdr:row>
      <xdr:rowOff>65312</xdr:rowOff>
    </xdr:from>
    <xdr:to>
      <xdr:col>15</xdr:col>
      <xdr:colOff>304799</xdr:colOff>
      <xdr:row>39</xdr:row>
      <xdr:rowOff>133349</xdr:rowOff>
    </xdr:to>
    <xdr:sp macro="" textlink="">
      <xdr:nvSpPr>
        <xdr:cNvPr id="4" name="テキスト ボックス 3">
          <a:extLst>
            <a:ext uri="{FF2B5EF4-FFF2-40B4-BE49-F238E27FC236}">
              <a16:creationId xmlns:a16="http://schemas.microsoft.com/office/drawing/2014/main" id="{CE444F56-C224-42A2-8B61-6A3D614EC7DB}"/>
            </a:ext>
          </a:extLst>
        </xdr:cNvPr>
        <xdr:cNvSpPr txBox="1"/>
      </xdr:nvSpPr>
      <xdr:spPr>
        <a:xfrm>
          <a:off x="2062843" y="9275987"/>
          <a:ext cx="5700031" cy="5061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上記計算では実態と大きく乖離する場合（面積基準を下回る場合含む）</a:t>
          </a:r>
          <a:endParaRPr kumimoji="1" lang="en-US" altLang="ja-JP" sz="1100" b="1">
            <a:solidFill>
              <a:srgbClr val="FF0000"/>
            </a:solidFill>
          </a:endParaRPr>
        </a:p>
        <a:p>
          <a:pPr algn="ctr"/>
          <a:r>
            <a:rPr kumimoji="1" lang="en-US" altLang="ja-JP" sz="1100" b="1">
              <a:solidFill>
                <a:srgbClr val="FF0000"/>
              </a:solidFill>
            </a:rPr>
            <a:t>【</a:t>
          </a:r>
          <a:r>
            <a:rPr kumimoji="1" lang="ja-JP" altLang="en-US" sz="1100" b="1">
              <a:solidFill>
                <a:srgbClr val="FF0000"/>
              </a:solidFill>
            </a:rPr>
            <a:t>上記算出結果を使用する場合は以下入力不要</a:t>
          </a:r>
          <a:r>
            <a:rPr kumimoji="1" lang="en-US" altLang="ja-JP" sz="1100" b="1">
              <a:solidFill>
                <a:srgbClr val="FF0000"/>
              </a:solidFill>
            </a:rPr>
            <a:t>】</a:t>
          </a:r>
          <a:endParaRPr kumimoji="1" lang="ja-JP" altLang="en-US" sz="1100" b="1">
            <a:solidFill>
              <a:srgbClr val="FF0000"/>
            </a:solidFill>
          </a:endParaRPr>
        </a:p>
      </xdr:txBody>
    </xdr:sp>
    <xdr:clientData/>
  </xdr:twoCellAnchor>
  <xdr:oneCellAnchor>
    <xdr:from>
      <xdr:col>17</xdr:col>
      <xdr:colOff>76200</xdr:colOff>
      <xdr:row>0</xdr:row>
      <xdr:rowOff>66675</xdr:rowOff>
    </xdr:from>
    <xdr:ext cx="2441694" cy="800604"/>
    <xdr:sp macro="" textlink="">
      <xdr:nvSpPr>
        <xdr:cNvPr id="5" name="テキスト ボックス 4">
          <a:extLst>
            <a:ext uri="{FF2B5EF4-FFF2-40B4-BE49-F238E27FC236}">
              <a16:creationId xmlns:a16="http://schemas.microsoft.com/office/drawing/2014/main" id="{6D5AF59D-E444-4686-AF69-61A4C13232FD}"/>
            </a:ext>
          </a:extLst>
        </xdr:cNvPr>
        <xdr:cNvSpPr txBox="1"/>
      </xdr:nvSpPr>
      <xdr:spPr>
        <a:xfrm>
          <a:off x="8610600" y="66675"/>
          <a:ext cx="2441694" cy="800604"/>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wrap="none" rtlCol="0" anchor="t">
          <a:spAutoFit/>
        </a:bodyPr>
        <a:lstStyle/>
        <a:p>
          <a:r>
            <a:rPr kumimoji="1" lang="ja-JP" altLang="en-US" sz="1100"/>
            <a:t>分園がない場合は記入は不要です。</a:t>
          </a:r>
          <a:endParaRPr kumimoji="1" lang="en-US" altLang="ja-JP" sz="1100"/>
        </a:p>
        <a:p>
          <a:r>
            <a:rPr kumimoji="1" lang="ja-JP" altLang="en-US" sz="1100"/>
            <a:t>（分園がある場合、分園の情報のみ</a:t>
          </a:r>
          <a:endParaRPr kumimoji="1" lang="en-US" altLang="ja-JP" sz="1100"/>
        </a:p>
        <a:p>
          <a:r>
            <a:rPr kumimoji="1" lang="ja-JP" altLang="en-US" sz="1100"/>
            <a:t>記入してください。）</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10</xdr:col>
      <xdr:colOff>224117</xdr:colOff>
      <xdr:row>0</xdr:row>
      <xdr:rowOff>145677</xdr:rowOff>
    </xdr:from>
    <xdr:ext cx="5020236" cy="1567417"/>
    <xdr:sp macro="" textlink="">
      <xdr:nvSpPr>
        <xdr:cNvPr id="2" name="テキスト ボックス 1">
          <a:extLst>
            <a:ext uri="{FF2B5EF4-FFF2-40B4-BE49-F238E27FC236}">
              <a16:creationId xmlns:a16="http://schemas.microsoft.com/office/drawing/2014/main" id="{38D2A192-BF56-48CA-B9B1-7B34936832CE}"/>
            </a:ext>
          </a:extLst>
        </xdr:cNvPr>
        <xdr:cNvSpPr txBox="1"/>
      </xdr:nvSpPr>
      <xdr:spPr>
        <a:xfrm>
          <a:off x="9513793" y="145677"/>
          <a:ext cx="5020236" cy="156741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200"/>
            <a:t>「児童数計算表」シートから各歳児の平均児童数のデータを引用しています。必要な場合、採用する計算方法（（２）又は（３））の結果を参考に「平均利用子ども数（見込）」の入力にご活用ください。</a:t>
          </a:r>
          <a:endParaRPr kumimoji="1" lang="en-US" altLang="ja-JP" sz="1200"/>
        </a:p>
        <a:p>
          <a:endParaRPr kumimoji="1" lang="en-US" altLang="ja-JP" sz="1200"/>
        </a:p>
        <a:p>
          <a:r>
            <a:rPr kumimoji="1" lang="en-US" altLang="ja-JP" sz="1200"/>
            <a:t>※</a:t>
          </a:r>
          <a:r>
            <a:rPr kumimoji="1" lang="ja-JP" altLang="en-US" sz="1200"/>
            <a:t>「児童数計算表」シートでは、標準時間・短時間の違いは考慮していませんのでご注意ください。</a:t>
          </a:r>
          <a:endParaRPr kumimoji="1" lang="en-US" altLang="ja-JP" sz="12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48</xdr:col>
      <xdr:colOff>66675</xdr:colOff>
      <xdr:row>46</xdr:row>
      <xdr:rowOff>152400</xdr:rowOff>
    </xdr:from>
    <xdr:to>
      <xdr:col>51</xdr:col>
      <xdr:colOff>352425</xdr:colOff>
      <xdr:row>53</xdr:row>
      <xdr:rowOff>19050</xdr:rowOff>
    </xdr:to>
    <xdr:sp macro="" textlink="">
      <xdr:nvSpPr>
        <xdr:cNvPr id="2" name="テキスト ボックス 1">
          <a:extLst>
            <a:ext uri="{FF2B5EF4-FFF2-40B4-BE49-F238E27FC236}">
              <a16:creationId xmlns:a16="http://schemas.microsoft.com/office/drawing/2014/main" id="{AF5C9900-805D-4D8B-B3DD-A42044A25D85}"/>
            </a:ext>
          </a:extLst>
        </xdr:cNvPr>
        <xdr:cNvSpPr txBox="1"/>
      </xdr:nvSpPr>
      <xdr:spPr>
        <a:xfrm>
          <a:off x="31613475" y="8382000"/>
          <a:ext cx="2343150"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対象職員全員を記入できない場合、子育て支援課にご連絡ください。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13</xdr:col>
      <xdr:colOff>59231</xdr:colOff>
      <xdr:row>2</xdr:row>
      <xdr:rowOff>239005</xdr:rowOff>
    </xdr:from>
    <xdr:ext cx="5020236" cy="864660"/>
    <xdr:sp macro="" textlink="">
      <xdr:nvSpPr>
        <xdr:cNvPr id="2" name="テキスト ボックス 1">
          <a:extLst>
            <a:ext uri="{FF2B5EF4-FFF2-40B4-BE49-F238E27FC236}">
              <a16:creationId xmlns:a16="http://schemas.microsoft.com/office/drawing/2014/main" id="{3F7EC4B1-6AB3-4FDA-A4AF-4F27A8E20B87}"/>
            </a:ext>
          </a:extLst>
        </xdr:cNvPr>
        <xdr:cNvSpPr txBox="1"/>
      </xdr:nvSpPr>
      <xdr:spPr>
        <a:xfrm>
          <a:off x="9720302" y="783291"/>
          <a:ext cx="5020236" cy="86466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200"/>
            <a:t>「児童数計算表」シートから各歳児の平均児童数のデータを引用しています。採用する計算方法（（２）又は（３））から年齢別児童数を入力してください。</a:t>
          </a:r>
          <a:endParaRPr kumimoji="1" lang="en-US" altLang="ja-JP" sz="12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40</xdr:col>
      <xdr:colOff>85725</xdr:colOff>
      <xdr:row>14</xdr:row>
      <xdr:rowOff>28576</xdr:rowOff>
    </xdr:from>
    <xdr:ext cx="5372100" cy="857249"/>
    <xdr:sp macro="" textlink="">
      <xdr:nvSpPr>
        <xdr:cNvPr id="2" name="テキスト ボックス 1">
          <a:extLst>
            <a:ext uri="{FF2B5EF4-FFF2-40B4-BE49-F238E27FC236}">
              <a16:creationId xmlns:a16="http://schemas.microsoft.com/office/drawing/2014/main" id="{9A7C2D63-1147-4238-8E3A-28783DCCCFE2}"/>
            </a:ext>
          </a:extLst>
        </xdr:cNvPr>
        <xdr:cNvSpPr txBox="1"/>
      </xdr:nvSpPr>
      <xdr:spPr>
        <a:xfrm>
          <a:off x="8705850" y="3324226"/>
          <a:ext cx="5372100" cy="85724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様式４別添１「賃金改善明細書（職員別）」を作成する場合（区分２・３について誓約書の提出で足りる場合は作成不要）は、明細書に記載された情報から</a:t>
          </a:r>
          <a:r>
            <a:rPr kumimoji="1" lang="en-US" altLang="ja-JP" sz="1100"/>
            <a:t>ⅰ</a:t>
          </a:r>
          <a:r>
            <a:rPr kumimoji="1" lang="ja-JP" altLang="en-US" sz="1100"/>
            <a:t>～</a:t>
          </a:r>
          <a:r>
            <a:rPr kumimoji="1" lang="en-US" altLang="ja-JP" sz="1100"/>
            <a:t>ⅲ</a:t>
          </a:r>
          <a:r>
            <a:rPr kumimoji="1" lang="ja-JP" altLang="en-US" sz="1100"/>
            <a:t>に該当する職員数を算出していますので活用してください。</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39</xdr:col>
      <xdr:colOff>422228</xdr:colOff>
      <xdr:row>35</xdr:row>
      <xdr:rowOff>105973</xdr:rowOff>
    </xdr:from>
    <xdr:ext cx="4448735" cy="264560"/>
    <xdr:sp macro="" textlink="">
      <xdr:nvSpPr>
        <xdr:cNvPr id="2" name="テキスト ボックス 1">
          <a:extLst>
            <a:ext uri="{FF2B5EF4-FFF2-40B4-BE49-F238E27FC236}">
              <a16:creationId xmlns:a16="http://schemas.microsoft.com/office/drawing/2014/main" id="{3D7E9DFA-17E1-4C38-95CD-B3CBA6B51C6D}"/>
            </a:ext>
          </a:extLst>
        </xdr:cNvPr>
        <xdr:cNvSpPr txBox="1"/>
      </xdr:nvSpPr>
      <xdr:spPr>
        <a:xfrm>
          <a:off x="27168428" y="6278173"/>
          <a:ext cx="444873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42</xdr:col>
      <xdr:colOff>137583</xdr:colOff>
      <xdr:row>4</xdr:row>
      <xdr:rowOff>201083</xdr:rowOff>
    </xdr:from>
    <xdr:ext cx="4762499" cy="3184829"/>
    <xdr:sp macro="" textlink="">
      <xdr:nvSpPr>
        <xdr:cNvPr id="3" name="テキスト ボックス 2">
          <a:extLst>
            <a:ext uri="{FF2B5EF4-FFF2-40B4-BE49-F238E27FC236}">
              <a16:creationId xmlns:a16="http://schemas.microsoft.com/office/drawing/2014/main" id="{0D260D80-27A1-4C02-8942-2CC4993E50DA}"/>
            </a:ext>
          </a:extLst>
        </xdr:cNvPr>
        <xdr:cNvSpPr txBox="1"/>
      </xdr:nvSpPr>
      <xdr:spPr>
        <a:xfrm>
          <a:off x="9599083" y="1566333"/>
          <a:ext cx="4762499" cy="318482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［事業主負担増加見込総額］</a:t>
          </a:r>
          <a:endParaRPr kumimoji="1" lang="en-US" altLang="ja-JP" sz="1100"/>
        </a:p>
        <a:p>
          <a:r>
            <a:rPr kumimoji="1" lang="ja-JP" altLang="en-US" sz="1100"/>
            <a:t>各職員について「加算による改善見込額」に応じて増加することが見込まれる法定福利費等の事業主負担分の額を合算して得た額をいい、次の＜算式＞により算定することを標準とする。</a:t>
          </a:r>
          <a:endParaRPr kumimoji="1" lang="en-US" altLang="ja-JP" sz="1100"/>
        </a:p>
        <a:p>
          <a:r>
            <a:rPr kumimoji="1" lang="ja-JP" altLang="en-US" sz="1100"/>
            <a:t>＜算式＞</a:t>
          </a:r>
          <a:endParaRPr kumimoji="1" lang="en-US" altLang="ja-JP" sz="1100"/>
        </a:p>
        <a:p>
          <a:r>
            <a:rPr kumimoji="1" lang="ja-JP" altLang="en-US" sz="1100"/>
            <a:t>「加算前年度における法定福利費等の事業主負担分の総額」</a:t>
          </a:r>
          <a:endParaRPr kumimoji="1" lang="en-US" altLang="ja-JP" sz="1100"/>
        </a:p>
        <a:p>
          <a:r>
            <a:rPr kumimoji="1" lang="ja-JP" altLang="en-US" sz="1100"/>
            <a:t>　</a:t>
          </a:r>
          <a:r>
            <a:rPr kumimoji="1" lang="en-US" altLang="ja-JP" sz="1100"/>
            <a:t>÷</a:t>
          </a:r>
          <a:r>
            <a:rPr kumimoji="1" lang="ja-JP" altLang="en-US" sz="1100"/>
            <a:t>「加算前年度における賃金の総額」</a:t>
          </a:r>
          <a:endParaRPr kumimoji="1" lang="en-US" altLang="ja-JP" sz="1100"/>
        </a:p>
        <a:p>
          <a:r>
            <a:rPr kumimoji="1" lang="ja-JP" altLang="en-US" sz="1100"/>
            <a:t>　</a:t>
          </a:r>
          <a:r>
            <a:rPr kumimoji="1" lang="en-US" altLang="ja-JP" sz="1100"/>
            <a:t>×</a:t>
          </a:r>
          <a:r>
            <a:rPr kumimoji="1" lang="ja-JP" altLang="en-US" sz="1100"/>
            <a:t>「加算当年度の加算による改善見込額」</a:t>
          </a:r>
          <a:endParaRPr kumimoji="1" lang="en-US" altLang="ja-JP" sz="1100"/>
        </a:p>
        <a:p>
          <a:endParaRPr kumimoji="1" lang="en-US" altLang="ja-JP" sz="1100"/>
        </a:p>
        <a:p>
          <a:r>
            <a:rPr kumimoji="1" lang="en-US" altLang="ja-JP" sz="1100"/>
            <a:t>【</a:t>
          </a:r>
          <a:r>
            <a:rPr kumimoji="1" lang="ja-JP" altLang="en-US" sz="1100"/>
            <a:t>注</a:t>
          </a:r>
          <a:r>
            <a:rPr kumimoji="1" lang="en-US" altLang="ja-JP" sz="1100"/>
            <a:t>】</a:t>
          </a:r>
        </a:p>
        <a:p>
          <a:r>
            <a:rPr kumimoji="1" lang="ja-JP" altLang="en-US" sz="1100"/>
            <a:t>以下に「前年度の事業主負担分」と「賃金」の総額を入力いただければ、上述の算式の考え方を活用して簡易的に事業主負担増加見込総額を算出できますので、必要に応じて活用してください。</a:t>
          </a:r>
        </a:p>
      </xdr:txBody>
    </xdr:sp>
    <xdr:clientData/>
  </xdr:oneCellAnchor>
  <xdr:twoCellAnchor>
    <xdr:from>
      <xdr:col>30</xdr:col>
      <xdr:colOff>232833</xdr:colOff>
      <xdr:row>13</xdr:row>
      <xdr:rowOff>190500</xdr:rowOff>
    </xdr:from>
    <xdr:to>
      <xdr:col>42</xdr:col>
      <xdr:colOff>137583</xdr:colOff>
      <xdr:row>13</xdr:row>
      <xdr:rowOff>201083</xdr:rowOff>
    </xdr:to>
    <xdr:cxnSp macro="">
      <xdr:nvCxnSpPr>
        <xdr:cNvPr id="4" name="直線矢印コネクタ 3">
          <a:extLst>
            <a:ext uri="{FF2B5EF4-FFF2-40B4-BE49-F238E27FC236}">
              <a16:creationId xmlns:a16="http://schemas.microsoft.com/office/drawing/2014/main" id="{F3BBBEBC-4E41-433B-B7B9-A976F11660D1}"/>
            </a:ext>
          </a:extLst>
        </xdr:cNvPr>
        <xdr:cNvCxnSpPr/>
      </xdr:nvCxnSpPr>
      <xdr:spPr>
        <a:xfrm flipH="1">
          <a:off x="20806833" y="2571750"/>
          <a:ext cx="8134350" cy="1058"/>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oneCellAnchor>
    <xdr:from>
      <xdr:col>13</xdr:col>
      <xdr:colOff>69274</xdr:colOff>
      <xdr:row>75</xdr:row>
      <xdr:rowOff>86590</xdr:rowOff>
    </xdr:from>
    <xdr:ext cx="4762499" cy="1471027"/>
    <xdr:sp macro="" textlink="">
      <xdr:nvSpPr>
        <xdr:cNvPr id="2" name="テキスト ボックス 1">
          <a:extLst>
            <a:ext uri="{FF2B5EF4-FFF2-40B4-BE49-F238E27FC236}">
              <a16:creationId xmlns:a16="http://schemas.microsoft.com/office/drawing/2014/main" id="{1C1BC4AA-7844-4BDE-89BC-4D14B1B8B517}"/>
            </a:ext>
          </a:extLst>
        </xdr:cNvPr>
        <xdr:cNvSpPr txBox="1"/>
      </xdr:nvSpPr>
      <xdr:spPr>
        <a:xfrm>
          <a:off x="11813039" y="29008972"/>
          <a:ext cx="4762499" cy="147102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200"/>
            <a:t>区分２と区分３の加算額（合計）のみで、区分１は含みませんのでご注意ください。（基準年度が令和６年度以前の場合は処遇改善等加算</a:t>
          </a:r>
          <a:r>
            <a:rPr kumimoji="1" lang="en-US" altLang="ja-JP" sz="1200"/>
            <a:t>Ⅰ</a:t>
          </a:r>
          <a:r>
            <a:rPr kumimoji="1" lang="ja-JP" altLang="en-US" sz="1200"/>
            <a:t>（賃金改善要件分）、</a:t>
          </a:r>
          <a:r>
            <a:rPr kumimoji="1" lang="en-US" altLang="ja-JP" sz="1200"/>
            <a:t>Ⅱ</a:t>
          </a:r>
          <a:r>
            <a:rPr kumimoji="1" lang="ja-JP" altLang="en-US" sz="1200"/>
            <a:t>、</a:t>
          </a:r>
          <a:r>
            <a:rPr kumimoji="1" lang="en-US" altLang="ja-JP" sz="1200"/>
            <a:t>Ⅲ</a:t>
          </a:r>
          <a:r>
            <a:rPr kumimoji="1" lang="ja-JP" altLang="en-US" sz="1200"/>
            <a:t>の加算額（合計）で、加算</a:t>
          </a:r>
          <a:r>
            <a:rPr kumimoji="1" lang="en-US" altLang="ja-JP" sz="1200"/>
            <a:t>Ⅰ</a:t>
          </a:r>
          <a:r>
            <a:rPr kumimoji="1" lang="ja-JP" altLang="en-US" sz="1200"/>
            <a:t>の基礎分は含みません。</a:t>
          </a:r>
        </a:p>
      </xdr:txBody>
    </xdr:sp>
    <xdr:clientData/>
  </xdr:oneCellAnchor>
  <xdr:twoCellAnchor>
    <xdr:from>
      <xdr:col>11</xdr:col>
      <xdr:colOff>1368136</xdr:colOff>
      <xdr:row>60</xdr:row>
      <xdr:rowOff>381000</xdr:rowOff>
    </xdr:from>
    <xdr:to>
      <xdr:col>13</xdr:col>
      <xdr:colOff>311729</xdr:colOff>
      <xdr:row>75</xdr:row>
      <xdr:rowOff>63500</xdr:rowOff>
    </xdr:to>
    <xdr:cxnSp macro="">
      <xdr:nvCxnSpPr>
        <xdr:cNvPr id="3" name="直線矢印コネクタ 2">
          <a:extLst>
            <a:ext uri="{FF2B5EF4-FFF2-40B4-BE49-F238E27FC236}">
              <a16:creationId xmlns:a16="http://schemas.microsoft.com/office/drawing/2014/main" id="{DE78817B-30A4-4639-B7F6-6B22A0962533}"/>
            </a:ext>
          </a:extLst>
        </xdr:cNvPr>
        <xdr:cNvCxnSpPr/>
      </xdr:nvCxnSpPr>
      <xdr:spPr>
        <a:xfrm flipH="1" flipV="1">
          <a:off x="9854045" y="24851591"/>
          <a:ext cx="2199411" cy="4081318"/>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16</xdr:col>
      <xdr:colOff>173183</xdr:colOff>
      <xdr:row>75</xdr:row>
      <xdr:rowOff>83534</xdr:rowOff>
    </xdr:from>
    <xdr:ext cx="4762499" cy="3098937"/>
    <xdr:sp macro="" textlink="">
      <xdr:nvSpPr>
        <xdr:cNvPr id="5" name="テキスト ボックス 4">
          <a:extLst>
            <a:ext uri="{FF2B5EF4-FFF2-40B4-BE49-F238E27FC236}">
              <a16:creationId xmlns:a16="http://schemas.microsoft.com/office/drawing/2014/main" id="{9D43BF81-A0C4-4F4A-985F-FBBF25FD9977}"/>
            </a:ext>
          </a:extLst>
        </xdr:cNvPr>
        <xdr:cNvSpPr txBox="1"/>
      </xdr:nvSpPr>
      <xdr:spPr>
        <a:xfrm>
          <a:off x="16791507" y="29005916"/>
          <a:ext cx="4762499" cy="309893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200"/>
            <a:t>次の＜算式＞により算定することを標準とする。</a:t>
          </a:r>
          <a:endParaRPr kumimoji="1" lang="en-US" altLang="ja-JP" sz="1200"/>
        </a:p>
        <a:p>
          <a:r>
            <a:rPr kumimoji="1" lang="ja-JP" altLang="en-US" sz="1200"/>
            <a:t>＜算式＞</a:t>
          </a:r>
          <a:endParaRPr kumimoji="1" lang="en-US" altLang="ja-JP" sz="1200"/>
        </a:p>
        <a:p>
          <a:r>
            <a:rPr kumimoji="1" lang="ja-JP" altLang="en-US" sz="1200"/>
            <a:t>「基準年度における法定福利費等の事業主負担分の総額」</a:t>
          </a:r>
          <a:endParaRPr kumimoji="1" lang="en-US" altLang="ja-JP" sz="1200"/>
        </a:p>
        <a:p>
          <a:r>
            <a:rPr kumimoji="1" lang="ja-JP" altLang="en-US" sz="1200"/>
            <a:t>　</a:t>
          </a:r>
          <a:r>
            <a:rPr kumimoji="1" lang="en-US" altLang="ja-JP" sz="1200"/>
            <a:t>÷</a:t>
          </a:r>
          <a:r>
            <a:rPr kumimoji="1" lang="ja-JP" altLang="en-US" sz="1200"/>
            <a:t>「基準年度における賃金の総額」</a:t>
          </a:r>
          <a:endParaRPr kumimoji="1" lang="en-US" altLang="ja-JP" sz="1200"/>
        </a:p>
        <a:p>
          <a:r>
            <a:rPr kumimoji="1" lang="ja-JP" altLang="en-US" sz="1200"/>
            <a:t>　</a:t>
          </a:r>
          <a:r>
            <a:rPr kumimoji="1" lang="en-US" altLang="ja-JP" sz="1200"/>
            <a:t>×</a:t>
          </a:r>
          <a:r>
            <a:rPr kumimoji="1" lang="ja-JP" altLang="en-US" sz="1200"/>
            <a:t>「基準年度の処遇改善等加算の加算額」</a:t>
          </a:r>
          <a:endParaRPr kumimoji="1" lang="en-US" altLang="ja-JP" sz="1200"/>
        </a:p>
        <a:p>
          <a:endParaRPr kumimoji="1" lang="en-US" altLang="ja-JP" sz="1200"/>
        </a:p>
        <a:p>
          <a:r>
            <a:rPr kumimoji="1" lang="en-US" altLang="ja-JP" sz="1200"/>
            <a:t>【</a:t>
          </a:r>
          <a:r>
            <a:rPr kumimoji="1" lang="ja-JP" altLang="en-US" sz="1200"/>
            <a:t>注</a:t>
          </a:r>
          <a:r>
            <a:rPr kumimoji="1" lang="en-US" altLang="ja-JP" sz="1200"/>
            <a:t>】</a:t>
          </a:r>
        </a:p>
        <a:p>
          <a:r>
            <a:rPr kumimoji="1" lang="ja-JP" altLang="en-US" sz="1200"/>
            <a:t>「様式４」（前のシート）欄外への記入とこのシートのＬ列の処遇改善等加算の加算額を記入いただければ、標準の算式を用いた前年度の法定福利費分がこのコメントの右側に表示されますので、必要におうじて活用してください。</a:t>
          </a:r>
        </a:p>
      </xdr:txBody>
    </xdr:sp>
    <xdr:clientData/>
  </xdr:oneCellAnchor>
  <xdr:twoCellAnchor>
    <xdr:from>
      <xdr:col>12</xdr:col>
      <xdr:colOff>1411941</xdr:colOff>
      <xdr:row>60</xdr:row>
      <xdr:rowOff>403412</xdr:rowOff>
    </xdr:from>
    <xdr:to>
      <xdr:col>16</xdr:col>
      <xdr:colOff>415638</xdr:colOff>
      <xdr:row>75</xdr:row>
      <xdr:rowOff>60444</xdr:rowOff>
    </xdr:to>
    <xdr:cxnSp macro="">
      <xdr:nvCxnSpPr>
        <xdr:cNvPr id="6" name="直線矢印コネクタ 5">
          <a:extLst>
            <a:ext uri="{FF2B5EF4-FFF2-40B4-BE49-F238E27FC236}">
              <a16:creationId xmlns:a16="http://schemas.microsoft.com/office/drawing/2014/main" id="{F9C6D7C7-476F-408F-B6C3-BAD6F3499374}"/>
            </a:ext>
          </a:extLst>
        </xdr:cNvPr>
        <xdr:cNvCxnSpPr/>
      </xdr:nvCxnSpPr>
      <xdr:spPr>
        <a:xfrm flipH="1" flipV="1">
          <a:off x="11530853" y="24888265"/>
          <a:ext cx="5503109" cy="4094561"/>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08C3A8-34B9-4211-804D-3A097AC4324C}" name="単価" displayName="単価" ref="F2:Z95" totalsRowShown="0" headerRowDxfId="48" dataDxfId="47" tableBorderDxfId="46" dataCellStyle="標準 4 2">
  <autoFilter ref="F2:Z95" xr:uid="{E508C3A8-34B9-4211-804D-3A097AC4324C}"/>
  <tableColumns count="21">
    <tableColumn id="1" xr3:uid="{C408F9E4-3464-4272-A881-9147C28268EE}" name="列1" dataDxfId="45">
      <calculatedColumnFormula>D3&amp;E3</calculatedColumnFormula>
    </tableColumn>
    <tableColumn id="4" xr3:uid="{CB4D0D97-6EF4-45C0-9C05-B92C50FDA9BB}" name="列2" dataDxfId="44" dataCellStyle="標準 4 2"/>
    <tableColumn id="5" xr3:uid="{A67669F5-04C5-42DD-BA10-4ADBC004EC9B}" name="列3" dataDxfId="43" dataCellStyle="標準 4 2"/>
    <tableColumn id="6" xr3:uid="{C2B67D2E-1F02-4AF7-A23D-DCCBD26D5F61}" name="列4" dataDxfId="42" dataCellStyle="標準 4 2"/>
    <tableColumn id="7" xr3:uid="{B523FEE2-9644-48E0-9644-3442573F3ECC}" name="列5" dataDxfId="41" dataCellStyle="標準 4 2"/>
    <tableColumn id="9" xr3:uid="{5C3AD36B-E2D5-4EBE-A4FC-EFF1D1DC6E30}" name="列6" dataDxfId="40" dataCellStyle="標準 4 2"/>
    <tableColumn id="10" xr3:uid="{F774575E-B51D-4765-B787-228BBDB5204A}" name="列7" dataDxfId="39" dataCellStyle="標準 4 2"/>
    <tableColumn id="12" xr3:uid="{61617913-A5DC-41C0-8D5C-4A6397E8D1AD}" name="列8" dataDxfId="38" dataCellStyle="標準 4 2"/>
    <tableColumn id="13" xr3:uid="{667BEC5F-766D-48BA-919E-80DD6FA1F170}" name="列9" dataDxfId="37" dataCellStyle="標準 4 2"/>
    <tableColumn id="15" xr3:uid="{43B31683-75CA-494F-B151-E56AFB716100}" name="列10" dataDxfId="36" dataCellStyle="標準 4 2"/>
    <tableColumn id="16" xr3:uid="{64589AC2-CB1C-41A9-8DAD-D81EC1E0B52C}" name="列11" dataDxfId="35" dataCellStyle="標準 4 2"/>
    <tableColumn id="18" xr3:uid="{CCA1A597-C437-41C4-B0C9-1CEED110D654}" name="列12" dataDxfId="34" dataCellStyle="標準 4 2"/>
    <tableColumn id="19" xr3:uid="{4B3864CE-1FDC-4B69-A2F9-A93CB61E73B3}" name="列13" dataDxfId="33" dataCellStyle="標準 4 2"/>
    <tableColumn id="23" xr3:uid="{370768CB-7F34-4354-9997-525D944A627C}" name="列14" dataDxfId="32" dataCellStyle="標準 4 2"/>
    <tableColumn id="24" xr3:uid="{E80B96AA-6F2B-4269-937B-B7BFCEFBBD62}" name="列15" dataDxfId="31" dataCellStyle="標準 4 2"/>
    <tableColumn id="27" xr3:uid="{0F623ED3-4600-43AA-91DE-B1FEF5849472}" name="列16" dataDxfId="30" dataCellStyle="標準 4 2"/>
    <tableColumn id="28" xr3:uid="{6653021C-8D99-48CC-8AFF-CD711F3B85D1}" name="列17" dataDxfId="29" dataCellStyle="標準 4 2"/>
    <tableColumn id="29" xr3:uid="{03692F3B-9137-4653-AF55-5C1E049A79E1}" name="列18" dataDxfId="28" dataCellStyle="標準 4 2"/>
    <tableColumn id="30" xr3:uid="{A9BDA141-2AED-4E0E-8D6E-584F6D0C527F}" name="列19" dataDxfId="27" dataCellStyle="標準 4 2"/>
    <tableColumn id="31" xr3:uid="{6A012E55-77D1-492C-B114-CAE9B467997A}" name="列20" dataDxfId="26" dataCellStyle="標準 4 2"/>
    <tableColumn id="32" xr3:uid="{2C1A8174-7DE5-45AA-8407-A7D9F4A2F7E4}" name="列21" dataDxfId="25" dataCellStyle="標準 4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8D12FD1-1914-442F-AD85-7E980B18D988}" name="休日保育" displayName="休日保育" ref="AB2:AE22" totalsRowShown="0" headerRowDxfId="24" dataDxfId="23" tableBorderDxfId="22" dataCellStyle="標準 4 2">
  <autoFilter ref="AB2:AE22" xr:uid="{A8D12FD1-1914-442F-AD85-7E980B18D988}"/>
  <tableColumns count="4">
    <tableColumn id="5" xr3:uid="{AC8CA3C6-7EC9-4979-83DA-D91A1D9FB30C}" name="列1" dataDxfId="21" dataCellStyle="標準 4 2"/>
    <tableColumn id="1" xr3:uid="{B0F15110-7963-4BD6-BFD1-864E79A41071}" name="列2" dataDxfId="20" dataCellStyle="標準 4 2"/>
    <tableColumn id="3" xr3:uid="{2F6C2493-0D53-47D3-992E-E386CA6541B2}" name="列3" dataDxfId="19" dataCellStyle="標準 4 2"/>
    <tableColumn id="4" xr3:uid="{6E776BE5-B16A-4BF0-8FDE-AF64D93979D8}" name="列4" dataDxfId="18" dataCellStyle="標準 4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27CBA28-2C52-4154-A047-DA8B781D5966}" name="療育支援" displayName="療育支援" ref="AH2:AK10" totalsRowShown="0" headerRowDxfId="17" tableBorderDxfId="16">
  <autoFilter ref="AH2:AK10" xr:uid="{927CBA28-2C52-4154-A047-DA8B781D5966}"/>
  <tableColumns count="4">
    <tableColumn id="1" xr3:uid="{624F0F48-274D-405F-99C4-3C65C43DA3E5}" name="列1" dataDxfId="15" dataCellStyle="標準 4 2"/>
    <tableColumn id="2" xr3:uid="{438D7950-B0EF-40F9-9336-6E7556615B3D}" name="列2"/>
    <tableColumn id="3" xr3:uid="{85B866B6-BAD9-4C5C-B9B3-4F9FD6CE2146}" name="列3"/>
    <tableColumn id="4" xr3:uid="{91252E84-3AC3-4D39-9828-4997BE4B40D2}" name="列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FBAC4CF-E1A2-40A3-8674-0FE50B44C2E0}" name="栄養管理" displayName="栄養管理" ref="AN2:AQ11" totalsRowShown="0" headerRowDxfId="14" dataDxfId="13" tableBorderDxfId="12" dataCellStyle="標準 4 2">
  <autoFilter ref="AN2:AQ11" xr:uid="{CFBAC4CF-E1A2-40A3-8674-0FE50B44C2E0}"/>
  <tableColumns count="4">
    <tableColumn id="1" xr3:uid="{A31E209D-18A1-44B4-9B5C-BC429211644B}" name="列1" dataDxfId="11" dataCellStyle="標準 4 2"/>
    <tableColumn id="2" xr3:uid="{7FCC4DCA-DA26-450B-9F25-E6E269AECCF3}" name="列2" dataDxfId="10" dataCellStyle="標準 4 2"/>
    <tableColumn id="3" xr3:uid="{1715DBD6-A7AA-4F14-95A4-7B3023786016}" name="列3" dataDxfId="9" dataCellStyle="標準 4 2"/>
    <tableColumn id="4" xr3:uid="{1B1927EB-841B-4C7E-B0A5-213A602F929F}" name="列4" dataDxfId="8" dataCellStyle="標準 4 2"/>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7.bin"/><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E9926-61BD-4AB2-90B8-BE461A74C54D}">
  <sheetPr>
    <pageSetUpPr fitToPage="1"/>
  </sheetPr>
  <dimension ref="A1:I48"/>
  <sheetViews>
    <sheetView tabSelected="1" view="pageBreakPreview" zoomScaleNormal="85" zoomScaleSheetLayoutView="100" workbookViewId="0">
      <selection activeCell="E35" sqref="E35"/>
    </sheetView>
  </sheetViews>
  <sheetFormatPr defaultRowHeight="16.5"/>
  <cols>
    <col min="1" max="1" width="3.5" style="409" customWidth="1"/>
    <col min="2" max="2" width="3.25" style="409" customWidth="1"/>
    <col min="3" max="3" width="10.25" style="409" customWidth="1"/>
    <col min="4" max="4" width="39.5" style="409" customWidth="1"/>
    <col min="5" max="7" width="9" style="409"/>
    <col min="8" max="8" width="17.375" style="409" customWidth="1"/>
    <col min="9" max="9" width="21.375" style="409" bestFit="1" customWidth="1"/>
    <col min="10" max="16384" width="9" style="409"/>
  </cols>
  <sheetData>
    <row r="1" spans="1:5">
      <c r="A1" s="409" t="s">
        <v>337</v>
      </c>
    </row>
    <row r="2" spans="1:5" ht="17.25" thickBot="1">
      <c r="B2" s="409" t="s">
        <v>336</v>
      </c>
    </row>
    <row r="3" spans="1:5" ht="17.25" thickBot="1">
      <c r="B3" s="729" t="s">
        <v>335</v>
      </c>
      <c r="C3" s="730"/>
      <c r="D3" s="731"/>
    </row>
    <row r="4" spans="1:5" ht="17.25" thickBot="1">
      <c r="B4" s="419" t="s">
        <v>334</v>
      </c>
      <c r="C4" s="418"/>
      <c r="D4" s="612"/>
    </row>
    <row r="5" spans="1:5" ht="17.25" thickBot="1">
      <c r="B5" s="419" t="s">
        <v>333</v>
      </c>
      <c r="C5" s="418"/>
      <c r="D5" s="611"/>
    </row>
    <row r="7" spans="1:5">
      <c r="B7" s="409" t="s">
        <v>331</v>
      </c>
    </row>
    <row r="8" spans="1:5" ht="17.25" thickBot="1">
      <c r="C8" s="409" t="s">
        <v>330</v>
      </c>
    </row>
    <row r="9" spans="1:5" ht="17.25" thickBot="1">
      <c r="D9" s="611"/>
    </row>
    <row r="10" spans="1:5" ht="17.25" thickBot="1">
      <c r="C10" s="409" t="s">
        <v>329</v>
      </c>
    </row>
    <row r="11" spans="1:5" ht="17.25" thickBot="1">
      <c r="D11" s="611"/>
    </row>
    <row r="12" spans="1:5" ht="17.25" thickBot="1">
      <c r="C12" s="409" t="s">
        <v>328</v>
      </c>
    </row>
    <row r="13" spans="1:5" ht="17.25" thickBot="1">
      <c r="D13" s="611"/>
      <c r="E13" s="409" t="str">
        <f>IF(D11='【リスト】 (2)'!$B$3,"←記入は不要です","")</f>
        <v/>
      </c>
    </row>
    <row r="14" spans="1:5" ht="17.25" thickBot="1">
      <c r="C14" s="409" t="s">
        <v>327</v>
      </c>
    </row>
    <row r="15" spans="1:5" ht="17.25" thickBot="1">
      <c r="D15" s="611"/>
    </row>
    <row r="16" spans="1:5" ht="17.25" thickBot="1">
      <c r="C16" s="409" t="s">
        <v>326</v>
      </c>
    </row>
    <row r="17" spans="2:5" ht="17.25" thickBot="1">
      <c r="D17" s="611"/>
      <c r="E17" s="409" t="str">
        <f>IF(D15='【リスト】 (2)'!$B$3,"←記入は不要です","")</f>
        <v/>
      </c>
    </row>
    <row r="18" spans="2:5" ht="17.25" thickBot="1">
      <c r="C18" s="409" t="s">
        <v>325</v>
      </c>
    </row>
    <row r="19" spans="2:5" ht="17.25" thickBot="1">
      <c r="D19" s="611"/>
    </row>
    <row r="20" spans="2:5" ht="17.25" thickBot="1">
      <c r="C20" s="409" t="s">
        <v>324</v>
      </c>
    </row>
    <row r="21" spans="2:5" ht="17.25" thickBot="1">
      <c r="D21" s="611"/>
      <c r="E21" s="409" t="str">
        <f>IF(D19='【リスト】 (2)'!$B$3,"←記入は不要です","")</f>
        <v/>
      </c>
    </row>
    <row r="23" spans="2:5" ht="17.25" thickBot="1">
      <c r="B23" s="409" t="s">
        <v>323</v>
      </c>
    </row>
    <row r="24" spans="2:5" ht="17.25" thickBot="1">
      <c r="B24" s="419" t="s">
        <v>131</v>
      </c>
      <c r="C24" s="418"/>
      <c r="D24" s="611"/>
    </row>
    <row r="25" spans="2:5" ht="17.25" thickBot="1">
      <c r="B25" s="419" t="s">
        <v>132</v>
      </c>
      <c r="C25" s="418"/>
      <c r="D25" s="611"/>
    </row>
    <row r="26" spans="2:5" ht="17.25" thickBot="1">
      <c r="B26" s="419" t="s">
        <v>322</v>
      </c>
      <c r="C26" s="418"/>
      <c r="D26" s="611"/>
    </row>
    <row r="28" spans="2:5" ht="17.25" thickBot="1">
      <c r="B28" s="409" t="s">
        <v>320</v>
      </c>
    </row>
    <row r="29" spans="2:5" ht="17.25" thickBot="1">
      <c r="D29" s="613"/>
    </row>
    <row r="30" spans="2:5">
      <c r="D30" s="417" t="str">
        <f>IF(D29='【リスト】 (2)'!$D$3,"「該当する」は例外的な取扱いです。本当に該当するか再度ご確認ください","")</f>
        <v/>
      </c>
    </row>
    <row r="31" spans="2:5">
      <c r="B31" s="409" t="s">
        <v>318</v>
      </c>
      <c r="D31" s="417"/>
    </row>
    <row r="32" spans="2:5" ht="17.25" thickBot="1">
      <c r="C32" s="409" t="s">
        <v>646</v>
      </c>
    </row>
    <row r="33" spans="2:9" ht="17.25" thickBot="1">
      <c r="D33" s="614"/>
      <c r="E33" s="409" t="str">
        <f>IF(D25='【リスト】 (2)'!$C$3,"←記入は不要です","")</f>
        <v/>
      </c>
    </row>
    <row r="35" spans="2:9" ht="20.25" thickBot="1">
      <c r="B35" s="416" t="str">
        <f>IF(AND(D4&lt;&gt;"",D5&lt;&gt;"",D9&lt;&gt;"",OR(AND(D11='【リスト】 (2)'!$B$2,D13&lt;&gt;""),D11='【リスト】 (2)'!$B$3),OR(AND(D15='【リスト】 (2)'!$B$2,D17&lt;&gt;""),D15='【リスト】 (2)'!$B$3),OR(AND(D19='【リスト】 (2)'!$B$2,D21&lt;&gt;""),D19='【リスト】 (2)'!$B$3),D24&lt;&gt;"",D25&lt;&gt;"",D26&lt;&gt;"",D29&lt;&gt;"",OR(AND(D25='【リスト】 (2)'!$C$2,D33&lt;&gt;""),D25='【リスト】 (2)'!$C$3)),'【リスト】 (2)'!$F$2,'【リスト】 (2)'!$F$3)</f>
        <v>未入力事項があります。</v>
      </c>
    </row>
    <row r="36" spans="2:9" customFormat="1" ht="36" customHeight="1" thickBot="1">
      <c r="C36" s="414" t="s">
        <v>360</v>
      </c>
      <c r="D36" s="413"/>
      <c r="E36" s="413"/>
      <c r="F36" s="412"/>
      <c r="G36" s="411"/>
      <c r="H36" s="410" t="str">
        <f>IF($B$35='【リスト】 (2)'!$F$3,"-",IF(OR(D25='【リスト】 (2)'!$C$2,D26='【リスト】 (2)'!$C$2),"●",""))</f>
        <v>-</v>
      </c>
      <c r="I36" s="415"/>
    </row>
    <row r="37" spans="2:9" customFormat="1" ht="36" customHeight="1" thickBot="1">
      <c r="C37" s="414" t="s">
        <v>358</v>
      </c>
      <c r="D37" s="413"/>
      <c r="E37" s="413"/>
      <c r="F37" s="412"/>
      <c r="G37" s="411"/>
      <c r="H37" s="410" t="str">
        <f>IF($B$35='【リスト】 (2)'!$F$3,"-",IF(OR(D24='【リスト】 (2)'!$C$2,D25='【リスト】 (2)'!$C$2),"●",""))</f>
        <v>-</v>
      </c>
      <c r="I37" s="415"/>
    </row>
    <row r="38" spans="2:9" customFormat="1" ht="36" customHeight="1" thickBot="1">
      <c r="C38" s="414" t="s">
        <v>359</v>
      </c>
      <c r="D38" s="413"/>
      <c r="E38" s="413"/>
      <c r="F38" s="412"/>
      <c r="G38" s="411"/>
      <c r="H38" s="410" t="str">
        <f>IF($B$35='【リスト】 (2)'!$F$3,"-",IF(D26='【リスト】 (2)'!$C$2,"●",""))</f>
        <v>-</v>
      </c>
      <c r="I38" s="415"/>
    </row>
    <row r="39" spans="2:9" customFormat="1" ht="36" customHeight="1" thickBot="1">
      <c r="C39" s="414" t="s">
        <v>640</v>
      </c>
      <c r="D39" s="413"/>
      <c r="E39" s="413"/>
      <c r="F39" s="412"/>
      <c r="G39" s="411"/>
      <c r="H39" s="410" t="str">
        <f>IF($B$35='【リスト】 (2)'!$F$3,"-",IF(OR(D24='【リスト】 (2)'!$C$2,D25='【リスト】 (2)'!$C$2,D26='【リスト】 (2)'!$C$2),"●",""))</f>
        <v>-</v>
      </c>
    </row>
    <row r="40" spans="2:9" customFormat="1" ht="36" customHeight="1" thickBot="1">
      <c r="C40" s="414" t="s">
        <v>641</v>
      </c>
      <c r="D40" s="413"/>
      <c r="E40" s="413"/>
      <c r="F40" s="412"/>
      <c r="G40" s="411"/>
      <c r="H40" s="410" t="str">
        <f>IF($B$35='【リスト】 (2)'!$F$3,"-",IF(OR(D24='【リスト】 (2)'!$C$3,D26='【リスト】 (2)'!$C$2),"",IF(OR(D11&lt;&gt;'【リスト】 (2)'!$B$2,D13&lt;&gt;'【リスト】 (2)'!$B$2),"●","")))</f>
        <v>-</v>
      </c>
    </row>
    <row r="41" spans="2:9" customFormat="1" ht="36" customHeight="1" thickBot="1">
      <c r="C41" s="414" t="s">
        <v>660</v>
      </c>
      <c r="D41" s="413"/>
      <c r="E41" s="413"/>
      <c r="F41" s="412"/>
      <c r="G41" s="411"/>
      <c r="H41" s="410" t="str">
        <f>IF($B$35='【リスト】 (2)'!$F$3,"-",IF(H40="●","●",""))</f>
        <v>-</v>
      </c>
    </row>
    <row r="42" spans="2:9" customFormat="1" ht="36" customHeight="1" thickBot="1">
      <c r="C42" s="414" t="s">
        <v>642</v>
      </c>
      <c r="D42" s="413"/>
      <c r="E42" s="413"/>
      <c r="F42" s="412"/>
      <c r="G42" s="411"/>
      <c r="H42" s="410" t="str">
        <f>IF($B$35='【リスト】 (2)'!$F$3,"-",IF(D26='【リスト】 (2)'!$C$3,"","●"))</f>
        <v>-</v>
      </c>
    </row>
    <row r="43" spans="2:9" customFormat="1" ht="36" customHeight="1" thickBot="1">
      <c r="C43" s="414" t="s">
        <v>643</v>
      </c>
      <c r="D43" s="413"/>
      <c r="E43" s="413"/>
      <c r="F43" s="412"/>
      <c r="G43" s="411"/>
      <c r="H43" s="410" t="str">
        <f>IF($B$35='【リスト】 (2)'!$F$3,"-",IF(AND(D25='【リスト】 (2)'!$C$3,D26='【リスト】 (2)'!$C$3),"",
IF(AND(D25='【リスト】 (2)'!$C$2,OR(D15&lt;&gt;'【リスト】 (2)'!$B$2,D17&lt;&gt;'【リスト】 (2)'!$B$2)),"●",
IF(AND(D26='【リスト】 (2)'!$C$2,OR(D19&lt;&gt;'【リスト】 (2)'!$B$2,D21&lt;&gt;'【リスト】 (2)'!$B$2)),"●",""))))</f>
        <v>-</v>
      </c>
    </row>
    <row r="44" spans="2:9" customFormat="1" ht="36" customHeight="1" thickBot="1">
      <c r="C44" s="414" t="s">
        <v>644</v>
      </c>
      <c r="D44" s="413"/>
      <c r="E44" s="413"/>
      <c r="F44" s="412"/>
      <c r="G44" s="411"/>
      <c r="H44" s="410" t="str">
        <f>IF($B$35='【リスト】 (2)'!$F$3,"-",IF(H43="●","●",""))</f>
        <v>-</v>
      </c>
    </row>
    <row r="45" spans="2:9" customFormat="1" ht="36" customHeight="1" thickBot="1">
      <c r="C45" s="414" t="s">
        <v>645</v>
      </c>
      <c r="D45" s="413"/>
      <c r="E45" s="413"/>
      <c r="F45" s="412"/>
      <c r="G45" s="411"/>
      <c r="H45" s="410" t="str">
        <f>IF($B$35='【リスト】 (2)'!$F$3,"-",IF(AND(D33='【リスト】 (2)'!$E$3,H44="●"),"●",""))</f>
        <v>-</v>
      </c>
    </row>
    <row r="46" spans="2:9" customFormat="1" ht="36" customHeight="1" thickBot="1">
      <c r="C46" s="414" t="s">
        <v>647</v>
      </c>
      <c r="D46" s="413"/>
      <c r="E46" s="413"/>
      <c r="F46" s="412"/>
      <c r="G46" s="411"/>
      <c r="H46" s="410" t="str">
        <f>IF($B$35='【リスト】 (2)'!$F$3,"-",IF(AND(OR(D25='【リスト】 (2)'!$C$2,D26='【リスト】 (2)'!$C$2),H43="",H44="",H45=""),"●",""))</f>
        <v>-</v>
      </c>
    </row>
    <row r="47" spans="2:9" customFormat="1" ht="36" customHeight="1" thickBot="1">
      <c r="C47" s="414" t="s">
        <v>648</v>
      </c>
      <c r="D47" s="413"/>
      <c r="E47" s="413"/>
      <c r="F47" s="412"/>
      <c r="G47" s="411"/>
      <c r="H47" s="410" t="str">
        <f>IF($B$35='【リスト】 (2)'!$F$3,"-",IF(D29='【リスト】 (2)'!$D$3,"●",""))</f>
        <v>-</v>
      </c>
    </row>
    <row r="48" spans="2:9" ht="20.25" thickBot="1">
      <c r="C48" s="802" t="s">
        <v>728</v>
      </c>
      <c r="D48" s="803"/>
      <c r="E48" s="803"/>
      <c r="F48" s="803"/>
      <c r="G48" s="803"/>
      <c r="H48" s="804" t="s">
        <v>729</v>
      </c>
    </row>
  </sheetData>
  <phoneticPr fontId="4"/>
  <conditionalFormatting sqref="D33">
    <cfRule type="expression" dxfId="7" priority="1">
      <formula>E33&lt;&gt;""</formula>
    </cfRule>
  </conditionalFormatting>
  <dataValidations count="1">
    <dataValidation type="whole" allowBlank="1" showInputMessage="1" showErrorMessage="1" sqref="D3" xr:uid="{20251130-83A0-40B2-BC44-5ACFF8C76E68}">
      <formula1>1000</formula1>
      <formula2>9999</formula2>
    </dataValidation>
  </dataValidations>
  <pageMargins left="0.7" right="0.7" top="0.75" bottom="0.75" header="0.3" footer="0.3"/>
  <pageSetup paperSize="9" scale="65"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8D47103D-305A-4606-ADFF-4B6E18056034}">
          <x14:formula1>
            <xm:f>'【リスト】 (2)'!$E$2:$E$3</xm:f>
          </x14:formula1>
          <xm:sqref>D33</xm:sqref>
        </x14:dataValidation>
        <x14:dataValidation type="list" allowBlank="1" showInputMessage="1" showErrorMessage="1" xr:uid="{F1FFD480-F6CC-4CE0-BAE0-8837C5F96704}">
          <x14:formula1>
            <xm:f>'【リスト】 (2)'!$D$2:$D$3</xm:f>
          </x14:formula1>
          <xm:sqref>D29</xm:sqref>
        </x14:dataValidation>
        <x14:dataValidation type="list" allowBlank="1" showInputMessage="1" showErrorMessage="1" xr:uid="{41C7555F-EA9D-47BA-8BC1-877EABBCE5D9}">
          <x14:formula1>
            <xm:f>'【リスト】 (2)'!$C$2:$C$3</xm:f>
          </x14:formula1>
          <xm:sqref>D24:D26</xm:sqref>
        </x14:dataValidation>
        <x14:dataValidation type="list" allowBlank="1" showInputMessage="1" showErrorMessage="1" xr:uid="{E1A1826F-DABB-45C6-9CC0-DC7032C68604}">
          <x14:formula1>
            <xm:f>'【リスト】 (2)'!$B$2:$B$3</xm:f>
          </x14:formula1>
          <xm:sqref>D9 D19 D11 D13 D15 D17 D21</xm:sqref>
        </x14:dataValidation>
        <x14:dataValidation type="list" allowBlank="1" showInputMessage="1" showErrorMessage="1" xr:uid="{18FE4D22-E68C-491D-84CE-256F9E039D67}">
          <x14:formula1>
            <xm:f>'【リスト】 (2)'!$A$2:$A$11</xm:f>
          </x14:formula1>
          <xm:sqref>D5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5A68F-110B-4697-B4BE-97980E73F69B}">
  <sheetPr>
    <pageSetUpPr fitToPage="1"/>
  </sheetPr>
  <dimension ref="A1:AN111"/>
  <sheetViews>
    <sheetView showGridLines="0" view="pageBreakPreview" zoomScale="85" zoomScaleNormal="100" zoomScaleSheetLayoutView="85" workbookViewId="0">
      <selection activeCell="AR93" sqref="AR93"/>
    </sheetView>
  </sheetViews>
  <sheetFormatPr defaultColWidth="9" defaultRowHeight="18" customHeight="1"/>
  <cols>
    <col min="1" max="1" width="1.375" style="421" customWidth="1"/>
    <col min="2" max="23" width="3" style="421" customWidth="1"/>
    <col min="24" max="24" width="3.875" style="421" customWidth="1"/>
    <col min="25" max="33" width="3" style="421" customWidth="1"/>
    <col min="34" max="34" width="1.375" style="421" customWidth="1"/>
    <col min="35" max="36" width="3.375" style="421" customWidth="1"/>
    <col min="37" max="37" width="3.375" style="421" hidden="1" customWidth="1"/>
    <col min="38" max="38" width="7.5" style="421" hidden="1" customWidth="1"/>
    <col min="39" max="52" width="3.375" style="421" customWidth="1"/>
    <col min="53" max="16384" width="9" style="421"/>
  </cols>
  <sheetData>
    <row r="1" spans="2:40" ht="12.75" customHeight="1">
      <c r="R1" s="497"/>
      <c r="AK1" s="421" t="s">
        <v>474</v>
      </c>
      <c r="AL1" s="421" t="s">
        <v>473</v>
      </c>
    </row>
    <row r="2" spans="2:40" ht="18" customHeight="1">
      <c r="B2" s="463" t="s">
        <v>472</v>
      </c>
      <c r="AL2" s="421" t="s">
        <v>471</v>
      </c>
    </row>
    <row r="3" spans="2:40" ht="18" customHeight="1">
      <c r="B3" s="1317" t="str">
        <f>様式1!$AQ$1&amp;様式1!$AQ$2&amp;"年度加算算定対象人数等認定申請書（区分３（質の向上分））"</f>
        <v>令和７年度加算算定対象人数等認定申請書（区分３（質の向上分））</v>
      </c>
      <c r="C3" s="1317"/>
      <c r="D3" s="1317"/>
      <c r="E3" s="1317"/>
      <c r="F3" s="1317"/>
      <c r="G3" s="1317"/>
      <c r="H3" s="1317"/>
      <c r="I3" s="1317"/>
      <c r="J3" s="1317"/>
      <c r="K3" s="1317"/>
      <c r="L3" s="1317"/>
      <c r="M3" s="1317"/>
      <c r="N3" s="1317"/>
      <c r="O3" s="1317"/>
      <c r="P3" s="1317"/>
      <c r="Q3" s="1317"/>
      <c r="R3" s="1317"/>
      <c r="S3" s="1317"/>
      <c r="T3" s="1317"/>
      <c r="U3" s="1317"/>
      <c r="V3" s="1317"/>
      <c r="W3" s="1317"/>
      <c r="X3" s="1317"/>
      <c r="Y3" s="1317"/>
      <c r="Z3" s="1317"/>
      <c r="AA3" s="1317"/>
      <c r="AB3" s="1317"/>
      <c r="AC3" s="1317"/>
      <c r="AD3" s="1317"/>
      <c r="AE3" s="1317"/>
      <c r="AF3" s="1317"/>
      <c r="AG3" s="1317"/>
    </row>
    <row r="4" spans="2:40" ht="18" customHeight="1">
      <c r="B4" s="1122" t="s">
        <v>738</v>
      </c>
      <c r="C4" s="1122"/>
      <c r="D4" s="1122"/>
      <c r="E4" s="1122"/>
      <c r="F4" s="1122"/>
      <c r="G4" s="1122"/>
      <c r="H4" s="1122"/>
      <c r="I4" s="1122"/>
      <c r="J4" s="1122"/>
      <c r="K4" s="1122"/>
      <c r="L4" s="1122"/>
      <c r="M4" s="1122"/>
      <c r="N4" s="1122"/>
      <c r="O4" s="1122"/>
      <c r="P4" s="1122"/>
      <c r="Q4" s="1122"/>
      <c r="R4" s="1122"/>
      <c r="S4" s="1122"/>
      <c r="T4" s="1122"/>
      <c r="U4" s="1122"/>
      <c r="V4" s="1122"/>
      <c r="W4" s="1122"/>
      <c r="X4" s="1122"/>
      <c r="Y4" s="1122"/>
      <c r="Z4" s="1122"/>
      <c r="AA4" s="1122"/>
      <c r="AB4" s="1122"/>
      <c r="AC4" s="1122"/>
      <c r="AD4" s="1122"/>
      <c r="AE4" s="1122"/>
      <c r="AF4" s="459"/>
      <c r="AG4" s="459"/>
    </row>
    <row r="5" spans="2:40" ht="17.25" customHeight="1">
      <c r="E5" s="457"/>
      <c r="F5" s="457"/>
      <c r="L5" s="457"/>
      <c r="M5" s="457"/>
      <c r="N5" s="457"/>
      <c r="O5" s="457"/>
    </row>
    <row r="6" spans="2:40" ht="17.25" customHeight="1">
      <c r="E6" s="1062" t="str">
        <f>様式1!F5</f>
        <v>横須賀市長　殿</v>
      </c>
      <c r="F6" s="1062"/>
      <c r="G6" s="1062"/>
      <c r="H6" s="1062"/>
      <c r="I6" s="1062"/>
      <c r="J6" s="1062"/>
      <c r="K6" s="1062"/>
      <c r="L6" s="457"/>
      <c r="M6" s="457"/>
      <c r="N6" s="457"/>
    </row>
    <row r="7" spans="2:40" ht="17.25" customHeight="1" thickBot="1">
      <c r="E7" s="457"/>
      <c r="F7" s="457"/>
      <c r="G7" s="457"/>
      <c r="H7" s="457"/>
      <c r="I7" s="457"/>
      <c r="J7" s="457"/>
      <c r="K7" s="457"/>
      <c r="L7" s="457"/>
      <c r="M7" s="457"/>
      <c r="N7" s="457"/>
      <c r="O7" s="457"/>
      <c r="U7" s="458"/>
      <c r="V7" s="458"/>
      <c r="W7" s="458"/>
      <c r="X7" s="458"/>
      <c r="Y7" s="458"/>
      <c r="Z7" s="458"/>
      <c r="AA7" s="458"/>
      <c r="AB7" s="458"/>
      <c r="AC7" s="458"/>
      <c r="AD7" s="458"/>
      <c r="AE7" s="458"/>
      <c r="AF7" s="458"/>
      <c r="AG7" s="458"/>
    </row>
    <row r="8" spans="2:40" ht="17.25" customHeight="1">
      <c r="E8" s="457"/>
      <c r="F8" s="457"/>
      <c r="N8" s="457"/>
      <c r="O8" s="1063" t="s">
        <v>402</v>
      </c>
      <c r="P8" s="1091"/>
      <c r="Q8" s="1091"/>
      <c r="R8" s="1091"/>
      <c r="S8" s="1091"/>
      <c r="T8" s="1091"/>
      <c r="U8" s="1318" t="str">
        <f>様式1!U7</f>
        <v>横須賀市</v>
      </c>
      <c r="V8" s="1318"/>
      <c r="W8" s="1318"/>
      <c r="X8" s="1318"/>
      <c r="Y8" s="1318"/>
      <c r="Z8" s="1318"/>
      <c r="AA8" s="1318"/>
      <c r="AB8" s="1318"/>
      <c r="AC8" s="1318"/>
      <c r="AD8" s="1318"/>
      <c r="AE8" s="1318"/>
      <c r="AF8" s="1318"/>
      <c r="AG8" s="1319"/>
    </row>
    <row r="9" spans="2:40" ht="17.25" customHeight="1">
      <c r="E9" s="457"/>
      <c r="F9" s="457"/>
      <c r="N9" s="457"/>
      <c r="O9" s="1066" t="s">
        <v>401</v>
      </c>
      <c r="P9" s="1101"/>
      <c r="Q9" s="1101"/>
      <c r="R9" s="1101"/>
      <c r="S9" s="1101"/>
      <c r="T9" s="1101"/>
      <c r="U9" s="1320">
        <f>様式1!U8</f>
        <v>0</v>
      </c>
      <c r="V9" s="1320"/>
      <c r="W9" s="1320"/>
      <c r="X9" s="1320"/>
      <c r="Y9" s="1320"/>
      <c r="Z9" s="1320"/>
      <c r="AA9" s="1320"/>
      <c r="AB9" s="1320"/>
      <c r="AC9" s="1320"/>
      <c r="AD9" s="1320"/>
      <c r="AE9" s="1320"/>
      <c r="AF9" s="1320"/>
      <c r="AG9" s="1321"/>
    </row>
    <row r="10" spans="2:40" ht="17.25" customHeight="1" thickBot="1">
      <c r="E10" s="457"/>
      <c r="F10" s="457"/>
      <c r="N10" s="457"/>
      <c r="O10" s="1058" t="s">
        <v>400</v>
      </c>
      <c r="P10" s="1107"/>
      <c r="Q10" s="1107"/>
      <c r="R10" s="1107"/>
      <c r="S10" s="1107"/>
      <c r="T10" s="1107"/>
      <c r="U10" s="1322">
        <f>様式1!U9</f>
        <v>0</v>
      </c>
      <c r="V10" s="1322"/>
      <c r="W10" s="1322"/>
      <c r="X10" s="1322"/>
      <c r="Y10" s="1322"/>
      <c r="Z10" s="1322"/>
      <c r="AA10" s="1322"/>
      <c r="AB10" s="1322"/>
      <c r="AC10" s="1322"/>
      <c r="AD10" s="1322"/>
      <c r="AE10" s="1322"/>
      <c r="AF10" s="1322"/>
      <c r="AG10" s="1323"/>
    </row>
    <row r="11" spans="2:40" ht="18" customHeight="1">
      <c r="O11" s="436"/>
      <c r="P11" s="436"/>
      <c r="Q11" s="436"/>
      <c r="R11" s="436"/>
      <c r="S11" s="436"/>
      <c r="T11" s="436"/>
      <c r="U11" s="495"/>
      <c r="V11" s="495"/>
      <c r="W11" s="495"/>
      <c r="X11" s="495"/>
      <c r="Y11" s="495"/>
      <c r="Z11" s="495"/>
      <c r="AA11" s="495"/>
      <c r="AB11" s="495"/>
      <c r="AC11" s="495"/>
      <c r="AD11" s="495"/>
      <c r="AE11" s="495"/>
      <c r="AF11" s="495"/>
      <c r="AG11" s="495"/>
    </row>
    <row r="12" spans="2:40" ht="18" customHeight="1">
      <c r="O12" s="496"/>
      <c r="P12" s="496"/>
      <c r="Q12" s="496"/>
      <c r="R12" s="496"/>
      <c r="S12" s="496"/>
      <c r="T12" s="496"/>
      <c r="U12" s="495"/>
      <c r="V12" s="495"/>
      <c r="W12" s="495"/>
      <c r="X12" s="495"/>
      <c r="Y12" s="495"/>
      <c r="Z12" s="495"/>
      <c r="AA12" s="495"/>
      <c r="AB12" s="495"/>
      <c r="AC12" s="495"/>
      <c r="AD12" s="495"/>
      <c r="AE12" s="495"/>
      <c r="AF12" s="495"/>
      <c r="AG12" s="495"/>
    </row>
    <row r="13" spans="2:40" ht="18" customHeight="1" thickBot="1">
      <c r="B13" s="421" t="s">
        <v>470</v>
      </c>
      <c r="C13" s="487"/>
      <c r="D13" s="487"/>
      <c r="E13" s="487"/>
      <c r="F13" s="487"/>
      <c r="G13" s="487"/>
      <c r="H13" s="487"/>
      <c r="I13" s="487"/>
      <c r="J13" s="487"/>
      <c r="K13" s="487"/>
      <c r="L13" s="487"/>
      <c r="M13" s="487"/>
      <c r="N13" s="487"/>
      <c r="O13" s="487"/>
      <c r="P13" s="487"/>
      <c r="Q13" s="487"/>
      <c r="R13" s="487"/>
      <c r="S13" s="487"/>
      <c r="T13" s="619"/>
      <c r="U13" s="619"/>
      <c r="V13" s="619"/>
      <c r="W13" s="620"/>
      <c r="X13" s="620"/>
      <c r="Y13" s="620"/>
      <c r="Z13" s="620"/>
      <c r="AA13" s="620"/>
      <c r="AB13" s="620"/>
      <c r="AC13" s="620"/>
      <c r="AD13" s="620"/>
      <c r="AE13" s="620"/>
      <c r="AF13" s="620"/>
      <c r="AG13" s="620"/>
    </row>
    <row r="14" spans="2:40" ht="18" customHeight="1" thickBot="1">
      <c r="B14" s="1303" t="s">
        <v>469</v>
      </c>
      <c r="C14" s="1304"/>
      <c r="D14" s="1304"/>
      <c r="E14" s="1304"/>
      <c r="F14" s="1304"/>
      <c r="G14" s="1305"/>
      <c r="H14" s="1303" t="s">
        <v>468</v>
      </c>
      <c r="I14" s="1304"/>
      <c r="J14" s="1304"/>
      <c r="K14" s="1304"/>
      <c r="L14" s="1274">
        <f>Q15+Q17</f>
        <v>0</v>
      </c>
      <c r="M14" s="1274"/>
      <c r="N14" s="1274"/>
      <c r="O14" s="494" t="s">
        <v>437</v>
      </c>
      <c r="P14" s="1303" t="s">
        <v>467</v>
      </c>
      <c r="Q14" s="1304"/>
      <c r="R14" s="1304"/>
      <c r="S14" s="1304"/>
      <c r="T14" s="1274">
        <f>Q16</f>
        <v>0</v>
      </c>
      <c r="U14" s="1274"/>
      <c r="V14" s="1274"/>
      <c r="W14" s="477" t="s">
        <v>437</v>
      </c>
      <c r="Y14" s="1300" t="s">
        <v>466</v>
      </c>
      <c r="Z14" s="1301"/>
      <c r="AA14" s="1301"/>
      <c r="AB14" s="1301"/>
      <c r="AC14" s="1301"/>
      <c r="AD14" s="1301"/>
      <c r="AE14" s="1302"/>
      <c r="AF14" s="493" t="str">
        <f>IFERROR(IF(T14+L14&gt;=1,"○","×"),"")</f>
        <v>×</v>
      </c>
      <c r="AG14" s="620"/>
      <c r="AM14" s="600" t="str">
        <f>IF(AND($L$14&gt;=$AA$93,$T$14&gt;=$AA$94),"","「区分3計算表」の内容と人数A・人数Bの数値が一致しません。確認してください。")</f>
        <v>「区分3計算表」の内容と人数A・人数Bの数値が一致しません。確認してください。</v>
      </c>
    </row>
    <row r="15" spans="2:40" ht="18" customHeight="1">
      <c r="B15" s="428" t="s">
        <v>465</v>
      </c>
      <c r="C15" s="427"/>
      <c r="D15" s="427"/>
      <c r="E15" s="427"/>
      <c r="F15" s="427"/>
      <c r="G15" s="427"/>
      <c r="H15" s="427"/>
      <c r="I15" s="427"/>
      <c r="J15" s="427"/>
      <c r="K15" s="427"/>
      <c r="L15" s="427"/>
      <c r="M15" s="427"/>
      <c r="N15" s="427"/>
      <c r="O15" s="427"/>
      <c r="P15" s="492"/>
      <c r="Q15" s="1324"/>
      <c r="R15" s="1325"/>
      <c r="S15" s="1325"/>
      <c r="T15" s="1325"/>
      <c r="U15" s="1325"/>
      <c r="V15" s="1325"/>
      <c r="W15" s="476" t="s">
        <v>437</v>
      </c>
      <c r="Z15" s="491"/>
      <c r="AA15" s="491"/>
      <c r="AB15" s="491"/>
      <c r="AC15" s="491"/>
      <c r="AD15" s="491"/>
      <c r="AE15" s="430"/>
      <c r="AN15" s="421">
        <f>COUNTIFS(様式4別添1!$B$11:$B$60,"&lt;&gt;",様式4別添1!$Y$11:$Y$60,様式4別添1!$Y$80)
+COUNTIFS(様式4別添1!$B$11:$B$60,"&lt;&gt;",様式4別添1!$Y$11:$Y$60,様式4別添1!$Y$81)</f>
        <v>0</v>
      </c>
    </row>
    <row r="16" spans="2:40" ht="18" customHeight="1">
      <c r="B16" s="431" t="s">
        <v>464</v>
      </c>
      <c r="C16" s="429"/>
      <c r="D16" s="429"/>
      <c r="E16" s="429"/>
      <c r="F16" s="429"/>
      <c r="G16" s="429"/>
      <c r="H16" s="429"/>
      <c r="I16" s="429"/>
      <c r="J16" s="429"/>
      <c r="K16" s="429"/>
      <c r="L16" s="429"/>
      <c r="M16" s="429"/>
      <c r="N16" s="429"/>
      <c r="O16" s="429"/>
      <c r="P16" s="490"/>
      <c r="Q16" s="1283"/>
      <c r="R16" s="1284"/>
      <c r="S16" s="1284"/>
      <c r="T16" s="1284"/>
      <c r="U16" s="1284"/>
      <c r="V16" s="1284"/>
      <c r="W16" s="489" t="s">
        <v>437</v>
      </c>
      <c r="AN16" s="421">
        <f>COUNTIFS(様式4別添1!$B$11:$B$60,"&lt;&gt;",様式4別添1!$Y$11:$Y$60,様式4別添1!$Y$83)</f>
        <v>0</v>
      </c>
    </row>
    <row r="17" spans="1:40" ht="34.15" customHeight="1" thickBot="1">
      <c r="B17" s="1285" t="s">
        <v>463</v>
      </c>
      <c r="C17" s="1286"/>
      <c r="D17" s="1286"/>
      <c r="E17" s="1286"/>
      <c r="F17" s="1286"/>
      <c r="G17" s="1286"/>
      <c r="H17" s="1286"/>
      <c r="I17" s="1286"/>
      <c r="J17" s="1286"/>
      <c r="K17" s="1286"/>
      <c r="L17" s="1286"/>
      <c r="M17" s="1286"/>
      <c r="N17" s="1286"/>
      <c r="O17" s="1286"/>
      <c r="P17" s="1287"/>
      <c r="Q17" s="1288"/>
      <c r="R17" s="1289"/>
      <c r="S17" s="1289"/>
      <c r="T17" s="1289"/>
      <c r="U17" s="1289"/>
      <c r="V17" s="1289"/>
      <c r="W17" s="488" t="s">
        <v>437</v>
      </c>
      <c r="AN17" s="421">
        <f>COUNTIFS(様式4別添1!$B$11:$B$60,"&lt;&gt;",様式4別添1!$Y$11:$Y$60,様式4別添1!$Y$82)</f>
        <v>0</v>
      </c>
    </row>
    <row r="18" spans="1:40" ht="18" customHeight="1" thickBot="1">
      <c r="B18" s="430"/>
      <c r="C18" s="487"/>
      <c r="D18" s="487"/>
      <c r="E18" s="487"/>
      <c r="F18" s="487"/>
      <c r="G18" s="487"/>
      <c r="H18" s="487"/>
      <c r="I18" s="487"/>
      <c r="J18" s="487"/>
      <c r="K18" s="487"/>
      <c r="L18" s="487"/>
      <c r="M18" s="487"/>
      <c r="N18" s="487"/>
      <c r="O18" s="487"/>
      <c r="P18" s="487"/>
      <c r="Q18" s="487"/>
      <c r="R18" s="487"/>
      <c r="S18" s="487"/>
      <c r="T18" s="487"/>
      <c r="U18" s="487"/>
      <c r="V18" s="487"/>
      <c r="W18" s="487"/>
      <c r="X18" s="487"/>
      <c r="Y18" s="487"/>
      <c r="Z18" s="619"/>
      <c r="AA18" s="620"/>
      <c r="AB18" s="620"/>
      <c r="AC18" s="620"/>
      <c r="AD18" s="620"/>
      <c r="AE18" s="620"/>
      <c r="AF18" s="620"/>
      <c r="AG18" s="620"/>
      <c r="AH18" s="621"/>
    </row>
    <row r="19" spans="1:40" ht="18" customHeight="1" thickBot="1">
      <c r="B19" s="1278" t="s">
        <v>462</v>
      </c>
      <c r="C19" s="1279"/>
      <c r="D19" s="1279"/>
      <c r="E19" s="1279"/>
      <c r="F19" s="1279"/>
      <c r="G19" s="1279"/>
      <c r="H19" s="1279"/>
      <c r="I19" s="1279"/>
      <c r="J19" s="1279"/>
      <c r="K19" s="1279"/>
      <c r="L19" s="1279"/>
      <c r="M19" s="1279"/>
      <c r="N19" s="1279"/>
      <c r="O19" s="1279"/>
      <c r="P19" s="1279"/>
      <c r="Q19" s="1279"/>
      <c r="R19" s="1279"/>
      <c r="S19" s="1279"/>
      <c r="T19" s="1279"/>
      <c r="U19" s="1279"/>
      <c r="V19" s="1279"/>
      <c r="W19" s="1279"/>
      <c r="X19" s="1279"/>
      <c r="Y19" s="1279"/>
      <c r="Z19" s="1279"/>
      <c r="AA19" s="1279"/>
      <c r="AB19" s="1279"/>
      <c r="AC19" s="1279"/>
      <c r="AD19" s="1279"/>
      <c r="AE19" s="1279"/>
      <c r="AF19" s="1279"/>
      <c r="AG19" s="1280"/>
    </row>
    <row r="20" spans="1:40" ht="18" customHeight="1">
      <c r="B20" s="1281"/>
      <c r="C20" s="1299" t="s">
        <v>461</v>
      </c>
      <c r="D20" s="1158"/>
      <c r="E20" s="1158"/>
      <c r="F20" s="1158"/>
      <c r="G20" s="1158"/>
      <c r="H20" s="1158"/>
      <c r="I20" s="1158"/>
      <c r="J20" s="1158"/>
      <c r="K20" s="1158"/>
      <c r="L20" s="1158"/>
      <c r="M20" s="1158"/>
      <c r="N20" s="1158"/>
      <c r="O20" s="1158"/>
      <c r="P20" s="1158"/>
      <c r="Q20" s="1158"/>
      <c r="R20" s="1158"/>
      <c r="S20" s="1158"/>
      <c r="T20" s="1158"/>
      <c r="U20" s="1158"/>
      <c r="V20" s="1158"/>
      <c r="W20" s="1158"/>
      <c r="X20" s="1158"/>
      <c r="Y20" s="1158"/>
      <c r="Z20" s="1158"/>
      <c r="AA20" s="1306"/>
      <c r="AB20" s="1307"/>
      <c r="AC20" s="1307"/>
      <c r="AD20" s="1307"/>
      <c r="AE20" s="1307"/>
      <c r="AF20" s="1307"/>
      <c r="AG20" s="1308"/>
    </row>
    <row r="21" spans="1:40" ht="18" customHeight="1" thickBot="1">
      <c r="B21" s="1282"/>
      <c r="C21" s="1161"/>
      <c r="D21" s="1161"/>
      <c r="E21" s="1161"/>
      <c r="F21" s="1161"/>
      <c r="G21" s="1161"/>
      <c r="H21" s="1161"/>
      <c r="I21" s="1161"/>
      <c r="J21" s="1161"/>
      <c r="K21" s="1161"/>
      <c r="L21" s="1161"/>
      <c r="M21" s="1161"/>
      <c r="N21" s="1161"/>
      <c r="O21" s="1161"/>
      <c r="P21" s="1161"/>
      <c r="Q21" s="1161"/>
      <c r="R21" s="1161"/>
      <c r="S21" s="1161"/>
      <c r="T21" s="1161"/>
      <c r="U21" s="1161"/>
      <c r="V21" s="1161"/>
      <c r="W21" s="1161"/>
      <c r="X21" s="1161"/>
      <c r="Y21" s="1161"/>
      <c r="Z21" s="1161"/>
      <c r="AA21" s="1309"/>
      <c r="AB21" s="1310"/>
      <c r="AC21" s="1310"/>
      <c r="AD21" s="1310"/>
      <c r="AE21" s="1310"/>
      <c r="AF21" s="1310"/>
      <c r="AG21" s="1311"/>
    </row>
    <row r="22" spans="1:40" ht="21.6" customHeight="1">
      <c r="B22" s="430"/>
      <c r="C22" s="487"/>
      <c r="D22" s="487"/>
      <c r="E22" s="487"/>
      <c r="F22" s="487"/>
      <c r="G22" s="487"/>
      <c r="H22" s="487"/>
      <c r="I22" s="487"/>
      <c r="J22" s="487"/>
      <c r="K22" s="487"/>
      <c r="L22" s="487"/>
      <c r="M22" s="487"/>
      <c r="N22" s="487"/>
      <c r="O22" s="487"/>
      <c r="P22" s="487"/>
      <c r="Q22" s="487"/>
      <c r="R22" s="487"/>
      <c r="S22" s="487"/>
      <c r="T22" s="487"/>
      <c r="U22" s="487"/>
      <c r="V22" s="487"/>
      <c r="W22" s="487"/>
      <c r="X22" s="487"/>
      <c r="Y22" s="487"/>
      <c r="Z22" s="619"/>
      <c r="AA22" s="620"/>
      <c r="AB22" s="620"/>
      <c r="AC22" s="620"/>
      <c r="AD22" s="620"/>
      <c r="AE22" s="620"/>
      <c r="AF22" s="620"/>
      <c r="AG22" s="620"/>
    </row>
    <row r="23" spans="1:40" ht="21.75" customHeight="1" thickBot="1">
      <c r="B23" s="421" t="s">
        <v>460</v>
      </c>
      <c r="C23" s="475"/>
      <c r="D23" s="475"/>
      <c r="E23" s="475"/>
      <c r="F23" s="475"/>
      <c r="G23" s="426"/>
      <c r="H23" s="426"/>
      <c r="I23" s="426"/>
      <c r="J23" s="425"/>
      <c r="K23" s="425"/>
      <c r="L23" s="425"/>
      <c r="M23" s="425"/>
      <c r="N23" s="425"/>
      <c r="O23" s="425"/>
      <c r="P23" s="425"/>
      <c r="Q23" s="425"/>
      <c r="R23" s="425"/>
      <c r="S23" s="426"/>
      <c r="T23" s="426"/>
      <c r="U23" s="426"/>
      <c r="V23" s="425"/>
      <c r="W23" s="425"/>
      <c r="X23" s="425"/>
      <c r="Y23" s="425"/>
      <c r="Z23" s="425"/>
      <c r="AA23" s="425"/>
      <c r="AB23" s="425"/>
      <c r="AC23" s="425"/>
      <c r="AD23" s="425"/>
      <c r="AE23" s="426"/>
      <c r="AF23" s="426"/>
      <c r="AG23" s="426"/>
    </row>
    <row r="24" spans="1:40" ht="27.75" customHeight="1" thickBot="1">
      <c r="B24" s="1314" t="s">
        <v>459</v>
      </c>
      <c r="C24" s="1315"/>
      <c r="D24" s="1315"/>
      <c r="E24" s="1315"/>
      <c r="F24" s="1316"/>
      <c r="G24" s="1316"/>
      <c r="H24" s="1316"/>
      <c r="I24" s="1316"/>
      <c r="J24" s="1316"/>
      <c r="K24" s="1316"/>
      <c r="L24" s="1316"/>
      <c r="M24" s="1295">
        <f>IF('3_区分3計算表'!$E$7="あり",SUM('3_区分3計算表'!$F$8,'3_区分3計算表'!J8),'3_区分3計算表'!$F$8)</f>
        <v>0</v>
      </c>
      <c r="N24" s="1296"/>
      <c r="O24" s="1296"/>
      <c r="P24" s="1296"/>
      <c r="Q24" s="1296"/>
      <c r="R24" s="1296"/>
      <c r="S24" s="1296"/>
      <c r="T24" s="1296"/>
      <c r="U24" s="486" t="s">
        <v>437</v>
      </c>
      <c r="V24" s="425"/>
      <c r="W24" s="425"/>
      <c r="X24" s="425"/>
      <c r="Y24" s="425"/>
      <c r="Z24" s="425"/>
      <c r="AA24" s="425"/>
      <c r="AB24" s="425"/>
      <c r="AC24" s="425"/>
      <c r="AD24" s="425"/>
      <c r="AE24" s="426"/>
      <c r="AF24" s="426"/>
      <c r="AG24" s="426"/>
    </row>
    <row r="25" spans="1:40" s="480" customFormat="1" ht="21" customHeight="1">
      <c r="A25" s="481"/>
      <c r="B25" s="1229" t="s">
        <v>458</v>
      </c>
      <c r="C25" s="1230"/>
      <c r="D25" s="1230"/>
      <c r="E25" s="1231"/>
      <c r="F25" s="1297" t="s">
        <v>457</v>
      </c>
      <c r="G25" s="1298"/>
      <c r="H25" s="1298"/>
      <c r="I25" s="1298"/>
      <c r="J25" s="1298"/>
      <c r="K25" s="1298"/>
      <c r="L25" s="1298"/>
      <c r="M25" s="1312" t="s">
        <v>28</v>
      </c>
      <c r="N25" s="1298"/>
      <c r="O25" s="1298"/>
      <c r="P25" s="1298"/>
      <c r="Q25" s="1298"/>
      <c r="R25" s="1298"/>
      <c r="S25" s="1298"/>
      <c r="T25" s="1312" t="s">
        <v>456</v>
      </c>
      <c r="U25" s="1298"/>
      <c r="V25" s="1298"/>
      <c r="W25" s="1298"/>
      <c r="X25" s="1298"/>
      <c r="Y25" s="1298"/>
      <c r="Z25" s="1298"/>
      <c r="AA25" s="1312" t="s">
        <v>455</v>
      </c>
      <c r="AB25" s="1298"/>
      <c r="AC25" s="1298"/>
      <c r="AD25" s="1298"/>
      <c r="AE25" s="1298"/>
      <c r="AF25" s="1298"/>
      <c r="AG25" s="1313"/>
      <c r="AH25" s="481"/>
    </row>
    <row r="26" spans="1:40" s="480" customFormat="1" ht="21" customHeight="1">
      <c r="A26" s="481"/>
      <c r="B26" s="1232"/>
      <c r="C26" s="1233"/>
      <c r="D26" s="1233"/>
      <c r="E26" s="1234"/>
      <c r="F26" s="1255">
        <f>IF('3_区分3計算表'!$E$7="あり",SUM('3_区分3計算表'!$F$10,'3_区分3計算表'!J10),'3_区分3計算表'!$F$10)</f>
        <v>0</v>
      </c>
      <c r="G26" s="1256"/>
      <c r="H26" s="1256"/>
      <c r="I26" s="1256"/>
      <c r="J26" s="1256"/>
      <c r="K26" s="1256"/>
      <c r="L26" s="1290" t="s">
        <v>437</v>
      </c>
      <c r="M26" s="1267">
        <f>IF('3_区分3計算表'!$E$7="あり",SUM('3_区分3計算表'!$F$11,'3_区分3計算表'!J11),'3_区分3計算表'!$F$11)</f>
        <v>0</v>
      </c>
      <c r="N26" s="1268"/>
      <c r="O26" s="1268"/>
      <c r="P26" s="1268"/>
      <c r="Q26" s="1268"/>
      <c r="R26" s="1268"/>
      <c r="S26" s="485" t="s">
        <v>437</v>
      </c>
      <c r="T26" s="1267">
        <f>IF('3_区分3計算表'!$E$7="あり",SUM('3_区分3計算表'!$F$12,'3_区分3計算表'!J12),'3_区分3計算表'!$F$12)</f>
        <v>0</v>
      </c>
      <c r="U26" s="1256"/>
      <c r="V26" s="1256"/>
      <c r="W26" s="1256"/>
      <c r="X26" s="1256"/>
      <c r="Y26" s="1256"/>
      <c r="Z26" s="1290" t="s">
        <v>437</v>
      </c>
      <c r="AA26" s="1267">
        <f>IF('3_区分3計算表'!$E$7="あり",SUM('3_区分3計算表'!$F$14,'3_区分3計算表'!J14),'3_区分3計算表'!$F$14)</f>
        <v>0</v>
      </c>
      <c r="AB26" s="1256"/>
      <c r="AC26" s="1256"/>
      <c r="AD26" s="1256"/>
      <c r="AE26" s="1256"/>
      <c r="AF26" s="1256"/>
      <c r="AG26" s="1250" t="s">
        <v>437</v>
      </c>
      <c r="AH26" s="481"/>
    </row>
    <row r="27" spans="1:40" s="480" customFormat="1" ht="18" customHeight="1">
      <c r="A27" s="481"/>
      <c r="B27" s="1232"/>
      <c r="C27" s="1233"/>
      <c r="D27" s="1233"/>
      <c r="E27" s="1234"/>
      <c r="F27" s="1257"/>
      <c r="G27" s="1258"/>
      <c r="H27" s="1258"/>
      <c r="I27" s="1258"/>
      <c r="J27" s="1258"/>
      <c r="K27" s="1258"/>
      <c r="L27" s="1291"/>
      <c r="M27" s="484"/>
      <c r="N27" s="1262" t="s">
        <v>454</v>
      </c>
      <c r="O27" s="1263"/>
      <c r="P27" s="1263"/>
      <c r="Q27" s="1263"/>
      <c r="R27" s="1263"/>
      <c r="S27" s="1264"/>
      <c r="T27" s="1293"/>
      <c r="U27" s="1258"/>
      <c r="V27" s="1258"/>
      <c r="W27" s="1258"/>
      <c r="X27" s="1258"/>
      <c r="Y27" s="1258"/>
      <c r="Z27" s="1291"/>
      <c r="AA27" s="1293"/>
      <c r="AB27" s="1258"/>
      <c r="AC27" s="1258"/>
      <c r="AD27" s="1258"/>
      <c r="AE27" s="1258"/>
      <c r="AF27" s="1258"/>
      <c r="AG27" s="1251"/>
      <c r="AH27" s="481"/>
    </row>
    <row r="28" spans="1:40" s="480" customFormat="1" ht="21" customHeight="1" thickBot="1">
      <c r="A28" s="481"/>
      <c r="B28" s="1235"/>
      <c r="C28" s="1236"/>
      <c r="D28" s="1236"/>
      <c r="E28" s="1237"/>
      <c r="F28" s="1259"/>
      <c r="G28" s="1260"/>
      <c r="H28" s="1260"/>
      <c r="I28" s="1260"/>
      <c r="J28" s="1260"/>
      <c r="K28" s="1260"/>
      <c r="L28" s="1292"/>
      <c r="M28" s="483"/>
      <c r="N28" s="1261" t="s">
        <v>614</v>
      </c>
      <c r="O28" s="1261"/>
      <c r="P28" s="1261"/>
      <c r="Q28" s="1261"/>
      <c r="R28" s="1261"/>
      <c r="S28" s="482" t="s">
        <v>437</v>
      </c>
      <c r="T28" s="1294"/>
      <c r="U28" s="1260"/>
      <c r="V28" s="1260"/>
      <c r="W28" s="1260"/>
      <c r="X28" s="1260"/>
      <c r="Y28" s="1260"/>
      <c r="Z28" s="1292"/>
      <c r="AA28" s="1294"/>
      <c r="AB28" s="1260"/>
      <c r="AC28" s="1260"/>
      <c r="AD28" s="1260"/>
      <c r="AE28" s="1260"/>
      <c r="AF28" s="1260"/>
      <c r="AG28" s="1252"/>
      <c r="AH28" s="481"/>
    </row>
    <row r="29" spans="1:40" ht="28.5" customHeight="1">
      <c r="B29" s="1052" t="s">
        <v>453</v>
      </c>
      <c r="C29" s="1173"/>
      <c r="D29" s="1173"/>
      <c r="E29" s="1174"/>
      <c r="F29" s="1240" t="s">
        <v>387</v>
      </c>
      <c r="G29" s="1241"/>
      <c r="H29" s="622" t="s">
        <v>379</v>
      </c>
      <c r="I29" s="623"/>
      <c r="J29" s="623"/>
      <c r="K29" s="624"/>
      <c r="L29" s="624"/>
      <c r="M29" s="624"/>
      <c r="N29" s="624"/>
      <c r="O29" s="624"/>
      <c r="P29" s="624"/>
      <c r="Q29" s="624"/>
      <c r="R29" s="624"/>
      <c r="S29" s="625"/>
      <c r="T29" s="625"/>
      <c r="U29" s="625"/>
      <c r="V29" s="624"/>
      <c r="W29" s="624"/>
      <c r="X29" s="624"/>
      <c r="Y29" s="624"/>
      <c r="Z29" s="624"/>
      <c r="AA29" s="624"/>
      <c r="AB29" s="624"/>
      <c r="AC29" s="624"/>
      <c r="AD29" s="624"/>
      <c r="AE29" s="1269"/>
      <c r="AF29" s="1270"/>
      <c r="AG29" s="1271"/>
    </row>
    <row r="30" spans="1:40" ht="28.5" customHeight="1">
      <c r="B30" s="1175"/>
      <c r="C30" s="1176"/>
      <c r="D30" s="1176"/>
      <c r="E30" s="1177"/>
      <c r="F30" s="1242"/>
      <c r="G30" s="1243"/>
      <c r="H30" s="626" t="s">
        <v>376</v>
      </c>
      <c r="I30" s="626"/>
      <c r="J30" s="626"/>
      <c r="K30" s="627"/>
      <c r="L30" s="627"/>
      <c r="M30" s="627"/>
      <c r="N30" s="627"/>
      <c r="O30" s="627"/>
      <c r="P30" s="627"/>
      <c r="Q30" s="627"/>
      <c r="R30" s="627"/>
      <c r="S30" s="628"/>
      <c r="T30" s="628"/>
      <c r="U30" s="628"/>
      <c r="V30" s="627"/>
      <c r="W30" s="627"/>
      <c r="X30" s="627"/>
      <c r="Y30" s="627"/>
      <c r="Z30" s="627"/>
      <c r="AA30" s="627"/>
      <c r="AB30" s="627"/>
      <c r="AC30" s="627"/>
      <c r="AD30" s="627"/>
      <c r="AE30" s="1187"/>
      <c r="AF30" s="1182"/>
      <c r="AG30" s="1183"/>
    </row>
    <row r="31" spans="1:40" ht="28.5" customHeight="1">
      <c r="B31" s="1175"/>
      <c r="C31" s="1176"/>
      <c r="D31" s="1176"/>
      <c r="E31" s="1177"/>
      <c r="F31" s="1242"/>
      <c r="G31" s="1243"/>
      <c r="H31" s="629" t="s">
        <v>378</v>
      </c>
      <c r="I31" s="621"/>
      <c r="J31" s="621"/>
      <c r="K31" s="630"/>
      <c r="L31" s="630"/>
      <c r="M31" s="630"/>
      <c r="N31" s="630"/>
      <c r="O31" s="630"/>
      <c r="P31" s="630"/>
      <c r="Q31" s="630"/>
      <c r="R31" s="630"/>
      <c r="S31" s="631"/>
      <c r="T31" s="631"/>
      <c r="U31" s="631"/>
      <c r="V31" s="630"/>
      <c r="W31" s="630"/>
      <c r="X31" s="630"/>
      <c r="Y31" s="630"/>
      <c r="Z31" s="630"/>
      <c r="AA31" s="630"/>
      <c r="AB31" s="630"/>
      <c r="AC31" s="630"/>
      <c r="AD31" s="630"/>
      <c r="AE31" s="1187"/>
      <c r="AF31" s="1182"/>
      <c r="AG31" s="1183"/>
    </row>
    <row r="32" spans="1:40" ht="28.5" customHeight="1">
      <c r="B32" s="1175"/>
      <c r="C32" s="1176"/>
      <c r="D32" s="1176"/>
      <c r="E32" s="1177"/>
      <c r="F32" s="1242"/>
      <c r="G32" s="1243"/>
      <c r="H32" s="626" t="s">
        <v>386</v>
      </c>
      <c r="I32" s="626"/>
      <c r="J32" s="626"/>
      <c r="K32" s="627"/>
      <c r="L32" s="627"/>
      <c r="M32" s="627"/>
      <c r="N32" s="627"/>
      <c r="O32" s="627"/>
      <c r="P32" s="627"/>
      <c r="Q32" s="627"/>
      <c r="R32" s="627"/>
      <c r="S32" s="628"/>
      <c r="T32" s="628"/>
      <c r="U32" s="628"/>
      <c r="V32" s="627"/>
      <c r="W32" s="627"/>
      <c r="X32" s="627"/>
      <c r="Y32" s="627"/>
      <c r="Z32" s="627"/>
      <c r="AA32" s="627"/>
      <c r="AB32" s="627"/>
      <c r="AC32" s="627"/>
      <c r="AD32" s="627"/>
      <c r="AE32" s="1187"/>
      <c r="AF32" s="1182"/>
      <c r="AG32" s="1183"/>
    </row>
    <row r="33" spans="2:33" ht="28.5" customHeight="1">
      <c r="B33" s="1175"/>
      <c r="C33" s="1176"/>
      <c r="D33" s="1176"/>
      <c r="E33" s="1177"/>
      <c r="F33" s="1242"/>
      <c r="G33" s="1243"/>
      <c r="H33" s="626" t="s">
        <v>374</v>
      </c>
      <c r="I33" s="626"/>
      <c r="J33" s="626"/>
      <c r="K33" s="627"/>
      <c r="L33" s="627"/>
      <c r="M33" s="627"/>
      <c r="N33" s="627"/>
      <c r="O33" s="627"/>
      <c r="P33" s="627"/>
      <c r="Q33" s="627"/>
      <c r="R33" s="627"/>
      <c r="S33" s="628"/>
      <c r="T33" s="628"/>
      <c r="U33" s="628"/>
      <c r="V33" s="627"/>
      <c r="W33" s="627"/>
      <c r="X33" s="627"/>
      <c r="Y33" s="627"/>
      <c r="Z33" s="627"/>
      <c r="AA33" s="627"/>
      <c r="AB33" s="627"/>
      <c r="AC33" s="627"/>
      <c r="AD33" s="627"/>
      <c r="AE33" s="1187"/>
      <c r="AF33" s="1182"/>
      <c r="AG33" s="1183"/>
    </row>
    <row r="34" spans="2:33" ht="28.5" customHeight="1">
      <c r="B34" s="1175"/>
      <c r="C34" s="1176"/>
      <c r="D34" s="1176"/>
      <c r="E34" s="1177"/>
      <c r="F34" s="1242"/>
      <c r="G34" s="1243"/>
      <c r="H34" s="626" t="s">
        <v>373</v>
      </c>
      <c r="I34" s="626"/>
      <c r="J34" s="626"/>
      <c r="K34" s="627"/>
      <c r="L34" s="627"/>
      <c r="M34" s="627"/>
      <c r="N34" s="627"/>
      <c r="O34" s="627"/>
      <c r="P34" s="627"/>
      <c r="Q34" s="627"/>
      <c r="R34" s="627"/>
      <c r="S34" s="628"/>
      <c r="T34" s="628"/>
      <c r="U34" s="628"/>
      <c r="V34" s="627"/>
      <c r="W34" s="627"/>
      <c r="X34" s="627"/>
      <c r="Y34" s="627"/>
      <c r="Z34" s="627"/>
      <c r="AA34" s="627"/>
      <c r="AB34" s="627"/>
      <c r="AC34" s="627"/>
      <c r="AD34" s="627"/>
      <c r="AE34" s="1187"/>
      <c r="AF34" s="1182"/>
      <c r="AG34" s="1183"/>
    </row>
    <row r="35" spans="2:33" ht="28.5" customHeight="1">
      <c r="B35" s="1175"/>
      <c r="C35" s="1176"/>
      <c r="D35" s="1176"/>
      <c r="E35" s="1177"/>
      <c r="F35" s="1242"/>
      <c r="G35" s="1243"/>
      <c r="H35" s="632" t="s">
        <v>451</v>
      </c>
      <c r="I35" s="632"/>
      <c r="J35" s="632"/>
      <c r="K35" s="633"/>
      <c r="L35" s="633"/>
      <c r="M35" s="633"/>
      <c r="N35" s="627"/>
      <c r="O35" s="626"/>
      <c r="P35" s="634"/>
      <c r="Q35" s="634"/>
      <c r="R35" s="634"/>
      <c r="S35" s="626"/>
      <c r="T35" s="626"/>
      <c r="U35" s="626"/>
      <c r="V35" s="634"/>
      <c r="W35" s="634"/>
      <c r="X35" s="634"/>
      <c r="Y35" s="634"/>
      <c r="Z35" s="634"/>
      <c r="AA35" s="634"/>
      <c r="AB35" s="634"/>
      <c r="AC35" s="634"/>
      <c r="AD35" s="634"/>
      <c r="AE35" s="1187"/>
      <c r="AF35" s="1182"/>
      <c r="AG35" s="1183"/>
    </row>
    <row r="36" spans="2:33" ht="28.5" customHeight="1">
      <c r="B36" s="1175"/>
      <c r="C36" s="1176"/>
      <c r="D36" s="1176"/>
      <c r="E36" s="1177"/>
      <c r="F36" s="1242"/>
      <c r="G36" s="1243"/>
      <c r="H36" s="626" t="s">
        <v>385</v>
      </c>
      <c r="I36" s="626"/>
      <c r="J36" s="626"/>
      <c r="K36" s="627"/>
      <c r="L36" s="627"/>
      <c r="M36" s="627"/>
      <c r="N36" s="627"/>
      <c r="O36" s="627"/>
      <c r="P36" s="627"/>
      <c r="Q36" s="627"/>
      <c r="R36" s="627"/>
      <c r="S36" s="628"/>
      <c r="T36" s="628"/>
      <c r="U36" s="628"/>
      <c r="V36" s="627"/>
      <c r="W36" s="627"/>
      <c r="X36" s="627"/>
      <c r="Y36" s="627"/>
      <c r="Z36" s="627"/>
      <c r="AA36" s="627"/>
      <c r="AB36" s="627"/>
      <c r="AC36" s="627"/>
      <c r="AD36" s="627"/>
      <c r="AE36" s="1187"/>
      <c r="AF36" s="1182"/>
      <c r="AG36" s="1183"/>
    </row>
    <row r="37" spans="2:33" ht="28.5" customHeight="1">
      <c r="B37" s="1175"/>
      <c r="C37" s="1176"/>
      <c r="D37" s="1176"/>
      <c r="E37" s="1177"/>
      <c r="F37" s="1242"/>
      <c r="G37" s="1243"/>
      <c r="H37" s="635" t="s">
        <v>370</v>
      </c>
      <c r="I37" s="626"/>
      <c r="J37" s="626"/>
      <c r="K37" s="627"/>
      <c r="L37" s="627"/>
      <c r="M37" s="627"/>
      <c r="N37" s="627"/>
      <c r="O37" s="627"/>
      <c r="P37" s="627"/>
      <c r="Q37" s="627"/>
      <c r="R37" s="627"/>
      <c r="S37" s="628"/>
      <c r="T37" s="628"/>
      <c r="U37" s="628"/>
      <c r="V37" s="627"/>
      <c r="W37" s="627"/>
      <c r="X37" s="627"/>
      <c r="Y37" s="627"/>
      <c r="Z37" s="627"/>
      <c r="AA37" s="627"/>
      <c r="AB37" s="627"/>
      <c r="AC37" s="627"/>
      <c r="AD37" s="636"/>
      <c r="AE37" s="1187"/>
      <c r="AF37" s="1182"/>
      <c r="AG37" s="1183"/>
    </row>
    <row r="38" spans="2:33" ht="28.5" customHeight="1">
      <c r="B38" s="1175"/>
      <c r="C38" s="1176"/>
      <c r="D38" s="1176"/>
      <c r="E38" s="1177"/>
      <c r="F38" s="1242"/>
      <c r="G38" s="1243"/>
      <c r="H38" s="629" t="s">
        <v>369</v>
      </c>
      <c r="I38" s="629"/>
      <c r="J38" s="629"/>
      <c r="K38" s="637"/>
      <c r="L38" s="637"/>
      <c r="M38" s="637"/>
      <c r="N38" s="637"/>
      <c r="O38" s="637"/>
      <c r="P38" s="637"/>
      <c r="Q38" s="637"/>
      <c r="R38" s="637"/>
      <c r="S38" s="638"/>
      <c r="T38" s="638"/>
      <c r="U38" s="638"/>
      <c r="V38" s="637"/>
      <c r="W38" s="637"/>
      <c r="X38" s="637"/>
      <c r="Y38" s="637"/>
      <c r="Z38" s="637"/>
      <c r="AA38" s="637"/>
      <c r="AB38" s="637"/>
      <c r="AC38" s="637"/>
      <c r="AD38" s="637"/>
      <c r="AE38" s="1187"/>
      <c r="AF38" s="1182"/>
      <c r="AG38" s="1183"/>
    </row>
    <row r="39" spans="2:33" ht="28.5" customHeight="1">
      <c r="B39" s="1175"/>
      <c r="C39" s="1176"/>
      <c r="D39" s="1176"/>
      <c r="E39" s="1177"/>
      <c r="F39" s="1242"/>
      <c r="G39" s="1243"/>
      <c r="H39" s="639" t="s">
        <v>368</v>
      </c>
      <c r="I39" s="632"/>
      <c r="J39" s="632"/>
      <c r="K39" s="633"/>
      <c r="L39" s="633"/>
      <c r="M39" s="633"/>
      <c r="N39" s="633"/>
      <c r="O39" s="633"/>
      <c r="P39" s="633"/>
      <c r="Q39" s="633"/>
      <c r="R39" s="633"/>
      <c r="S39" s="640"/>
      <c r="T39" s="640"/>
      <c r="U39" s="640"/>
      <c r="V39" s="633"/>
      <c r="W39" s="633"/>
      <c r="X39" s="633"/>
      <c r="Y39" s="633"/>
      <c r="Z39" s="633"/>
      <c r="AA39" s="633"/>
      <c r="AB39" s="633"/>
      <c r="AC39" s="633"/>
      <c r="AD39" s="633"/>
      <c r="AE39" s="1195"/>
      <c r="AF39" s="1196"/>
      <c r="AG39" s="1197"/>
    </row>
    <row r="40" spans="2:33" ht="28.5" customHeight="1">
      <c r="B40" s="1175"/>
      <c r="C40" s="1176"/>
      <c r="D40" s="1176"/>
      <c r="E40" s="1177"/>
      <c r="F40" s="1242"/>
      <c r="G40" s="1243"/>
      <c r="H40" s="635" t="s">
        <v>361</v>
      </c>
      <c r="I40" s="626"/>
      <c r="J40" s="626"/>
      <c r="K40" s="627"/>
      <c r="L40" s="627"/>
      <c r="M40" s="627"/>
      <c r="N40" s="627"/>
      <c r="O40" s="627"/>
      <c r="P40" s="627"/>
      <c r="Q40" s="627"/>
      <c r="R40" s="627"/>
      <c r="S40" s="628"/>
      <c r="T40" s="628"/>
      <c r="U40" s="628"/>
      <c r="V40" s="627"/>
      <c r="W40" s="627"/>
      <c r="X40" s="627"/>
      <c r="Y40" s="627"/>
      <c r="Z40" s="627"/>
      <c r="AA40" s="627"/>
      <c r="AB40" s="627"/>
      <c r="AC40" s="627"/>
      <c r="AD40" s="627"/>
      <c r="AE40" s="1187"/>
      <c r="AF40" s="1182"/>
      <c r="AG40" s="1183"/>
    </row>
    <row r="41" spans="2:33" ht="28.5" customHeight="1">
      <c r="B41" s="1175"/>
      <c r="C41" s="1176"/>
      <c r="D41" s="1176"/>
      <c r="E41" s="1177"/>
      <c r="F41" s="1242"/>
      <c r="G41" s="1243"/>
      <c r="H41" s="641" t="s">
        <v>450</v>
      </c>
      <c r="I41" s="629"/>
      <c r="J41" s="629"/>
      <c r="K41" s="637"/>
      <c r="L41" s="637"/>
      <c r="M41" s="637"/>
      <c r="N41" s="637"/>
      <c r="O41" s="637"/>
      <c r="P41" s="637"/>
      <c r="Q41" s="637"/>
      <c r="R41" s="637"/>
      <c r="S41" s="638"/>
      <c r="T41" s="638"/>
      <c r="U41" s="638"/>
      <c r="V41" s="637"/>
      <c r="W41" s="637"/>
      <c r="X41" s="637"/>
      <c r="Y41" s="637"/>
      <c r="Z41" s="637"/>
      <c r="AA41" s="637"/>
      <c r="AB41" s="637"/>
      <c r="AC41" s="637"/>
      <c r="AD41" s="637"/>
      <c r="AE41" s="1184"/>
      <c r="AF41" s="1185"/>
      <c r="AG41" s="1186"/>
    </row>
    <row r="42" spans="2:33" ht="28.5" customHeight="1" thickBot="1">
      <c r="B42" s="1178"/>
      <c r="C42" s="1179"/>
      <c r="D42" s="1179"/>
      <c r="E42" s="1180"/>
      <c r="F42" s="1244"/>
      <c r="G42" s="1245"/>
      <c r="H42" s="642" t="s">
        <v>371</v>
      </c>
      <c r="I42" s="643"/>
      <c r="J42" s="643"/>
      <c r="K42" s="644"/>
      <c r="L42" s="644"/>
      <c r="M42" s="644"/>
      <c r="N42" s="644"/>
      <c r="O42" s="644"/>
      <c r="P42" s="644"/>
      <c r="Q42" s="644"/>
      <c r="R42" s="644"/>
      <c r="S42" s="645"/>
      <c r="T42" s="645"/>
      <c r="U42" s="645"/>
      <c r="V42" s="644"/>
      <c r="W42" s="644"/>
      <c r="X42" s="644"/>
      <c r="Y42" s="644"/>
      <c r="Z42" s="644"/>
      <c r="AA42" s="644"/>
      <c r="AB42" s="644"/>
      <c r="AC42" s="644"/>
      <c r="AD42" s="644"/>
      <c r="AE42" s="1198"/>
      <c r="AF42" s="1189"/>
      <c r="AG42" s="1190"/>
    </row>
    <row r="43" spans="2:33" s="430" customFormat="1" ht="9.75" customHeight="1">
      <c r="F43" s="646"/>
      <c r="G43" s="646"/>
      <c r="H43" s="646"/>
      <c r="I43" s="646"/>
      <c r="J43" s="646"/>
      <c r="K43" s="646"/>
      <c r="L43" s="646"/>
      <c r="M43" s="646"/>
      <c r="N43" s="646"/>
      <c r="O43" s="646"/>
      <c r="P43" s="646"/>
      <c r="Q43" s="646"/>
      <c r="R43" s="646"/>
      <c r="S43" s="646"/>
      <c r="T43" s="646"/>
      <c r="U43" s="646"/>
      <c r="V43" s="646"/>
      <c r="W43" s="646"/>
      <c r="X43" s="646"/>
      <c r="Y43" s="646"/>
      <c r="Z43" s="646"/>
      <c r="AA43" s="646"/>
      <c r="AB43" s="646"/>
      <c r="AC43" s="646"/>
      <c r="AD43" s="646"/>
      <c r="AE43" s="646"/>
      <c r="AF43" s="646"/>
      <c r="AG43" s="646"/>
    </row>
    <row r="44" spans="2:33" s="430" customFormat="1" ht="9.75" customHeight="1" thickBot="1">
      <c r="F44" s="646"/>
      <c r="G44" s="646"/>
      <c r="H44" s="646"/>
      <c r="I44" s="646"/>
      <c r="J44" s="646"/>
      <c r="K44" s="646"/>
      <c r="L44" s="646"/>
      <c r="M44" s="646"/>
      <c r="N44" s="646"/>
      <c r="O44" s="646"/>
      <c r="P44" s="646"/>
      <c r="Q44" s="646"/>
      <c r="R44" s="646"/>
      <c r="S44" s="646"/>
      <c r="T44" s="646"/>
      <c r="U44" s="646"/>
      <c r="V44" s="646"/>
      <c r="W44" s="646"/>
      <c r="X44" s="646"/>
      <c r="Y44" s="646"/>
      <c r="Z44" s="646"/>
      <c r="AA44" s="646"/>
      <c r="AB44" s="646"/>
      <c r="AC44" s="646"/>
      <c r="AD44" s="646"/>
      <c r="AE44" s="646"/>
      <c r="AF44" s="646"/>
      <c r="AG44" s="646"/>
    </row>
    <row r="45" spans="2:33" ht="28.5" customHeight="1">
      <c r="B45" s="1052" t="s">
        <v>449</v>
      </c>
      <c r="C45" s="1173"/>
      <c r="D45" s="1173"/>
      <c r="E45" s="1174"/>
      <c r="F45" s="1240" t="s">
        <v>384</v>
      </c>
      <c r="G45" s="1241"/>
      <c r="H45" s="647" t="s">
        <v>379</v>
      </c>
      <c r="I45" s="622"/>
      <c r="J45" s="622"/>
      <c r="K45" s="648"/>
      <c r="L45" s="648"/>
      <c r="M45" s="648"/>
      <c r="N45" s="648"/>
      <c r="O45" s="648"/>
      <c r="P45" s="648"/>
      <c r="Q45" s="648"/>
      <c r="R45" s="648"/>
      <c r="S45" s="649"/>
      <c r="T45" s="649"/>
      <c r="U45" s="649"/>
      <c r="V45" s="648"/>
      <c r="W45" s="648"/>
      <c r="X45" s="648"/>
      <c r="Y45" s="648"/>
      <c r="Z45" s="648"/>
      <c r="AA45" s="648"/>
      <c r="AB45" s="648"/>
      <c r="AC45" s="648"/>
      <c r="AD45" s="650"/>
      <c r="AE45" s="1276" t="str">
        <f>IF('3_区分3計算表'!$E24="あり","有","無")</f>
        <v>無</v>
      </c>
      <c r="AF45" s="1276"/>
      <c r="AG45" s="1277"/>
    </row>
    <row r="46" spans="2:33" ht="28.5" customHeight="1">
      <c r="B46" s="1175"/>
      <c r="C46" s="1176"/>
      <c r="D46" s="1176"/>
      <c r="E46" s="1177"/>
      <c r="F46" s="1242"/>
      <c r="G46" s="1243"/>
      <c r="H46" s="629" t="s">
        <v>378</v>
      </c>
      <c r="I46" s="629"/>
      <c r="J46" s="629"/>
      <c r="K46" s="637"/>
      <c r="L46" s="637"/>
      <c r="M46" s="637"/>
      <c r="N46" s="637"/>
      <c r="O46" s="637"/>
      <c r="P46" s="637"/>
      <c r="Q46" s="637"/>
      <c r="R46" s="637"/>
      <c r="S46" s="638"/>
      <c r="T46" s="638"/>
      <c r="U46" s="638"/>
      <c r="V46" s="637"/>
      <c r="W46" s="637"/>
      <c r="X46" s="637"/>
      <c r="Y46" s="637"/>
      <c r="Z46" s="637"/>
      <c r="AA46" s="637"/>
      <c r="AB46" s="637"/>
      <c r="AC46" s="637"/>
      <c r="AD46" s="651"/>
      <c r="AE46" s="1265" t="str">
        <f>IF('3_区分3計算表'!$E22="あり","有","無")</f>
        <v>無</v>
      </c>
      <c r="AF46" s="1265"/>
      <c r="AG46" s="1266"/>
    </row>
    <row r="47" spans="2:33" ht="28.5" customHeight="1">
      <c r="B47" s="1175"/>
      <c r="C47" s="1176"/>
      <c r="D47" s="1176"/>
      <c r="E47" s="1177"/>
      <c r="F47" s="1242"/>
      <c r="G47" s="1243"/>
      <c r="H47" s="629" t="s">
        <v>377</v>
      </c>
      <c r="I47" s="629"/>
      <c r="J47" s="629"/>
      <c r="K47" s="637"/>
      <c r="L47" s="637"/>
      <c r="M47" s="637"/>
      <c r="N47" s="637"/>
      <c r="O47" s="637"/>
      <c r="P47" s="637"/>
      <c r="Q47" s="637"/>
      <c r="R47" s="637"/>
      <c r="S47" s="638"/>
      <c r="T47" s="638"/>
      <c r="U47" s="638"/>
      <c r="V47" s="637"/>
      <c r="W47" s="637"/>
      <c r="X47" s="637"/>
      <c r="Y47" s="637"/>
      <c r="Z47" s="637"/>
      <c r="AA47" s="637"/>
      <c r="AB47" s="637"/>
      <c r="AC47" s="637"/>
      <c r="AD47" s="651"/>
      <c r="AE47" s="1265" t="str">
        <f>IF('3_区分3計算表'!$E26="あり","有","無")</f>
        <v>無</v>
      </c>
      <c r="AF47" s="1265"/>
      <c r="AG47" s="1266"/>
    </row>
    <row r="48" spans="2:33" ht="28.5" customHeight="1">
      <c r="B48" s="1175"/>
      <c r="C48" s="1176"/>
      <c r="D48" s="1176"/>
      <c r="E48" s="1177"/>
      <c r="F48" s="1242"/>
      <c r="G48" s="1243"/>
      <c r="H48" s="629" t="s">
        <v>448</v>
      </c>
      <c r="I48" s="629"/>
      <c r="J48" s="629"/>
      <c r="K48" s="637"/>
      <c r="L48" s="637"/>
      <c r="M48" s="637"/>
      <c r="N48" s="637"/>
      <c r="O48" s="637"/>
      <c r="P48" s="637"/>
      <c r="Q48" s="637"/>
      <c r="R48" s="637"/>
      <c r="S48" s="638"/>
      <c r="T48" s="638"/>
      <c r="U48" s="638"/>
      <c r="V48" s="637"/>
      <c r="W48" s="637"/>
      <c r="X48" s="637"/>
      <c r="Y48" s="637"/>
      <c r="Z48" s="637"/>
      <c r="AA48" s="637"/>
      <c r="AB48" s="637"/>
      <c r="AC48" s="637"/>
      <c r="AD48" s="651"/>
      <c r="AE48" s="1265" t="str">
        <f>IF('3_区分3計算表'!$E29="あり","有","無")</f>
        <v>無</v>
      </c>
      <c r="AF48" s="1265"/>
      <c r="AG48" s="1266"/>
    </row>
    <row r="49" spans="2:33" ht="28.5" customHeight="1">
      <c r="B49" s="1175"/>
      <c r="C49" s="1176"/>
      <c r="D49" s="1176"/>
      <c r="E49" s="1177"/>
      <c r="F49" s="1242"/>
      <c r="G49" s="1243"/>
      <c r="H49" s="626" t="s">
        <v>382</v>
      </c>
      <c r="I49" s="626"/>
      <c r="J49" s="626"/>
      <c r="K49" s="627"/>
      <c r="L49" s="627"/>
      <c r="M49" s="627"/>
      <c r="N49" s="627"/>
      <c r="O49" s="627"/>
      <c r="P49" s="627"/>
      <c r="Q49" s="627"/>
      <c r="R49" s="627"/>
      <c r="S49" s="628"/>
      <c r="T49" s="628"/>
      <c r="U49" s="628"/>
      <c r="V49" s="627"/>
      <c r="W49" s="627"/>
      <c r="X49" s="627"/>
      <c r="Y49" s="627"/>
      <c r="Z49" s="627"/>
      <c r="AA49" s="627"/>
      <c r="AB49" s="627"/>
      <c r="AC49" s="627"/>
      <c r="AD49" s="652"/>
      <c r="AE49" s="1253" t="str">
        <f>IF('3_区分3計算表'!$E30="あり","有","無")</f>
        <v>無</v>
      </c>
      <c r="AF49" s="1253"/>
      <c r="AG49" s="1254"/>
    </row>
    <row r="50" spans="2:33" ht="28.5" customHeight="1">
      <c r="B50" s="1175"/>
      <c r="C50" s="1176"/>
      <c r="D50" s="1176"/>
      <c r="E50" s="1177"/>
      <c r="F50" s="1242"/>
      <c r="G50" s="1243"/>
      <c r="H50" s="626" t="s">
        <v>381</v>
      </c>
      <c r="I50" s="626"/>
      <c r="J50" s="626"/>
      <c r="K50" s="627"/>
      <c r="L50" s="627"/>
      <c r="M50" s="627"/>
      <c r="N50" s="627"/>
      <c r="O50" s="627"/>
      <c r="P50" s="627"/>
      <c r="Q50" s="627"/>
      <c r="R50" s="627"/>
      <c r="S50" s="628"/>
      <c r="T50" s="628"/>
      <c r="U50" s="628"/>
      <c r="V50" s="627"/>
      <c r="W50" s="627"/>
      <c r="X50" s="627"/>
      <c r="Y50" s="627"/>
      <c r="Z50" s="627"/>
      <c r="AA50" s="627"/>
      <c r="AB50" s="627"/>
      <c r="AC50" s="627"/>
      <c r="AD50" s="652"/>
      <c r="AE50" s="1253" t="str">
        <f>IF('3_区分3計算表'!$E31="あり","有","無")</f>
        <v>無</v>
      </c>
      <c r="AF50" s="1253"/>
      <c r="AG50" s="1254"/>
    </row>
    <row r="51" spans="2:33" ht="28.5" customHeight="1">
      <c r="B51" s="1175"/>
      <c r="C51" s="1176"/>
      <c r="D51" s="1176"/>
      <c r="E51" s="1177"/>
      <c r="F51" s="1242"/>
      <c r="G51" s="1243"/>
      <c r="H51" s="626" t="s">
        <v>364</v>
      </c>
      <c r="I51" s="626"/>
      <c r="J51" s="626"/>
      <c r="K51" s="627"/>
      <c r="L51" s="627"/>
      <c r="M51" s="627"/>
      <c r="N51" s="627"/>
      <c r="O51" s="627"/>
      <c r="P51" s="627"/>
      <c r="Q51" s="627"/>
      <c r="R51" s="627"/>
      <c r="S51" s="628"/>
      <c r="T51" s="628"/>
      <c r="U51" s="628"/>
      <c r="V51" s="627"/>
      <c r="W51" s="627"/>
      <c r="X51" s="627"/>
      <c r="Y51" s="627"/>
      <c r="Z51" s="627"/>
      <c r="AA51" s="627"/>
      <c r="AB51" s="627"/>
      <c r="AC51" s="627"/>
      <c r="AD51" s="652"/>
      <c r="AE51" s="1253" t="str">
        <f>IF('3_区分3計算表'!$E32="あり","有","無")</f>
        <v>無</v>
      </c>
      <c r="AF51" s="1253"/>
      <c r="AG51" s="1254"/>
    </row>
    <row r="52" spans="2:33" ht="28.5" customHeight="1">
      <c r="B52" s="1175"/>
      <c r="C52" s="1176"/>
      <c r="D52" s="1176"/>
      <c r="E52" s="1177"/>
      <c r="F52" s="1242"/>
      <c r="G52" s="1243"/>
      <c r="H52" s="632" t="s">
        <v>383</v>
      </c>
      <c r="I52" s="632"/>
      <c r="J52" s="632"/>
      <c r="K52" s="633"/>
      <c r="L52" s="633"/>
      <c r="M52" s="633"/>
      <c r="N52" s="633"/>
      <c r="O52" s="633"/>
      <c r="P52" s="633"/>
      <c r="Q52" s="633"/>
      <c r="R52" s="633"/>
      <c r="S52" s="640"/>
      <c r="T52" s="640"/>
      <c r="U52" s="640"/>
      <c r="V52" s="633"/>
      <c r="W52" s="633"/>
      <c r="X52" s="633"/>
      <c r="Y52" s="633"/>
      <c r="Z52" s="633"/>
      <c r="AA52" s="633"/>
      <c r="AB52" s="633"/>
      <c r="AC52" s="633"/>
      <c r="AD52" s="653"/>
      <c r="AE52" s="1253" t="str">
        <f>IF('3_区分3計算表'!$E33="あり","有","無")</f>
        <v>無</v>
      </c>
      <c r="AF52" s="1253"/>
      <c r="AG52" s="1254"/>
    </row>
    <row r="53" spans="2:33" ht="28.5" customHeight="1" thickBot="1">
      <c r="B53" s="1175"/>
      <c r="C53" s="1176"/>
      <c r="D53" s="1176"/>
      <c r="E53" s="1177"/>
      <c r="F53" s="1272"/>
      <c r="G53" s="1273"/>
      <c r="H53" s="654" t="s">
        <v>361</v>
      </c>
      <c r="I53" s="655"/>
      <c r="J53" s="655"/>
      <c r="K53" s="656"/>
      <c r="L53" s="656"/>
      <c r="M53" s="656"/>
      <c r="N53" s="656"/>
      <c r="O53" s="656"/>
      <c r="P53" s="656"/>
      <c r="Q53" s="656"/>
      <c r="R53" s="656"/>
      <c r="S53" s="657"/>
      <c r="T53" s="657"/>
      <c r="U53" s="657"/>
      <c r="V53" s="656"/>
      <c r="W53" s="656"/>
      <c r="X53" s="656"/>
      <c r="Y53" s="656"/>
      <c r="Z53" s="656"/>
      <c r="AA53" s="656"/>
      <c r="AB53" s="656"/>
      <c r="AC53" s="656"/>
      <c r="AD53" s="658"/>
      <c r="AE53" s="1238" t="str">
        <f>IF('3_区分3計算表'!$E34="あり","有","無")</f>
        <v>無</v>
      </c>
      <c r="AF53" s="1238"/>
      <c r="AG53" s="1239"/>
    </row>
    <row r="54" spans="2:33" ht="28.5" customHeight="1">
      <c r="B54" s="1175"/>
      <c r="C54" s="1176"/>
      <c r="D54" s="1176"/>
      <c r="E54" s="1177"/>
      <c r="F54" s="1151" t="s">
        <v>380</v>
      </c>
      <c r="G54" s="1152"/>
      <c r="H54" s="622" t="s">
        <v>379</v>
      </c>
      <c r="I54" s="622"/>
      <c r="J54" s="622"/>
      <c r="K54" s="648"/>
      <c r="L54" s="648"/>
      <c r="M54" s="648"/>
      <c r="N54" s="648"/>
      <c r="O54" s="648"/>
      <c r="P54" s="648"/>
      <c r="Q54" s="648"/>
      <c r="R54" s="648"/>
      <c r="S54" s="649"/>
      <c r="T54" s="649"/>
      <c r="U54" s="649"/>
      <c r="V54" s="648"/>
      <c r="W54" s="648"/>
      <c r="X54" s="648"/>
      <c r="Y54" s="648"/>
      <c r="Z54" s="648"/>
      <c r="AA54" s="648"/>
      <c r="AB54" s="648"/>
      <c r="AC54" s="648"/>
      <c r="AD54" s="650"/>
      <c r="AE54" s="1275"/>
      <c r="AF54" s="1201"/>
      <c r="AG54" s="1202"/>
    </row>
    <row r="55" spans="2:33" ht="28.5" customHeight="1">
      <c r="B55" s="1175"/>
      <c r="C55" s="1176"/>
      <c r="D55" s="1176"/>
      <c r="E55" s="1177"/>
      <c r="F55" s="1153"/>
      <c r="G55" s="1154"/>
      <c r="H55" s="635" t="s">
        <v>378</v>
      </c>
      <c r="I55" s="626"/>
      <c r="J55" s="626"/>
      <c r="K55" s="627"/>
      <c r="L55" s="627"/>
      <c r="M55" s="627"/>
      <c r="N55" s="627"/>
      <c r="O55" s="627"/>
      <c r="P55" s="627"/>
      <c r="Q55" s="627"/>
      <c r="R55" s="627"/>
      <c r="S55" s="628"/>
      <c r="T55" s="628"/>
      <c r="U55" s="628"/>
      <c r="V55" s="627"/>
      <c r="W55" s="627"/>
      <c r="X55" s="627"/>
      <c r="Y55" s="627"/>
      <c r="Z55" s="627"/>
      <c r="AA55" s="627"/>
      <c r="AB55" s="627"/>
      <c r="AC55" s="627"/>
      <c r="AD55" s="652"/>
      <c r="AE55" s="1181"/>
      <c r="AF55" s="1182"/>
      <c r="AG55" s="1183"/>
    </row>
    <row r="56" spans="2:33" ht="28.5" customHeight="1">
      <c r="B56" s="1175"/>
      <c r="C56" s="1176"/>
      <c r="D56" s="1176"/>
      <c r="E56" s="1177"/>
      <c r="F56" s="1153"/>
      <c r="G56" s="1154"/>
      <c r="H56" s="629" t="s">
        <v>377</v>
      </c>
      <c r="I56" s="629"/>
      <c r="J56" s="629"/>
      <c r="K56" s="637"/>
      <c r="L56" s="637"/>
      <c r="M56" s="637"/>
      <c r="N56" s="637"/>
      <c r="O56" s="637"/>
      <c r="P56" s="637"/>
      <c r="Q56" s="637"/>
      <c r="R56" s="637"/>
      <c r="S56" s="638"/>
      <c r="T56" s="638"/>
      <c r="U56" s="638"/>
      <c r="V56" s="637"/>
      <c r="W56" s="637"/>
      <c r="X56" s="637"/>
      <c r="Y56" s="637"/>
      <c r="Z56" s="637"/>
      <c r="AA56" s="637"/>
      <c r="AB56" s="637"/>
      <c r="AC56" s="637"/>
      <c r="AD56" s="651"/>
      <c r="AE56" s="1246"/>
      <c r="AF56" s="1185"/>
      <c r="AG56" s="1186"/>
    </row>
    <row r="57" spans="2:33" ht="28.5" customHeight="1">
      <c r="B57" s="1175"/>
      <c r="C57" s="1176"/>
      <c r="D57" s="1176"/>
      <c r="E57" s="1177"/>
      <c r="F57" s="1153"/>
      <c r="G57" s="1154"/>
      <c r="H57" s="626" t="s">
        <v>376</v>
      </c>
      <c r="I57" s="626"/>
      <c r="J57" s="626"/>
      <c r="K57" s="627"/>
      <c r="L57" s="627"/>
      <c r="M57" s="627"/>
      <c r="N57" s="627"/>
      <c r="O57" s="627"/>
      <c r="P57" s="627"/>
      <c r="Q57" s="627"/>
      <c r="R57" s="627"/>
      <c r="S57" s="628"/>
      <c r="T57" s="628"/>
      <c r="U57" s="628"/>
      <c r="V57" s="627"/>
      <c r="W57" s="627"/>
      <c r="X57" s="627"/>
      <c r="Y57" s="627"/>
      <c r="Z57" s="627"/>
      <c r="AA57" s="627"/>
      <c r="AB57" s="627"/>
      <c r="AC57" s="627"/>
      <c r="AD57" s="652"/>
      <c r="AE57" s="1181"/>
      <c r="AF57" s="1182"/>
      <c r="AG57" s="1183"/>
    </row>
    <row r="58" spans="2:33" ht="28.5" customHeight="1">
      <c r="B58" s="1175"/>
      <c r="C58" s="1176"/>
      <c r="D58" s="1176"/>
      <c r="E58" s="1177"/>
      <c r="F58" s="1153"/>
      <c r="G58" s="1154"/>
      <c r="H58" s="629" t="s">
        <v>448</v>
      </c>
      <c r="I58" s="629"/>
      <c r="J58" s="629"/>
      <c r="K58" s="637"/>
      <c r="L58" s="637"/>
      <c r="M58" s="637"/>
      <c r="N58" s="637"/>
      <c r="O58" s="637"/>
      <c r="P58" s="637"/>
      <c r="Q58" s="637"/>
      <c r="R58" s="637"/>
      <c r="S58" s="638"/>
      <c r="T58" s="638"/>
      <c r="U58" s="638"/>
      <c r="V58" s="637"/>
      <c r="W58" s="637"/>
      <c r="X58" s="637"/>
      <c r="Y58" s="637"/>
      <c r="Z58" s="637"/>
      <c r="AA58" s="637"/>
      <c r="AB58" s="637"/>
      <c r="AC58" s="637"/>
      <c r="AD58" s="651"/>
      <c r="AE58" s="1181"/>
      <c r="AF58" s="1182"/>
      <c r="AG58" s="1183"/>
    </row>
    <row r="59" spans="2:33" ht="28.5" customHeight="1">
      <c r="B59" s="1175"/>
      <c r="C59" s="1176"/>
      <c r="D59" s="1176"/>
      <c r="E59" s="1177"/>
      <c r="F59" s="1153"/>
      <c r="G59" s="1154"/>
      <c r="H59" s="629" t="s">
        <v>452</v>
      </c>
      <c r="I59" s="629"/>
      <c r="J59" s="629"/>
      <c r="K59" s="637"/>
      <c r="L59" s="637"/>
      <c r="M59" s="637"/>
      <c r="N59" s="637"/>
      <c r="O59" s="637"/>
      <c r="P59" s="637"/>
      <c r="Q59" s="637"/>
      <c r="R59" s="637"/>
      <c r="S59" s="638"/>
      <c r="T59" s="638"/>
      <c r="U59" s="638"/>
      <c r="V59" s="637"/>
      <c r="W59" s="637"/>
      <c r="X59" s="637"/>
      <c r="Y59" s="637"/>
      <c r="Z59" s="637"/>
      <c r="AA59" s="637"/>
      <c r="AB59" s="637"/>
      <c r="AC59" s="637"/>
      <c r="AD59" s="651"/>
      <c r="AE59" s="1181"/>
      <c r="AF59" s="1182"/>
      <c r="AG59" s="1183"/>
    </row>
    <row r="60" spans="2:33" ht="28.5" customHeight="1">
      <c r="B60" s="1175"/>
      <c r="C60" s="1176"/>
      <c r="D60" s="1176"/>
      <c r="E60" s="1177"/>
      <c r="F60" s="1153"/>
      <c r="G60" s="1154"/>
      <c r="H60" s="626" t="s">
        <v>375</v>
      </c>
      <c r="I60" s="626"/>
      <c r="J60" s="626"/>
      <c r="K60" s="627"/>
      <c r="L60" s="627"/>
      <c r="M60" s="627"/>
      <c r="N60" s="627"/>
      <c r="O60" s="627"/>
      <c r="P60" s="627"/>
      <c r="Q60" s="627"/>
      <c r="R60" s="627"/>
      <c r="S60" s="628"/>
      <c r="T60" s="628"/>
      <c r="U60" s="628"/>
      <c r="V60" s="627"/>
      <c r="W60" s="627"/>
      <c r="X60" s="627"/>
      <c r="Y60" s="627"/>
      <c r="Z60" s="627"/>
      <c r="AA60" s="627"/>
      <c r="AB60" s="627"/>
      <c r="AC60" s="627"/>
      <c r="AD60" s="652"/>
      <c r="AE60" s="1181"/>
      <c r="AF60" s="1182"/>
      <c r="AG60" s="1183"/>
    </row>
    <row r="61" spans="2:33" ht="28.5" customHeight="1">
      <c r="B61" s="1175"/>
      <c r="C61" s="1176"/>
      <c r="D61" s="1176"/>
      <c r="E61" s="1177"/>
      <c r="F61" s="1153"/>
      <c r="G61" s="1154"/>
      <c r="H61" s="626" t="s">
        <v>374</v>
      </c>
      <c r="I61" s="626"/>
      <c r="J61" s="626"/>
      <c r="K61" s="627"/>
      <c r="L61" s="627"/>
      <c r="M61" s="627"/>
      <c r="N61" s="627"/>
      <c r="O61" s="627"/>
      <c r="P61" s="627"/>
      <c r="Q61" s="627"/>
      <c r="R61" s="627"/>
      <c r="S61" s="628"/>
      <c r="T61" s="628"/>
      <c r="U61" s="628"/>
      <c r="V61" s="627"/>
      <c r="W61" s="627"/>
      <c r="X61" s="627"/>
      <c r="Y61" s="627"/>
      <c r="Z61" s="627"/>
      <c r="AA61" s="627"/>
      <c r="AB61" s="627"/>
      <c r="AC61" s="627"/>
      <c r="AD61" s="652"/>
      <c r="AE61" s="1181"/>
      <c r="AF61" s="1182"/>
      <c r="AG61" s="1183"/>
    </row>
    <row r="62" spans="2:33" ht="28.5" customHeight="1">
      <c r="B62" s="1175"/>
      <c r="C62" s="1176"/>
      <c r="D62" s="1176"/>
      <c r="E62" s="1177"/>
      <c r="F62" s="1153"/>
      <c r="G62" s="1154"/>
      <c r="H62" s="626" t="s">
        <v>373</v>
      </c>
      <c r="I62" s="626"/>
      <c r="J62" s="626"/>
      <c r="K62" s="627"/>
      <c r="L62" s="627"/>
      <c r="M62" s="627"/>
      <c r="N62" s="627"/>
      <c r="O62" s="627"/>
      <c r="P62" s="627"/>
      <c r="Q62" s="627"/>
      <c r="R62" s="627"/>
      <c r="S62" s="628"/>
      <c r="T62" s="628"/>
      <c r="U62" s="628"/>
      <c r="V62" s="627"/>
      <c r="W62" s="627"/>
      <c r="X62" s="627"/>
      <c r="Y62" s="627"/>
      <c r="Z62" s="627"/>
      <c r="AA62" s="627"/>
      <c r="AB62" s="627"/>
      <c r="AC62" s="627"/>
      <c r="AD62" s="652"/>
      <c r="AE62" s="1181"/>
      <c r="AF62" s="1182"/>
      <c r="AG62" s="1183"/>
    </row>
    <row r="63" spans="2:33" ht="28.5" customHeight="1">
      <c r="B63" s="1175"/>
      <c r="C63" s="1176"/>
      <c r="D63" s="1176"/>
      <c r="E63" s="1177"/>
      <c r="F63" s="1153"/>
      <c r="G63" s="1154"/>
      <c r="H63" s="632" t="s">
        <v>451</v>
      </c>
      <c r="I63" s="632"/>
      <c r="J63" s="632"/>
      <c r="K63" s="633"/>
      <c r="L63" s="633"/>
      <c r="M63" s="633"/>
      <c r="N63" s="633"/>
      <c r="O63" s="626"/>
      <c r="P63" s="634"/>
      <c r="Q63" s="634"/>
      <c r="R63" s="634"/>
      <c r="S63" s="626"/>
      <c r="T63" s="626"/>
      <c r="U63" s="626"/>
      <c r="V63" s="634"/>
      <c r="W63" s="634"/>
      <c r="X63" s="634"/>
      <c r="Y63" s="634"/>
      <c r="Z63" s="634"/>
      <c r="AA63" s="634"/>
      <c r="AB63" s="634"/>
      <c r="AC63" s="634"/>
      <c r="AD63" s="659"/>
      <c r="AE63" s="1181"/>
      <c r="AF63" s="1182"/>
      <c r="AG63" s="1183"/>
    </row>
    <row r="64" spans="2:33" ht="28.5" customHeight="1">
      <c r="B64" s="1175"/>
      <c r="C64" s="1176"/>
      <c r="D64" s="1176"/>
      <c r="E64" s="1177"/>
      <c r="F64" s="1153"/>
      <c r="G64" s="1154"/>
      <c r="H64" s="626" t="s">
        <v>364</v>
      </c>
      <c r="I64" s="626"/>
      <c r="J64" s="626"/>
      <c r="K64" s="627"/>
      <c r="L64" s="627"/>
      <c r="M64" s="627"/>
      <c r="N64" s="627"/>
      <c r="O64" s="627"/>
      <c r="P64" s="627"/>
      <c r="Q64" s="627"/>
      <c r="R64" s="627"/>
      <c r="S64" s="628"/>
      <c r="T64" s="628"/>
      <c r="U64" s="628"/>
      <c r="V64" s="627"/>
      <c r="W64" s="627"/>
      <c r="X64" s="627"/>
      <c r="Y64" s="627"/>
      <c r="Z64" s="627"/>
      <c r="AA64" s="627"/>
      <c r="AB64" s="627"/>
      <c r="AC64" s="627"/>
      <c r="AD64" s="652"/>
      <c r="AE64" s="1181"/>
      <c r="AF64" s="1182"/>
      <c r="AG64" s="1183"/>
    </row>
    <row r="65" spans="2:34" ht="28.5" customHeight="1">
      <c r="B65" s="1175"/>
      <c r="C65" s="1176"/>
      <c r="D65" s="1176"/>
      <c r="E65" s="1177"/>
      <c r="F65" s="1153"/>
      <c r="G65" s="1154"/>
      <c r="H65" s="626" t="s">
        <v>370</v>
      </c>
      <c r="I65" s="632"/>
      <c r="J65" s="632"/>
      <c r="K65" s="633"/>
      <c r="L65" s="633"/>
      <c r="M65" s="633"/>
      <c r="N65" s="633"/>
      <c r="O65" s="633"/>
      <c r="P65" s="633"/>
      <c r="Q65" s="633"/>
      <c r="R65" s="633"/>
      <c r="S65" s="640"/>
      <c r="T65" s="640"/>
      <c r="U65" s="640"/>
      <c r="V65" s="633"/>
      <c r="W65" s="633"/>
      <c r="X65" s="633"/>
      <c r="Y65" s="633"/>
      <c r="Z65" s="633"/>
      <c r="AA65" s="633"/>
      <c r="AB65" s="633"/>
      <c r="AC65" s="633"/>
      <c r="AD65" s="653"/>
      <c r="AE65" s="1181"/>
      <c r="AF65" s="1182"/>
      <c r="AG65" s="1183"/>
    </row>
    <row r="66" spans="2:34" ht="28.5" customHeight="1">
      <c r="B66" s="1175"/>
      <c r="C66" s="1176"/>
      <c r="D66" s="1176"/>
      <c r="E66" s="1177"/>
      <c r="F66" s="1153"/>
      <c r="G66" s="1154"/>
      <c r="H66" s="626" t="s">
        <v>369</v>
      </c>
      <c r="I66" s="626"/>
      <c r="J66" s="626"/>
      <c r="K66" s="627"/>
      <c r="L66" s="627"/>
      <c r="M66" s="627"/>
      <c r="N66" s="627"/>
      <c r="O66" s="627"/>
      <c r="P66" s="627"/>
      <c r="Q66" s="627"/>
      <c r="R66" s="627"/>
      <c r="S66" s="628"/>
      <c r="T66" s="628"/>
      <c r="U66" s="628"/>
      <c r="V66" s="627"/>
      <c r="W66" s="627"/>
      <c r="X66" s="627"/>
      <c r="Y66" s="627"/>
      <c r="Z66" s="627"/>
      <c r="AA66" s="627"/>
      <c r="AB66" s="627"/>
      <c r="AC66" s="627"/>
      <c r="AD66" s="652"/>
      <c r="AE66" s="1181"/>
      <c r="AF66" s="1182"/>
      <c r="AG66" s="1183"/>
    </row>
    <row r="67" spans="2:34" ht="28.5" customHeight="1">
      <c r="B67" s="1175"/>
      <c r="C67" s="1176"/>
      <c r="D67" s="1176"/>
      <c r="E67" s="1177"/>
      <c r="F67" s="1153"/>
      <c r="G67" s="1154"/>
      <c r="H67" s="626" t="s">
        <v>368</v>
      </c>
      <c r="I67" s="632"/>
      <c r="J67" s="632"/>
      <c r="K67" s="633"/>
      <c r="L67" s="633"/>
      <c r="M67" s="633"/>
      <c r="N67" s="633"/>
      <c r="O67" s="633"/>
      <c r="P67" s="633"/>
      <c r="Q67" s="633"/>
      <c r="R67" s="633"/>
      <c r="S67" s="640"/>
      <c r="T67" s="640"/>
      <c r="U67" s="640"/>
      <c r="V67" s="633"/>
      <c r="W67" s="633"/>
      <c r="X67" s="633"/>
      <c r="Y67" s="633"/>
      <c r="Z67" s="633"/>
      <c r="AA67" s="633"/>
      <c r="AB67" s="633"/>
      <c r="AC67" s="633"/>
      <c r="AD67" s="653"/>
      <c r="AE67" s="1181"/>
      <c r="AF67" s="1182"/>
      <c r="AG67" s="1183"/>
    </row>
    <row r="68" spans="2:34" ht="28.5" customHeight="1">
      <c r="B68" s="1175"/>
      <c r="C68" s="1176"/>
      <c r="D68" s="1176"/>
      <c r="E68" s="1177"/>
      <c r="F68" s="1153"/>
      <c r="G68" s="1154"/>
      <c r="H68" s="632" t="s">
        <v>361</v>
      </c>
      <c r="I68" s="632"/>
      <c r="J68" s="632"/>
      <c r="K68" s="633"/>
      <c r="L68" s="633"/>
      <c r="M68" s="633"/>
      <c r="N68" s="633"/>
      <c r="O68" s="633"/>
      <c r="P68" s="633"/>
      <c r="Q68" s="633"/>
      <c r="R68" s="633"/>
      <c r="S68" s="640"/>
      <c r="T68" s="640"/>
      <c r="U68" s="640"/>
      <c r="V68" s="633"/>
      <c r="W68" s="633"/>
      <c r="X68" s="633"/>
      <c r="Y68" s="633"/>
      <c r="Z68" s="633"/>
      <c r="AA68" s="633"/>
      <c r="AB68" s="633"/>
      <c r="AC68" s="633"/>
      <c r="AD68" s="653"/>
      <c r="AE68" s="1199"/>
      <c r="AF68" s="1196"/>
      <c r="AG68" s="1197"/>
    </row>
    <row r="69" spans="2:34" ht="28.5" customHeight="1">
      <c r="B69" s="1175"/>
      <c r="C69" s="1176"/>
      <c r="D69" s="1176"/>
      <c r="E69" s="1177"/>
      <c r="F69" s="1153"/>
      <c r="G69" s="1154"/>
      <c r="H69" s="635" t="s">
        <v>450</v>
      </c>
      <c r="I69" s="626"/>
      <c r="J69" s="626"/>
      <c r="K69" s="627"/>
      <c r="L69" s="627"/>
      <c r="M69" s="627"/>
      <c r="N69" s="627"/>
      <c r="O69" s="627"/>
      <c r="P69" s="627"/>
      <c r="Q69" s="627"/>
      <c r="R69" s="627"/>
      <c r="S69" s="628"/>
      <c r="T69" s="628"/>
      <c r="U69" s="628"/>
      <c r="V69" s="627"/>
      <c r="W69" s="627"/>
      <c r="X69" s="627"/>
      <c r="Y69" s="627"/>
      <c r="Z69" s="627"/>
      <c r="AA69" s="627"/>
      <c r="AB69" s="627"/>
      <c r="AC69" s="627"/>
      <c r="AD69" s="652"/>
      <c r="AE69" s="1181"/>
      <c r="AF69" s="1182"/>
      <c r="AG69" s="1183"/>
    </row>
    <row r="70" spans="2:34" ht="28.5" customHeight="1">
      <c r="B70" s="1175"/>
      <c r="C70" s="1176"/>
      <c r="D70" s="1176"/>
      <c r="E70" s="1177"/>
      <c r="F70" s="1153"/>
      <c r="G70" s="1154"/>
      <c r="H70" s="1221" t="s">
        <v>372</v>
      </c>
      <c r="I70" s="1222"/>
      <c r="J70" s="1222"/>
      <c r="K70" s="1222"/>
      <c r="L70" s="1222"/>
      <c r="M70" s="1222"/>
      <c r="N70" s="1222"/>
      <c r="O70" s="1222"/>
      <c r="P70" s="1222"/>
      <c r="Q70" s="1222"/>
      <c r="R70" s="1222"/>
      <c r="S70" s="1222"/>
      <c r="T70" s="1222"/>
      <c r="U70" s="1222"/>
      <c r="V70" s="1222"/>
      <c r="W70" s="1222"/>
      <c r="X70" s="1222"/>
      <c r="Y70" s="1222"/>
      <c r="Z70" s="1222"/>
      <c r="AA70" s="1222"/>
      <c r="AB70" s="1222"/>
      <c r="AC70" s="1222"/>
      <c r="AD70" s="1223"/>
      <c r="AE70" s="1181"/>
      <c r="AF70" s="1182"/>
      <c r="AG70" s="1183"/>
    </row>
    <row r="71" spans="2:34" ht="28.5" customHeight="1">
      <c r="B71" s="1175"/>
      <c r="C71" s="1176"/>
      <c r="D71" s="1176"/>
      <c r="E71" s="1177"/>
      <c r="F71" s="1155"/>
      <c r="G71" s="1156"/>
      <c r="H71" s="654" t="s">
        <v>371</v>
      </c>
      <c r="I71" s="655"/>
      <c r="J71" s="655"/>
      <c r="K71" s="656"/>
      <c r="L71" s="656"/>
      <c r="M71" s="656"/>
      <c r="N71" s="656"/>
      <c r="O71" s="656"/>
      <c r="P71" s="656"/>
      <c r="Q71" s="656"/>
      <c r="R71" s="656"/>
      <c r="S71" s="657"/>
      <c r="T71" s="657"/>
      <c r="U71" s="657"/>
      <c r="V71" s="656"/>
      <c r="W71" s="656"/>
      <c r="X71" s="656"/>
      <c r="Y71" s="656"/>
      <c r="Z71" s="656"/>
      <c r="AA71" s="656"/>
      <c r="AB71" s="656"/>
      <c r="AC71" s="656"/>
      <c r="AD71" s="658"/>
      <c r="AE71" s="1214"/>
      <c r="AF71" s="1207"/>
      <c r="AG71" s="1208"/>
    </row>
    <row r="72" spans="2:34" ht="28.5" customHeight="1">
      <c r="B72" s="1175"/>
      <c r="C72" s="1176"/>
      <c r="D72" s="1176"/>
      <c r="E72" s="1177"/>
      <c r="F72" s="1191" t="s">
        <v>367</v>
      </c>
      <c r="G72" s="1192"/>
      <c r="H72" s="641" t="s">
        <v>362</v>
      </c>
      <c r="I72" s="629"/>
      <c r="J72" s="629"/>
      <c r="K72" s="637"/>
      <c r="L72" s="637"/>
      <c r="M72" s="637"/>
      <c r="N72" s="637"/>
      <c r="O72" s="637"/>
      <c r="P72" s="637"/>
      <c r="Q72" s="637"/>
      <c r="R72" s="637"/>
      <c r="S72" s="638"/>
      <c r="T72" s="638"/>
      <c r="U72" s="638"/>
      <c r="V72" s="637"/>
      <c r="W72" s="637"/>
      <c r="X72" s="637"/>
      <c r="Y72" s="637"/>
      <c r="Z72" s="637"/>
      <c r="AA72" s="637"/>
      <c r="AB72" s="637"/>
      <c r="AC72" s="637"/>
      <c r="AD72" s="651"/>
      <c r="AE72" s="1246"/>
      <c r="AF72" s="1185"/>
      <c r="AG72" s="1186"/>
    </row>
    <row r="73" spans="2:34" ht="28.5" customHeight="1">
      <c r="B73" s="1175"/>
      <c r="C73" s="1176"/>
      <c r="D73" s="1176"/>
      <c r="E73" s="1177"/>
      <c r="F73" s="1153"/>
      <c r="G73" s="1154"/>
      <c r="H73" s="641" t="s">
        <v>377</v>
      </c>
      <c r="I73" s="629"/>
      <c r="J73" s="629"/>
      <c r="K73" s="637"/>
      <c r="L73" s="637"/>
      <c r="M73" s="637"/>
      <c r="N73" s="637"/>
      <c r="O73" s="637"/>
      <c r="P73" s="637"/>
      <c r="Q73" s="637"/>
      <c r="R73" s="637"/>
      <c r="S73" s="638"/>
      <c r="T73" s="638"/>
      <c r="U73" s="638"/>
      <c r="V73" s="637"/>
      <c r="W73" s="637"/>
      <c r="X73" s="637"/>
      <c r="Y73" s="637"/>
      <c r="Z73" s="637"/>
      <c r="AA73" s="637"/>
      <c r="AB73" s="637"/>
      <c r="AC73" s="637"/>
      <c r="AD73" s="651"/>
      <c r="AE73" s="1181"/>
      <c r="AF73" s="1182"/>
      <c r="AG73" s="1183"/>
    </row>
    <row r="74" spans="2:34" ht="28.5" customHeight="1">
      <c r="B74" s="1175"/>
      <c r="C74" s="1176"/>
      <c r="D74" s="1176"/>
      <c r="E74" s="1177"/>
      <c r="F74" s="1153"/>
      <c r="G74" s="1154"/>
      <c r="H74" s="641" t="s">
        <v>448</v>
      </c>
      <c r="I74" s="629"/>
      <c r="J74" s="629"/>
      <c r="K74" s="637"/>
      <c r="L74" s="637"/>
      <c r="M74" s="637"/>
      <c r="N74" s="637"/>
      <c r="O74" s="637"/>
      <c r="P74" s="637"/>
      <c r="Q74" s="637"/>
      <c r="R74" s="637"/>
      <c r="S74" s="638"/>
      <c r="T74" s="638"/>
      <c r="U74" s="638"/>
      <c r="V74" s="637"/>
      <c r="W74" s="637"/>
      <c r="X74" s="637"/>
      <c r="Y74" s="637"/>
      <c r="Z74" s="637"/>
      <c r="AA74" s="637"/>
      <c r="AB74" s="637"/>
      <c r="AC74" s="637"/>
      <c r="AD74" s="651"/>
      <c r="AE74" s="1181"/>
      <c r="AF74" s="1182"/>
      <c r="AG74" s="1183"/>
    </row>
    <row r="75" spans="2:34" ht="28.5" customHeight="1">
      <c r="B75" s="1175"/>
      <c r="C75" s="1176"/>
      <c r="D75" s="1176"/>
      <c r="E75" s="1177"/>
      <c r="F75" s="1153"/>
      <c r="G75" s="1154"/>
      <c r="H75" s="660" t="s">
        <v>364</v>
      </c>
      <c r="I75" s="621"/>
      <c r="J75" s="621"/>
      <c r="K75" s="630"/>
      <c r="L75" s="630"/>
      <c r="M75" s="630"/>
      <c r="N75" s="630"/>
      <c r="O75" s="630"/>
      <c r="P75" s="630"/>
      <c r="Q75" s="630"/>
      <c r="R75" s="630"/>
      <c r="S75" s="631"/>
      <c r="T75" s="631"/>
      <c r="U75" s="631"/>
      <c r="V75" s="630"/>
      <c r="W75" s="630"/>
      <c r="X75" s="630"/>
      <c r="Y75" s="630"/>
      <c r="Z75" s="630"/>
      <c r="AA75" s="630"/>
      <c r="AB75" s="630"/>
      <c r="AC75" s="630"/>
      <c r="AD75" s="661"/>
      <c r="AE75" s="1181"/>
      <c r="AF75" s="1182"/>
      <c r="AG75" s="1183"/>
    </row>
    <row r="76" spans="2:34" ht="28.5" customHeight="1">
      <c r="B76" s="1175"/>
      <c r="C76" s="1176"/>
      <c r="D76" s="1176"/>
      <c r="E76" s="1177"/>
      <c r="F76" s="1153"/>
      <c r="G76" s="1154"/>
      <c r="H76" s="639" t="s">
        <v>361</v>
      </c>
      <c r="I76" s="632"/>
      <c r="J76" s="632"/>
      <c r="K76" s="633"/>
      <c r="L76" s="633"/>
      <c r="M76" s="633"/>
      <c r="N76" s="633"/>
      <c r="O76" s="633"/>
      <c r="P76" s="633"/>
      <c r="Q76" s="633"/>
      <c r="R76" s="633"/>
      <c r="S76" s="640"/>
      <c r="T76" s="640"/>
      <c r="U76" s="640"/>
      <c r="V76" s="633"/>
      <c r="W76" s="633"/>
      <c r="X76" s="633"/>
      <c r="Y76" s="633"/>
      <c r="Z76" s="633"/>
      <c r="AA76" s="633"/>
      <c r="AB76" s="633"/>
      <c r="AC76" s="633"/>
      <c r="AD76" s="653"/>
      <c r="AE76" s="1199"/>
      <c r="AF76" s="1196"/>
      <c r="AG76" s="1197"/>
    </row>
    <row r="77" spans="2:34" ht="28.5" customHeight="1" thickBot="1">
      <c r="B77" s="1178"/>
      <c r="C77" s="1179"/>
      <c r="D77" s="1179"/>
      <c r="E77" s="1180"/>
      <c r="F77" s="1193"/>
      <c r="G77" s="1194"/>
      <c r="H77" s="1209" t="s">
        <v>447</v>
      </c>
      <c r="I77" s="1210"/>
      <c r="J77" s="1210"/>
      <c r="K77" s="1210"/>
      <c r="L77" s="1210"/>
      <c r="M77" s="1210"/>
      <c r="N77" s="1210"/>
      <c r="O77" s="1210"/>
      <c r="P77" s="1210"/>
      <c r="Q77" s="1210"/>
      <c r="R77" s="1210"/>
      <c r="S77" s="1210"/>
      <c r="T77" s="1210"/>
      <c r="U77" s="1210"/>
      <c r="V77" s="1210"/>
      <c r="W77" s="1210"/>
      <c r="X77" s="1210"/>
      <c r="Y77" s="1210"/>
      <c r="Z77" s="1210"/>
      <c r="AA77" s="1210"/>
      <c r="AB77" s="1210"/>
      <c r="AC77" s="1210"/>
      <c r="AD77" s="1211"/>
      <c r="AE77" s="1188"/>
      <c r="AF77" s="1189"/>
      <c r="AG77" s="1190"/>
    </row>
    <row r="78" spans="2:34" ht="9" customHeight="1">
      <c r="B78" s="430"/>
      <c r="C78" s="430"/>
      <c r="D78" s="430"/>
      <c r="E78" s="430"/>
      <c r="F78" s="646"/>
      <c r="G78" s="646"/>
      <c r="H78" s="646"/>
      <c r="I78" s="646"/>
      <c r="J78" s="646"/>
      <c r="K78" s="646"/>
      <c r="L78" s="646"/>
      <c r="M78" s="646"/>
      <c r="N78" s="646"/>
      <c r="O78" s="646"/>
      <c r="P78" s="646"/>
      <c r="Q78" s="646"/>
      <c r="R78" s="646"/>
      <c r="S78" s="646"/>
      <c r="T78" s="646"/>
      <c r="U78" s="646"/>
      <c r="V78" s="646"/>
      <c r="W78" s="646"/>
      <c r="X78" s="646"/>
      <c r="Y78" s="646"/>
      <c r="Z78" s="646"/>
      <c r="AA78" s="646"/>
      <c r="AB78" s="646"/>
      <c r="AC78" s="646"/>
      <c r="AD78" s="646"/>
      <c r="AE78" s="646"/>
      <c r="AF78" s="646"/>
      <c r="AG78" s="646"/>
      <c r="AH78" s="430"/>
    </row>
    <row r="79" spans="2:34" ht="9" customHeight="1" thickBot="1">
      <c r="B79" s="430"/>
      <c r="C79" s="430"/>
      <c r="D79" s="430"/>
      <c r="E79" s="430"/>
      <c r="F79" s="646"/>
      <c r="G79" s="646"/>
      <c r="H79" s="646"/>
      <c r="I79" s="646"/>
      <c r="J79" s="646"/>
      <c r="K79" s="646"/>
      <c r="L79" s="646"/>
      <c r="M79" s="646"/>
      <c r="N79" s="646"/>
      <c r="O79" s="646"/>
      <c r="P79" s="646"/>
      <c r="Q79" s="646"/>
      <c r="R79" s="646"/>
      <c r="S79" s="646"/>
      <c r="T79" s="646"/>
      <c r="U79" s="646"/>
      <c r="V79" s="646"/>
      <c r="W79" s="646"/>
      <c r="X79" s="646"/>
      <c r="Y79" s="646"/>
      <c r="Z79" s="646"/>
      <c r="AA79" s="646"/>
      <c r="AB79" s="646"/>
      <c r="AC79" s="646"/>
      <c r="AD79" s="646"/>
      <c r="AE79" s="646"/>
      <c r="AF79" s="646"/>
      <c r="AG79" s="646"/>
      <c r="AH79" s="430"/>
    </row>
    <row r="80" spans="2:34" ht="28.5" customHeight="1">
      <c r="B80" s="1052" t="s">
        <v>449</v>
      </c>
      <c r="C80" s="1173"/>
      <c r="D80" s="1173"/>
      <c r="E80" s="1174"/>
      <c r="F80" s="1151" t="s">
        <v>366</v>
      </c>
      <c r="G80" s="1152"/>
      <c r="H80" s="647" t="s">
        <v>362</v>
      </c>
      <c r="I80" s="622"/>
      <c r="J80" s="622"/>
      <c r="K80" s="648"/>
      <c r="L80" s="648"/>
      <c r="M80" s="648"/>
      <c r="N80" s="648"/>
      <c r="O80" s="648"/>
      <c r="P80" s="648"/>
      <c r="Q80" s="648"/>
      <c r="R80" s="648"/>
      <c r="S80" s="649"/>
      <c r="T80" s="649"/>
      <c r="U80" s="649"/>
      <c r="V80" s="648"/>
      <c r="W80" s="648"/>
      <c r="X80" s="648"/>
      <c r="Y80" s="648"/>
      <c r="Z80" s="648"/>
      <c r="AA80" s="648"/>
      <c r="AB80" s="648"/>
      <c r="AC80" s="648"/>
      <c r="AD80" s="662"/>
      <c r="AE80" s="1200"/>
      <c r="AF80" s="1201"/>
      <c r="AG80" s="1202"/>
    </row>
    <row r="81" spans="2:33" ht="28.5" customHeight="1">
      <c r="B81" s="1175"/>
      <c r="C81" s="1176"/>
      <c r="D81" s="1176"/>
      <c r="E81" s="1177"/>
      <c r="F81" s="1153"/>
      <c r="G81" s="1154"/>
      <c r="H81" s="660" t="s">
        <v>448</v>
      </c>
      <c r="I81" s="621"/>
      <c r="J81" s="621"/>
      <c r="K81" s="630"/>
      <c r="L81" s="630"/>
      <c r="M81" s="630"/>
      <c r="N81" s="630"/>
      <c r="O81" s="630"/>
      <c r="P81" s="630"/>
      <c r="Q81" s="630"/>
      <c r="R81" s="630"/>
      <c r="S81" s="631"/>
      <c r="T81" s="631"/>
      <c r="U81" s="631"/>
      <c r="V81" s="630"/>
      <c r="W81" s="630"/>
      <c r="X81" s="630"/>
      <c r="Y81" s="630"/>
      <c r="Z81" s="630"/>
      <c r="AA81" s="630"/>
      <c r="AB81" s="630"/>
      <c r="AC81" s="630"/>
      <c r="AD81" s="663"/>
      <c r="AE81" s="1195"/>
      <c r="AF81" s="1196"/>
      <c r="AG81" s="1197"/>
    </row>
    <row r="82" spans="2:33" ht="28.5" customHeight="1">
      <c r="B82" s="1175"/>
      <c r="C82" s="1176"/>
      <c r="D82" s="1176"/>
      <c r="E82" s="1177"/>
      <c r="F82" s="1153"/>
      <c r="G82" s="1154"/>
      <c r="H82" s="639" t="s">
        <v>361</v>
      </c>
      <c r="I82" s="632"/>
      <c r="J82" s="632"/>
      <c r="K82" s="633"/>
      <c r="L82" s="633"/>
      <c r="M82" s="633"/>
      <c r="N82" s="633"/>
      <c r="O82" s="633"/>
      <c r="P82" s="633"/>
      <c r="Q82" s="633"/>
      <c r="R82" s="633"/>
      <c r="S82" s="640"/>
      <c r="T82" s="640"/>
      <c r="U82" s="640"/>
      <c r="V82" s="633"/>
      <c r="W82" s="633"/>
      <c r="X82" s="633"/>
      <c r="Y82" s="633"/>
      <c r="Z82" s="633"/>
      <c r="AA82" s="633"/>
      <c r="AB82" s="633"/>
      <c r="AC82" s="633"/>
      <c r="AD82" s="664"/>
      <c r="AE82" s="1195"/>
      <c r="AF82" s="1196"/>
      <c r="AG82" s="1197"/>
    </row>
    <row r="83" spans="2:33" ht="28.5" customHeight="1">
      <c r="B83" s="1175"/>
      <c r="C83" s="1176"/>
      <c r="D83" s="1176"/>
      <c r="E83" s="1177"/>
      <c r="F83" s="1155"/>
      <c r="G83" s="1156"/>
      <c r="H83" s="1203" t="s">
        <v>447</v>
      </c>
      <c r="I83" s="1204"/>
      <c r="J83" s="1204"/>
      <c r="K83" s="1204"/>
      <c r="L83" s="1204"/>
      <c r="M83" s="1204"/>
      <c r="N83" s="1204"/>
      <c r="O83" s="1204"/>
      <c r="P83" s="1204"/>
      <c r="Q83" s="1204"/>
      <c r="R83" s="1204"/>
      <c r="S83" s="1204"/>
      <c r="T83" s="1204"/>
      <c r="U83" s="1204"/>
      <c r="V83" s="1204"/>
      <c r="W83" s="1204"/>
      <c r="X83" s="1204"/>
      <c r="Y83" s="1204"/>
      <c r="Z83" s="1204"/>
      <c r="AA83" s="1204"/>
      <c r="AB83" s="1204"/>
      <c r="AC83" s="1204"/>
      <c r="AD83" s="1205"/>
      <c r="AE83" s="1206"/>
      <c r="AF83" s="1207"/>
      <c r="AG83" s="1208"/>
    </row>
    <row r="84" spans="2:33" ht="28.5" customHeight="1">
      <c r="B84" s="1175"/>
      <c r="C84" s="1176"/>
      <c r="D84" s="1176"/>
      <c r="E84" s="1177"/>
      <c r="F84" s="1191" t="s">
        <v>365</v>
      </c>
      <c r="G84" s="1192"/>
      <c r="H84" s="641" t="s">
        <v>362</v>
      </c>
      <c r="I84" s="629"/>
      <c r="J84" s="629"/>
      <c r="K84" s="637"/>
      <c r="L84" s="637"/>
      <c r="M84" s="637"/>
      <c r="N84" s="637"/>
      <c r="O84" s="637"/>
      <c r="P84" s="637"/>
      <c r="Q84" s="637"/>
      <c r="R84" s="637"/>
      <c r="S84" s="638"/>
      <c r="T84" s="638"/>
      <c r="U84" s="638"/>
      <c r="V84" s="637"/>
      <c r="W84" s="637"/>
      <c r="X84" s="637"/>
      <c r="Y84" s="637"/>
      <c r="Z84" s="637"/>
      <c r="AA84" s="637"/>
      <c r="AB84" s="637"/>
      <c r="AC84" s="637"/>
      <c r="AD84" s="665"/>
      <c r="AE84" s="1184"/>
      <c r="AF84" s="1185"/>
      <c r="AG84" s="1186"/>
    </row>
    <row r="85" spans="2:33" ht="28.5" customHeight="1">
      <c r="B85" s="1175"/>
      <c r="C85" s="1176"/>
      <c r="D85" s="1176"/>
      <c r="E85" s="1177"/>
      <c r="F85" s="1153"/>
      <c r="G85" s="1154"/>
      <c r="H85" s="635" t="s">
        <v>377</v>
      </c>
      <c r="I85" s="626"/>
      <c r="J85" s="626"/>
      <c r="K85" s="627"/>
      <c r="L85" s="627"/>
      <c r="M85" s="627"/>
      <c r="N85" s="627"/>
      <c r="O85" s="627"/>
      <c r="P85" s="627"/>
      <c r="Q85" s="627"/>
      <c r="R85" s="627"/>
      <c r="S85" s="628"/>
      <c r="T85" s="628"/>
      <c r="U85" s="628"/>
      <c r="V85" s="627"/>
      <c r="W85" s="627"/>
      <c r="X85" s="627"/>
      <c r="Y85" s="627"/>
      <c r="Z85" s="627"/>
      <c r="AA85" s="627"/>
      <c r="AB85" s="627"/>
      <c r="AC85" s="627"/>
      <c r="AD85" s="636"/>
      <c r="AE85" s="1187"/>
      <c r="AF85" s="1182"/>
      <c r="AG85" s="1183"/>
    </row>
    <row r="86" spans="2:33" ht="28.5" customHeight="1">
      <c r="B86" s="1175"/>
      <c r="C86" s="1176"/>
      <c r="D86" s="1176"/>
      <c r="E86" s="1177"/>
      <c r="F86" s="1153"/>
      <c r="G86" s="1154"/>
      <c r="H86" s="641" t="s">
        <v>448</v>
      </c>
      <c r="I86" s="629"/>
      <c r="J86" s="629"/>
      <c r="K86" s="637"/>
      <c r="L86" s="637"/>
      <c r="M86" s="637"/>
      <c r="N86" s="637"/>
      <c r="O86" s="637"/>
      <c r="P86" s="637"/>
      <c r="Q86" s="637"/>
      <c r="R86" s="637"/>
      <c r="S86" s="638"/>
      <c r="T86" s="638"/>
      <c r="U86" s="638"/>
      <c r="V86" s="637"/>
      <c r="W86" s="637"/>
      <c r="X86" s="637"/>
      <c r="Y86" s="637"/>
      <c r="Z86" s="637"/>
      <c r="AA86" s="637"/>
      <c r="AB86" s="637"/>
      <c r="AC86" s="637"/>
      <c r="AD86" s="665"/>
      <c r="AE86" s="1184"/>
      <c r="AF86" s="1185"/>
      <c r="AG86" s="1186"/>
    </row>
    <row r="87" spans="2:33" ht="28.5" customHeight="1">
      <c r="B87" s="1175"/>
      <c r="C87" s="1176"/>
      <c r="D87" s="1176"/>
      <c r="E87" s="1177"/>
      <c r="F87" s="1153"/>
      <c r="G87" s="1154"/>
      <c r="H87" s="639" t="s">
        <v>364</v>
      </c>
      <c r="I87" s="632"/>
      <c r="J87" s="632"/>
      <c r="K87" s="633"/>
      <c r="L87" s="633"/>
      <c r="M87" s="633"/>
      <c r="N87" s="633"/>
      <c r="O87" s="633"/>
      <c r="P87" s="633"/>
      <c r="Q87" s="633"/>
      <c r="R87" s="633"/>
      <c r="S87" s="640"/>
      <c r="T87" s="640"/>
      <c r="U87" s="640"/>
      <c r="V87" s="633"/>
      <c r="W87" s="633"/>
      <c r="X87" s="633"/>
      <c r="Y87" s="633"/>
      <c r="Z87" s="633"/>
      <c r="AA87" s="633"/>
      <c r="AB87" s="633"/>
      <c r="AC87" s="633"/>
      <c r="AD87" s="664"/>
      <c r="AE87" s="1195"/>
      <c r="AF87" s="1196"/>
      <c r="AG87" s="1197"/>
    </row>
    <row r="88" spans="2:33" ht="28.5" customHeight="1">
      <c r="B88" s="1175"/>
      <c r="C88" s="1176"/>
      <c r="D88" s="1176"/>
      <c r="E88" s="1177"/>
      <c r="F88" s="1153"/>
      <c r="G88" s="1154"/>
      <c r="H88" s="639" t="s">
        <v>361</v>
      </c>
      <c r="I88" s="632"/>
      <c r="J88" s="632"/>
      <c r="K88" s="633"/>
      <c r="L88" s="633"/>
      <c r="M88" s="633"/>
      <c r="N88" s="633"/>
      <c r="O88" s="633"/>
      <c r="P88" s="633"/>
      <c r="Q88" s="633"/>
      <c r="R88" s="633"/>
      <c r="S88" s="640"/>
      <c r="T88" s="640"/>
      <c r="U88" s="640"/>
      <c r="V88" s="633"/>
      <c r="W88" s="633"/>
      <c r="X88" s="633"/>
      <c r="Y88" s="633"/>
      <c r="Z88" s="633"/>
      <c r="AA88" s="633"/>
      <c r="AB88" s="633"/>
      <c r="AC88" s="633"/>
      <c r="AD88" s="664"/>
      <c r="AE88" s="1187"/>
      <c r="AF88" s="1182"/>
      <c r="AG88" s="1183"/>
    </row>
    <row r="89" spans="2:33" ht="28.5" customHeight="1" thickBot="1">
      <c r="B89" s="1178"/>
      <c r="C89" s="1179"/>
      <c r="D89" s="1179"/>
      <c r="E89" s="1180"/>
      <c r="F89" s="1193"/>
      <c r="G89" s="1194"/>
      <c r="H89" s="1209" t="s">
        <v>447</v>
      </c>
      <c r="I89" s="1210"/>
      <c r="J89" s="1210"/>
      <c r="K89" s="1210"/>
      <c r="L89" s="1210"/>
      <c r="M89" s="1210"/>
      <c r="N89" s="1210"/>
      <c r="O89" s="1210"/>
      <c r="P89" s="1210"/>
      <c r="Q89" s="1210"/>
      <c r="R89" s="1210"/>
      <c r="S89" s="1210"/>
      <c r="T89" s="1210"/>
      <c r="U89" s="1210"/>
      <c r="V89" s="1210"/>
      <c r="W89" s="1210"/>
      <c r="X89" s="1210"/>
      <c r="Y89" s="1210"/>
      <c r="Z89" s="1210"/>
      <c r="AA89" s="1210"/>
      <c r="AB89" s="1210"/>
      <c r="AC89" s="1210"/>
      <c r="AD89" s="1247"/>
      <c r="AE89" s="1198"/>
      <c r="AF89" s="1189"/>
      <c r="AG89" s="1190"/>
    </row>
    <row r="90" spans="2:33" ht="31.5" customHeight="1">
      <c r="B90" s="1157" t="s">
        <v>446</v>
      </c>
      <c r="C90" s="1158"/>
      <c r="D90" s="1158"/>
      <c r="E90" s="1159"/>
      <c r="F90" s="1163" t="s">
        <v>363</v>
      </c>
      <c r="G90" s="1164"/>
      <c r="H90" s="1164"/>
      <c r="I90" s="1164"/>
      <c r="J90" s="1164"/>
      <c r="K90" s="1164"/>
      <c r="L90" s="1164"/>
      <c r="M90" s="1164"/>
      <c r="N90" s="1164"/>
      <c r="O90" s="1164"/>
      <c r="P90" s="1164"/>
      <c r="Q90" s="1164"/>
      <c r="R90" s="1164"/>
      <c r="S90" s="1164"/>
      <c r="T90" s="1164"/>
      <c r="U90" s="1164"/>
      <c r="V90" s="1164"/>
      <c r="W90" s="1164"/>
      <c r="X90" s="1164"/>
      <c r="Y90" s="1164"/>
      <c r="Z90" s="1165"/>
      <c r="AA90" s="1169" t="s">
        <v>445</v>
      </c>
      <c r="AB90" s="1170"/>
      <c r="AC90" s="1170"/>
      <c r="AD90" s="1170"/>
      <c r="AE90" s="1217"/>
      <c r="AF90" s="1218"/>
      <c r="AG90" s="666" t="s">
        <v>442</v>
      </c>
    </row>
    <row r="91" spans="2:33" ht="31.5" customHeight="1" thickBot="1">
      <c r="B91" s="1160"/>
      <c r="C91" s="1161"/>
      <c r="D91" s="1161"/>
      <c r="E91" s="1162"/>
      <c r="F91" s="1166" t="s">
        <v>444</v>
      </c>
      <c r="G91" s="1167"/>
      <c r="H91" s="1167"/>
      <c r="I91" s="1167"/>
      <c r="J91" s="1167"/>
      <c r="K91" s="1167"/>
      <c r="L91" s="1167"/>
      <c r="M91" s="1167"/>
      <c r="N91" s="1167"/>
      <c r="O91" s="1167"/>
      <c r="P91" s="1167"/>
      <c r="Q91" s="1167"/>
      <c r="R91" s="1167"/>
      <c r="S91" s="1167"/>
      <c r="T91" s="1167"/>
      <c r="U91" s="1167"/>
      <c r="V91" s="1167"/>
      <c r="W91" s="1167"/>
      <c r="X91" s="1167"/>
      <c r="Y91" s="1167"/>
      <c r="Z91" s="1168"/>
      <c r="AA91" s="1171" t="s">
        <v>443</v>
      </c>
      <c r="AB91" s="1172"/>
      <c r="AC91" s="1172"/>
      <c r="AD91" s="1172"/>
      <c r="AE91" s="1219"/>
      <c r="AF91" s="1220"/>
      <c r="AG91" s="667" t="s">
        <v>442</v>
      </c>
    </row>
    <row r="92" spans="2:33" ht="28.5" customHeight="1" thickBot="1">
      <c r="B92" s="479" t="s">
        <v>441</v>
      </c>
      <c r="C92" s="478"/>
      <c r="D92" s="478"/>
      <c r="E92" s="478"/>
      <c r="F92" s="668"/>
      <c r="G92" s="668"/>
      <c r="H92" s="668"/>
      <c r="I92" s="668"/>
      <c r="J92" s="668"/>
      <c r="K92" s="669"/>
      <c r="L92" s="669"/>
      <c r="M92" s="669"/>
      <c r="N92" s="669"/>
      <c r="O92" s="669"/>
      <c r="P92" s="669"/>
      <c r="Q92" s="669"/>
      <c r="R92" s="669"/>
      <c r="S92" s="670"/>
      <c r="T92" s="670"/>
      <c r="U92" s="670"/>
      <c r="V92" s="669"/>
      <c r="W92" s="669"/>
      <c r="X92" s="669"/>
      <c r="Y92" s="669"/>
      <c r="Z92" s="669"/>
      <c r="AA92" s="1212">
        <f>SUM('3_区分3計算表'!$H$37,'3_区分3計算表'!$L$37)</f>
        <v>2</v>
      </c>
      <c r="AB92" s="1213"/>
      <c r="AC92" s="1213"/>
      <c r="AD92" s="1213"/>
      <c r="AE92" s="1213"/>
      <c r="AF92" s="1213"/>
      <c r="AG92" s="671" t="s">
        <v>437</v>
      </c>
    </row>
    <row r="93" spans="2:33" ht="28.5" customHeight="1">
      <c r="B93" s="1157" t="s">
        <v>440</v>
      </c>
      <c r="C93" s="1224"/>
      <c r="D93" s="1224"/>
      <c r="E93" s="1225"/>
      <c r="F93" s="622" t="s">
        <v>439</v>
      </c>
      <c r="G93" s="622"/>
      <c r="H93" s="622"/>
      <c r="I93" s="622"/>
      <c r="J93" s="622"/>
      <c r="K93" s="648"/>
      <c r="L93" s="648"/>
      <c r="M93" s="648"/>
      <c r="N93" s="648"/>
      <c r="O93" s="648"/>
      <c r="P93" s="648"/>
      <c r="Q93" s="648"/>
      <c r="R93" s="648"/>
      <c r="S93" s="649"/>
      <c r="T93" s="649"/>
      <c r="U93" s="649"/>
      <c r="V93" s="648"/>
      <c r="W93" s="648"/>
      <c r="X93" s="648"/>
      <c r="Y93" s="648"/>
      <c r="Z93" s="648"/>
      <c r="AA93" s="1248" t="str">
        <f>【参考】計算結果!$D17</f>
        <v>実人数を入力してください。</v>
      </c>
      <c r="AB93" s="1249"/>
      <c r="AC93" s="1249"/>
      <c r="AD93" s="1249"/>
      <c r="AE93" s="1249"/>
      <c r="AF93" s="1249"/>
      <c r="AG93" s="672" t="s">
        <v>437</v>
      </c>
    </row>
    <row r="94" spans="2:33" ht="28.5" customHeight="1" thickBot="1">
      <c r="B94" s="1226"/>
      <c r="C94" s="1227"/>
      <c r="D94" s="1227"/>
      <c r="E94" s="1228"/>
      <c r="F94" s="673" t="s">
        <v>438</v>
      </c>
      <c r="G94" s="674"/>
      <c r="H94" s="674"/>
      <c r="I94" s="674"/>
      <c r="J94" s="675"/>
      <c r="K94" s="675"/>
      <c r="L94" s="675"/>
      <c r="M94" s="675"/>
      <c r="N94" s="675"/>
      <c r="O94" s="675"/>
      <c r="P94" s="675"/>
      <c r="Q94" s="675"/>
      <c r="R94" s="675"/>
      <c r="S94" s="674"/>
      <c r="T94" s="674"/>
      <c r="U94" s="674"/>
      <c r="V94" s="675"/>
      <c r="W94" s="675"/>
      <c r="X94" s="675"/>
      <c r="Y94" s="675"/>
      <c r="Z94" s="675"/>
      <c r="AA94" s="1215" t="str">
        <f>【参考】計算結果!$D18</f>
        <v>実人数を入力してください。</v>
      </c>
      <c r="AB94" s="1216"/>
      <c r="AC94" s="1216"/>
      <c r="AD94" s="1216"/>
      <c r="AE94" s="1216"/>
      <c r="AF94" s="1216"/>
      <c r="AG94" s="676" t="s">
        <v>437</v>
      </c>
    </row>
    <row r="95" spans="2:33" ht="15" customHeight="1">
      <c r="B95" s="456" t="s">
        <v>436</v>
      </c>
      <c r="C95" s="475"/>
      <c r="D95" s="475"/>
      <c r="E95" s="475"/>
      <c r="F95" s="677"/>
      <c r="G95" s="631"/>
      <c r="H95" s="631"/>
      <c r="I95" s="631"/>
      <c r="J95" s="630"/>
      <c r="K95" s="630"/>
      <c r="L95" s="630"/>
      <c r="M95" s="630"/>
      <c r="N95" s="630"/>
      <c r="O95" s="630"/>
      <c r="P95" s="630"/>
      <c r="Q95" s="630"/>
      <c r="R95" s="630"/>
      <c r="S95" s="631"/>
      <c r="T95" s="631"/>
      <c r="U95" s="631"/>
      <c r="V95" s="630"/>
      <c r="W95" s="630"/>
      <c r="X95" s="630"/>
      <c r="Y95" s="630"/>
      <c r="Z95" s="630"/>
      <c r="AA95" s="630"/>
      <c r="AB95" s="630"/>
      <c r="AC95" s="630"/>
      <c r="AD95" s="630"/>
      <c r="AE95" s="631"/>
      <c r="AF95" s="631"/>
      <c r="AG95" s="631"/>
    </row>
    <row r="96" spans="2:33" ht="15" customHeight="1">
      <c r="B96" s="456" t="s">
        <v>435</v>
      </c>
      <c r="C96" s="475"/>
      <c r="D96" s="475"/>
      <c r="E96" s="475"/>
      <c r="F96" s="677"/>
      <c r="G96" s="631"/>
      <c r="H96" s="631"/>
      <c r="I96" s="631"/>
      <c r="J96" s="630"/>
      <c r="K96" s="630"/>
      <c r="L96" s="630"/>
      <c r="M96" s="630"/>
      <c r="N96" s="630"/>
      <c r="O96" s="630"/>
      <c r="P96" s="630"/>
      <c r="Q96" s="630"/>
      <c r="R96" s="630"/>
      <c r="S96" s="631"/>
      <c r="T96" s="631"/>
      <c r="U96" s="631"/>
      <c r="V96" s="630"/>
      <c r="W96" s="630"/>
      <c r="X96" s="630"/>
      <c r="Y96" s="630"/>
      <c r="Z96" s="630"/>
      <c r="AA96" s="630"/>
      <c r="AB96" s="630"/>
      <c r="AC96" s="630"/>
      <c r="AD96" s="630"/>
      <c r="AE96" s="631"/>
      <c r="AF96" s="631"/>
      <c r="AG96" s="631"/>
    </row>
    <row r="97" spans="2:36" ht="15" customHeight="1">
      <c r="B97" s="456" t="s">
        <v>434</v>
      </c>
      <c r="C97" s="475"/>
      <c r="D97" s="475"/>
      <c r="E97" s="475"/>
      <c r="F97" s="677"/>
      <c r="G97" s="631"/>
      <c r="H97" s="631"/>
      <c r="I97" s="631"/>
      <c r="J97" s="630"/>
      <c r="K97" s="630"/>
      <c r="L97" s="630"/>
      <c r="M97" s="630"/>
      <c r="N97" s="630"/>
      <c r="O97" s="630"/>
      <c r="P97" s="630"/>
      <c r="Q97" s="630"/>
      <c r="R97" s="630"/>
      <c r="S97" s="631"/>
      <c r="T97" s="631"/>
      <c r="U97" s="631"/>
      <c r="V97" s="630"/>
      <c r="W97" s="630"/>
      <c r="X97" s="630"/>
      <c r="Y97" s="630"/>
      <c r="Z97" s="630"/>
      <c r="AA97" s="630"/>
      <c r="AB97" s="630"/>
      <c r="AC97" s="630"/>
      <c r="AD97" s="630"/>
      <c r="AE97" s="631"/>
      <c r="AF97" s="631"/>
      <c r="AG97" s="631"/>
    </row>
    <row r="98" spans="2:36" ht="15" customHeight="1">
      <c r="B98" s="453" t="s">
        <v>433</v>
      </c>
      <c r="F98" s="621"/>
      <c r="G98" s="621"/>
      <c r="H98" s="621"/>
      <c r="I98" s="621"/>
      <c r="J98" s="621"/>
      <c r="K98" s="621"/>
      <c r="L98" s="621"/>
      <c r="M98" s="621"/>
      <c r="N98" s="621"/>
      <c r="O98" s="621"/>
      <c r="P98" s="621"/>
      <c r="Q98" s="621"/>
      <c r="R98" s="621"/>
      <c r="S98" s="621"/>
      <c r="T98" s="621"/>
      <c r="U98" s="621"/>
      <c r="V98" s="621"/>
      <c r="W98" s="621"/>
      <c r="X98" s="621"/>
      <c r="Y98" s="621"/>
      <c r="Z98" s="621"/>
      <c r="AA98" s="621"/>
      <c r="AB98" s="621"/>
      <c r="AC98" s="621"/>
      <c r="AD98" s="621"/>
      <c r="AE98" s="621"/>
      <c r="AF98" s="621"/>
      <c r="AG98" s="621"/>
    </row>
    <row r="99" spans="2:36" ht="15" customHeight="1">
      <c r="B99" s="453" t="s">
        <v>432</v>
      </c>
      <c r="F99" s="621"/>
      <c r="G99" s="621"/>
      <c r="H99" s="621"/>
      <c r="I99" s="621"/>
      <c r="J99" s="621"/>
      <c r="K99" s="621"/>
      <c r="L99" s="621"/>
      <c r="M99" s="621"/>
      <c r="N99" s="621"/>
      <c r="O99" s="621"/>
      <c r="P99" s="621"/>
      <c r="Q99" s="621"/>
      <c r="R99" s="621"/>
      <c r="S99" s="621"/>
      <c r="T99" s="621"/>
      <c r="U99" s="621"/>
      <c r="V99" s="621"/>
      <c r="W99" s="621"/>
      <c r="X99" s="621"/>
      <c r="Y99" s="621"/>
      <c r="Z99" s="621"/>
      <c r="AA99" s="621"/>
      <c r="AB99" s="621"/>
      <c r="AC99" s="621"/>
      <c r="AD99" s="621"/>
      <c r="AE99" s="621"/>
      <c r="AF99" s="621"/>
      <c r="AG99" s="621"/>
    </row>
    <row r="100" spans="2:36" ht="15" customHeight="1">
      <c r="B100" s="453" t="s">
        <v>431</v>
      </c>
      <c r="F100" s="621"/>
      <c r="G100" s="621"/>
      <c r="H100" s="621"/>
      <c r="I100" s="621"/>
      <c r="J100" s="621"/>
      <c r="K100" s="621"/>
      <c r="L100" s="621"/>
      <c r="M100" s="621"/>
      <c r="N100" s="621"/>
      <c r="O100" s="621"/>
      <c r="P100" s="621"/>
      <c r="Q100" s="621"/>
      <c r="R100" s="621"/>
      <c r="S100" s="621"/>
      <c r="T100" s="621"/>
      <c r="U100" s="621"/>
      <c r="V100" s="621"/>
      <c r="W100" s="621"/>
      <c r="X100" s="621"/>
      <c r="Y100" s="621"/>
      <c r="Z100" s="621"/>
      <c r="AA100" s="621"/>
      <c r="AB100" s="621"/>
      <c r="AC100" s="621"/>
      <c r="AD100" s="621"/>
      <c r="AE100" s="621"/>
      <c r="AF100" s="621"/>
      <c r="AG100" s="621"/>
    </row>
    <row r="101" spans="2:36" ht="15" customHeight="1">
      <c r="B101" s="453"/>
      <c r="F101" s="621"/>
      <c r="G101" s="621"/>
      <c r="H101" s="621"/>
      <c r="I101" s="621"/>
      <c r="J101" s="621"/>
      <c r="K101" s="621"/>
      <c r="L101" s="621"/>
      <c r="M101" s="621"/>
      <c r="N101" s="621"/>
      <c r="O101" s="621"/>
      <c r="P101" s="621"/>
      <c r="Q101" s="621"/>
      <c r="R101" s="621"/>
      <c r="S101" s="621"/>
      <c r="T101" s="621"/>
      <c r="U101" s="621"/>
      <c r="V101" s="621"/>
      <c r="W101" s="621"/>
      <c r="X101" s="621"/>
      <c r="Y101" s="621"/>
      <c r="Z101" s="621"/>
      <c r="AA101" s="621"/>
      <c r="AB101" s="621"/>
      <c r="AC101" s="621"/>
      <c r="AD101" s="621"/>
      <c r="AE101" s="621"/>
      <c r="AF101" s="621"/>
      <c r="AG101" s="621"/>
    </row>
    <row r="102" spans="2:36" ht="20.25" customHeight="1" thickBot="1">
      <c r="B102" s="816" t="s">
        <v>739</v>
      </c>
      <c r="C102" s="816"/>
      <c r="D102" s="816"/>
      <c r="E102" s="816"/>
      <c r="F102" s="816"/>
      <c r="G102" s="816"/>
      <c r="H102" s="816"/>
      <c r="I102" s="816"/>
      <c r="J102" s="816"/>
      <c r="K102" s="816"/>
      <c r="L102" s="816"/>
      <c r="M102" s="816"/>
      <c r="N102" s="816"/>
      <c r="O102" s="816"/>
      <c r="P102" s="816"/>
      <c r="Q102" s="816"/>
      <c r="R102" s="816"/>
      <c r="S102" s="816"/>
      <c r="T102" s="816"/>
      <c r="U102" s="816"/>
      <c r="V102" s="816"/>
      <c r="W102" s="816"/>
      <c r="X102" s="816"/>
      <c r="Y102" s="816"/>
      <c r="Z102" s="816"/>
      <c r="AA102" s="816"/>
      <c r="AB102" s="816"/>
      <c r="AC102" s="816"/>
      <c r="AD102" s="816"/>
      <c r="AE102" s="816"/>
      <c r="AF102" s="816"/>
      <c r="AG102" s="816"/>
    </row>
    <row r="103" spans="2:36" ht="20.25" customHeight="1" thickBot="1">
      <c r="B103" s="1123" t="s">
        <v>733</v>
      </c>
      <c r="C103" s="1124"/>
      <c r="D103" s="1124"/>
      <c r="E103" s="1124"/>
      <c r="F103" s="1124"/>
      <c r="G103" s="1124"/>
      <c r="H103" s="1124"/>
      <c r="I103" s="1124"/>
      <c r="J103" s="1124"/>
      <c r="K103" s="1124"/>
      <c r="L103" s="1124"/>
      <c r="M103" s="1124"/>
      <c r="N103" s="1124"/>
      <c r="O103" s="1124"/>
      <c r="P103" s="1124"/>
      <c r="Q103" s="1124"/>
      <c r="R103" s="1124"/>
      <c r="S103" s="1124"/>
      <c r="T103" s="1124"/>
      <c r="U103" s="1124"/>
      <c r="V103" s="1124"/>
      <c r="W103" s="1124"/>
      <c r="X103" s="1124"/>
      <c r="Y103" s="1124"/>
      <c r="Z103" s="1124"/>
      <c r="AA103" s="1124"/>
      <c r="AB103" s="1124"/>
      <c r="AC103" s="1124"/>
      <c r="AD103" s="1124"/>
      <c r="AE103" s="1124"/>
      <c r="AF103" s="1124"/>
      <c r="AG103" s="1125"/>
      <c r="AH103" s="621"/>
      <c r="AI103" s="621"/>
      <c r="AJ103" s="621"/>
    </row>
    <row r="104" spans="2:36" ht="18" customHeight="1">
      <c r="B104" s="1126"/>
      <c r="C104" s="1128" t="s">
        <v>740</v>
      </c>
      <c r="D104" s="1129"/>
      <c r="E104" s="1129"/>
      <c r="F104" s="1129"/>
      <c r="G104" s="1129"/>
      <c r="H104" s="1129"/>
      <c r="I104" s="1129"/>
      <c r="J104" s="1129"/>
      <c r="K104" s="1129"/>
      <c r="L104" s="1129"/>
      <c r="M104" s="1129"/>
      <c r="N104" s="1129"/>
      <c r="O104" s="1129"/>
      <c r="P104" s="1129"/>
      <c r="Q104" s="1129"/>
      <c r="R104" s="1129"/>
      <c r="S104" s="1129"/>
      <c r="T104" s="1129"/>
      <c r="U104" s="1129"/>
      <c r="V104" s="1129"/>
      <c r="W104" s="1129"/>
      <c r="X104" s="1129"/>
      <c r="Y104" s="1129"/>
      <c r="Z104" s="1130"/>
      <c r="AA104" s="1133"/>
      <c r="AB104" s="1134"/>
      <c r="AC104" s="1134"/>
      <c r="AD104" s="1134"/>
      <c r="AE104" s="1134"/>
      <c r="AF104" s="1134"/>
      <c r="AG104" s="1135"/>
    </row>
    <row r="105" spans="2:36" ht="18" customHeight="1" thickBot="1">
      <c r="B105" s="1127"/>
      <c r="C105" s="1131"/>
      <c r="D105" s="1131"/>
      <c r="E105" s="1131"/>
      <c r="F105" s="1131"/>
      <c r="G105" s="1131"/>
      <c r="H105" s="1131"/>
      <c r="I105" s="1131"/>
      <c r="J105" s="1131"/>
      <c r="K105" s="1131"/>
      <c r="L105" s="1131"/>
      <c r="M105" s="1131"/>
      <c r="N105" s="1131"/>
      <c r="O105" s="1131"/>
      <c r="P105" s="1131"/>
      <c r="Q105" s="1131"/>
      <c r="R105" s="1131"/>
      <c r="S105" s="1131"/>
      <c r="T105" s="1131"/>
      <c r="U105" s="1131"/>
      <c r="V105" s="1131"/>
      <c r="W105" s="1131"/>
      <c r="X105" s="1131"/>
      <c r="Y105" s="1131"/>
      <c r="Z105" s="1132"/>
      <c r="AA105" s="1136"/>
      <c r="AB105" s="1137"/>
      <c r="AC105" s="1137"/>
      <c r="AD105" s="1137"/>
      <c r="AE105" s="1137"/>
      <c r="AF105" s="1137"/>
      <c r="AG105" s="1138"/>
    </row>
    <row r="106" spans="2:36" ht="18" customHeight="1">
      <c r="B106" s="817"/>
      <c r="C106" s="816"/>
      <c r="D106" s="816"/>
      <c r="E106" s="816"/>
      <c r="F106" s="816"/>
      <c r="G106" s="816"/>
      <c r="H106" s="816"/>
      <c r="I106" s="816"/>
      <c r="J106" s="816"/>
      <c r="K106" s="816"/>
      <c r="L106" s="816"/>
      <c r="M106" s="816"/>
      <c r="N106" s="816"/>
      <c r="O106" s="816"/>
      <c r="P106" s="816"/>
      <c r="Q106" s="816"/>
      <c r="R106" s="816"/>
      <c r="S106" s="816"/>
      <c r="T106" s="816"/>
      <c r="U106" s="816"/>
      <c r="V106" s="816"/>
      <c r="W106" s="816"/>
      <c r="X106" s="816"/>
      <c r="Y106" s="816"/>
      <c r="Z106" s="816"/>
      <c r="AA106" s="816"/>
      <c r="AB106" s="816"/>
      <c r="AC106" s="816"/>
      <c r="AD106" s="816"/>
      <c r="AE106" s="816"/>
      <c r="AF106" s="816"/>
      <c r="AG106" s="816"/>
    </row>
    <row r="107" spans="2:36" ht="31.5" customHeight="1">
      <c r="B107" s="1139" t="s">
        <v>734</v>
      </c>
      <c r="C107" s="1140"/>
      <c r="D107" s="1140"/>
      <c r="E107" s="1140"/>
      <c r="F107" s="1140"/>
      <c r="G107" s="1140"/>
      <c r="H107" s="1140"/>
      <c r="I107" s="1140"/>
      <c r="J107" s="1140"/>
      <c r="K107" s="1140"/>
      <c r="L107" s="1140"/>
      <c r="M107" s="1140"/>
      <c r="N107" s="1140"/>
      <c r="O107" s="1140"/>
      <c r="P107" s="1140"/>
      <c r="Q107" s="1140"/>
      <c r="R107" s="1140"/>
      <c r="S107" s="1140"/>
      <c r="T107" s="1140"/>
      <c r="U107" s="1140"/>
      <c r="V107" s="1140"/>
      <c r="W107" s="1140"/>
      <c r="X107" s="1140"/>
      <c r="Y107" s="1140"/>
      <c r="Z107" s="1140"/>
      <c r="AA107" s="1141">
        <f>処遇改善等加算に係る経験年数算定表!L103+処遇改善等加算に係る経験年数算定表!L106</f>
        <v>0</v>
      </c>
      <c r="AB107" s="1142"/>
      <c r="AC107" s="1142"/>
      <c r="AD107" s="1142"/>
      <c r="AE107" s="1142"/>
      <c r="AF107" s="1142"/>
      <c r="AG107" s="818" t="s">
        <v>682</v>
      </c>
    </row>
    <row r="108" spans="2:36" ht="18" customHeight="1" thickBot="1">
      <c r="B108" s="1143" t="s">
        <v>737</v>
      </c>
      <c r="C108" s="1144"/>
      <c r="D108" s="1144"/>
      <c r="E108" s="1144"/>
      <c r="F108" s="1144"/>
      <c r="G108" s="1144"/>
      <c r="H108" s="1144"/>
      <c r="I108" s="1144"/>
      <c r="J108" s="1144"/>
      <c r="K108" s="1144"/>
      <c r="L108" s="1144"/>
      <c r="M108" s="1144"/>
      <c r="N108" s="1144"/>
      <c r="O108" s="1144"/>
      <c r="P108" s="1144"/>
      <c r="Q108" s="1144"/>
      <c r="R108" s="1144"/>
      <c r="S108" s="1144"/>
      <c r="T108" s="1144"/>
      <c r="U108" s="1144"/>
      <c r="V108" s="1144"/>
      <c r="W108" s="1144"/>
      <c r="X108" s="1144"/>
      <c r="Y108" s="1144"/>
      <c r="Z108" s="1144"/>
      <c r="AA108" s="1145" t="str">
        <f>+AA93</f>
        <v>実人数を入力してください。</v>
      </c>
      <c r="AB108" s="1146"/>
      <c r="AC108" s="1146"/>
      <c r="AD108" s="1146"/>
      <c r="AE108" s="1146"/>
      <c r="AF108" s="1146"/>
      <c r="AG108" s="819" t="s">
        <v>682</v>
      </c>
    </row>
    <row r="109" spans="2:36" ht="18" customHeight="1" thickTop="1">
      <c r="B109" s="1147" t="s">
        <v>735</v>
      </c>
      <c r="C109" s="1148"/>
      <c r="D109" s="1148"/>
      <c r="E109" s="1148"/>
      <c r="F109" s="1148"/>
      <c r="G109" s="1148"/>
      <c r="H109" s="1148"/>
      <c r="I109" s="1148"/>
      <c r="J109" s="1148"/>
      <c r="K109" s="1148"/>
      <c r="L109" s="1148"/>
      <c r="M109" s="1148"/>
      <c r="N109" s="1148"/>
      <c r="O109" s="1148"/>
      <c r="P109" s="1148"/>
      <c r="Q109" s="1148"/>
      <c r="R109" s="1148"/>
      <c r="S109" s="1148"/>
      <c r="T109" s="1148"/>
      <c r="U109" s="1148"/>
      <c r="V109" s="1148"/>
      <c r="W109" s="1148"/>
      <c r="X109" s="1148"/>
      <c r="Y109" s="1148"/>
      <c r="Z109" s="1148"/>
      <c r="AA109" s="1149">
        <f>+IF(AA107&gt;=AA108,AA107-AA108,0)</f>
        <v>0</v>
      </c>
      <c r="AB109" s="1150"/>
      <c r="AC109" s="1150"/>
      <c r="AD109" s="1150"/>
      <c r="AE109" s="1150"/>
      <c r="AF109" s="1150"/>
      <c r="AG109" s="820" t="s">
        <v>682</v>
      </c>
    </row>
    <row r="110" spans="2:36" ht="18" customHeight="1" thickBot="1">
      <c r="B110" s="1118" t="s">
        <v>736</v>
      </c>
      <c r="C110" s="1119"/>
      <c r="D110" s="1119"/>
      <c r="E110" s="1119"/>
      <c r="F110" s="1119"/>
      <c r="G110" s="1119"/>
      <c r="H110" s="1119"/>
      <c r="I110" s="1119"/>
      <c r="J110" s="1119"/>
      <c r="K110" s="1119"/>
      <c r="L110" s="1119"/>
      <c r="M110" s="1119"/>
      <c r="N110" s="1119"/>
      <c r="O110" s="1119"/>
      <c r="P110" s="1119"/>
      <c r="Q110" s="1119"/>
      <c r="R110" s="1119"/>
      <c r="S110" s="1119"/>
      <c r="T110" s="1119"/>
      <c r="U110" s="1119"/>
      <c r="V110" s="1119"/>
      <c r="W110" s="1119"/>
      <c r="X110" s="1119"/>
      <c r="Y110" s="1119"/>
      <c r="Z110" s="1119"/>
      <c r="AA110" s="1120"/>
      <c r="AB110" s="1121"/>
      <c r="AC110" s="1121"/>
      <c r="AD110" s="1121"/>
      <c r="AE110" s="1121"/>
      <c r="AF110" s="1121"/>
      <c r="AG110" s="821" t="s">
        <v>682</v>
      </c>
    </row>
    <row r="111" spans="2:36" ht="18" customHeight="1" thickTop="1"/>
  </sheetData>
  <dataConsolidate link="1"/>
  <mergeCells count="132">
    <mergeCell ref="E6:K6"/>
    <mergeCell ref="AA20:AG21"/>
    <mergeCell ref="AA25:AG25"/>
    <mergeCell ref="B24:L24"/>
    <mergeCell ref="B3:AG3"/>
    <mergeCell ref="O8:T8"/>
    <mergeCell ref="U8:AG8"/>
    <mergeCell ref="O9:T9"/>
    <mergeCell ref="U9:AG9"/>
    <mergeCell ref="O10:T10"/>
    <mergeCell ref="U10:AG10"/>
    <mergeCell ref="H14:K14"/>
    <mergeCell ref="Q15:V15"/>
    <mergeCell ref="T25:Z25"/>
    <mergeCell ref="M25:S25"/>
    <mergeCell ref="B29:E42"/>
    <mergeCell ref="B45:E77"/>
    <mergeCell ref="T14:V14"/>
    <mergeCell ref="AE40:AG40"/>
    <mergeCell ref="AE37:AG37"/>
    <mergeCell ref="AE54:AG54"/>
    <mergeCell ref="AE45:AG45"/>
    <mergeCell ref="AE56:AG56"/>
    <mergeCell ref="B19:AG19"/>
    <mergeCell ref="B20:B21"/>
    <mergeCell ref="Q16:V16"/>
    <mergeCell ref="B17:P17"/>
    <mergeCell ref="Q17:V17"/>
    <mergeCell ref="Z26:Z28"/>
    <mergeCell ref="L26:L28"/>
    <mergeCell ref="AA26:AF28"/>
    <mergeCell ref="T26:Y28"/>
    <mergeCell ref="M24:T24"/>
    <mergeCell ref="F25:L25"/>
    <mergeCell ref="C20:Z21"/>
    <mergeCell ref="Y14:AE14"/>
    <mergeCell ref="P14:S14"/>
    <mergeCell ref="L14:N14"/>
    <mergeCell ref="B14:G14"/>
    <mergeCell ref="AG26:AG28"/>
    <mergeCell ref="AE52:AG52"/>
    <mergeCell ref="AE50:AG50"/>
    <mergeCell ref="AE36:AG36"/>
    <mergeCell ref="AE49:AG49"/>
    <mergeCell ref="AE31:AG31"/>
    <mergeCell ref="F26:K28"/>
    <mergeCell ref="N28:R28"/>
    <mergeCell ref="N27:S27"/>
    <mergeCell ref="AE32:AG32"/>
    <mergeCell ref="AE51:AG51"/>
    <mergeCell ref="AE47:AG47"/>
    <mergeCell ref="AE38:AG38"/>
    <mergeCell ref="M26:R26"/>
    <mergeCell ref="AE39:AG39"/>
    <mergeCell ref="AE29:AG29"/>
    <mergeCell ref="AE30:AG30"/>
    <mergeCell ref="AE35:AG35"/>
    <mergeCell ref="AE42:AG42"/>
    <mergeCell ref="AE46:AG46"/>
    <mergeCell ref="F45:G53"/>
    <mergeCell ref="AE48:AG48"/>
    <mergeCell ref="AA92:AF92"/>
    <mergeCell ref="AE71:AG71"/>
    <mergeCell ref="AE64:AG64"/>
    <mergeCell ref="AA94:AF94"/>
    <mergeCell ref="AE90:AF90"/>
    <mergeCell ref="AE91:AF91"/>
    <mergeCell ref="H70:AD70"/>
    <mergeCell ref="B93:E94"/>
    <mergeCell ref="B25:E28"/>
    <mergeCell ref="AE53:AG53"/>
    <mergeCell ref="F29:G42"/>
    <mergeCell ref="AE72:AG72"/>
    <mergeCell ref="AE34:AG34"/>
    <mergeCell ref="AE87:AG87"/>
    <mergeCell ref="H89:AD89"/>
    <mergeCell ref="AE33:AG33"/>
    <mergeCell ref="AE41:AG41"/>
    <mergeCell ref="AA93:AF93"/>
    <mergeCell ref="AE55:AG55"/>
    <mergeCell ref="AE59:AG59"/>
    <mergeCell ref="AE58:AG58"/>
    <mergeCell ref="AE61:AG61"/>
    <mergeCell ref="AE57:AG57"/>
    <mergeCell ref="AE60:AG60"/>
    <mergeCell ref="AE66:AG66"/>
    <mergeCell ref="AE68:AG68"/>
    <mergeCell ref="AE67:AG67"/>
    <mergeCell ref="F54:G71"/>
    <mergeCell ref="AE80:AG80"/>
    <mergeCell ref="AE82:AG82"/>
    <mergeCell ref="H83:AD83"/>
    <mergeCell ref="AE83:AG83"/>
    <mergeCell ref="AE74:AG74"/>
    <mergeCell ref="AE76:AG76"/>
    <mergeCell ref="H77:AD77"/>
    <mergeCell ref="AE73:AG73"/>
    <mergeCell ref="AE70:AG70"/>
    <mergeCell ref="AE69:AG69"/>
    <mergeCell ref="AE85:AG85"/>
    <mergeCell ref="AE77:AG77"/>
    <mergeCell ref="F72:G77"/>
    <mergeCell ref="F84:G89"/>
    <mergeCell ref="AE88:AG88"/>
    <mergeCell ref="AE75:AG75"/>
    <mergeCell ref="AE81:AG81"/>
    <mergeCell ref="AE89:AG89"/>
    <mergeCell ref="AE86:AG86"/>
    <mergeCell ref="B110:Z110"/>
    <mergeCell ref="AA110:AF110"/>
    <mergeCell ref="B4:AE4"/>
    <mergeCell ref="B103:AG103"/>
    <mergeCell ref="B104:B105"/>
    <mergeCell ref="C104:Z105"/>
    <mergeCell ref="AA104:AG105"/>
    <mergeCell ref="B107:Z107"/>
    <mergeCell ref="AA107:AF107"/>
    <mergeCell ref="B108:Z108"/>
    <mergeCell ref="AA108:AF108"/>
    <mergeCell ref="B109:Z109"/>
    <mergeCell ref="AA109:AF109"/>
    <mergeCell ref="F80:G83"/>
    <mergeCell ref="B90:E91"/>
    <mergeCell ref="F90:Z90"/>
    <mergeCell ref="F91:Z91"/>
    <mergeCell ref="AA90:AD90"/>
    <mergeCell ref="AA91:AD91"/>
    <mergeCell ref="B80:E89"/>
    <mergeCell ref="AE62:AG62"/>
    <mergeCell ref="AE63:AG63"/>
    <mergeCell ref="AE65:AG65"/>
    <mergeCell ref="AE84:AG84"/>
  </mergeCells>
  <phoneticPr fontId="4"/>
  <dataValidations count="5">
    <dataValidation type="list" allowBlank="1" showInputMessage="1" showErrorMessage="1" sqref="AA20:AG21" xr:uid="{00000000-0002-0000-0200-000001000000}">
      <formula1>$AK$1</formula1>
    </dataValidation>
    <dataValidation type="list" allowBlank="1" showInputMessage="1" showErrorMessage="1" sqref="AF53:AG53 AE45:AE53 AF45:AG51 AE80:AG89 AE54:AG77 AE29:AG42" xr:uid="{00000000-0002-0000-0200-000000000000}">
      <formula1>$AL$1:$AL$2</formula1>
    </dataValidation>
    <dataValidation type="whole" allowBlank="1" showInputMessage="1" showErrorMessage="1" sqref="Q15:V17" xr:uid="{1AABF7F0-42FE-4228-80A4-0ECCBC2C5D3F}">
      <formula1>0</formula1>
      <formula2>1000</formula2>
    </dataValidation>
    <dataValidation allowBlank="1" showErrorMessage="1" sqref="AA108:AF108" xr:uid="{49BEB2D7-FF3F-42F5-BD20-C1C2BF1AB2E0}"/>
    <dataValidation type="list" allowBlank="1" showInputMessage="1" showErrorMessage="1" sqref="AA104:AG105" xr:uid="{3331D4C3-2948-4164-AF0F-80DAAD32650A}">
      <formula1>"該当,非該当"</formula1>
    </dataValidation>
  </dataValidations>
  <printOptions horizontalCentered="1"/>
  <pageMargins left="0.78740157480314965" right="0.78740157480314965" top="0.59055118110236227" bottom="0.59055118110236227" header="0.51181102362204722" footer="0.51181102362204722"/>
  <pageSetup paperSize="9" scale="73" fitToHeight="0" orientation="portrait" r:id="rId1"/>
  <headerFooter alignWithMargins="0"/>
  <rowBreaks count="2" manualBreakCount="2">
    <brk id="43" max="35" man="1"/>
    <brk id="78" max="3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704DB-328B-4744-9E69-D4ADE0E94BE7}">
  <sheetPr>
    <pageSetUpPr fitToPage="1"/>
  </sheetPr>
  <dimension ref="B1:BA44"/>
  <sheetViews>
    <sheetView showGridLines="0" view="pageBreakPreview" zoomScale="85" zoomScaleNormal="100" zoomScaleSheetLayoutView="85" workbookViewId="0">
      <selection activeCell="R4" sqref="R4:AJ6"/>
    </sheetView>
  </sheetViews>
  <sheetFormatPr defaultColWidth="9" defaultRowHeight="18" customHeight="1"/>
  <cols>
    <col min="1" max="1" width="2.5" style="621" customWidth="1"/>
    <col min="2" max="34" width="3.375" style="621" customWidth="1"/>
    <col min="35" max="35" width="2.5" style="621" customWidth="1"/>
    <col min="36" max="36" width="3" style="621" customWidth="1"/>
    <col min="37" max="40" width="3" style="621" hidden="1" customWidth="1"/>
    <col min="41" max="47" width="3" style="621" customWidth="1"/>
    <col min="48" max="51" width="9" style="621"/>
    <col min="52" max="53" width="21.375" style="621" customWidth="1"/>
    <col min="54" max="16384" width="9" style="621"/>
  </cols>
  <sheetData>
    <row r="1" spans="2:51" ht="18" customHeight="1">
      <c r="B1" s="678" t="s">
        <v>513</v>
      </c>
      <c r="AM1" s="621" t="s">
        <v>512</v>
      </c>
      <c r="AN1" s="621" t="s">
        <v>511</v>
      </c>
    </row>
    <row r="2" spans="2:51" ht="42.75" customHeight="1">
      <c r="B2" s="1326" t="str">
        <f>様式1!$AQ$1&amp;様式1!$AQ$2&amp;"年度賃金改善計画書（処遇改善等加算）"</f>
        <v>令和７年度賃金改善計画書（処遇改善等加算）</v>
      </c>
      <c r="C2" s="1326"/>
      <c r="D2" s="1326"/>
      <c r="E2" s="1326"/>
      <c r="F2" s="1326"/>
      <c r="G2" s="1326"/>
      <c r="H2" s="1326"/>
      <c r="I2" s="1326"/>
      <c r="J2" s="1326"/>
      <c r="K2" s="1326"/>
      <c r="L2" s="1326"/>
      <c r="M2" s="1326"/>
      <c r="N2" s="1326"/>
      <c r="O2" s="1326"/>
      <c r="P2" s="1326"/>
      <c r="Q2" s="1326"/>
      <c r="R2" s="1326"/>
      <c r="S2" s="1326"/>
      <c r="T2" s="1326"/>
      <c r="U2" s="1326"/>
      <c r="V2" s="1326"/>
      <c r="W2" s="1326"/>
      <c r="X2" s="1326"/>
      <c r="Y2" s="1326"/>
      <c r="Z2" s="1326"/>
      <c r="AA2" s="1326"/>
      <c r="AB2" s="1326"/>
      <c r="AC2" s="1326"/>
      <c r="AD2" s="1326"/>
      <c r="AE2" s="1326"/>
      <c r="AF2" s="1326"/>
      <c r="AG2" s="1326"/>
      <c r="AH2" s="1326"/>
      <c r="AI2" s="1326"/>
      <c r="AJ2" s="1326"/>
    </row>
    <row r="3" spans="2:51" ht="26.25" customHeight="1" thickBot="1">
      <c r="B3" s="679"/>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row>
    <row r="4" spans="2:51" ht="20.25" customHeight="1">
      <c r="D4" s="680"/>
      <c r="E4" s="680"/>
      <c r="F4" s="680"/>
      <c r="G4" s="680"/>
      <c r="H4" s="680"/>
      <c r="I4" s="680"/>
      <c r="J4" s="680"/>
      <c r="K4" s="680"/>
      <c r="L4" s="680"/>
      <c r="M4" s="680"/>
      <c r="N4" s="680"/>
      <c r="O4" s="680"/>
      <c r="P4" s="680"/>
      <c r="R4" s="1327" t="s">
        <v>402</v>
      </c>
      <c r="S4" s="1328"/>
      <c r="T4" s="1328"/>
      <c r="U4" s="1328"/>
      <c r="V4" s="1328"/>
      <c r="W4" s="1328"/>
      <c r="X4" s="1329" t="str">
        <f>様式1!U7</f>
        <v>横須賀市</v>
      </c>
      <c r="Y4" s="1330"/>
      <c r="Z4" s="1330"/>
      <c r="AA4" s="1330"/>
      <c r="AB4" s="1330"/>
      <c r="AC4" s="1330"/>
      <c r="AD4" s="1330"/>
      <c r="AE4" s="1330"/>
      <c r="AF4" s="1330"/>
      <c r="AG4" s="1330"/>
      <c r="AH4" s="1330"/>
      <c r="AI4" s="1330"/>
      <c r="AJ4" s="1331"/>
    </row>
    <row r="5" spans="2:51" ht="20.25" customHeight="1">
      <c r="D5" s="680"/>
      <c r="E5" s="680"/>
      <c r="F5" s="680"/>
      <c r="G5" s="680"/>
      <c r="H5" s="680"/>
      <c r="I5" s="680"/>
      <c r="J5" s="680"/>
      <c r="K5" s="680"/>
      <c r="L5" s="680"/>
      <c r="M5" s="680"/>
      <c r="N5" s="680"/>
      <c r="O5" s="680"/>
      <c r="P5" s="680"/>
      <c r="R5" s="1332" t="s">
        <v>401</v>
      </c>
      <c r="S5" s="1333"/>
      <c r="T5" s="1333"/>
      <c r="U5" s="1333"/>
      <c r="V5" s="1333"/>
      <c r="W5" s="1333"/>
      <c r="X5" s="1334">
        <f>様式1!U8</f>
        <v>0</v>
      </c>
      <c r="Y5" s="1335"/>
      <c r="Z5" s="1335"/>
      <c r="AA5" s="1335"/>
      <c r="AB5" s="1335"/>
      <c r="AC5" s="1335"/>
      <c r="AD5" s="1335"/>
      <c r="AE5" s="1335"/>
      <c r="AF5" s="1335"/>
      <c r="AG5" s="1335"/>
      <c r="AH5" s="1335"/>
      <c r="AI5" s="1335"/>
      <c r="AJ5" s="1336"/>
    </row>
    <row r="6" spans="2:51" ht="20.25" customHeight="1" thickBot="1">
      <c r="D6" s="680"/>
      <c r="E6" s="680"/>
      <c r="F6" s="680"/>
      <c r="G6" s="680"/>
      <c r="H6" s="680"/>
      <c r="I6" s="680"/>
      <c r="J6" s="680"/>
      <c r="K6" s="680"/>
      <c r="L6" s="680"/>
      <c r="M6" s="680"/>
      <c r="N6" s="680"/>
      <c r="O6" s="680"/>
      <c r="P6" s="680"/>
      <c r="R6" s="1341" t="s">
        <v>400</v>
      </c>
      <c r="S6" s="1342"/>
      <c r="T6" s="1342"/>
      <c r="U6" s="1342"/>
      <c r="V6" s="1342"/>
      <c r="W6" s="1342"/>
      <c r="X6" s="1343">
        <f>様式1!U9</f>
        <v>0</v>
      </c>
      <c r="Y6" s="1344"/>
      <c r="Z6" s="1344"/>
      <c r="AA6" s="1344"/>
      <c r="AB6" s="1344"/>
      <c r="AC6" s="1344"/>
      <c r="AD6" s="1344"/>
      <c r="AE6" s="1344"/>
      <c r="AF6" s="1344"/>
      <c r="AG6" s="1344"/>
      <c r="AH6" s="1344"/>
      <c r="AI6" s="1344"/>
      <c r="AJ6" s="1345"/>
    </row>
    <row r="7" spans="2:51" ht="9" customHeight="1">
      <c r="R7" s="631"/>
      <c r="S7" s="631"/>
      <c r="T7" s="631"/>
      <c r="U7" s="631"/>
      <c r="V7" s="631"/>
      <c r="W7" s="631"/>
      <c r="X7" s="631"/>
      <c r="Y7" s="631"/>
    </row>
    <row r="8" spans="2:51" ht="9" customHeight="1">
      <c r="R8" s="631"/>
      <c r="S8" s="631"/>
      <c r="T8" s="631"/>
      <c r="U8" s="631"/>
      <c r="V8" s="631"/>
      <c r="W8" s="631"/>
      <c r="X8" s="631"/>
      <c r="Y8" s="631"/>
    </row>
    <row r="9" spans="2:51" ht="18" customHeight="1" thickBot="1">
      <c r="B9" s="621" t="s">
        <v>510</v>
      </c>
    </row>
    <row r="10" spans="2:51" ht="29.25" customHeight="1" thickBot="1">
      <c r="C10" s="681"/>
      <c r="D10" s="682"/>
      <c r="E10" s="682"/>
      <c r="F10" s="682"/>
      <c r="G10" s="682"/>
      <c r="H10" s="682"/>
      <c r="I10" s="682"/>
      <c r="J10" s="682"/>
      <c r="K10" s="682"/>
      <c r="L10" s="682"/>
      <c r="M10" s="683"/>
      <c r="N10" s="1354" t="s">
        <v>480</v>
      </c>
      <c r="O10" s="1354"/>
      <c r="P10" s="1354"/>
      <c r="Q10" s="1354"/>
      <c r="R10" s="1354"/>
      <c r="S10" s="1354"/>
      <c r="T10" s="1354"/>
      <c r="U10" s="1354"/>
      <c r="V10" s="1355"/>
      <c r="W10" s="1356" t="s">
        <v>509</v>
      </c>
      <c r="X10" s="1357"/>
      <c r="Y10" s="1357"/>
      <c r="Z10" s="1357"/>
      <c r="AA10" s="1357"/>
      <c r="AB10" s="1357"/>
      <c r="AC10" s="1357"/>
      <c r="AD10" s="1357"/>
      <c r="AE10" s="1358"/>
      <c r="AG10" s="1346" t="s">
        <v>508</v>
      </c>
      <c r="AH10" s="1347"/>
      <c r="AI10" s="1348"/>
      <c r="AJ10" s="684" t="str">
        <f>IFERROR(IF(N12&gt;=N11,"○","×"),"")</f>
        <v/>
      </c>
    </row>
    <row r="11" spans="2:51" ht="27.75" customHeight="1" thickBot="1">
      <c r="C11" s="685" t="s">
        <v>426</v>
      </c>
      <c r="D11" s="1349" t="s">
        <v>507</v>
      </c>
      <c r="E11" s="1349"/>
      <c r="F11" s="1349"/>
      <c r="G11" s="1349"/>
      <c r="H11" s="1349"/>
      <c r="I11" s="1349"/>
      <c r="J11" s="1349"/>
      <c r="K11" s="1349"/>
      <c r="L11" s="1349"/>
      <c r="M11" s="1349"/>
      <c r="N11" s="1350" t="e">
        <f>【参考】計算結果!$D$14-N37+N38</f>
        <v>#N/A</v>
      </c>
      <c r="O11" s="1350"/>
      <c r="P11" s="1350"/>
      <c r="Q11" s="1350"/>
      <c r="R11" s="1350"/>
      <c r="S11" s="1350"/>
      <c r="T11" s="1350"/>
      <c r="U11" s="1350"/>
      <c r="V11" s="686" t="s">
        <v>477</v>
      </c>
      <c r="W11" s="1350">
        <f>【参考】計算結果!$D$20</f>
        <v>0</v>
      </c>
      <c r="X11" s="1350"/>
      <c r="Y11" s="1350"/>
      <c r="Z11" s="1350"/>
      <c r="AA11" s="1350"/>
      <c r="AB11" s="1350"/>
      <c r="AC11" s="1350"/>
      <c r="AD11" s="1350"/>
      <c r="AE11" s="687" t="s">
        <v>477</v>
      </c>
      <c r="AF11" s="688"/>
      <c r="AG11" s="1351" t="s">
        <v>506</v>
      </c>
      <c r="AH11" s="1352"/>
      <c r="AI11" s="1353"/>
      <c r="AJ11" s="684" t="str">
        <f>IFERROR(IF(W12&gt;=W11,"○","×"),"")</f>
        <v>○</v>
      </c>
    </row>
    <row r="12" spans="2:51" ht="27.75" customHeight="1">
      <c r="C12" s="689" t="s">
        <v>419</v>
      </c>
      <c r="D12" s="1337" t="s">
        <v>505</v>
      </c>
      <c r="E12" s="1338"/>
      <c r="F12" s="1338"/>
      <c r="G12" s="1338"/>
      <c r="H12" s="1338"/>
      <c r="I12" s="1338"/>
      <c r="J12" s="1338"/>
      <c r="K12" s="1338"/>
      <c r="L12" s="1338"/>
      <c r="M12" s="1339"/>
      <c r="N12" s="1340">
        <f>ROUNDDOWN(N13+N14,-3)</f>
        <v>0</v>
      </c>
      <c r="O12" s="1340"/>
      <c r="P12" s="1340"/>
      <c r="Q12" s="1340"/>
      <c r="R12" s="1340"/>
      <c r="S12" s="1340"/>
      <c r="T12" s="1340"/>
      <c r="U12" s="1340"/>
      <c r="V12" s="718" t="s">
        <v>477</v>
      </c>
      <c r="W12" s="1340">
        <f>ROUNDDOWN(W13+W14,-3)</f>
        <v>0</v>
      </c>
      <c r="X12" s="1340"/>
      <c r="Y12" s="1340"/>
      <c r="Z12" s="1340"/>
      <c r="AA12" s="1340"/>
      <c r="AB12" s="1340"/>
      <c r="AC12" s="1340"/>
      <c r="AD12" s="1340"/>
      <c r="AE12" s="499" t="s">
        <v>477</v>
      </c>
      <c r="AF12" s="688"/>
      <c r="AG12" s="688"/>
    </row>
    <row r="13" spans="2:51" ht="27.75" customHeight="1">
      <c r="C13" s="689"/>
      <c r="D13" s="1337" t="s">
        <v>504</v>
      </c>
      <c r="E13" s="1338"/>
      <c r="F13" s="1338"/>
      <c r="G13" s="1338"/>
      <c r="H13" s="1338"/>
      <c r="I13" s="1338"/>
      <c r="J13" s="1338"/>
      <c r="K13" s="1338"/>
      <c r="L13" s="1338"/>
      <c r="M13" s="1339"/>
      <c r="N13" s="1359">
        <f>様式4別添1!T61</f>
        <v>0</v>
      </c>
      <c r="O13" s="1359"/>
      <c r="P13" s="1359"/>
      <c r="Q13" s="1359"/>
      <c r="R13" s="1359"/>
      <c r="S13" s="1359"/>
      <c r="T13" s="1359"/>
      <c r="U13" s="1359"/>
      <c r="V13" s="690" t="s">
        <v>477</v>
      </c>
      <c r="W13" s="1359">
        <f>様式4別添1!X61</f>
        <v>0</v>
      </c>
      <c r="X13" s="1359"/>
      <c r="Y13" s="1359"/>
      <c r="Z13" s="1359"/>
      <c r="AA13" s="1359"/>
      <c r="AB13" s="1359"/>
      <c r="AC13" s="1359"/>
      <c r="AD13" s="1359"/>
      <c r="AE13" s="690" t="s">
        <v>477</v>
      </c>
      <c r="AF13" s="688"/>
      <c r="AG13" s="688"/>
    </row>
    <row r="14" spans="2:51" ht="27.75" customHeight="1">
      <c r="C14" s="689"/>
      <c r="D14" s="1337" t="s">
        <v>503</v>
      </c>
      <c r="E14" s="1338"/>
      <c r="F14" s="1338"/>
      <c r="G14" s="1338"/>
      <c r="H14" s="1338"/>
      <c r="I14" s="1338"/>
      <c r="J14" s="1338"/>
      <c r="K14" s="1338"/>
      <c r="L14" s="1338"/>
      <c r="M14" s="1339"/>
      <c r="N14" s="1365"/>
      <c r="O14" s="1365"/>
      <c r="P14" s="1365"/>
      <c r="Q14" s="1365"/>
      <c r="R14" s="1365"/>
      <c r="S14" s="1365"/>
      <c r="T14" s="1365"/>
      <c r="U14" s="1365"/>
      <c r="V14" s="690" t="s">
        <v>477</v>
      </c>
      <c r="W14" s="1365"/>
      <c r="X14" s="1365"/>
      <c r="Y14" s="1365"/>
      <c r="Z14" s="1365"/>
      <c r="AA14" s="1365"/>
      <c r="AB14" s="1365"/>
      <c r="AC14" s="1365"/>
      <c r="AD14" s="1365"/>
      <c r="AE14" s="686" t="s">
        <v>477</v>
      </c>
      <c r="AF14" s="688"/>
      <c r="AG14" s="688"/>
    </row>
    <row r="15" spans="2:51" ht="27.75" customHeight="1">
      <c r="C15" s="620"/>
      <c r="D15" s="691"/>
      <c r="E15" s="691"/>
      <c r="F15" s="691"/>
      <c r="G15" s="691"/>
      <c r="H15" s="691"/>
      <c r="I15" s="691"/>
      <c r="J15" s="691"/>
      <c r="K15" s="691"/>
      <c r="L15" s="691"/>
      <c r="M15" s="691"/>
      <c r="O15" s="692"/>
      <c r="P15" s="692"/>
      <c r="Q15" s="692"/>
      <c r="R15" s="692"/>
      <c r="S15" s="692"/>
      <c r="T15" s="692"/>
      <c r="U15" s="692"/>
      <c r="V15" s="692"/>
      <c r="W15" s="692"/>
      <c r="X15" s="693"/>
      <c r="Y15" s="692"/>
      <c r="Z15" s="692"/>
      <c r="AA15" s="692"/>
      <c r="AB15" s="692"/>
      <c r="AC15" s="692"/>
      <c r="AD15" s="692"/>
      <c r="AE15" s="692"/>
      <c r="AF15" s="692"/>
      <c r="AG15" s="692"/>
      <c r="AH15" s="688"/>
    </row>
    <row r="16" spans="2:51" ht="18" customHeight="1" thickBot="1">
      <c r="B16" s="621" t="s">
        <v>502</v>
      </c>
      <c r="AY16" s="680"/>
    </row>
    <row r="17" spans="2:53" ht="30.75" customHeight="1" thickBot="1">
      <c r="C17" s="694" t="s">
        <v>426</v>
      </c>
      <c r="D17" s="1363" t="s">
        <v>662</v>
      </c>
      <c r="E17" s="1363"/>
      <c r="F17" s="1363"/>
      <c r="G17" s="1363"/>
      <c r="H17" s="1363"/>
      <c r="I17" s="1363"/>
      <c r="J17" s="1363"/>
      <c r="K17" s="1363"/>
      <c r="L17" s="1363"/>
      <c r="M17" s="1363"/>
      <c r="N17" s="1363"/>
      <c r="O17" s="1363"/>
      <c r="P17" s="1363"/>
      <c r="Q17" s="1363"/>
      <c r="R17" s="1363"/>
      <c r="S17" s="1363"/>
      <c r="T17" s="1363"/>
      <c r="U17" s="1363"/>
      <c r="V17" s="1363"/>
      <c r="W17" s="1363"/>
      <c r="X17" s="1364"/>
      <c r="Y17" s="1360">
        <f>Y18-Y19-Y20-Y21-Y22</f>
        <v>0</v>
      </c>
      <c r="Z17" s="1361"/>
      <c r="AA17" s="1361"/>
      <c r="AB17" s="1361"/>
      <c r="AC17" s="1361"/>
      <c r="AD17" s="1361"/>
      <c r="AE17" s="1361"/>
      <c r="AF17" s="1361"/>
      <c r="AG17" s="1362"/>
      <c r="AH17" s="687" t="s">
        <v>477</v>
      </c>
      <c r="AJ17" s="695" t="str">
        <f>IFERROR(IF(Y17&gt;=Y23,"○","×"),"")</f>
        <v>○</v>
      </c>
      <c r="AY17" s="680" t="s">
        <v>501</v>
      </c>
      <c r="AZ17" s="500"/>
    </row>
    <row r="18" spans="2:53" ht="27.75" customHeight="1">
      <c r="C18" s="696"/>
      <c r="D18" s="1337" t="s">
        <v>500</v>
      </c>
      <c r="E18" s="1338"/>
      <c r="F18" s="1338"/>
      <c r="G18" s="1338"/>
      <c r="H18" s="1338"/>
      <c r="I18" s="1338"/>
      <c r="J18" s="1338"/>
      <c r="K18" s="1338"/>
      <c r="L18" s="1338"/>
      <c r="M18" s="1338"/>
      <c r="N18" s="1338"/>
      <c r="O18" s="1338"/>
      <c r="P18" s="1338"/>
      <c r="Q18" s="1338"/>
      <c r="R18" s="1338"/>
      <c r="S18" s="1338"/>
      <c r="T18" s="1338"/>
      <c r="U18" s="1338"/>
      <c r="V18" s="1338"/>
      <c r="W18" s="1338"/>
      <c r="X18" s="1339"/>
      <c r="Y18" s="1360">
        <f>様式4別添1!S61</f>
        <v>0</v>
      </c>
      <c r="Z18" s="1361"/>
      <c r="AA18" s="1361"/>
      <c r="AB18" s="1361"/>
      <c r="AC18" s="1361"/>
      <c r="AD18" s="1361"/>
      <c r="AE18" s="1361"/>
      <c r="AF18" s="1361"/>
      <c r="AG18" s="1362"/>
      <c r="AH18" s="687" t="s">
        <v>477</v>
      </c>
      <c r="AY18" s="680" t="s">
        <v>499</v>
      </c>
      <c r="AZ18" s="500"/>
    </row>
    <row r="19" spans="2:53" ht="27.75" customHeight="1">
      <c r="C19" s="696"/>
      <c r="D19" s="1337" t="s">
        <v>498</v>
      </c>
      <c r="E19" s="1338"/>
      <c r="F19" s="1338"/>
      <c r="G19" s="1338"/>
      <c r="H19" s="1338"/>
      <c r="I19" s="1338"/>
      <c r="J19" s="1338"/>
      <c r="K19" s="1338"/>
      <c r="L19" s="1338"/>
      <c r="M19" s="1338"/>
      <c r="N19" s="1338"/>
      <c r="O19" s="1338"/>
      <c r="P19" s="1338"/>
      <c r="Q19" s="1338"/>
      <c r="R19" s="1338"/>
      <c r="S19" s="1338"/>
      <c r="T19" s="1338"/>
      <c r="U19" s="1338"/>
      <c r="V19" s="1338"/>
      <c r="W19" s="1338"/>
      <c r="X19" s="1339"/>
      <c r="Y19" s="1360">
        <f>N13+W13</f>
        <v>0</v>
      </c>
      <c r="Z19" s="1361"/>
      <c r="AA19" s="1361"/>
      <c r="AB19" s="1361"/>
      <c r="AC19" s="1361"/>
      <c r="AD19" s="1361"/>
      <c r="AE19" s="1361"/>
      <c r="AF19" s="1361"/>
      <c r="AG19" s="1362"/>
      <c r="AH19" s="687" t="s">
        <v>477</v>
      </c>
      <c r="AX19" s="697"/>
      <c r="AY19" s="698" t="s">
        <v>497</v>
      </c>
      <c r="AZ19" s="699" t="e">
        <f>$AZ$17/$AZ$18*$N$13</f>
        <v>#DIV/0!</v>
      </c>
      <c r="BA19" s="699" t="e">
        <f>$AZ$17/$AZ$18*$W$13</f>
        <v>#DIV/0!</v>
      </c>
    </row>
    <row r="20" spans="2:53" ht="27.75" customHeight="1">
      <c r="C20" s="696"/>
      <c r="D20" s="1337" t="s">
        <v>496</v>
      </c>
      <c r="E20" s="1338"/>
      <c r="F20" s="1338"/>
      <c r="G20" s="1338"/>
      <c r="H20" s="1338"/>
      <c r="I20" s="1338"/>
      <c r="J20" s="1338"/>
      <c r="K20" s="1338"/>
      <c r="L20" s="1338"/>
      <c r="M20" s="1338"/>
      <c r="N20" s="1338"/>
      <c r="O20" s="1338"/>
      <c r="P20" s="1338"/>
      <c r="Q20" s="1338"/>
      <c r="R20" s="1338"/>
      <c r="S20" s="1338"/>
      <c r="T20" s="1338"/>
      <c r="U20" s="1338"/>
      <c r="V20" s="1338"/>
      <c r="W20" s="1338"/>
      <c r="X20" s="1339"/>
      <c r="Y20" s="1360">
        <f>様式4別添1!AA61</f>
        <v>0</v>
      </c>
      <c r="Z20" s="1361"/>
      <c r="AA20" s="1361"/>
      <c r="AB20" s="1361"/>
      <c r="AC20" s="1361"/>
      <c r="AD20" s="1361"/>
      <c r="AE20" s="1361"/>
      <c r="AF20" s="1361"/>
      <c r="AG20" s="1362"/>
      <c r="AH20" s="686" t="s">
        <v>477</v>
      </c>
      <c r="AZ20" s="700" t="s">
        <v>495</v>
      </c>
      <c r="BA20" s="700" t="s">
        <v>494</v>
      </c>
    </row>
    <row r="21" spans="2:53" ht="27.75" customHeight="1">
      <c r="C21" s="696"/>
      <c r="D21" s="1337" t="s">
        <v>493</v>
      </c>
      <c r="E21" s="1338"/>
      <c r="F21" s="1338"/>
      <c r="G21" s="1338"/>
      <c r="H21" s="1338"/>
      <c r="I21" s="1338"/>
      <c r="J21" s="1338"/>
      <c r="K21" s="1338"/>
      <c r="L21" s="1338"/>
      <c r="M21" s="1338"/>
      <c r="N21" s="1338"/>
      <c r="O21" s="1338"/>
      <c r="P21" s="1338"/>
      <c r="Q21" s="1338"/>
      <c r="R21" s="1338"/>
      <c r="S21" s="1338"/>
      <c r="T21" s="1338"/>
      <c r="U21" s="1338"/>
      <c r="V21" s="1338"/>
      <c r="W21" s="1338"/>
      <c r="X21" s="1339"/>
      <c r="Y21" s="1360">
        <f>様式4別添1!AB61</f>
        <v>0</v>
      </c>
      <c r="Z21" s="1361"/>
      <c r="AA21" s="1361"/>
      <c r="AB21" s="1361"/>
      <c r="AC21" s="1361"/>
      <c r="AD21" s="1361"/>
      <c r="AE21" s="1361"/>
      <c r="AF21" s="1361"/>
      <c r="AG21" s="1362"/>
      <c r="AH21" s="686" t="s">
        <v>477</v>
      </c>
    </row>
    <row r="22" spans="2:53" ht="27.75" customHeight="1">
      <c r="C22" s="696"/>
      <c r="D22" s="1337" t="s">
        <v>492</v>
      </c>
      <c r="E22" s="1338"/>
      <c r="F22" s="1338"/>
      <c r="G22" s="1338"/>
      <c r="H22" s="1338"/>
      <c r="I22" s="1338"/>
      <c r="J22" s="1338"/>
      <c r="K22" s="1338"/>
      <c r="L22" s="1338"/>
      <c r="M22" s="1338"/>
      <c r="N22" s="1338"/>
      <c r="O22" s="1338"/>
      <c r="P22" s="1338"/>
      <c r="Q22" s="1338"/>
      <c r="R22" s="1338"/>
      <c r="S22" s="1338"/>
      <c r="T22" s="1338"/>
      <c r="U22" s="1338"/>
      <c r="V22" s="1338"/>
      <c r="W22" s="1338"/>
      <c r="X22" s="1339"/>
      <c r="Y22" s="1360">
        <f>様式4別添1!AC61</f>
        <v>0</v>
      </c>
      <c r="Z22" s="1361"/>
      <c r="AA22" s="1361"/>
      <c r="AB22" s="1361"/>
      <c r="AC22" s="1361"/>
      <c r="AD22" s="1361"/>
      <c r="AE22" s="1361"/>
      <c r="AF22" s="1361"/>
      <c r="AG22" s="1362"/>
      <c r="AH22" s="686" t="s">
        <v>477</v>
      </c>
    </row>
    <row r="23" spans="2:53" ht="27.75" customHeight="1">
      <c r="C23" s="694" t="s">
        <v>419</v>
      </c>
      <c r="D23" s="1338" t="s">
        <v>491</v>
      </c>
      <c r="E23" s="1338"/>
      <c r="F23" s="1338"/>
      <c r="G23" s="1338"/>
      <c r="H23" s="1338"/>
      <c r="I23" s="1338"/>
      <c r="J23" s="1338"/>
      <c r="K23" s="1338"/>
      <c r="L23" s="1338"/>
      <c r="M23" s="1338"/>
      <c r="N23" s="1338"/>
      <c r="O23" s="1338"/>
      <c r="P23" s="1338"/>
      <c r="Q23" s="1338"/>
      <c r="R23" s="1338"/>
      <c r="S23" s="1338"/>
      <c r="T23" s="1338"/>
      <c r="U23" s="1338"/>
      <c r="V23" s="1338"/>
      <c r="W23" s="1338"/>
      <c r="X23" s="1339"/>
      <c r="Y23" s="1360">
        <f>Y24-(Y25-Y26)-Y27-Y28+Y29</f>
        <v>0</v>
      </c>
      <c r="Z23" s="1361"/>
      <c r="AA23" s="1361"/>
      <c r="AB23" s="1361"/>
      <c r="AC23" s="1361"/>
      <c r="AD23" s="1361"/>
      <c r="AE23" s="1361"/>
      <c r="AF23" s="1361"/>
      <c r="AG23" s="1362"/>
      <c r="AH23" s="687" t="s">
        <v>477</v>
      </c>
    </row>
    <row r="24" spans="2:53" ht="27.75" customHeight="1">
      <c r="C24" s="696"/>
      <c r="D24" s="1337" t="s">
        <v>490</v>
      </c>
      <c r="E24" s="1338"/>
      <c r="F24" s="1338"/>
      <c r="G24" s="1338"/>
      <c r="H24" s="1338"/>
      <c r="I24" s="1338"/>
      <c r="J24" s="1338"/>
      <c r="K24" s="1338"/>
      <c r="L24" s="1338"/>
      <c r="M24" s="1338"/>
      <c r="N24" s="1338"/>
      <c r="O24" s="1338"/>
      <c r="P24" s="1338"/>
      <c r="Q24" s="1338"/>
      <c r="R24" s="1338"/>
      <c r="S24" s="1338"/>
      <c r="T24" s="1338"/>
      <c r="U24" s="1338"/>
      <c r="V24" s="1338"/>
      <c r="W24" s="1338"/>
      <c r="X24" s="1339"/>
      <c r="Y24" s="1360">
        <f>様式4別添1!K61</f>
        <v>0</v>
      </c>
      <c r="Z24" s="1361"/>
      <c r="AA24" s="1361"/>
      <c r="AB24" s="1361"/>
      <c r="AC24" s="1361"/>
      <c r="AD24" s="1361"/>
      <c r="AE24" s="1361"/>
      <c r="AF24" s="1361"/>
      <c r="AG24" s="1362"/>
      <c r="AH24" s="687" t="s">
        <v>477</v>
      </c>
    </row>
    <row r="25" spans="2:53" ht="27.75" customHeight="1">
      <c r="C25" s="696"/>
      <c r="D25" s="1337" t="s">
        <v>489</v>
      </c>
      <c r="E25" s="1338"/>
      <c r="F25" s="1338"/>
      <c r="G25" s="1338"/>
      <c r="H25" s="1338"/>
      <c r="I25" s="1338"/>
      <c r="J25" s="1338"/>
      <c r="K25" s="1338"/>
      <c r="L25" s="1338"/>
      <c r="M25" s="1338"/>
      <c r="N25" s="1338"/>
      <c r="O25" s="1338"/>
      <c r="P25" s="1338"/>
      <c r="Q25" s="1338"/>
      <c r="R25" s="1338"/>
      <c r="S25" s="1338"/>
      <c r="T25" s="1338"/>
      <c r="U25" s="1338"/>
      <c r="V25" s="1338"/>
      <c r="W25" s="1338"/>
      <c r="X25" s="1339"/>
      <c r="Y25" s="1360">
        <f>様式4別添1!L61</f>
        <v>0</v>
      </c>
      <c r="Z25" s="1361"/>
      <c r="AA25" s="1361"/>
      <c r="AB25" s="1361"/>
      <c r="AC25" s="1361"/>
      <c r="AD25" s="1361"/>
      <c r="AE25" s="1361"/>
      <c r="AF25" s="1361"/>
      <c r="AG25" s="1362"/>
      <c r="AH25" s="687" t="s">
        <v>477</v>
      </c>
    </row>
    <row r="26" spans="2:53" ht="27.75" customHeight="1">
      <c r="C26" s="696"/>
      <c r="D26" s="1337" t="s">
        <v>488</v>
      </c>
      <c r="E26" s="1338"/>
      <c r="F26" s="1338"/>
      <c r="G26" s="1338"/>
      <c r="H26" s="1338"/>
      <c r="I26" s="1338"/>
      <c r="J26" s="1338"/>
      <c r="K26" s="1338"/>
      <c r="L26" s="1338"/>
      <c r="M26" s="1338"/>
      <c r="N26" s="1338"/>
      <c r="O26" s="1338"/>
      <c r="P26" s="1338"/>
      <c r="Q26" s="1338"/>
      <c r="R26" s="1338"/>
      <c r="S26" s="1338"/>
      <c r="T26" s="1338"/>
      <c r="U26" s="1338"/>
      <c r="V26" s="1338"/>
      <c r="W26" s="1338"/>
      <c r="X26" s="1339"/>
      <c r="Y26" s="1360">
        <f>様式4別添1!M61</f>
        <v>0</v>
      </c>
      <c r="Z26" s="1361"/>
      <c r="AA26" s="1361"/>
      <c r="AB26" s="1361"/>
      <c r="AC26" s="1361"/>
      <c r="AD26" s="1361"/>
      <c r="AE26" s="1361"/>
      <c r="AF26" s="1361"/>
      <c r="AG26" s="1362"/>
      <c r="AH26" s="687" t="s">
        <v>477</v>
      </c>
    </row>
    <row r="27" spans="2:53" ht="27.75" customHeight="1">
      <c r="C27" s="696"/>
      <c r="D27" s="1337" t="s">
        <v>487</v>
      </c>
      <c r="E27" s="1338"/>
      <c r="F27" s="1338"/>
      <c r="G27" s="1338"/>
      <c r="H27" s="1338"/>
      <c r="I27" s="1338"/>
      <c r="J27" s="1338"/>
      <c r="K27" s="1338"/>
      <c r="L27" s="1338"/>
      <c r="M27" s="1338"/>
      <c r="N27" s="1338"/>
      <c r="O27" s="1338"/>
      <c r="P27" s="1338"/>
      <c r="Q27" s="1338"/>
      <c r="R27" s="1338"/>
      <c r="S27" s="1338"/>
      <c r="T27" s="1338"/>
      <c r="U27" s="1338"/>
      <c r="V27" s="1338"/>
      <c r="W27" s="1338"/>
      <c r="X27" s="1339"/>
      <c r="Y27" s="1360">
        <f>様式4別添1!N61</f>
        <v>0</v>
      </c>
      <c r="Z27" s="1361"/>
      <c r="AA27" s="1361"/>
      <c r="AB27" s="1361"/>
      <c r="AC27" s="1361"/>
      <c r="AD27" s="1361"/>
      <c r="AE27" s="1361"/>
      <c r="AF27" s="1361"/>
      <c r="AG27" s="1362"/>
      <c r="AH27" s="687" t="s">
        <v>477</v>
      </c>
    </row>
    <row r="28" spans="2:53" ht="27.75" customHeight="1">
      <c r="C28" s="701"/>
      <c r="D28" s="1338" t="s">
        <v>486</v>
      </c>
      <c r="E28" s="1338"/>
      <c r="F28" s="1338"/>
      <c r="G28" s="1338"/>
      <c r="H28" s="1338"/>
      <c r="I28" s="1338"/>
      <c r="J28" s="1338"/>
      <c r="K28" s="1338"/>
      <c r="L28" s="1338"/>
      <c r="M28" s="1338"/>
      <c r="N28" s="1338"/>
      <c r="O28" s="1338"/>
      <c r="P28" s="1338"/>
      <c r="Q28" s="1338"/>
      <c r="R28" s="1338"/>
      <c r="S28" s="1338"/>
      <c r="T28" s="1338"/>
      <c r="U28" s="1338"/>
      <c r="V28" s="1338"/>
      <c r="W28" s="1338"/>
      <c r="X28" s="1339"/>
      <c r="Y28" s="1360">
        <f>様式4別添1!O61</f>
        <v>0</v>
      </c>
      <c r="Z28" s="1361"/>
      <c r="AA28" s="1361"/>
      <c r="AB28" s="1361"/>
      <c r="AC28" s="1361"/>
      <c r="AD28" s="1361"/>
      <c r="AE28" s="1361"/>
      <c r="AF28" s="1361"/>
      <c r="AG28" s="1362"/>
      <c r="AH28" s="686" t="s">
        <v>477</v>
      </c>
    </row>
    <row r="29" spans="2:53" ht="27.75" customHeight="1">
      <c r="C29" s="685"/>
      <c r="D29" s="1337" t="s">
        <v>485</v>
      </c>
      <c r="E29" s="1338"/>
      <c r="F29" s="1338"/>
      <c r="G29" s="1338"/>
      <c r="H29" s="1338"/>
      <c r="I29" s="1338"/>
      <c r="J29" s="1338"/>
      <c r="K29" s="1338"/>
      <c r="L29" s="1338"/>
      <c r="M29" s="1338"/>
      <c r="N29" s="1338"/>
      <c r="O29" s="1338"/>
      <c r="P29" s="1338"/>
      <c r="Q29" s="1338"/>
      <c r="R29" s="1338"/>
      <c r="S29" s="1338"/>
      <c r="T29" s="1338"/>
      <c r="U29" s="1338"/>
      <c r="V29" s="1338"/>
      <c r="W29" s="1338"/>
      <c r="X29" s="1339"/>
      <c r="Y29" s="1360">
        <f>様式4別添1!P61</f>
        <v>0</v>
      </c>
      <c r="Z29" s="1361"/>
      <c r="AA29" s="1361"/>
      <c r="AB29" s="1361"/>
      <c r="AC29" s="1361"/>
      <c r="AD29" s="1361"/>
      <c r="AE29" s="1361"/>
      <c r="AF29" s="1361"/>
      <c r="AG29" s="1362"/>
      <c r="AH29" s="686" t="s">
        <v>477</v>
      </c>
    </row>
    <row r="30" spans="2:53" ht="9" customHeight="1">
      <c r="C30" s="620"/>
      <c r="D30" s="691"/>
      <c r="E30" s="691"/>
      <c r="F30" s="691"/>
      <c r="G30" s="691"/>
      <c r="H30" s="691"/>
      <c r="I30" s="691"/>
      <c r="J30" s="691"/>
      <c r="K30" s="691"/>
      <c r="L30" s="691"/>
      <c r="M30" s="691"/>
      <c r="N30" s="691"/>
      <c r="O30" s="691"/>
      <c r="P30" s="691"/>
      <c r="Q30" s="691"/>
      <c r="R30" s="691"/>
      <c r="S30" s="691"/>
      <c r="T30" s="691"/>
      <c r="U30" s="691"/>
      <c r="V30" s="691"/>
      <c r="W30" s="691"/>
      <c r="X30" s="691"/>
      <c r="Y30" s="702"/>
      <c r="Z30" s="702"/>
      <c r="AA30" s="702"/>
      <c r="AB30" s="702"/>
      <c r="AC30" s="702"/>
      <c r="AD30" s="702"/>
      <c r="AE30" s="702"/>
      <c r="AF30" s="702"/>
      <c r="AG30" s="702"/>
      <c r="AH30" s="688"/>
    </row>
    <row r="31" spans="2:53" ht="21" customHeight="1">
      <c r="B31" s="621" t="s">
        <v>484</v>
      </c>
    </row>
    <row r="32" spans="2:53" ht="29.25" customHeight="1">
      <c r="C32" s="1337" t="s">
        <v>483</v>
      </c>
      <c r="D32" s="1338"/>
      <c r="E32" s="1338"/>
      <c r="F32" s="1338"/>
      <c r="G32" s="1338"/>
      <c r="H32" s="1338"/>
      <c r="I32" s="1339"/>
      <c r="J32" s="1366"/>
      <c r="K32" s="1367"/>
      <c r="L32" s="1367"/>
      <c r="M32" s="1367"/>
      <c r="N32" s="1367"/>
      <c r="O32" s="1367"/>
      <c r="P32" s="1367"/>
      <c r="Q32" s="1367"/>
      <c r="R32" s="1367"/>
      <c r="S32" s="1367"/>
      <c r="T32" s="1367"/>
      <c r="U32" s="1367"/>
      <c r="V32" s="1367"/>
      <c r="W32" s="1367"/>
      <c r="X32" s="1367"/>
      <c r="Y32" s="1367"/>
      <c r="Z32" s="1367"/>
      <c r="AA32" s="1367"/>
      <c r="AB32" s="1367"/>
      <c r="AC32" s="1367"/>
      <c r="AD32" s="1367"/>
      <c r="AE32" s="1367"/>
      <c r="AF32" s="1367"/>
      <c r="AG32" s="1367"/>
      <c r="AH32" s="1368"/>
    </row>
    <row r="33" spans="2:34" ht="29.25" customHeight="1">
      <c r="C33" s="1337" t="s">
        <v>482</v>
      </c>
      <c r="D33" s="1338"/>
      <c r="E33" s="1338"/>
      <c r="F33" s="1338"/>
      <c r="G33" s="1338"/>
      <c r="H33" s="1338"/>
      <c r="I33" s="1339"/>
      <c r="J33" s="1366"/>
      <c r="K33" s="1367"/>
      <c r="L33" s="1367"/>
      <c r="M33" s="1367"/>
      <c r="N33" s="1367"/>
      <c r="O33" s="1367"/>
      <c r="P33" s="1367"/>
      <c r="Q33" s="1367"/>
      <c r="R33" s="1367"/>
      <c r="S33" s="1367"/>
      <c r="T33" s="1367"/>
      <c r="U33" s="1367"/>
      <c r="V33" s="1367"/>
      <c r="W33" s="1367"/>
      <c r="X33" s="1367"/>
      <c r="Y33" s="1367"/>
      <c r="Z33" s="1367"/>
      <c r="AA33" s="1367"/>
      <c r="AB33" s="1367"/>
      <c r="AC33" s="1367"/>
      <c r="AD33" s="1367"/>
      <c r="AE33" s="1367"/>
      <c r="AF33" s="1367"/>
      <c r="AG33" s="1367"/>
      <c r="AH33" s="1368"/>
    </row>
    <row r="35" spans="2:34" ht="27" customHeight="1">
      <c r="B35" s="621" t="s">
        <v>481</v>
      </c>
    </row>
    <row r="36" spans="2:34" ht="29.25" customHeight="1">
      <c r="C36" s="1369"/>
      <c r="D36" s="1354"/>
      <c r="E36" s="1354"/>
      <c r="F36" s="1354"/>
      <c r="G36" s="1354"/>
      <c r="H36" s="1354"/>
      <c r="I36" s="1354"/>
      <c r="J36" s="1354"/>
      <c r="K36" s="1354"/>
      <c r="L36" s="1354"/>
      <c r="M36" s="1355"/>
      <c r="N36" s="1354" t="s">
        <v>480</v>
      </c>
      <c r="O36" s="1354"/>
      <c r="P36" s="1354"/>
      <c r="Q36" s="1354"/>
      <c r="R36" s="1354"/>
      <c r="S36" s="1354"/>
      <c r="T36" s="1354"/>
      <c r="U36" s="1354"/>
      <c r="V36" s="1355"/>
      <c r="W36" s="1370"/>
      <c r="X36" s="1370"/>
      <c r="Y36" s="1370"/>
    </row>
    <row r="37" spans="2:34" ht="24" customHeight="1">
      <c r="C37" s="703" t="s">
        <v>426</v>
      </c>
      <c r="D37" s="1371" t="s">
        <v>479</v>
      </c>
      <c r="E37" s="1372"/>
      <c r="F37" s="1372"/>
      <c r="G37" s="1372"/>
      <c r="H37" s="1372"/>
      <c r="I37" s="1372"/>
      <c r="J37" s="1372"/>
      <c r="K37" s="1372"/>
      <c r="L37" s="1372"/>
      <c r="M37" s="1373"/>
      <c r="N37" s="1380">
        <f>様式4別添2!E18</f>
        <v>0</v>
      </c>
      <c r="O37" s="1380"/>
      <c r="P37" s="1380"/>
      <c r="Q37" s="1380"/>
      <c r="R37" s="1380"/>
      <c r="S37" s="1380"/>
      <c r="T37" s="1380"/>
      <c r="U37" s="1380"/>
      <c r="V37" s="686" t="s">
        <v>477</v>
      </c>
      <c r="W37" s="1370"/>
      <c r="X37" s="1370"/>
      <c r="Y37" s="1370"/>
    </row>
    <row r="38" spans="2:34" ht="24" customHeight="1">
      <c r="C38" s="704" t="s">
        <v>419</v>
      </c>
      <c r="D38" s="1337" t="s">
        <v>478</v>
      </c>
      <c r="E38" s="1338"/>
      <c r="F38" s="1338"/>
      <c r="G38" s="1338"/>
      <c r="H38" s="1338"/>
      <c r="I38" s="1338"/>
      <c r="J38" s="1338"/>
      <c r="K38" s="1338"/>
      <c r="L38" s="1338"/>
      <c r="M38" s="1339"/>
      <c r="N38" s="1380">
        <f>様式4別添2!F18</f>
        <v>0</v>
      </c>
      <c r="O38" s="1380"/>
      <c r="P38" s="1380"/>
      <c r="Q38" s="1380"/>
      <c r="R38" s="1380"/>
      <c r="S38" s="1380"/>
      <c r="T38" s="1380"/>
      <c r="U38" s="1380"/>
      <c r="V38" s="686" t="s">
        <v>477</v>
      </c>
      <c r="W38" s="1370"/>
      <c r="X38" s="1370"/>
      <c r="Y38" s="1370"/>
    </row>
    <row r="39" spans="2:34" ht="17.100000000000001" customHeight="1">
      <c r="C39" s="705" t="s">
        <v>389</v>
      </c>
      <c r="D39" s="1375" t="s">
        <v>476</v>
      </c>
      <c r="E39" s="1376"/>
      <c r="F39" s="1376"/>
      <c r="G39" s="1376"/>
      <c r="H39" s="1376"/>
      <c r="I39" s="1376"/>
      <c r="J39" s="1376"/>
      <c r="K39" s="1376"/>
      <c r="L39" s="1376"/>
      <c r="M39" s="1376"/>
      <c r="N39" s="1376"/>
      <c r="O39" s="1376"/>
      <c r="P39" s="1376"/>
      <c r="Q39" s="1376"/>
      <c r="R39" s="1376"/>
      <c r="S39" s="1376"/>
      <c r="T39" s="1376"/>
      <c r="U39" s="1376"/>
      <c r="V39" s="1376"/>
      <c r="W39" s="1376"/>
      <c r="X39" s="1376"/>
      <c r="Y39" s="1376"/>
      <c r="Z39" s="1376"/>
      <c r="AA39" s="1376"/>
      <c r="AB39" s="1376"/>
      <c r="AC39" s="1376"/>
      <c r="AD39" s="1376"/>
      <c r="AE39" s="1376"/>
      <c r="AF39" s="1376"/>
      <c r="AG39" s="1376"/>
      <c r="AH39" s="1376"/>
    </row>
    <row r="40" spans="2:34" ht="9" customHeight="1">
      <c r="B40" s="706"/>
      <c r="C40" s="706"/>
      <c r="D40" s="706"/>
      <c r="E40" s="706"/>
      <c r="F40" s="706"/>
      <c r="G40" s="706"/>
      <c r="H40" s="706"/>
      <c r="I40" s="706"/>
      <c r="J40" s="706"/>
      <c r="K40" s="706"/>
      <c r="L40" s="706"/>
      <c r="M40" s="706"/>
      <c r="N40" s="706"/>
      <c r="O40" s="706"/>
      <c r="P40" s="706"/>
      <c r="Q40" s="706"/>
      <c r="R40" s="706"/>
      <c r="S40" s="706"/>
      <c r="T40" s="706"/>
      <c r="U40" s="706"/>
      <c r="V40" s="706"/>
      <c r="W40" s="706"/>
      <c r="X40" s="706"/>
      <c r="Y40" s="706"/>
      <c r="Z40" s="706"/>
      <c r="AA40" s="706"/>
      <c r="AB40" s="706"/>
      <c r="AC40" s="706"/>
      <c r="AD40" s="706"/>
      <c r="AE40" s="706"/>
      <c r="AF40" s="706"/>
      <c r="AG40" s="706"/>
      <c r="AH40" s="706"/>
    </row>
    <row r="41" spans="2:34" ht="16.149999999999999" customHeight="1">
      <c r="C41" s="621" t="s">
        <v>475</v>
      </c>
    </row>
    <row r="42" spans="2:34" ht="16.149999999999999" customHeight="1">
      <c r="Q42" s="1377" t="s">
        <v>408</v>
      </c>
      <c r="R42" s="1377"/>
      <c r="S42" s="1377"/>
      <c r="T42" s="1377"/>
      <c r="U42" s="1377"/>
      <c r="V42" s="1377"/>
      <c r="W42" s="1377"/>
      <c r="X42" s="1377"/>
      <c r="Y42" s="1378"/>
      <c r="Z42" s="1378"/>
      <c r="AA42" s="1378"/>
      <c r="AB42" s="1378"/>
      <c r="AC42" s="1378"/>
      <c r="AD42" s="1378"/>
      <c r="AE42" s="1378"/>
      <c r="AF42" s="1378"/>
      <c r="AG42" s="1378"/>
      <c r="AH42" s="1378"/>
    </row>
    <row r="43" spans="2:34" ht="17.25" customHeight="1">
      <c r="S43" s="1379" t="s">
        <v>407</v>
      </c>
      <c r="T43" s="1379"/>
      <c r="U43" s="1379"/>
      <c r="V43" s="1379"/>
      <c r="W43" s="1379"/>
      <c r="X43" s="1379"/>
      <c r="Y43" s="1103"/>
      <c r="Z43" s="1103"/>
      <c r="AA43" s="1103"/>
      <c r="AB43" s="1103"/>
      <c r="AC43" s="1103"/>
      <c r="AD43" s="1103"/>
      <c r="AE43" s="1103"/>
      <c r="AF43" s="1103"/>
      <c r="AG43" s="1103"/>
      <c r="AH43" s="1103"/>
    </row>
    <row r="44" spans="2:34" ht="17.25" customHeight="1">
      <c r="S44" s="1374" t="s">
        <v>406</v>
      </c>
      <c r="T44" s="1374"/>
      <c r="U44" s="1374"/>
      <c r="V44" s="1374"/>
      <c r="W44" s="1374"/>
      <c r="X44" s="1374"/>
      <c r="Y44" s="1096"/>
      <c r="Z44" s="1096"/>
      <c r="AA44" s="1096"/>
      <c r="AB44" s="1096"/>
      <c r="AC44" s="1096"/>
      <c r="AD44" s="1096"/>
      <c r="AE44" s="1096"/>
      <c r="AF44" s="1096"/>
      <c r="AG44" s="1096"/>
      <c r="AH44" s="1096"/>
    </row>
  </sheetData>
  <sheetProtection insertRows="0"/>
  <mergeCells count="67">
    <mergeCell ref="C36:M36"/>
    <mergeCell ref="N36:V36"/>
    <mergeCell ref="W36:Y38"/>
    <mergeCell ref="D37:M37"/>
    <mergeCell ref="S44:X44"/>
    <mergeCell ref="Y44:AH44"/>
    <mergeCell ref="D39:AH39"/>
    <mergeCell ref="Q42:X42"/>
    <mergeCell ref="Y42:AH42"/>
    <mergeCell ref="S43:X43"/>
    <mergeCell ref="Y43:AH43"/>
    <mergeCell ref="N37:U37"/>
    <mergeCell ref="D38:M38"/>
    <mergeCell ref="N38:U38"/>
    <mergeCell ref="D28:X28"/>
    <mergeCell ref="Y28:AG28"/>
    <mergeCell ref="D22:X22"/>
    <mergeCell ref="Y22:AG22"/>
    <mergeCell ref="D23:X23"/>
    <mergeCell ref="Y23:AG23"/>
    <mergeCell ref="D26:X26"/>
    <mergeCell ref="Y26:AG26"/>
    <mergeCell ref="D20:X20"/>
    <mergeCell ref="Y20:AG20"/>
    <mergeCell ref="D21:X21"/>
    <mergeCell ref="Y21:AG21"/>
    <mergeCell ref="C33:I33"/>
    <mergeCell ref="J33:AH33"/>
    <mergeCell ref="D24:X24"/>
    <mergeCell ref="Y24:AG24"/>
    <mergeCell ref="D25:X25"/>
    <mergeCell ref="Y25:AG25"/>
    <mergeCell ref="D27:X27"/>
    <mergeCell ref="Y27:AG27"/>
    <mergeCell ref="D29:X29"/>
    <mergeCell ref="Y29:AG29"/>
    <mergeCell ref="C32:I32"/>
    <mergeCell ref="J32:AH32"/>
    <mergeCell ref="D13:M13"/>
    <mergeCell ref="N13:U13"/>
    <mergeCell ref="W13:AD13"/>
    <mergeCell ref="D19:X19"/>
    <mergeCell ref="Y19:AG19"/>
    <mergeCell ref="D17:X17"/>
    <mergeCell ref="Y17:AG17"/>
    <mergeCell ref="D18:X18"/>
    <mergeCell ref="Y18:AG18"/>
    <mergeCell ref="D14:M14"/>
    <mergeCell ref="N14:U14"/>
    <mergeCell ref="W14:AD14"/>
    <mergeCell ref="D12:M12"/>
    <mergeCell ref="N12:U12"/>
    <mergeCell ref="W12:AD12"/>
    <mergeCell ref="R6:W6"/>
    <mergeCell ref="X6:AJ6"/>
    <mergeCell ref="AG10:AI10"/>
    <mergeCell ref="D11:M11"/>
    <mergeCell ref="N11:U11"/>
    <mergeCell ref="W11:AD11"/>
    <mergeCell ref="AG11:AI11"/>
    <mergeCell ref="N10:V10"/>
    <mergeCell ref="W10:AE10"/>
    <mergeCell ref="B2:AJ2"/>
    <mergeCell ref="R4:W4"/>
    <mergeCell ref="X4:AJ4"/>
    <mergeCell ref="R5:W5"/>
    <mergeCell ref="X5:AJ5"/>
  </mergeCells>
  <phoneticPr fontId="4"/>
  <printOptions horizontalCentered="1"/>
  <pageMargins left="0.78740157480314965" right="0.78740157480314965" top="0.59055118110236227" bottom="0.59055118110236227" header="0.51181102362204722" footer="0.51181102362204722"/>
  <pageSetup paperSize="9" scale="63" fitToHeight="0" orientation="portrait" r:id="rId1"/>
  <headerFooter alignWithMargins="0"/>
  <rowBreaks count="1" manualBreakCount="1">
    <brk id="44" max="34"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372A3-2A5D-4178-BAD6-8EFA45CF1942}">
  <sheetPr>
    <pageSetUpPr fitToPage="1"/>
  </sheetPr>
  <dimension ref="A1:AX95"/>
  <sheetViews>
    <sheetView showGridLines="0" view="pageBreakPreview" zoomScale="55" zoomScaleNormal="100" zoomScaleSheetLayoutView="55" workbookViewId="0">
      <selection activeCell="B70" sqref="B70:Z70"/>
    </sheetView>
  </sheetViews>
  <sheetFormatPr defaultColWidth="9.125" defaultRowHeight="12"/>
  <cols>
    <col min="1" max="3" width="4.625" style="501" customWidth="1"/>
    <col min="4" max="4" width="15" style="501" customWidth="1"/>
    <col min="5" max="5" width="7.125" style="501" customWidth="1"/>
    <col min="6" max="6" width="16" style="501" customWidth="1"/>
    <col min="7" max="7" width="12.125" style="501" customWidth="1"/>
    <col min="8" max="8" width="7.625" style="501" customWidth="1"/>
    <col min="9" max="9" width="10.125" style="501" customWidth="1"/>
    <col min="10" max="10" width="8.5" style="501" customWidth="1"/>
    <col min="11" max="16" width="21.375" style="501" customWidth="1"/>
    <col min="17" max="17" width="26.125" style="501" customWidth="1"/>
    <col min="18" max="20" width="21.375" style="501" customWidth="1"/>
    <col min="21" max="21" width="16.375" style="501" customWidth="1"/>
    <col min="22" max="23" width="16.875" style="501" customWidth="1"/>
    <col min="24" max="24" width="21.375" style="501" customWidth="1"/>
    <col min="25" max="25" width="38.875" style="501" customWidth="1"/>
    <col min="26" max="29" width="21.375" style="501" customWidth="1"/>
    <col min="30" max="30" width="26.125" style="501" customWidth="1"/>
    <col min="31" max="33" width="19.375" style="501" customWidth="1"/>
    <col min="34" max="36" width="18.5" style="501" customWidth="1"/>
    <col min="37" max="37" width="18.125" style="501" customWidth="1"/>
    <col min="38" max="38" width="15.375" style="501" customWidth="1"/>
    <col min="39" max="40" width="19.5" style="501" customWidth="1"/>
    <col min="41" max="41" width="22.375" style="501" customWidth="1"/>
    <col min="42" max="42" width="2.5" style="501" customWidth="1"/>
    <col min="43" max="43" width="5.75" style="501" bestFit="1" customWidth="1"/>
    <col min="44" max="44" width="9.5" style="501" bestFit="1" customWidth="1"/>
    <col min="45" max="45" width="7.375" style="501" bestFit="1" customWidth="1"/>
    <col min="46" max="47" width="34.5" style="501" bestFit="1" customWidth="1"/>
    <col min="48" max="49" width="22" style="501" bestFit="1" customWidth="1"/>
    <col min="50" max="50" width="67" style="501" customWidth="1"/>
    <col min="51" max="16384" width="9.125" style="501"/>
  </cols>
  <sheetData>
    <row r="1" spans="1:50" ht="33.6" customHeight="1">
      <c r="A1" s="573" t="s">
        <v>579</v>
      </c>
      <c r="P1" s="527"/>
      <c r="AE1" s="1415" t="s">
        <v>578</v>
      </c>
      <c r="AF1" s="1381">
        <f>様式4!$X$5</f>
        <v>0</v>
      </c>
      <c r="AG1" s="1382"/>
      <c r="AQ1" s="723" t="s">
        <v>652</v>
      </c>
      <c r="AR1" s="723" t="s">
        <v>653</v>
      </c>
      <c r="AS1" s="723" t="s">
        <v>654</v>
      </c>
      <c r="AT1" s="723" t="s">
        <v>655</v>
      </c>
      <c r="AU1" s="723" t="s">
        <v>656</v>
      </c>
      <c r="AV1" s="723" t="s">
        <v>657</v>
      </c>
      <c r="AW1" s="723" t="s">
        <v>658</v>
      </c>
      <c r="AX1" s="723" t="s">
        <v>659</v>
      </c>
    </row>
    <row r="2" spans="1:50" ht="33.6" customHeight="1">
      <c r="A2" s="572"/>
      <c r="P2" s="527"/>
      <c r="AE2" s="1416"/>
      <c r="AF2" s="1383"/>
      <c r="AG2" s="1384"/>
      <c r="AQ2" s="724">
        <f>A11</f>
        <v>1</v>
      </c>
      <c r="AR2" s="724" t="str">
        <f>IF(B11="","",B11)</f>
        <v/>
      </c>
      <c r="AS2" s="724" t="str">
        <f>IF(F11="","",F11)</f>
        <v/>
      </c>
      <c r="AT2" s="724" t="str">
        <f>IF(K11="","",K11)</f>
        <v/>
      </c>
      <c r="AU2" s="724" t="str">
        <f>IF(S11="","",S11)</f>
        <v/>
      </c>
      <c r="AV2" s="724">
        <f>IF(T11="","",T11)</f>
        <v>0</v>
      </c>
      <c r="AW2" s="724" t="str">
        <f>IF(X11="","",X11)</f>
        <v/>
      </c>
      <c r="AX2" s="725" t="str">
        <f>IF(AE11="","",AE11)</f>
        <v/>
      </c>
    </row>
    <row r="3" spans="1:50" ht="24.75" customHeight="1" thickBot="1">
      <c r="A3" s="566" t="s">
        <v>577</v>
      </c>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D3" s="566"/>
      <c r="AE3" s="1417"/>
      <c r="AF3" s="1385"/>
      <c r="AG3" s="1386"/>
      <c r="AJ3" s="557"/>
      <c r="AQ3" s="724">
        <f>A12</f>
        <v>2</v>
      </c>
      <c r="AR3" s="724" t="str">
        <f t="shared" ref="AR3:AR51" si="0">IF(B12="","",B12)</f>
        <v/>
      </c>
      <c r="AS3" s="724" t="str">
        <f t="shared" ref="AS3:AS51" si="1">IF(F12="","",F12)</f>
        <v/>
      </c>
      <c r="AT3" s="724" t="str">
        <f t="shared" ref="AT3:AT51" si="2">IF(K12="","",K12)</f>
        <v/>
      </c>
      <c r="AU3" s="724" t="str">
        <f t="shared" ref="AU3:AV18" si="3">IF(S12="","",S12)</f>
        <v/>
      </c>
      <c r="AV3" s="724">
        <f t="shared" si="3"/>
        <v>0</v>
      </c>
      <c r="AW3" s="724" t="str">
        <f t="shared" ref="AW3:AW51" si="4">IF(X12="","",X12)</f>
        <v/>
      </c>
      <c r="AX3" s="725" t="str">
        <f t="shared" ref="AX3:AX51" si="5">IF(AE12="","",AE12)</f>
        <v/>
      </c>
    </row>
    <row r="4" spans="1:50" ht="24.75" customHeight="1">
      <c r="A4" s="566"/>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c r="AB4" s="566"/>
      <c r="AC4" s="566"/>
      <c r="AD4" s="566"/>
      <c r="AE4" s="566"/>
      <c r="AF4" s="566"/>
      <c r="AG4" s="571"/>
      <c r="AH4" s="566"/>
      <c r="AI4" s="566"/>
      <c r="AJ4" s="566"/>
      <c r="AK4" s="571"/>
      <c r="AL4" s="571"/>
      <c r="AM4" s="570"/>
      <c r="AN4" s="570"/>
      <c r="AO4" s="569"/>
      <c r="AP4" s="557"/>
      <c r="AQ4" s="724">
        <f t="shared" ref="AQ4:AQ51" si="6">A13</f>
        <v>3</v>
      </c>
      <c r="AR4" s="724" t="str">
        <f t="shared" si="0"/>
        <v/>
      </c>
      <c r="AS4" s="724" t="str">
        <f t="shared" si="1"/>
        <v/>
      </c>
      <c r="AT4" s="724" t="str">
        <f t="shared" si="2"/>
        <v/>
      </c>
      <c r="AU4" s="724" t="str">
        <f t="shared" si="3"/>
        <v/>
      </c>
      <c r="AV4" s="724">
        <f t="shared" si="3"/>
        <v>0</v>
      </c>
      <c r="AW4" s="724" t="str">
        <f t="shared" si="4"/>
        <v/>
      </c>
      <c r="AX4" s="725" t="str">
        <f t="shared" si="5"/>
        <v/>
      </c>
    </row>
    <row r="5" spans="1:50" s="565" customFormat="1" ht="39.75" customHeight="1" thickBot="1">
      <c r="A5" s="1387" t="s">
        <v>576</v>
      </c>
      <c r="B5" s="1387"/>
      <c r="C5" s="1387"/>
      <c r="D5" s="1387"/>
      <c r="E5" s="1387"/>
      <c r="F5" s="1387"/>
      <c r="G5" s="1387"/>
      <c r="H5" s="1387"/>
      <c r="I5" s="1387"/>
      <c r="J5" s="1387"/>
      <c r="K5" s="1387"/>
      <c r="L5" s="1387"/>
      <c r="M5" s="1387"/>
      <c r="N5" s="1387"/>
      <c r="O5" s="566"/>
      <c r="P5" s="566"/>
      <c r="Q5" s="566"/>
      <c r="R5" s="566"/>
      <c r="S5" s="568"/>
      <c r="T5" s="568"/>
      <c r="U5" s="568"/>
      <c r="V5" s="568"/>
      <c r="W5" s="568"/>
      <c r="X5" s="566"/>
      <c r="Y5" s="566"/>
      <c r="Z5" s="566"/>
      <c r="AA5" s="566"/>
      <c r="AB5" s="566"/>
      <c r="AC5" s="566"/>
      <c r="AD5" s="568"/>
      <c r="AE5" s="568"/>
      <c r="AF5" s="568"/>
      <c r="AG5" s="568"/>
      <c r="AH5" s="566"/>
      <c r="AI5" s="568"/>
      <c r="AJ5" s="568"/>
      <c r="AK5" s="568"/>
      <c r="AL5" s="568"/>
      <c r="AM5" s="568"/>
      <c r="AN5" s="568"/>
      <c r="AO5" s="567"/>
      <c r="AP5" s="566"/>
      <c r="AQ5" s="724">
        <f t="shared" si="6"/>
        <v>4</v>
      </c>
      <c r="AR5" s="724" t="str">
        <f t="shared" si="0"/>
        <v/>
      </c>
      <c r="AS5" s="724" t="str">
        <f t="shared" si="1"/>
        <v/>
      </c>
      <c r="AT5" s="724" t="str">
        <f t="shared" si="2"/>
        <v/>
      </c>
      <c r="AU5" s="724" t="str">
        <f t="shared" si="3"/>
        <v/>
      </c>
      <c r="AV5" s="724">
        <f t="shared" si="3"/>
        <v>0</v>
      </c>
      <c r="AW5" s="724" t="str">
        <f t="shared" si="4"/>
        <v/>
      </c>
      <c r="AX5" s="725" t="str">
        <f t="shared" si="5"/>
        <v/>
      </c>
    </row>
    <row r="6" spans="1:50" ht="33" customHeight="1">
      <c r="A6" s="1388" t="s">
        <v>575</v>
      </c>
      <c r="B6" s="1389" t="s">
        <v>574</v>
      </c>
      <c r="C6" s="1389"/>
      <c r="D6" s="1389"/>
      <c r="E6" s="1389" t="s">
        <v>573</v>
      </c>
      <c r="F6" s="1389" t="s">
        <v>572</v>
      </c>
      <c r="G6" s="1389" t="s">
        <v>571</v>
      </c>
      <c r="H6" s="1389" t="s">
        <v>570</v>
      </c>
      <c r="I6" s="1389" t="s">
        <v>569</v>
      </c>
      <c r="J6" s="1389" t="s">
        <v>568</v>
      </c>
      <c r="K6" s="1403" t="s">
        <v>567</v>
      </c>
      <c r="L6" s="1404"/>
      <c r="M6" s="1404"/>
      <c r="N6" s="1404"/>
      <c r="O6" s="1405"/>
      <c r="P6" s="1405"/>
      <c r="Q6" s="1405"/>
      <c r="R6" s="1406"/>
      <c r="S6" s="1407" t="s">
        <v>566</v>
      </c>
      <c r="T6" s="1408"/>
      <c r="U6" s="1408"/>
      <c r="V6" s="1408"/>
      <c r="W6" s="1408"/>
      <c r="X6" s="1408"/>
      <c r="Y6" s="1408"/>
      <c r="Z6" s="1408"/>
      <c r="AA6" s="1409"/>
      <c r="AB6" s="1409"/>
      <c r="AC6" s="1409"/>
      <c r="AD6" s="1410"/>
      <c r="AE6" s="1390" t="s">
        <v>565</v>
      </c>
      <c r="AF6" s="1391"/>
      <c r="AG6" s="1391"/>
      <c r="AH6" s="557"/>
      <c r="AQ6" s="724">
        <f t="shared" si="6"/>
        <v>5</v>
      </c>
      <c r="AR6" s="724" t="str">
        <f t="shared" si="0"/>
        <v/>
      </c>
      <c r="AS6" s="724" t="str">
        <f t="shared" si="1"/>
        <v/>
      </c>
      <c r="AT6" s="724" t="str">
        <f t="shared" si="2"/>
        <v/>
      </c>
      <c r="AU6" s="724" t="str">
        <f t="shared" si="3"/>
        <v/>
      </c>
      <c r="AV6" s="724">
        <f t="shared" si="3"/>
        <v>0</v>
      </c>
      <c r="AW6" s="724" t="str">
        <f t="shared" si="4"/>
        <v/>
      </c>
      <c r="AX6" s="725" t="str">
        <f t="shared" si="5"/>
        <v/>
      </c>
    </row>
    <row r="7" spans="1:50" ht="44.25" customHeight="1">
      <c r="A7" s="1388"/>
      <c r="B7" s="1389"/>
      <c r="C7" s="1389"/>
      <c r="D7" s="1389"/>
      <c r="E7" s="1389"/>
      <c r="F7" s="1389"/>
      <c r="G7" s="1389"/>
      <c r="H7" s="1389"/>
      <c r="I7" s="1389"/>
      <c r="J7" s="1389"/>
      <c r="K7" s="564" t="s">
        <v>426</v>
      </c>
      <c r="L7" s="562" t="s">
        <v>419</v>
      </c>
      <c r="M7" s="562" t="s">
        <v>564</v>
      </c>
      <c r="N7" s="562" t="s">
        <v>563</v>
      </c>
      <c r="O7" s="563" t="s">
        <v>562</v>
      </c>
      <c r="P7" s="563" t="s">
        <v>561</v>
      </c>
      <c r="Q7" s="562" t="s">
        <v>560</v>
      </c>
      <c r="R7" s="1392" t="s">
        <v>559</v>
      </c>
      <c r="S7" s="561" t="s">
        <v>558</v>
      </c>
      <c r="T7" s="560" t="s">
        <v>557</v>
      </c>
      <c r="U7" s="1394" t="s">
        <v>556</v>
      </c>
      <c r="V7" s="1395"/>
      <c r="W7" s="1396"/>
      <c r="X7" s="560" t="s">
        <v>555</v>
      </c>
      <c r="Y7" s="1394" t="s">
        <v>554</v>
      </c>
      <c r="Z7" s="1396"/>
      <c r="AA7" s="560" t="s">
        <v>553</v>
      </c>
      <c r="AB7" s="560" t="s">
        <v>552</v>
      </c>
      <c r="AC7" s="559" t="s">
        <v>551</v>
      </c>
      <c r="AD7" s="558" t="s">
        <v>550</v>
      </c>
      <c r="AE7" s="1390"/>
      <c r="AF7" s="1391"/>
      <c r="AG7" s="1391"/>
      <c r="AH7" s="557"/>
      <c r="AQ7" s="724">
        <f t="shared" si="6"/>
        <v>6</v>
      </c>
      <c r="AR7" s="724" t="str">
        <f t="shared" si="0"/>
        <v/>
      </c>
      <c r="AS7" s="724" t="str">
        <f t="shared" si="1"/>
        <v/>
      </c>
      <c r="AT7" s="724" t="str">
        <f t="shared" si="2"/>
        <v/>
      </c>
      <c r="AU7" s="724" t="str">
        <f t="shared" si="3"/>
        <v/>
      </c>
      <c r="AV7" s="724">
        <f t="shared" si="3"/>
        <v>0</v>
      </c>
      <c r="AW7" s="724" t="str">
        <f t="shared" si="4"/>
        <v/>
      </c>
      <c r="AX7" s="725" t="str">
        <f t="shared" si="5"/>
        <v/>
      </c>
    </row>
    <row r="8" spans="1:50" ht="44.25" customHeight="1">
      <c r="A8" s="1388"/>
      <c r="B8" s="1389"/>
      <c r="C8" s="1389"/>
      <c r="D8" s="1389"/>
      <c r="E8" s="1389"/>
      <c r="F8" s="1389"/>
      <c r="G8" s="1389"/>
      <c r="H8" s="1389"/>
      <c r="I8" s="1389"/>
      <c r="J8" s="1389"/>
      <c r="K8" s="1397" t="s">
        <v>549</v>
      </c>
      <c r="L8" s="1398" t="s">
        <v>548</v>
      </c>
      <c r="M8" s="1398" t="s">
        <v>547</v>
      </c>
      <c r="N8" s="1398" t="s">
        <v>546</v>
      </c>
      <c r="O8" s="1399" t="s">
        <v>545</v>
      </c>
      <c r="P8" s="1399" t="s">
        <v>544</v>
      </c>
      <c r="Q8" s="1402" t="s">
        <v>543</v>
      </c>
      <c r="R8" s="1393"/>
      <c r="S8" s="1430" t="s">
        <v>542</v>
      </c>
      <c r="T8" s="1431" t="s">
        <v>480</v>
      </c>
      <c r="U8" s="1411"/>
      <c r="V8" s="1411"/>
      <c r="W8" s="1412"/>
      <c r="X8" s="1411" t="s">
        <v>541</v>
      </c>
      <c r="Y8" s="1411"/>
      <c r="Z8" s="1412"/>
      <c r="AA8" s="1413" t="s">
        <v>540</v>
      </c>
      <c r="AB8" s="1398" t="s">
        <v>539</v>
      </c>
      <c r="AC8" s="1399" t="s">
        <v>538</v>
      </c>
      <c r="AD8" s="1414" t="s">
        <v>537</v>
      </c>
      <c r="AE8" s="1390"/>
      <c r="AF8" s="1391"/>
      <c r="AG8" s="1391"/>
      <c r="AH8" s="557"/>
      <c r="AQ8" s="724">
        <f t="shared" si="6"/>
        <v>7</v>
      </c>
      <c r="AR8" s="724" t="str">
        <f t="shared" si="0"/>
        <v/>
      </c>
      <c r="AS8" s="724" t="str">
        <f t="shared" si="1"/>
        <v/>
      </c>
      <c r="AT8" s="724" t="str">
        <f t="shared" si="2"/>
        <v/>
      </c>
      <c r="AU8" s="724" t="str">
        <f t="shared" si="3"/>
        <v/>
      </c>
      <c r="AV8" s="724">
        <f t="shared" si="3"/>
        <v>0</v>
      </c>
      <c r="AW8" s="724" t="str">
        <f t="shared" si="4"/>
        <v/>
      </c>
      <c r="AX8" s="725" t="str">
        <f t="shared" si="5"/>
        <v/>
      </c>
    </row>
    <row r="9" spans="1:50" ht="64.5" customHeight="1">
      <c r="A9" s="1388"/>
      <c r="B9" s="1389"/>
      <c r="C9" s="1389"/>
      <c r="D9" s="1389"/>
      <c r="E9" s="1389"/>
      <c r="F9" s="1389"/>
      <c r="G9" s="1389"/>
      <c r="H9" s="1389"/>
      <c r="I9" s="1389"/>
      <c r="J9" s="1389"/>
      <c r="K9" s="1397"/>
      <c r="L9" s="1398"/>
      <c r="M9" s="1398"/>
      <c r="N9" s="1398"/>
      <c r="O9" s="1400"/>
      <c r="P9" s="1400"/>
      <c r="Q9" s="1402"/>
      <c r="R9" s="1418" t="s">
        <v>536</v>
      </c>
      <c r="S9" s="1430"/>
      <c r="T9" s="1420" t="s">
        <v>535</v>
      </c>
      <c r="U9" s="1421"/>
      <c r="V9" s="1421"/>
      <c r="W9" s="1421"/>
      <c r="X9" s="1422" t="s">
        <v>534</v>
      </c>
      <c r="Y9" s="1422" t="s">
        <v>633</v>
      </c>
      <c r="Z9" s="1422" t="s">
        <v>533</v>
      </c>
      <c r="AA9" s="1413"/>
      <c r="AB9" s="1398"/>
      <c r="AC9" s="1400"/>
      <c r="AD9" s="1414"/>
      <c r="AE9" s="1390"/>
      <c r="AF9" s="1391"/>
      <c r="AG9" s="1391"/>
      <c r="AH9" s="556"/>
      <c r="AQ9" s="724">
        <f t="shared" si="6"/>
        <v>8</v>
      </c>
      <c r="AR9" s="724" t="str">
        <f t="shared" si="0"/>
        <v/>
      </c>
      <c r="AS9" s="724" t="str">
        <f t="shared" si="1"/>
        <v/>
      </c>
      <c r="AT9" s="724" t="str">
        <f t="shared" si="2"/>
        <v/>
      </c>
      <c r="AU9" s="724" t="str">
        <f t="shared" si="3"/>
        <v/>
      </c>
      <c r="AV9" s="724">
        <f t="shared" si="3"/>
        <v>0</v>
      </c>
      <c r="AW9" s="724" t="str">
        <f t="shared" si="4"/>
        <v/>
      </c>
      <c r="AX9" s="725" t="str">
        <f t="shared" si="5"/>
        <v/>
      </c>
    </row>
    <row r="10" spans="1:50" ht="88.5" customHeight="1">
      <c r="A10" s="1388"/>
      <c r="B10" s="1389"/>
      <c r="C10" s="1389"/>
      <c r="D10" s="1389"/>
      <c r="E10" s="1389"/>
      <c r="F10" s="1389"/>
      <c r="G10" s="1389"/>
      <c r="H10" s="1389"/>
      <c r="I10" s="1389"/>
      <c r="J10" s="1389"/>
      <c r="K10" s="1397"/>
      <c r="L10" s="1398"/>
      <c r="M10" s="1398"/>
      <c r="N10" s="1398"/>
      <c r="O10" s="1401"/>
      <c r="P10" s="1401"/>
      <c r="Q10" s="1402"/>
      <c r="R10" s="1419"/>
      <c r="S10" s="1430"/>
      <c r="T10" s="555" t="s">
        <v>532</v>
      </c>
      <c r="U10" s="554" t="s">
        <v>531</v>
      </c>
      <c r="V10" s="554" t="s">
        <v>530</v>
      </c>
      <c r="W10" s="554" t="s">
        <v>529</v>
      </c>
      <c r="X10" s="1423"/>
      <c r="Y10" s="1423"/>
      <c r="Z10" s="1423"/>
      <c r="AA10" s="1413"/>
      <c r="AB10" s="1398"/>
      <c r="AC10" s="1401"/>
      <c r="AD10" s="1414"/>
      <c r="AE10" s="1390"/>
      <c r="AF10" s="1391"/>
      <c r="AG10" s="1391"/>
      <c r="AH10" s="553"/>
      <c r="AI10" s="721" t="s">
        <v>651</v>
      </c>
      <c r="AQ10" s="724">
        <f t="shared" si="6"/>
        <v>9</v>
      </c>
      <c r="AR10" s="724" t="str">
        <f t="shared" si="0"/>
        <v/>
      </c>
      <c r="AS10" s="724" t="str">
        <f t="shared" si="1"/>
        <v/>
      </c>
      <c r="AT10" s="724" t="str">
        <f t="shared" si="2"/>
        <v/>
      </c>
      <c r="AU10" s="724" t="str">
        <f t="shared" si="3"/>
        <v/>
      </c>
      <c r="AV10" s="724">
        <f t="shared" si="3"/>
        <v>0</v>
      </c>
      <c r="AW10" s="724" t="str">
        <f t="shared" si="4"/>
        <v/>
      </c>
      <c r="AX10" s="725" t="str">
        <f t="shared" si="5"/>
        <v/>
      </c>
    </row>
    <row r="11" spans="1:50" s="506" customFormat="1" ht="30" customHeight="1">
      <c r="A11" s="552">
        <f>ROWS(A$11:A11)</f>
        <v>1</v>
      </c>
      <c r="B11" s="1438"/>
      <c r="C11" s="1438"/>
      <c r="D11" s="1438"/>
      <c r="E11" s="551"/>
      <c r="F11" s="551"/>
      <c r="G11" s="707"/>
      <c r="H11" s="707"/>
      <c r="I11" s="707"/>
      <c r="J11" s="708"/>
      <c r="K11" s="541"/>
      <c r="L11" s="1439" t="s">
        <v>615</v>
      </c>
      <c r="M11" s="1439" t="s">
        <v>615</v>
      </c>
      <c r="N11" s="1441" t="s">
        <v>615</v>
      </c>
      <c r="O11" s="538"/>
      <c r="P11" s="538"/>
      <c r="Q11" s="1444" t="s">
        <v>615</v>
      </c>
      <c r="R11" s="1427" t="s">
        <v>615</v>
      </c>
      <c r="S11" s="550"/>
      <c r="T11" s="539">
        <f t="shared" ref="T11:T61" si="7">SUM(U11:W11)</f>
        <v>0</v>
      </c>
      <c r="U11" s="538"/>
      <c r="V11" s="538"/>
      <c r="W11" s="538"/>
      <c r="X11" s="720"/>
      <c r="Y11" s="538"/>
      <c r="Z11" s="538"/>
      <c r="AA11" s="549"/>
      <c r="AB11" s="1447" t="s">
        <v>615</v>
      </c>
      <c r="AC11" s="548"/>
      <c r="AD11" s="1447" t="s">
        <v>615</v>
      </c>
      <c r="AE11" s="1425"/>
      <c r="AF11" s="1426"/>
      <c r="AG11" s="1426"/>
      <c r="AH11" s="528"/>
      <c r="AI11" s="722" t="str">
        <f>IF(OR($Y11=$Y$80,$Y11=$Y$81,$Y11=$Y$82,$Y11=$Y$84),1,IF(OR($Y11=$Y$83,$Y11=$Y$85),2,"-"))</f>
        <v>-</v>
      </c>
      <c r="AQ11" s="724">
        <f t="shared" si="6"/>
        <v>10</v>
      </c>
      <c r="AR11" s="724" t="str">
        <f t="shared" si="0"/>
        <v/>
      </c>
      <c r="AS11" s="724" t="str">
        <f t="shared" si="1"/>
        <v/>
      </c>
      <c r="AT11" s="724" t="str">
        <f t="shared" si="2"/>
        <v/>
      </c>
      <c r="AU11" s="724" t="str">
        <f t="shared" si="3"/>
        <v/>
      </c>
      <c r="AV11" s="724">
        <f t="shared" si="3"/>
        <v>0</v>
      </c>
      <c r="AW11" s="724" t="str">
        <f t="shared" si="4"/>
        <v/>
      </c>
      <c r="AX11" s="725" t="str">
        <f t="shared" si="5"/>
        <v/>
      </c>
    </row>
    <row r="12" spans="1:50" s="506" customFormat="1" ht="30" customHeight="1">
      <c r="A12" s="552">
        <f>ROWS(A$11:A12)</f>
        <v>2</v>
      </c>
      <c r="B12" s="1432"/>
      <c r="C12" s="1433"/>
      <c r="D12" s="1434"/>
      <c r="E12" s="551"/>
      <c r="F12" s="547"/>
      <c r="G12" s="707"/>
      <c r="H12" s="709"/>
      <c r="I12" s="709"/>
      <c r="J12" s="708"/>
      <c r="K12" s="541"/>
      <c r="L12" s="1440"/>
      <c r="M12" s="1440"/>
      <c r="N12" s="1442"/>
      <c r="O12" s="538"/>
      <c r="P12" s="538"/>
      <c r="Q12" s="1445"/>
      <c r="R12" s="1427"/>
      <c r="S12" s="550"/>
      <c r="T12" s="539">
        <f t="shared" si="7"/>
        <v>0</v>
      </c>
      <c r="U12" s="538"/>
      <c r="V12" s="538"/>
      <c r="W12" s="538"/>
      <c r="X12" s="720"/>
      <c r="Y12" s="538"/>
      <c r="Z12" s="538"/>
      <c r="AA12" s="549"/>
      <c r="AB12" s="1448"/>
      <c r="AC12" s="548"/>
      <c r="AD12" s="1448"/>
      <c r="AE12" s="1425"/>
      <c r="AF12" s="1426"/>
      <c r="AG12" s="1426"/>
      <c r="AH12" s="528"/>
      <c r="AI12" s="722" t="str">
        <f t="shared" ref="AI12:AI60" si="8">IF(OR($Y12=$Y$80,$Y12=$Y$81,$Y12=$Y$82,$Y12=$Y$84),1,IF(OR($Y12=$Y$83,$Y12=$Y$85),2,"-"))</f>
        <v>-</v>
      </c>
      <c r="AQ12" s="724">
        <f t="shared" si="6"/>
        <v>11</v>
      </c>
      <c r="AR12" s="724" t="str">
        <f t="shared" si="0"/>
        <v/>
      </c>
      <c r="AS12" s="724" t="str">
        <f t="shared" si="1"/>
        <v/>
      </c>
      <c r="AT12" s="724" t="str">
        <f t="shared" si="2"/>
        <v/>
      </c>
      <c r="AU12" s="724" t="str">
        <f t="shared" si="3"/>
        <v/>
      </c>
      <c r="AV12" s="724">
        <f t="shared" si="3"/>
        <v>0</v>
      </c>
      <c r="AW12" s="724" t="str">
        <f t="shared" si="4"/>
        <v/>
      </c>
      <c r="AX12" s="725" t="str">
        <f t="shared" si="5"/>
        <v/>
      </c>
    </row>
    <row r="13" spans="1:50" s="506" customFormat="1" ht="30" customHeight="1">
      <c r="A13" s="546">
        <f>ROWS(A$11:A13)</f>
        <v>3</v>
      </c>
      <c r="B13" s="1432"/>
      <c r="C13" s="1433"/>
      <c r="D13" s="1434"/>
      <c r="E13" s="547"/>
      <c r="F13" s="547"/>
      <c r="G13" s="707"/>
      <c r="H13" s="707"/>
      <c r="I13" s="707"/>
      <c r="J13" s="708"/>
      <c r="K13" s="541"/>
      <c r="L13" s="1440"/>
      <c r="M13" s="1440"/>
      <c r="N13" s="1442"/>
      <c r="O13" s="538"/>
      <c r="P13" s="538"/>
      <c r="Q13" s="1445"/>
      <c r="R13" s="1427"/>
      <c r="S13" s="545"/>
      <c r="T13" s="539">
        <f t="shared" si="7"/>
        <v>0</v>
      </c>
      <c r="U13" s="538"/>
      <c r="V13" s="538"/>
      <c r="W13" s="538"/>
      <c r="X13" s="538"/>
      <c r="Y13" s="538"/>
      <c r="Z13" s="538"/>
      <c r="AA13" s="544"/>
      <c r="AB13" s="1448"/>
      <c r="AC13" s="543"/>
      <c r="AD13" s="1448"/>
      <c r="AE13" s="1435"/>
      <c r="AF13" s="1429"/>
      <c r="AG13" s="1429"/>
      <c r="AH13" s="528"/>
      <c r="AI13" s="722" t="str">
        <f t="shared" si="8"/>
        <v>-</v>
      </c>
      <c r="AQ13" s="724">
        <f t="shared" si="6"/>
        <v>12</v>
      </c>
      <c r="AR13" s="724" t="str">
        <f t="shared" si="0"/>
        <v/>
      </c>
      <c r="AS13" s="724" t="str">
        <f t="shared" si="1"/>
        <v/>
      </c>
      <c r="AT13" s="724" t="str">
        <f t="shared" si="2"/>
        <v/>
      </c>
      <c r="AU13" s="724" t="str">
        <f t="shared" si="3"/>
        <v/>
      </c>
      <c r="AV13" s="724">
        <f t="shared" si="3"/>
        <v>0</v>
      </c>
      <c r="AW13" s="724" t="str">
        <f t="shared" si="4"/>
        <v/>
      </c>
      <c r="AX13" s="725" t="str">
        <f t="shared" si="5"/>
        <v/>
      </c>
    </row>
    <row r="14" spans="1:50" s="506" customFormat="1" ht="30" customHeight="1">
      <c r="A14" s="546">
        <f>ROWS(A$11:A14)</f>
        <v>4</v>
      </c>
      <c r="B14" s="1432"/>
      <c r="C14" s="1433"/>
      <c r="D14" s="1434"/>
      <c r="E14" s="547"/>
      <c r="F14" s="547"/>
      <c r="G14" s="707"/>
      <c r="H14" s="707"/>
      <c r="I14" s="707"/>
      <c r="J14" s="708"/>
      <c r="K14" s="541"/>
      <c r="L14" s="1440"/>
      <c r="M14" s="1440"/>
      <c r="N14" s="1442"/>
      <c r="O14" s="538"/>
      <c r="P14" s="538"/>
      <c r="Q14" s="1445"/>
      <c r="R14" s="1427"/>
      <c r="S14" s="545"/>
      <c r="T14" s="539">
        <f t="shared" si="7"/>
        <v>0</v>
      </c>
      <c r="U14" s="538"/>
      <c r="V14" s="538"/>
      <c r="W14" s="538"/>
      <c r="X14" s="538"/>
      <c r="Y14" s="538"/>
      <c r="Z14" s="538"/>
      <c r="AA14" s="544"/>
      <c r="AB14" s="1448"/>
      <c r="AC14" s="543"/>
      <c r="AD14" s="1448"/>
      <c r="AE14" s="1436"/>
      <c r="AF14" s="1437"/>
      <c r="AG14" s="1437"/>
      <c r="AH14" s="528"/>
      <c r="AI14" s="722" t="str">
        <f t="shared" si="8"/>
        <v>-</v>
      </c>
      <c r="AQ14" s="724">
        <f t="shared" si="6"/>
        <v>13</v>
      </c>
      <c r="AR14" s="724" t="str">
        <f t="shared" si="0"/>
        <v/>
      </c>
      <c r="AS14" s="724" t="str">
        <f t="shared" si="1"/>
        <v/>
      </c>
      <c r="AT14" s="724" t="str">
        <f t="shared" si="2"/>
        <v/>
      </c>
      <c r="AU14" s="724" t="str">
        <f t="shared" si="3"/>
        <v/>
      </c>
      <c r="AV14" s="724">
        <f t="shared" si="3"/>
        <v>0</v>
      </c>
      <c r="AW14" s="724" t="str">
        <f t="shared" si="4"/>
        <v/>
      </c>
      <c r="AX14" s="725" t="str">
        <f t="shared" si="5"/>
        <v/>
      </c>
    </row>
    <row r="15" spans="1:50" s="506" customFormat="1" ht="30" customHeight="1">
      <c r="A15" s="546">
        <f>ROWS(A$11:A15)</f>
        <v>5</v>
      </c>
      <c r="B15" s="1432"/>
      <c r="C15" s="1433"/>
      <c r="D15" s="1434"/>
      <c r="E15" s="547"/>
      <c r="F15" s="547"/>
      <c r="G15" s="707"/>
      <c r="H15" s="707"/>
      <c r="I15" s="707"/>
      <c r="J15" s="708"/>
      <c r="K15" s="541"/>
      <c r="L15" s="1440"/>
      <c r="M15" s="1440"/>
      <c r="N15" s="1442"/>
      <c r="O15" s="538"/>
      <c r="P15" s="538"/>
      <c r="Q15" s="1445"/>
      <c r="R15" s="1427"/>
      <c r="S15" s="545"/>
      <c r="T15" s="539">
        <f t="shared" si="7"/>
        <v>0</v>
      </c>
      <c r="U15" s="538"/>
      <c r="V15" s="538"/>
      <c r="W15" s="538"/>
      <c r="X15" s="538"/>
      <c r="Y15" s="538"/>
      <c r="Z15" s="538"/>
      <c r="AA15" s="544"/>
      <c r="AB15" s="1448"/>
      <c r="AC15" s="543"/>
      <c r="AD15" s="1448"/>
      <c r="AE15" s="1425"/>
      <c r="AF15" s="1426"/>
      <c r="AG15" s="1426"/>
      <c r="AH15" s="528"/>
      <c r="AI15" s="722" t="str">
        <f t="shared" si="8"/>
        <v>-</v>
      </c>
      <c r="AQ15" s="724">
        <f t="shared" si="6"/>
        <v>14</v>
      </c>
      <c r="AR15" s="724" t="str">
        <f t="shared" si="0"/>
        <v/>
      </c>
      <c r="AS15" s="724" t="str">
        <f t="shared" si="1"/>
        <v/>
      </c>
      <c r="AT15" s="724" t="str">
        <f t="shared" si="2"/>
        <v/>
      </c>
      <c r="AU15" s="724" t="str">
        <f t="shared" si="3"/>
        <v/>
      </c>
      <c r="AV15" s="724">
        <f t="shared" si="3"/>
        <v>0</v>
      </c>
      <c r="AW15" s="724" t="str">
        <f t="shared" si="4"/>
        <v/>
      </c>
      <c r="AX15" s="725" t="str">
        <f t="shared" si="5"/>
        <v/>
      </c>
    </row>
    <row r="16" spans="1:50" s="506" customFormat="1" ht="30" customHeight="1">
      <c r="A16" s="546">
        <f>ROWS(A$11:A16)</f>
        <v>6</v>
      </c>
      <c r="B16" s="1432"/>
      <c r="C16" s="1433"/>
      <c r="D16" s="1434"/>
      <c r="E16" s="547"/>
      <c r="F16" s="547"/>
      <c r="G16" s="707"/>
      <c r="H16" s="710"/>
      <c r="I16" s="710"/>
      <c r="J16" s="711"/>
      <c r="K16" s="541"/>
      <c r="L16" s="1440"/>
      <c r="M16" s="1440"/>
      <c r="N16" s="1442"/>
      <c r="O16" s="538"/>
      <c r="P16" s="538"/>
      <c r="Q16" s="1445"/>
      <c r="R16" s="1427"/>
      <c r="S16" s="545"/>
      <c r="T16" s="539">
        <f t="shared" ref="T16:T35" si="9">SUM(U16:W16)</f>
        <v>0</v>
      </c>
      <c r="U16" s="538"/>
      <c r="V16" s="538"/>
      <c r="W16" s="538"/>
      <c r="X16" s="538"/>
      <c r="Y16" s="538"/>
      <c r="Z16" s="538"/>
      <c r="AA16" s="544"/>
      <c r="AB16" s="1448"/>
      <c r="AC16" s="543"/>
      <c r="AD16" s="1448"/>
      <c r="AE16" s="1428"/>
      <c r="AF16" s="1429"/>
      <c r="AG16" s="1429"/>
      <c r="AH16" s="528"/>
      <c r="AI16" s="722" t="str">
        <f t="shared" si="8"/>
        <v>-</v>
      </c>
      <c r="AQ16" s="724">
        <f t="shared" si="6"/>
        <v>15</v>
      </c>
      <c r="AR16" s="724" t="str">
        <f t="shared" si="0"/>
        <v/>
      </c>
      <c r="AS16" s="724" t="str">
        <f t="shared" si="1"/>
        <v/>
      </c>
      <c r="AT16" s="724" t="str">
        <f t="shared" si="2"/>
        <v/>
      </c>
      <c r="AU16" s="724" t="str">
        <f t="shared" si="3"/>
        <v/>
      </c>
      <c r="AV16" s="724">
        <f t="shared" si="3"/>
        <v>0</v>
      </c>
      <c r="AW16" s="724" t="str">
        <f t="shared" si="4"/>
        <v/>
      </c>
      <c r="AX16" s="725" t="str">
        <f t="shared" si="5"/>
        <v/>
      </c>
    </row>
    <row r="17" spans="1:50" s="506" customFormat="1" ht="30" customHeight="1">
      <c r="A17" s="546">
        <f>ROWS(A$11:A17)</f>
        <v>7</v>
      </c>
      <c r="B17" s="1432"/>
      <c r="C17" s="1433"/>
      <c r="D17" s="1434"/>
      <c r="E17" s="547"/>
      <c r="F17" s="547"/>
      <c r="G17" s="707"/>
      <c r="H17" s="707"/>
      <c r="I17" s="707"/>
      <c r="J17" s="708"/>
      <c r="K17" s="541"/>
      <c r="L17" s="1440"/>
      <c r="M17" s="1440"/>
      <c r="N17" s="1442"/>
      <c r="O17" s="538"/>
      <c r="P17" s="538"/>
      <c r="Q17" s="1445"/>
      <c r="R17" s="1427"/>
      <c r="S17" s="545"/>
      <c r="T17" s="539">
        <f t="shared" si="9"/>
        <v>0</v>
      </c>
      <c r="U17" s="538"/>
      <c r="V17" s="538"/>
      <c r="W17" s="538"/>
      <c r="X17" s="538"/>
      <c r="Y17" s="538"/>
      <c r="Z17" s="538"/>
      <c r="AA17" s="544"/>
      <c r="AB17" s="1448"/>
      <c r="AC17" s="543"/>
      <c r="AD17" s="1448"/>
      <c r="AE17" s="1428"/>
      <c r="AF17" s="1429"/>
      <c r="AG17" s="1429"/>
      <c r="AH17" s="528"/>
      <c r="AI17" s="722" t="str">
        <f t="shared" si="8"/>
        <v>-</v>
      </c>
      <c r="AQ17" s="724">
        <f t="shared" si="6"/>
        <v>16</v>
      </c>
      <c r="AR17" s="724" t="str">
        <f t="shared" si="0"/>
        <v/>
      </c>
      <c r="AS17" s="724" t="str">
        <f t="shared" si="1"/>
        <v/>
      </c>
      <c r="AT17" s="724" t="str">
        <f t="shared" si="2"/>
        <v/>
      </c>
      <c r="AU17" s="724" t="str">
        <f t="shared" si="3"/>
        <v/>
      </c>
      <c r="AV17" s="724">
        <f t="shared" si="3"/>
        <v>0</v>
      </c>
      <c r="AW17" s="724" t="str">
        <f t="shared" si="4"/>
        <v/>
      </c>
      <c r="AX17" s="725" t="str">
        <f t="shared" si="5"/>
        <v/>
      </c>
    </row>
    <row r="18" spans="1:50" s="506" customFormat="1" ht="30" customHeight="1">
      <c r="A18" s="546">
        <f>ROWS(A$11:A18)</f>
        <v>8</v>
      </c>
      <c r="B18" s="1424"/>
      <c r="C18" s="1424"/>
      <c r="D18" s="1424"/>
      <c r="E18" s="547"/>
      <c r="F18" s="547"/>
      <c r="G18" s="712"/>
      <c r="H18" s="712"/>
      <c r="I18" s="707"/>
      <c r="J18" s="708"/>
      <c r="K18" s="541"/>
      <c r="L18" s="1440"/>
      <c r="M18" s="1440"/>
      <c r="N18" s="1442"/>
      <c r="O18" s="538"/>
      <c r="P18" s="538"/>
      <c r="Q18" s="1445"/>
      <c r="R18" s="1427"/>
      <c r="S18" s="545"/>
      <c r="T18" s="539">
        <f t="shared" si="9"/>
        <v>0</v>
      </c>
      <c r="U18" s="538"/>
      <c r="V18" s="538"/>
      <c r="W18" s="538"/>
      <c r="X18" s="538"/>
      <c r="Y18" s="538"/>
      <c r="Z18" s="538"/>
      <c r="AA18" s="544"/>
      <c r="AB18" s="1448"/>
      <c r="AC18" s="543"/>
      <c r="AD18" s="1448"/>
      <c r="AE18" s="1428"/>
      <c r="AF18" s="1429"/>
      <c r="AG18" s="1429"/>
      <c r="AH18" s="528"/>
      <c r="AI18" s="722" t="str">
        <f t="shared" si="8"/>
        <v>-</v>
      </c>
      <c r="AQ18" s="724">
        <f t="shared" si="6"/>
        <v>17</v>
      </c>
      <c r="AR18" s="724" t="str">
        <f t="shared" si="0"/>
        <v/>
      </c>
      <c r="AS18" s="724" t="str">
        <f t="shared" si="1"/>
        <v/>
      </c>
      <c r="AT18" s="724" t="str">
        <f t="shared" si="2"/>
        <v/>
      </c>
      <c r="AU18" s="724" t="str">
        <f t="shared" si="3"/>
        <v/>
      </c>
      <c r="AV18" s="724">
        <f t="shared" si="3"/>
        <v>0</v>
      </c>
      <c r="AW18" s="724" t="str">
        <f t="shared" si="4"/>
        <v/>
      </c>
      <c r="AX18" s="725" t="str">
        <f t="shared" si="5"/>
        <v/>
      </c>
    </row>
    <row r="19" spans="1:50" s="506" customFormat="1" ht="30" customHeight="1">
      <c r="A19" s="546">
        <f>ROWS(A$11:A19)</f>
        <v>9</v>
      </c>
      <c r="B19" s="1424"/>
      <c r="C19" s="1424"/>
      <c r="D19" s="1424"/>
      <c r="E19" s="547"/>
      <c r="F19" s="547"/>
      <c r="G19" s="712"/>
      <c r="H19" s="712"/>
      <c r="I19" s="707"/>
      <c r="J19" s="708"/>
      <c r="K19" s="541"/>
      <c r="L19" s="1440"/>
      <c r="M19" s="1440"/>
      <c r="N19" s="1442"/>
      <c r="O19" s="538"/>
      <c r="P19" s="538"/>
      <c r="Q19" s="1445"/>
      <c r="R19" s="1427"/>
      <c r="S19" s="545"/>
      <c r="T19" s="539">
        <f t="shared" si="9"/>
        <v>0</v>
      </c>
      <c r="U19" s="538"/>
      <c r="V19" s="538"/>
      <c r="W19" s="538"/>
      <c r="X19" s="538"/>
      <c r="Y19" s="538"/>
      <c r="Z19" s="538"/>
      <c r="AA19" s="544"/>
      <c r="AB19" s="1448"/>
      <c r="AC19" s="543"/>
      <c r="AD19" s="1448"/>
      <c r="AE19" s="1428"/>
      <c r="AF19" s="1429"/>
      <c r="AG19" s="1429"/>
      <c r="AH19" s="528"/>
      <c r="AI19" s="722" t="str">
        <f t="shared" si="8"/>
        <v>-</v>
      </c>
      <c r="AQ19" s="724">
        <f t="shared" si="6"/>
        <v>18</v>
      </c>
      <c r="AR19" s="724" t="str">
        <f t="shared" si="0"/>
        <v/>
      </c>
      <c r="AS19" s="724" t="str">
        <f t="shared" si="1"/>
        <v/>
      </c>
      <c r="AT19" s="724" t="str">
        <f t="shared" si="2"/>
        <v/>
      </c>
      <c r="AU19" s="724" t="str">
        <f t="shared" ref="AU19:AV34" si="10">IF(S28="","",S28)</f>
        <v/>
      </c>
      <c r="AV19" s="724">
        <f t="shared" si="10"/>
        <v>0</v>
      </c>
      <c r="AW19" s="724" t="str">
        <f t="shared" si="4"/>
        <v/>
      </c>
      <c r="AX19" s="725" t="str">
        <f t="shared" si="5"/>
        <v/>
      </c>
    </row>
    <row r="20" spans="1:50" s="506" customFormat="1" ht="30" customHeight="1">
      <c r="A20" s="546">
        <f>ROWS(A$11:A20)</f>
        <v>10</v>
      </c>
      <c r="B20" s="1424"/>
      <c r="C20" s="1424"/>
      <c r="D20" s="1424"/>
      <c r="E20" s="547"/>
      <c r="F20" s="547"/>
      <c r="G20" s="712"/>
      <c r="H20" s="712"/>
      <c r="I20" s="707"/>
      <c r="J20" s="708"/>
      <c r="K20" s="541"/>
      <c r="L20" s="1440"/>
      <c r="M20" s="1440"/>
      <c r="N20" s="1442"/>
      <c r="O20" s="538"/>
      <c r="P20" s="538"/>
      <c r="Q20" s="1445"/>
      <c r="R20" s="1427"/>
      <c r="S20" s="545"/>
      <c r="T20" s="539">
        <f t="shared" si="9"/>
        <v>0</v>
      </c>
      <c r="U20" s="538"/>
      <c r="V20" s="538"/>
      <c r="W20" s="538"/>
      <c r="X20" s="538"/>
      <c r="Y20" s="538"/>
      <c r="Z20" s="538"/>
      <c r="AA20" s="544"/>
      <c r="AB20" s="1448"/>
      <c r="AC20" s="543"/>
      <c r="AD20" s="1448"/>
      <c r="AE20" s="1428"/>
      <c r="AF20" s="1429"/>
      <c r="AG20" s="1429"/>
      <c r="AH20" s="528"/>
      <c r="AI20" s="722" t="str">
        <f t="shared" si="8"/>
        <v>-</v>
      </c>
      <c r="AQ20" s="724">
        <f t="shared" si="6"/>
        <v>19</v>
      </c>
      <c r="AR20" s="724" t="str">
        <f t="shared" si="0"/>
        <v/>
      </c>
      <c r="AS20" s="724" t="str">
        <f t="shared" si="1"/>
        <v/>
      </c>
      <c r="AT20" s="724" t="str">
        <f t="shared" si="2"/>
        <v/>
      </c>
      <c r="AU20" s="724" t="str">
        <f t="shared" si="10"/>
        <v/>
      </c>
      <c r="AV20" s="724">
        <f t="shared" si="10"/>
        <v>0</v>
      </c>
      <c r="AW20" s="724" t="str">
        <f t="shared" si="4"/>
        <v/>
      </c>
      <c r="AX20" s="725" t="str">
        <f t="shared" si="5"/>
        <v/>
      </c>
    </row>
    <row r="21" spans="1:50" s="506" customFormat="1" ht="30" customHeight="1">
      <c r="A21" s="546">
        <f>ROWS(A$11:A21)</f>
        <v>11</v>
      </c>
      <c r="B21" s="1424"/>
      <c r="C21" s="1424"/>
      <c r="D21" s="1424"/>
      <c r="E21" s="547"/>
      <c r="F21" s="547"/>
      <c r="G21" s="712"/>
      <c r="H21" s="712"/>
      <c r="I21" s="707"/>
      <c r="J21" s="708"/>
      <c r="K21" s="541"/>
      <c r="L21" s="1440"/>
      <c r="M21" s="1440"/>
      <c r="N21" s="1442"/>
      <c r="O21" s="538"/>
      <c r="P21" s="538"/>
      <c r="Q21" s="1445"/>
      <c r="R21" s="1427"/>
      <c r="S21" s="545"/>
      <c r="T21" s="539">
        <f t="shared" si="9"/>
        <v>0</v>
      </c>
      <c r="U21" s="538"/>
      <c r="V21" s="538"/>
      <c r="W21" s="538"/>
      <c r="X21" s="538"/>
      <c r="Y21" s="538"/>
      <c r="Z21" s="538"/>
      <c r="AA21" s="544"/>
      <c r="AB21" s="1448"/>
      <c r="AC21" s="543"/>
      <c r="AD21" s="1448"/>
      <c r="AE21" s="1428"/>
      <c r="AF21" s="1429"/>
      <c r="AG21" s="1429"/>
      <c r="AH21" s="528"/>
      <c r="AI21" s="722" t="str">
        <f t="shared" si="8"/>
        <v>-</v>
      </c>
      <c r="AQ21" s="724">
        <f t="shared" si="6"/>
        <v>20</v>
      </c>
      <c r="AR21" s="724" t="str">
        <f t="shared" si="0"/>
        <v/>
      </c>
      <c r="AS21" s="724" t="str">
        <f t="shared" si="1"/>
        <v/>
      </c>
      <c r="AT21" s="724" t="str">
        <f t="shared" si="2"/>
        <v/>
      </c>
      <c r="AU21" s="724" t="str">
        <f t="shared" si="10"/>
        <v/>
      </c>
      <c r="AV21" s="724">
        <f t="shared" si="10"/>
        <v>0</v>
      </c>
      <c r="AW21" s="724" t="str">
        <f t="shared" si="4"/>
        <v/>
      </c>
      <c r="AX21" s="725" t="str">
        <f t="shared" si="5"/>
        <v/>
      </c>
    </row>
    <row r="22" spans="1:50" s="506" customFormat="1" ht="30" customHeight="1">
      <c r="A22" s="546">
        <f>ROWS(A$11:A22)</f>
        <v>12</v>
      </c>
      <c r="B22" s="1424"/>
      <c r="C22" s="1424"/>
      <c r="D22" s="1424"/>
      <c r="E22" s="547"/>
      <c r="F22" s="547"/>
      <c r="G22" s="712"/>
      <c r="H22" s="712"/>
      <c r="I22" s="707"/>
      <c r="J22" s="708"/>
      <c r="K22" s="541"/>
      <c r="L22" s="1440"/>
      <c r="M22" s="1440"/>
      <c r="N22" s="1442"/>
      <c r="O22" s="538"/>
      <c r="P22" s="538"/>
      <c r="Q22" s="1445"/>
      <c r="R22" s="1427"/>
      <c r="S22" s="545"/>
      <c r="T22" s="539">
        <f t="shared" si="9"/>
        <v>0</v>
      </c>
      <c r="U22" s="538"/>
      <c r="V22" s="538"/>
      <c r="W22" s="538"/>
      <c r="X22" s="538"/>
      <c r="Y22" s="538"/>
      <c r="Z22" s="538"/>
      <c r="AA22" s="544"/>
      <c r="AB22" s="1448"/>
      <c r="AC22" s="543"/>
      <c r="AD22" s="1448"/>
      <c r="AE22" s="1428"/>
      <c r="AF22" s="1429"/>
      <c r="AG22" s="1429"/>
      <c r="AH22" s="528"/>
      <c r="AI22" s="722" t="str">
        <f t="shared" si="8"/>
        <v>-</v>
      </c>
      <c r="AQ22" s="724">
        <f t="shared" si="6"/>
        <v>21</v>
      </c>
      <c r="AR22" s="724" t="str">
        <f t="shared" si="0"/>
        <v/>
      </c>
      <c r="AS22" s="724" t="str">
        <f t="shared" si="1"/>
        <v/>
      </c>
      <c r="AT22" s="724" t="str">
        <f t="shared" si="2"/>
        <v/>
      </c>
      <c r="AU22" s="724" t="str">
        <f t="shared" si="10"/>
        <v/>
      </c>
      <c r="AV22" s="724">
        <f t="shared" si="10"/>
        <v>0</v>
      </c>
      <c r="AW22" s="724" t="str">
        <f t="shared" si="4"/>
        <v/>
      </c>
      <c r="AX22" s="725" t="str">
        <f t="shared" si="5"/>
        <v/>
      </c>
    </row>
    <row r="23" spans="1:50" s="506" customFormat="1" ht="30" customHeight="1">
      <c r="A23" s="546">
        <f>ROWS(A$11:A23)</f>
        <v>13</v>
      </c>
      <c r="B23" s="1424"/>
      <c r="C23" s="1424"/>
      <c r="D23" s="1424"/>
      <c r="E23" s="547"/>
      <c r="F23" s="547"/>
      <c r="G23" s="712"/>
      <c r="H23" s="712"/>
      <c r="I23" s="707"/>
      <c r="J23" s="708"/>
      <c r="K23" s="541"/>
      <c r="L23" s="1440"/>
      <c r="M23" s="1440"/>
      <c r="N23" s="1442"/>
      <c r="O23" s="538"/>
      <c r="P23" s="538"/>
      <c r="Q23" s="1445"/>
      <c r="R23" s="1427"/>
      <c r="S23" s="545"/>
      <c r="T23" s="539">
        <f t="shared" si="9"/>
        <v>0</v>
      </c>
      <c r="U23" s="538"/>
      <c r="V23" s="538"/>
      <c r="W23" s="538"/>
      <c r="X23" s="538"/>
      <c r="Y23" s="538"/>
      <c r="Z23" s="538"/>
      <c r="AA23" s="544"/>
      <c r="AB23" s="1448"/>
      <c r="AC23" s="543"/>
      <c r="AD23" s="1448"/>
      <c r="AE23" s="1428"/>
      <c r="AF23" s="1429"/>
      <c r="AG23" s="1429"/>
      <c r="AH23" s="528"/>
      <c r="AI23" s="722" t="str">
        <f t="shared" si="8"/>
        <v>-</v>
      </c>
      <c r="AQ23" s="724">
        <f t="shared" si="6"/>
        <v>22</v>
      </c>
      <c r="AR23" s="724" t="str">
        <f t="shared" si="0"/>
        <v/>
      </c>
      <c r="AS23" s="724" t="str">
        <f t="shared" si="1"/>
        <v/>
      </c>
      <c r="AT23" s="724" t="str">
        <f t="shared" si="2"/>
        <v/>
      </c>
      <c r="AU23" s="724" t="str">
        <f t="shared" si="10"/>
        <v/>
      </c>
      <c r="AV23" s="724">
        <f t="shared" si="10"/>
        <v>0</v>
      </c>
      <c r="AW23" s="724" t="str">
        <f t="shared" si="4"/>
        <v/>
      </c>
      <c r="AX23" s="725" t="str">
        <f t="shared" si="5"/>
        <v/>
      </c>
    </row>
    <row r="24" spans="1:50" s="506" customFormat="1" ht="30" customHeight="1">
      <c r="A24" s="546">
        <f>ROWS(A$11:A24)</f>
        <v>14</v>
      </c>
      <c r="B24" s="1424"/>
      <c r="C24" s="1424"/>
      <c r="D24" s="1424"/>
      <c r="E24" s="547"/>
      <c r="F24" s="547"/>
      <c r="G24" s="712"/>
      <c r="H24" s="712"/>
      <c r="I24" s="707"/>
      <c r="J24" s="708"/>
      <c r="K24" s="541"/>
      <c r="L24" s="1440"/>
      <c r="M24" s="1440"/>
      <c r="N24" s="1442"/>
      <c r="O24" s="538"/>
      <c r="P24" s="538"/>
      <c r="Q24" s="1445"/>
      <c r="R24" s="1427"/>
      <c r="S24" s="545"/>
      <c r="T24" s="539">
        <f t="shared" si="9"/>
        <v>0</v>
      </c>
      <c r="U24" s="538"/>
      <c r="V24" s="538"/>
      <c r="W24" s="538"/>
      <c r="X24" s="538"/>
      <c r="Y24" s="538"/>
      <c r="Z24" s="538"/>
      <c r="AA24" s="544"/>
      <c r="AB24" s="1448"/>
      <c r="AC24" s="543"/>
      <c r="AD24" s="1448"/>
      <c r="AE24" s="1428"/>
      <c r="AF24" s="1429"/>
      <c r="AG24" s="1429"/>
      <c r="AH24" s="528"/>
      <c r="AI24" s="722" t="str">
        <f t="shared" si="8"/>
        <v>-</v>
      </c>
      <c r="AQ24" s="724">
        <f t="shared" si="6"/>
        <v>23</v>
      </c>
      <c r="AR24" s="724" t="str">
        <f t="shared" si="0"/>
        <v/>
      </c>
      <c r="AS24" s="724" t="str">
        <f t="shared" si="1"/>
        <v/>
      </c>
      <c r="AT24" s="724" t="str">
        <f t="shared" si="2"/>
        <v/>
      </c>
      <c r="AU24" s="724" t="str">
        <f t="shared" si="10"/>
        <v/>
      </c>
      <c r="AV24" s="724">
        <f t="shared" si="10"/>
        <v>0</v>
      </c>
      <c r="AW24" s="724" t="str">
        <f t="shared" si="4"/>
        <v/>
      </c>
      <c r="AX24" s="725" t="str">
        <f t="shared" si="5"/>
        <v/>
      </c>
    </row>
    <row r="25" spans="1:50" s="506" customFormat="1" ht="30" customHeight="1">
      <c r="A25" s="546">
        <f>ROWS(A$11:A25)</f>
        <v>15</v>
      </c>
      <c r="B25" s="1424"/>
      <c r="C25" s="1424"/>
      <c r="D25" s="1424"/>
      <c r="E25" s="547"/>
      <c r="F25" s="547"/>
      <c r="G25" s="712"/>
      <c r="H25" s="712"/>
      <c r="I25" s="707"/>
      <c r="J25" s="708"/>
      <c r="K25" s="541"/>
      <c r="L25" s="1440"/>
      <c r="M25" s="1440"/>
      <c r="N25" s="1442"/>
      <c r="O25" s="538"/>
      <c r="P25" s="538"/>
      <c r="Q25" s="1445"/>
      <c r="R25" s="1427"/>
      <c r="S25" s="545"/>
      <c r="T25" s="539">
        <f t="shared" si="9"/>
        <v>0</v>
      </c>
      <c r="U25" s="538"/>
      <c r="V25" s="538"/>
      <c r="W25" s="538"/>
      <c r="X25" s="538"/>
      <c r="Y25" s="538"/>
      <c r="Z25" s="538"/>
      <c r="AA25" s="544"/>
      <c r="AB25" s="1448"/>
      <c r="AC25" s="543"/>
      <c r="AD25" s="1448"/>
      <c r="AE25" s="1428"/>
      <c r="AF25" s="1429"/>
      <c r="AG25" s="1429"/>
      <c r="AH25" s="528"/>
      <c r="AI25" s="722" t="str">
        <f t="shared" si="8"/>
        <v>-</v>
      </c>
      <c r="AQ25" s="724">
        <f t="shared" si="6"/>
        <v>24</v>
      </c>
      <c r="AR25" s="724" t="str">
        <f t="shared" si="0"/>
        <v/>
      </c>
      <c r="AS25" s="724" t="str">
        <f t="shared" si="1"/>
        <v/>
      </c>
      <c r="AT25" s="724" t="str">
        <f t="shared" si="2"/>
        <v/>
      </c>
      <c r="AU25" s="724" t="str">
        <f t="shared" si="10"/>
        <v/>
      </c>
      <c r="AV25" s="724">
        <f t="shared" si="10"/>
        <v>0</v>
      </c>
      <c r="AW25" s="724" t="str">
        <f t="shared" si="4"/>
        <v/>
      </c>
      <c r="AX25" s="725" t="str">
        <f t="shared" si="5"/>
        <v/>
      </c>
    </row>
    <row r="26" spans="1:50" s="506" customFormat="1" ht="30" customHeight="1">
      <c r="A26" s="546">
        <f>ROWS(A$11:A26)</f>
        <v>16</v>
      </c>
      <c r="B26" s="1424"/>
      <c r="C26" s="1424"/>
      <c r="D26" s="1424"/>
      <c r="E26" s="547"/>
      <c r="F26" s="547"/>
      <c r="G26" s="712"/>
      <c r="H26" s="712"/>
      <c r="I26" s="707"/>
      <c r="J26" s="708"/>
      <c r="K26" s="541"/>
      <c r="L26" s="1440"/>
      <c r="M26" s="1440"/>
      <c r="N26" s="1442"/>
      <c r="O26" s="538"/>
      <c r="P26" s="538"/>
      <c r="Q26" s="1445"/>
      <c r="R26" s="1427"/>
      <c r="S26" s="545"/>
      <c r="T26" s="539">
        <f t="shared" si="9"/>
        <v>0</v>
      </c>
      <c r="U26" s="538"/>
      <c r="V26" s="538"/>
      <c r="W26" s="538"/>
      <c r="X26" s="538"/>
      <c r="Y26" s="538"/>
      <c r="Z26" s="538"/>
      <c r="AA26" s="544"/>
      <c r="AB26" s="1448"/>
      <c r="AC26" s="543"/>
      <c r="AD26" s="1448"/>
      <c r="AE26" s="1428"/>
      <c r="AF26" s="1429"/>
      <c r="AG26" s="1429"/>
      <c r="AH26" s="528"/>
      <c r="AI26" s="722" t="str">
        <f t="shared" si="8"/>
        <v>-</v>
      </c>
      <c r="AQ26" s="724">
        <f t="shared" si="6"/>
        <v>25</v>
      </c>
      <c r="AR26" s="724" t="str">
        <f t="shared" si="0"/>
        <v/>
      </c>
      <c r="AS26" s="724" t="str">
        <f t="shared" si="1"/>
        <v/>
      </c>
      <c r="AT26" s="724" t="str">
        <f t="shared" si="2"/>
        <v/>
      </c>
      <c r="AU26" s="724" t="str">
        <f t="shared" si="10"/>
        <v/>
      </c>
      <c r="AV26" s="724">
        <f t="shared" si="10"/>
        <v>0</v>
      </c>
      <c r="AW26" s="724" t="str">
        <f t="shared" si="4"/>
        <v/>
      </c>
      <c r="AX26" s="725" t="str">
        <f t="shared" si="5"/>
        <v/>
      </c>
    </row>
    <row r="27" spans="1:50" s="506" customFormat="1" ht="30" customHeight="1">
      <c r="A27" s="546">
        <f>ROWS(A$11:A27)</f>
        <v>17</v>
      </c>
      <c r="B27" s="1424"/>
      <c r="C27" s="1424"/>
      <c r="D27" s="1424"/>
      <c r="E27" s="547"/>
      <c r="F27" s="547"/>
      <c r="G27" s="712"/>
      <c r="H27" s="712"/>
      <c r="I27" s="707"/>
      <c r="J27" s="708"/>
      <c r="K27" s="541"/>
      <c r="L27" s="1440"/>
      <c r="M27" s="1440"/>
      <c r="N27" s="1442"/>
      <c r="O27" s="538"/>
      <c r="P27" s="538"/>
      <c r="Q27" s="1445"/>
      <c r="R27" s="1427"/>
      <c r="S27" s="545"/>
      <c r="T27" s="539">
        <f t="shared" si="9"/>
        <v>0</v>
      </c>
      <c r="U27" s="538"/>
      <c r="V27" s="538"/>
      <c r="W27" s="538"/>
      <c r="X27" s="538"/>
      <c r="Y27" s="538"/>
      <c r="Z27" s="538"/>
      <c r="AA27" s="544"/>
      <c r="AB27" s="1448"/>
      <c r="AC27" s="543"/>
      <c r="AD27" s="1448"/>
      <c r="AE27" s="1428"/>
      <c r="AF27" s="1429"/>
      <c r="AG27" s="1429"/>
      <c r="AH27" s="528"/>
      <c r="AI27" s="722" t="str">
        <f t="shared" si="8"/>
        <v>-</v>
      </c>
      <c r="AQ27" s="724">
        <f t="shared" si="6"/>
        <v>26</v>
      </c>
      <c r="AR27" s="724" t="str">
        <f t="shared" si="0"/>
        <v/>
      </c>
      <c r="AS27" s="724" t="str">
        <f t="shared" si="1"/>
        <v/>
      </c>
      <c r="AT27" s="724" t="str">
        <f t="shared" si="2"/>
        <v/>
      </c>
      <c r="AU27" s="724" t="str">
        <f t="shared" si="10"/>
        <v/>
      </c>
      <c r="AV27" s="724">
        <f t="shared" si="10"/>
        <v>0</v>
      </c>
      <c r="AW27" s="724" t="str">
        <f t="shared" si="4"/>
        <v/>
      </c>
      <c r="AX27" s="725" t="str">
        <f t="shared" si="5"/>
        <v/>
      </c>
    </row>
    <row r="28" spans="1:50" s="506" customFormat="1" ht="30" customHeight="1">
      <c r="A28" s="546">
        <f>ROWS(A$11:A28)</f>
        <v>18</v>
      </c>
      <c r="B28" s="1424"/>
      <c r="C28" s="1424"/>
      <c r="D28" s="1424"/>
      <c r="E28" s="547"/>
      <c r="F28" s="547"/>
      <c r="G28" s="712"/>
      <c r="H28" s="712"/>
      <c r="I28" s="707"/>
      <c r="J28" s="708"/>
      <c r="K28" s="541"/>
      <c r="L28" s="1440"/>
      <c r="M28" s="1440"/>
      <c r="N28" s="1442"/>
      <c r="O28" s="538"/>
      <c r="P28" s="538"/>
      <c r="Q28" s="1445"/>
      <c r="R28" s="1427"/>
      <c r="S28" s="545"/>
      <c r="T28" s="539">
        <f t="shared" si="9"/>
        <v>0</v>
      </c>
      <c r="U28" s="538"/>
      <c r="V28" s="538"/>
      <c r="W28" s="538"/>
      <c r="X28" s="538"/>
      <c r="Y28" s="538"/>
      <c r="Z28" s="538"/>
      <c r="AA28" s="544"/>
      <c r="AB28" s="1448"/>
      <c r="AC28" s="543"/>
      <c r="AD28" s="1448"/>
      <c r="AE28" s="1428"/>
      <c r="AF28" s="1429"/>
      <c r="AG28" s="1429"/>
      <c r="AH28" s="528"/>
      <c r="AI28" s="722" t="str">
        <f t="shared" si="8"/>
        <v>-</v>
      </c>
      <c r="AQ28" s="724">
        <f t="shared" si="6"/>
        <v>27</v>
      </c>
      <c r="AR28" s="724" t="str">
        <f t="shared" si="0"/>
        <v/>
      </c>
      <c r="AS28" s="724" t="str">
        <f t="shared" si="1"/>
        <v/>
      </c>
      <c r="AT28" s="724" t="str">
        <f t="shared" si="2"/>
        <v/>
      </c>
      <c r="AU28" s="724" t="str">
        <f t="shared" si="10"/>
        <v/>
      </c>
      <c r="AV28" s="724">
        <f t="shared" si="10"/>
        <v>0</v>
      </c>
      <c r="AW28" s="724" t="str">
        <f t="shared" si="4"/>
        <v/>
      </c>
      <c r="AX28" s="725" t="str">
        <f t="shared" si="5"/>
        <v/>
      </c>
    </row>
    <row r="29" spans="1:50" s="506" customFormat="1" ht="30" customHeight="1">
      <c r="A29" s="546">
        <f>ROWS(A$11:A29)</f>
        <v>19</v>
      </c>
      <c r="B29" s="1424"/>
      <c r="C29" s="1424"/>
      <c r="D29" s="1424"/>
      <c r="E29" s="547"/>
      <c r="F29" s="547"/>
      <c r="G29" s="712"/>
      <c r="H29" s="712"/>
      <c r="I29" s="707"/>
      <c r="J29" s="708"/>
      <c r="K29" s="541"/>
      <c r="L29" s="1440"/>
      <c r="M29" s="1440"/>
      <c r="N29" s="1442"/>
      <c r="O29" s="538"/>
      <c r="P29" s="538"/>
      <c r="Q29" s="1445"/>
      <c r="R29" s="1427"/>
      <c r="S29" s="545"/>
      <c r="T29" s="539">
        <f t="shared" si="9"/>
        <v>0</v>
      </c>
      <c r="U29" s="538"/>
      <c r="V29" s="538"/>
      <c r="W29" s="538"/>
      <c r="X29" s="538"/>
      <c r="Y29" s="538"/>
      <c r="Z29" s="538"/>
      <c r="AA29" s="544"/>
      <c r="AB29" s="1448"/>
      <c r="AC29" s="543"/>
      <c r="AD29" s="1448"/>
      <c r="AE29" s="1428"/>
      <c r="AF29" s="1429"/>
      <c r="AG29" s="1429"/>
      <c r="AH29" s="528"/>
      <c r="AI29" s="722" t="str">
        <f t="shared" si="8"/>
        <v>-</v>
      </c>
      <c r="AQ29" s="724">
        <f t="shared" si="6"/>
        <v>28</v>
      </c>
      <c r="AR29" s="724" t="str">
        <f t="shared" si="0"/>
        <v/>
      </c>
      <c r="AS29" s="724" t="str">
        <f t="shared" si="1"/>
        <v/>
      </c>
      <c r="AT29" s="724" t="str">
        <f t="shared" si="2"/>
        <v/>
      </c>
      <c r="AU29" s="724" t="str">
        <f t="shared" si="10"/>
        <v/>
      </c>
      <c r="AV29" s="724">
        <f t="shared" si="10"/>
        <v>0</v>
      </c>
      <c r="AW29" s="724" t="str">
        <f t="shared" si="4"/>
        <v/>
      </c>
      <c r="AX29" s="725" t="str">
        <f t="shared" si="5"/>
        <v/>
      </c>
    </row>
    <row r="30" spans="1:50" s="506" customFormat="1" ht="30" customHeight="1">
      <c r="A30" s="546">
        <f>ROWS(A$11:A30)</f>
        <v>20</v>
      </c>
      <c r="B30" s="1424"/>
      <c r="C30" s="1424"/>
      <c r="D30" s="1424"/>
      <c r="E30" s="547"/>
      <c r="F30" s="547"/>
      <c r="G30" s="712"/>
      <c r="H30" s="712"/>
      <c r="I30" s="707"/>
      <c r="J30" s="708"/>
      <c r="K30" s="541"/>
      <c r="L30" s="1440"/>
      <c r="M30" s="1440"/>
      <c r="N30" s="1442"/>
      <c r="O30" s="538"/>
      <c r="P30" s="538"/>
      <c r="Q30" s="1445"/>
      <c r="R30" s="1427"/>
      <c r="S30" s="545"/>
      <c r="T30" s="539">
        <f t="shared" si="9"/>
        <v>0</v>
      </c>
      <c r="U30" s="538"/>
      <c r="V30" s="538"/>
      <c r="W30" s="538"/>
      <c r="X30" s="538"/>
      <c r="Y30" s="538"/>
      <c r="Z30" s="538"/>
      <c r="AA30" s="544"/>
      <c r="AB30" s="1448"/>
      <c r="AC30" s="543"/>
      <c r="AD30" s="1448"/>
      <c r="AE30" s="1428"/>
      <c r="AF30" s="1429"/>
      <c r="AG30" s="1429"/>
      <c r="AH30" s="528"/>
      <c r="AI30" s="722" t="str">
        <f t="shared" si="8"/>
        <v>-</v>
      </c>
      <c r="AQ30" s="724">
        <f t="shared" si="6"/>
        <v>29</v>
      </c>
      <c r="AR30" s="724" t="str">
        <f t="shared" si="0"/>
        <v/>
      </c>
      <c r="AS30" s="724" t="str">
        <f t="shared" si="1"/>
        <v/>
      </c>
      <c r="AT30" s="724" t="str">
        <f t="shared" si="2"/>
        <v/>
      </c>
      <c r="AU30" s="724" t="str">
        <f t="shared" si="10"/>
        <v/>
      </c>
      <c r="AV30" s="724">
        <f t="shared" si="10"/>
        <v>0</v>
      </c>
      <c r="AW30" s="724" t="str">
        <f t="shared" si="4"/>
        <v/>
      </c>
      <c r="AX30" s="725" t="str">
        <f t="shared" si="5"/>
        <v/>
      </c>
    </row>
    <row r="31" spans="1:50" s="506" customFormat="1" ht="30" customHeight="1">
      <c r="A31" s="546">
        <f>ROWS(A$11:A31)</f>
        <v>21</v>
      </c>
      <c r="B31" s="1424"/>
      <c r="C31" s="1424"/>
      <c r="D31" s="1424"/>
      <c r="E31" s="547"/>
      <c r="F31" s="547"/>
      <c r="G31" s="712"/>
      <c r="H31" s="712"/>
      <c r="I31" s="707"/>
      <c r="J31" s="708"/>
      <c r="K31" s="541"/>
      <c r="L31" s="1440"/>
      <c r="M31" s="1440"/>
      <c r="N31" s="1442"/>
      <c r="O31" s="538"/>
      <c r="P31" s="538"/>
      <c r="Q31" s="1445"/>
      <c r="R31" s="1427"/>
      <c r="S31" s="545"/>
      <c r="T31" s="539">
        <f t="shared" si="9"/>
        <v>0</v>
      </c>
      <c r="U31" s="538"/>
      <c r="V31" s="538"/>
      <c r="W31" s="538"/>
      <c r="X31" s="538"/>
      <c r="Y31" s="538"/>
      <c r="Z31" s="538"/>
      <c r="AA31" s="544"/>
      <c r="AB31" s="1448"/>
      <c r="AC31" s="543"/>
      <c r="AD31" s="1448"/>
      <c r="AE31" s="1428"/>
      <c r="AF31" s="1429"/>
      <c r="AG31" s="1429"/>
      <c r="AH31" s="528"/>
      <c r="AI31" s="722" t="str">
        <f t="shared" si="8"/>
        <v>-</v>
      </c>
      <c r="AQ31" s="724">
        <f t="shared" si="6"/>
        <v>30</v>
      </c>
      <c r="AR31" s="724" t="str">
        <f t="shared" si="0"/>
        <v/>
      </c>
      <c r="AS31" s="724" t="str">
        <f t="shared" si="1"/>
        <v/>
      </c>
      <c r="AT31" s="724" t="str">
        <f t="shared" si="2"/>
        <v/>
      </c>
      <c r="AU31" s="724" t="str">
        <f t="shared" si="10"/>
        <v/>
      </c>
      <c r="AV31" s="724">
        <f t="shared" si="10"/>
        <v>0</v>
      </c>
      <c r="AW31" s="724" t="str">
        <f t="shared" si="4"/>
        <v/>
      </c>
      <c r="AX31" s="725" t="str">
        <f t="shared" si="5"/>
        <v/>
      </c>
    </row>
    <row r="32" spans="1:50" s="506" customFormat="1" ht="30" customHeight="1">
      <c r="A32" s="546">
        <f>ROWS(A$11:A32)</f>
        <v>22</v>
      </c>
      <c r="B32" s="1424"/>
      <c r="C32" s="1424"/>
      <c r="D32" s="1424"/>
      <c r="E32" s="547"/>
      <c r="F32" s="547"/>
      <c r="G32" s="712"/>
      <c r="H32" s="712"/>
      <c r="I32" s="707"/>
      <c r="J32" s="708"/>
      <c r="K32" s="541"/>
      <c r="L32" s="1440"/>
      <c r="M32" s="1440"/>
      <c r="N32" s="1442"/>
      <c r="O32" s="538"/>
      <c r="P32" s="538"/>
      <c r="Q32" s="1445"/>
      <c r="R32" s="1427"/>
      <c r="S32" s="545"/>
      <c r="T32" s="539">
        <f t="shared" si="9"/>
        <v>0</v>
      </c>
      <c r="U32" s="538"/>
      <c r="V32" s="538"/>
      <c r="W32" s="538"/>
      <c r="X32" s="538"/>
      <c r="Y32" s="538"/>
      <c r="Z32" s="538"/>
      <c r="AA32" s="544"/>
      <c r="AB32" s="1448"/>
      <c r="AC32" s="543"/>
      <c r="AD32" s="1448"/>
      <c r="AE32" s="1428"/>
      <c r="AF32" s="1429"/>
      <c r="AG32" s="1429"/>
      <c r="AH32" s="528"/>
      <c r="AI32" s="722" t="str">
        <f t="shared" si="8"/>
        <v>-</v>
      </c>
      <c r="AQ32" s="724">
        <f t="shared" si="6"/>
        <v>31</v>
      </c>
      <c r="AR32" s="724" t="str">
        <f t="shared" si="0"/>
        <v/>
      </c>
      <c r="AS32" s="724" t="str">
        <f t="shared" si="1"/>
        <v/>
      </c>
      <c r="AT32" s="724" t="str">
        <f t="shared" si="2"/>
        <v/>
      </c>
      <c r="AU32" s="724" t="str">
        <f t="shared" si="10"/>
        <v/>
      </c>
      <c r="AV32" s="724">
        <f t="shared" si="10"/>
        <v>0</v>
      </c>
      <c r="AW32" s="724" t="str">
        <f t="shared" si="4"/>
        <v/>
      </c>
      <c r="AX32" s="725" t="str">
        <f t="shared" si="5"/>
        <v/>
      </c>
    </row>
    <row r="33" spans="1:50" s="506" customFormat="1" ht="30" customHeight="1">
      <c r="A33" s="546">
        <f>ROWS(A$11:A33)</f>
        <v>23</v>
      </c>
      <c r="B33" s="1424"/>
      <c r="C33" s="1424"/>
      <c r="D33" s="1424"/>
      <c r="E33" s="547"/>
      <c r="F33" s="547"/>
      <c r="G33" s="712"/>
      <c r="H33" s="712"/>
      <c r="I33" s="707"/>
      <c r="J33" s="708"/>
      <c r="K33" s="541"/>
      <c r="L33" s="1440"/>
      <c r="M33" s="1440"/>
      <c r="N33" s="1442"/>
      <c r="O33" s="538"/>
      <c r="P33" s="538"/>
      <c r="Q33" s="1445"/>
      <c r="R33" s="1427"/>
      <c r="S33" s="545"/>
      <c r="T33" s="539">
        <f t="shared" si="9"/>
        <v>0</v>
      </c>
      <c r="U33" s="538"/>
      <c r="V33" s="538"/>
      <c r="W33" s="538"/>
      <c r="X33" s="538"/>
      <c r="Y33" s="538"/>
      <c r="Z33" s="538"/>
      <c r="AA33" s="544"/>
      <c r="AB33" s="1448"/>
      <c r="AC33" s="543"/>
      <c r="AD33" s="1448"/>
      <c r="AE33" s="1428"/>
      <c r="AF33" s="1429"/>
      <c r="AG33" s="1429"/>
      <c r="AH33" s="528"/>
      <c r="AI33" s="722" t="str">
        <f t="shared" si="8"/>
        <v>-</v>
      </c>
      <c r="AQ33" s="724">
        <f t="shared" si="6"/>
        <v>32</v>
      </c>
      <c r="AR33" s="724" t="str">
        <f t="shared" si="0"/>
        <v/>
      </c>
      <c r="AS33" s="724" t="str">
        <f t="shared" si="1"/>
        <v/>
      </c>
      <c r="AT33" s="724" t="str">
        <f t="shared" si="2"/>
        <v/>
      </c>
      <c r="AU33" s="724" t="str">
        <f t="shared" si="10"/>
        <v/>
      </c>
      <c r="AV33" s="724">
        <f t="shared" si="10"/>
        <v>0</v>
      </c>
      <c r="AW33" s="724" t="str">
        <f t="shared" si="4"/>
        <v/>
      </c>
      <c r="AX33" s="725" t="str">
        <f t="shared" si="5"/>
        <v/>
      </c>
    </row>
    <row r="34" spans="1:50" s="506" customFormat="1" ht="30" customHeight="1">
      <c r="A34" s="546">
        <f>ROWS(A$11:A34)</f>
        <v>24</v>
      </c>
      <c r="B34" s="1424"/>
      <c r="C34" s="1424"/>
      <c r="D34" s="1424"/>
      <c r="E34" s="547"/>
      <c r="F34" s="547"/>
      <c r="G34" s="712"/>
      <c r="H34" s="712"/>
      <c r="I34" s="707"/>
      <c r="J34" s="708"/>
      <c r="K34" s="541"/>
      <c r="L34" s="1440"/>
      <c r="M34" s="1440"/>
      <c r="N34" s="1442"/>
      <c r="O34" s="538"/>
      <c r="P34" s="538"/>
      <c r="Q34" s="1445"/>
      <c r="R34" s="1427"/>
      <c r="S34" s="545"/>
      <c r="T34" s="539">
        <f t="shared" si="9"/>
        <v>0</v>
      </c>
      <c r="U34" s="538"/>
      <c r="V34" s="538"/>
      <c r="W34" s="538"/>
      <c r="X34" s="538"/>
      <c r="Y34" s="538"/>
      <c r="Z34" s="538"/>
      <c r="AA34" s="544"/>
      <c r="AB34" s="1448"/>
      <c r="AC34" s="543"/>
      <c r="AD34" s="1448"/>
      <c r="AE34" s="1428"/>
      <c r="AF34" s="1429"/>
      <c r="AG34" s="1429"/>
      <c r="AH34" s="528"/>
      <c r="AI34" s="722" t="str">
        <f t="shared" si="8"/>
        <v>-</v>
      </c>
      <c r="AQ34" s="724">
        <f t="shared" si="6"/>
        <v>33</v>
      </c>
      <c r="AR34" s="724" t="str">
        <f t="shared" si="0"/>
        <v/>
      </c>
      <c r="AS34" s="724" t="str">
        <f t="shared" si="1"/>
        <v/>
      </c>
      <c r="AT34" s="724" t="str">
        <f t="shared" si="2"/>
        <v/>
      </c>
      <c r="AU34" s="724" t="str">
        <f t="shared" si="10"/>
        <v/>
      </c>
      <c r="AV34" s="724">
        <f t="shared" si="10"/>
        <v>0</v>
      </c>
      <c r="AW34" s="724" t="str">
        <f t="shared" si="4"/>
        <v/>
      </c>
      <c r="AX34" s="725" t="str">
        <f t="shared" si="5"/>
        <v/>
      </c>
    </row>
    <row r="35" spans="1:50" s="506" customFormat="1" ht="30" customHeight="1">
      <c r="A35" s="546">
        <f>ROWS(A$11:A35)</f>
        <v>25</v>
      </c>
      <c r="B35" s="1424"/>
      <c r="C35" s="1424"/>
      <c r="D35" s="1424"/>
      <c r="E35" s="547"/>
      <c r="F35" s="547"/>
      <c r="G35" s="712"/>
      <c r="H35" s="712"/>
      <c r="I35" s="707"/>
      <c r="J35" s="708"/>
      <c r="K35" s="541"/>
      <c r="L35" s="1440"/>
      <c r="M35" s="1440"/>
      <c r="N35" s="1442"/>
      <c r="O35" s="538"/>
      <c r="P35" s="538"/>
      <c r="Q35" s="1445"/>
      <c r="R35" s="1427"/>
      <c r="S35" s="545"/>
      <c r="T35" s="539">
        <f t="shared" si="9"/>
        <v>0</v>
      </c>
      <c r="U35" s="538"/>
      <c r="V35" s="538"/>
      <c r="W35" s="538"/>
      <c r="X35" s="538"/>
      <c r="Y35" s="538"/>
      <c r="Z35" s="538"/>
      <c r="AA35" s="544"/>
      <c r="AB35" s="1448"/>
      <c r="AC35" s="543"/>
      <c r="AD35" s="1448"/>
      <c r="AE35" s="1428"/>
      <c r="AF35" s="1429"/>
      <c r="AG35" s="1429"/>
      <c r="AH35" s="528"/>
      <c r="AI35" s="722" t="str">
        <f t="shared" si="8"/>
        <v>-</v>
      </c>
      <c r="AQ35" s="724">
        <f t="shared" si="6"/>
        <v>34</v>
      </c>
      <c r="AR35" s="724" t="str">
        <f t="shared" si="0"/>
        <v/>
      </c>
      <c r="AS35" s="724" t="str">
        <f t="shared" si="1"/>
        <v/>
      </c>
      <c r="AT35" s="724" t="str">
        <f t="shared" si="2"/>
        <v/>
      </c>
      <c r="AU35" s="724" t="str">
        <f t="shared" ref="AU35:AV50" si="11">IF(S44="","",S44)</f>
        <v/>
      </c>
      <c r="AV35" s="724">
        <f t="shared" si="11"/>
        <v>0</v>
      </c>
      <c r="AW35" s="724" t="str">
        <f t="shared" si="4"/>
        <v/>
      </c>
      <c r="AX35" s="725" t="str">
        <f t="shared" si="5"/>
        <v/>
      </c>
    </row>
    <row r="36" spans="1:50" s="506" customFormat="1" ht="30" customHeight="1">
      <c r="A36" s="546">
        <f>ROWS(A$11:A36)</f>
        <v>26</v>
      </c>
      <c r="B36" s="1432"/>
      <c r="C36" s="1433"/>
      <c r="D36" s="1434"/>
      <c r="E36" s="547"/>
      <c r="F36" s="547"/>
      <c r="G36" s="707"/>
      <c r="H36" s="710"/>
      <c r="I36" s="710"/>
      <c r="J36" s="711"/>
      <c r="K36" s="541"/>
      <c r="L36" s="1440"/>
      <c r="M36" s="1440"/>
      <c r="N36" s="1442"/>
      <c r="O36" s="538"/>
      <c r="P36" s="538"/>
      <c r="Q36" s="1445"/>
      <c r="R36" s="1427"/>
      <c r="S36" s="545"/>
      <c r="T36" s="539">
        <f t="shared" si="7"/>
        <v>0</v>
      </c>
      <c r="U36" s="538"/>
      <c r="V36" s="538"/>
      <c r="W36" s="538"/>
      <c r="X36" s="538"/>
      <c r="Y36" s="538"/>
      <c r="Z36" s="538"/>
      <c r="AA36" s="544"/>
      <c r="AB36" s="1448"/>
      <c r="AC36" s="543"/>
      <c r="AD36" s="1448"/>
      <c r="AE36" s="1428"/>
      <c r="AF36" s="1429"/>
      <c r="AG36" s="1429"/>
      <c r="AH36" s="528"/>
      <c r="AI36" s="722" t="str">
        <f t="shared" si="8"/>
        <v>-</v>
      </c>
      <c r="AQ36" s="724">
        <f t="shared" si="6"/>
        <v>35</v>
      </c>
      <c r="AR36" s="724" t="str">
        <f t="shared" si="0"/>
        <v/>
      </c>
      <c r="AS36" s="724" t="str">
        <f t="shared" si="1"/>
        <v/>
      </c>
      <c r="AT36" s="724" t="str">
        <f t="shared" si="2"/>
        <v/>
      </c>
      <c r="AU36" s="724" t="str">
        <f t="shared" si="11"/>
        <v/>
      </c>
      <c r="AV36" s="724">
        <f t="shared" si="11"/>
        <v>0</v>
      </c>
      <c r="AW36" s="724" t="str">
        <f t="shared" si="4"/>
        <v/>
      </c>
      <c r="AX36" s="725" t="str">
        <f t="shared" si="5"/>
        <v/>
      </c>
    </row>
    <row r="37" spans="1:50" s="506" customFormat="1" ht="30" customHeight="1">
      <c r="A37" s="546">
        <f>ROWS(A$11:A37)</f>
        <v>27</v>
      </c>
      <c r="B37" s="1432"/>
      <c r="C37" s="1433"/>
      <c r="D37" s="1434"/>
      <c r="E37" s="547"/>
      <c r="F37" s="547"/>
      <c r="G37" s="707"/>
      <c r="H37" s="707"/>
      <c r="I37" s="707"/>
      <c r="J37" s="708"/>
      <c r="K37" s="541"/>
      <c r="L37" s="1440"/>
      <c r="M37" s="1440"/>
      <c r="N37" s="1442"/>
      <c r="O37" s="538"/>
      <c r="P37" s="538"/>
      <c r="Q37" s="1445"/>
      <c r="R37" s="1427"/>
      <c r="S37" s="545"/>
      <c r="T37" s="539">
        <f t="shared" si="7"/>
        <v>0</v>
      </c>
      <c r="U37" s="538"/>
      <c r="V37" s="538"/>
      <c r="W37" s="538"/>
      <c r="X37" s="538"/>
      <c r="Y37" s="538"/>
      <c r="Z37" s="538"/>
      <c r="AA37" s="544"/>
      <c r="AB37" s="1448"/>
      <c r="AC37" s="543"/>
      <c r="AD37" s="1448"/>
      <c r="AE37" s="1428"/>
      <c r="AF37" s="1429"/>
      <c r="AG37" s="1429"/>
      <c r="AH37" s="528"/>
      <c r="AI37" s="722" t="str">
        <f t="shared" si="8"/>
        <v>-</v>
      </c>
      <c r="AQ37" s="724">
        <f t="shared" si="6"/>
        <v>36</v>
      </c>
      <c r="AR37" s="724" t="str">
        <f t="shared" si="0"/>
        <v/>
      </c>
      <c r="AS37" s="724" t="str">
        <f t="shared" si="1"/>
        <v/>
      </c>
      <c r="AT37" s="724" t="str">
        <f t="shared" si="2"/>
        <v/>
      </c>
      <c r="AU37" s="724" t="str">
        <f t="shared" si="11"/>
        <v/>
      </c>
      <c r="AV37" s="724">
        <f t="shared" si="11"/>
        <v>0</v>
      </c>
      <c r="AW37" s="724" t="str">
        <f t="shared" si="4"/>
        <v/>
      </c>
      <c r="AX37" s="725" t="str">
        <f t="shared" si="5"/>
        <v/>
      </c>
    </row>
    <row r="38" spans="1:50" s="506" customFormat="1" ht="30" customHeight="1">
      <c r="A38" s="546">
        <f>ROWS(A$11:A38)</f>
        <v>28</v>
      </c>
      <c r="B38" s="1424"/>
      <c r="C38" s="1424"/>
      <c r="D38" s="1424"/>
      <c r="E38" s="547"/>
      <c r="F38" s="547"/>
      <c r="G38" s="712"/>
      <c r="H38" s="712"/>
      <c r="I38" s="707"/>
      <c r="J38" s="708"/>
      <c r="K38" s="541"/>
      <c r="L38" s="1440"/>
      <c r="M38" s="1440"/>
      <c r="N38" s="1442"/>
      <c r="O38" s="538"/>
      <c r="P38" s="538"/>
      <c r="Q38" s="1445"/>
      <c r="R38" s="1427"/>
      <c r="S38" s="545"/>
      <c r="T38" s="539">
        <f t="shared" si="7"/>
        <v>0</v>
      </c>
      <c r="U38" s="538"/>
      <c r="V38" s="538"/>
      <c r="W38" s="538"/>
      <c r="X38" s="538"/>
      <c r="Y38" s="538"/>
      <c r="Z38" s="538"/>
      <c r="AA38" s="544"/>
      <c r="AB38" s="1448"/>
      <c r="AC38" s="543"/>
      <c r="AD38" s="1448"/>
      <c r="AE38" s="1428"/>
      <c r="AF38" s="1429"/>
      <c r="AG38" s="1429"/>
      <c r="AH38" s="528"/>
      <c r="AI38" s="722" t="str">
        <f t="shared" si="8"/>
        <v>-</v>
      </c>
      <c r="AQ38" s="724">
        <f t="shared" si="6"/>
        <v>37</v>
      </c>
      <c r="AR38" s="724" t="str">
        <f t="shared" si="0"/>
        <v/>
      </c>
      <c r="AS38" s="724" t="str">
        <f t="shared" si="1"/>
        <v/>
      </c>
      <c r="AT38" s="724" t="str">
        <f t="shared" si="2"/>
        <v/>
      </c>
      <c r="AU38" s="724" t="str">
        <f t="shared" si="11"/>
        <v/>
      </c>
      <c r="AV38" s="724">
        <f t="shared" si="11"/>
        <v>0</v>
      </c>
      <c r="AW38" s="724" t="str">
        <f t="shared" si="4"/>
        <v/>
      </c>
      <c r="AX38" s="725" t="str">
        <f t="shared" si="5"/>
        <v/>
      </c>
    </row>
    <row r="39" spans="1:50" s="506" customFormat="1" ht="30" customHeight="1">
      <c r="A39" s="546">
        <f>ROWS(A$11:A39)</f>
        <v>29</v>
      </c>
      <c r="B39" s="1424"/>
      <c r="C39" s="1424"/>
      <c r="D39" s="1424"/>
      <c r="E39" s="547"/>
      <c r="F39" s="547"/>
      <c r="G39" s="712"/>
      <c r="H39" s="712"/>
      <c r="I39" s="707"/>
      <c r="J39" s="708"/>
      <c r="K39" s="541"/>
      <c r="L39" s="1440"/>
      <c r="M39" s="1440"/>
      <c r="N39" s="1442"/>
      <c r="O39" s="538"/>
      <c r="P39" s="538"/>
      <c r="Q39" s="1445"/>
      <c r="R39" s="1427"/>
      <c r="S39" s="545"/>
      <c r="T39" s="539">
        <f t="shared" si="7"/>
        <v>0</v>
      </c>
      <c r="U39" s="538"/>
      <c r="V39" s="538"/>
      <c r="W39" s="538"/>
      <c r="X39" s="538"/>
      <c r="Y39" s="538"/>
      <c r="Z39" s="538"/>
      <c r="AA39" s="544"/>
      <c r="AB39" s="1448"/>
      <c r="AC39" s="543"/>
      <c r="AD39" s="1448"/>
      <c r="AE39" s="1428"/>
      <c r="AF39" s="1429"/>
      <c r="AG39" s="1429"/>
      <c r="AH39" s="528"/>
      <c r="AI39" s="722" t="str">
        <f t="shared" si="8"/>
        <v>-</v>
      </c>
      <c r="AQ39" s="724">
        <f t="shared" si="6"/>
        <v>38</v>
      </c>
      <c r="AR39" s="724" t="str">
        <f t="shared" si="0"/>
        <v/>
      </c>
      <c r="AS39" s="724" t="str">
        <f t="shared" si="1"/>
        <v/>
      </c>
      <c r="AT39" s="724" t="str">
        <f t="shared" si="2"/>
        <v/>
      </c>
      <c r="AU39" s="724" t="str">
        <f t="shared" si="11"/>
        <v/>
      </c>
      <c r="AV39" s="724">
        <f t="shared" si="11"/>
        <v>0</v>
      </c>
      <c r="AW39" s="724" t="str">
        <f t="shared" si="4"/>
        <v/>
      </c>
      <c r="AX39" s="725" t="str">
        <f t="shared" si="5"/>
        <v/>
      </c>
    </row>
    <row r="40" spans="1:50" s="506" customFormat="1" ht="30" customHeight="1">
      <c r="A40" s="546">
        <f>ROWS(A$11:A40)</f>
        <v>30</v>
      </c>
      <c r="B40" s="1424"/>
      <c r="C40" s="1424"/>
      <c r="D40" s="1424"/>
      <c r="E40" s="547"/>
      <c r="F40" s="547"/>
      <c r="G40" s="712"/>
      <c r="H40" s="712"/>
      <c r="I40" s="707"/>
      <c r="J40" s="708"/>
      <c r="K40" s="541"/>
      <c r="L40" s="1440"/>
      <c r="M40" s="1440"/>
      <c r="N40" s="1442"/>
      <c r="O40" s="538"/>
      <c r="P40" s="538"/>
      <c r="Q40" s="1445"/>
      <c r="R40" s="1427"/>
      <c r="S40" s="545"/>
      <c r="T40" s="539">
        <f t="shared" si="7"/>
        <v>0</v>
      </c>
      <c r="U40" s="538"/>
      <c r="V40" s="538"/>
      <c r="W40" s="538"/>
      <c r="X40" s="538"/>
      <c r="Y40" s="538"/>
      <c r="Z40" s="538"/>
      <c r="AA40" s="544"/>
      <c r="AB40" s="1448"/>
      <c r="AC40" s="543"/>
      <c r="AD40" s="1448"/>
      <c r="AE40" s="1428"/>
      <c r="AF40" s="1429"/>
      <c r="AG40" s="1429"/>
      <c r="AH40" s="528"/>
      <c r="AI40" s="722" t="str">
        <f t="shared" si="8"/>
        <v>-</v>
      </c>
      <c r="AQ40" s="724">
        <f t="shared" si="6"/>
        <v>39</v>
      </c>
      <c r="AR40" s="724" t="str">
        <f t="shared" si="0"/>
        <v/>
      </c>
      <c r="AS40" s="724" t="str">
        <f t="shared" si="1"/>
        <v/>
      </c>
      <c r="AT40" s="724" t="str">
        <f t="shared" si="2"/>
        <v/>
      </c>
      <c r="AU40" s="724" t="str">
        <f t="shared" si="11"/>
        <v/>
      </c>
      <c r="AV40" s="724">
        <f t="shared" si="11"/>
        <v>0</v>
      </c>
      <c r="AW40" s="724" t="str">
        <f t="shared" si="4"/>
        <v/>
      </c>
      <c r="AX40" s="725" t="str">
        <f t="shared" si="5"/>
        <v/>
      </c>
    </row>
    <row r="41" spans="1:50" s="506" customFormat="1" ht="30" customHeight="1">
      <c r="A41" s="546">
        <f>ROWS(A$11:A41)</f>
        <v>31</v>
      </c>
      <c r="B41" s="1424"/>
      <c r="C41" s="1424"/>
      <c r="D41" s="1424"/>
      <c r="E41" s="547"/>
      <c r="F41" s="547"/>
      <c r="G41" s="712"/>
      <c r="H41" s="712"/>
      <c r="I41" s="707"/>
      <c r="J41" s="708"/>
      <c r="K41" s="541"/>
      <c r="L41" s="1440"/>
      <c r="M41" s="1440"/>
      <c r="N41" s="1442"/>
      <c r="O41" s="538"/>
      <c r="P41" s="538"/>
      <c r="Q41" s="1445"/>
      <c r="R41" s="1427"/>
      <c r="S41" s="545"/>
      <c r="T41" s="539">
        <f t="shared" si="7"/>
        <v>0</v>
      </c>
      <c r="U41" s="538"/>
      <c r="V41" s="538"/>
      <c r="W41" s="538"/>
      <c r="X41" s="538"/>
      <c r="Y41" s="538"/>
      <c r="Z41" s="538"/>
      <c r="AA41" s="544"/>
      <c r="AB41" s="1448"/>
      <c r="AC41" s="543"/>
      <c r="AD41" s="1448"/>
      <c r="AE41" s="1428"/>
      <c r="AF41" s="1429"/>
      <c r="AG41" s="1429"/>
      <c r="AH41" s="528"/>
      <c r="AI41" s="722" t="str">
        <f t="shared" si="8"/>
        <v>-</v>
      </c>
      <c r="AQ41" s="724">
        <f t="shared" si="6"/>
        <v>40</v>
      </c>
      <c r="AR41" s="724" t="str">
        <f t="shared" si="0"/>
        <v/>
      </c>
      <c r="AS41" s="724" t="str">
        <f t="shared" si="1"/>
        <v/>
      </c>
      <c r="AT41" s="724" t="str">
        <f t="shared" si="2"/>
        <v/>
      </c>
      <c r="AU41" s="724" t="str">
        <f t="shared" si="11"/>
        <v/>
      </c>
      <c r="AV41" s="724">
        <f t="shared" si="11"/>
        <v>0</v>
      </c>
      <c r="AW41" s="724" t="str">
        <f t="shared" si="4"/>
        <v/>
      </c>
      <c r="AX41" s="725" t="str">
        <f t="shared" si="5"/>
        <v/>
      </c>
    </row>
    <row r="42" spans="1:50" s="506" customFormat="1" ht="30" customHeight="1">
      <c r="A42" s="546">
        <f>ROWS(A$11:A42)</f>
        <v>32</v>
      </c>
      <c r="B42" s="1424"/>
      <c r="C42" s="1424"/>
      <c r="D42" s="1424"/>
      <c r="E42" s="547"/>
      <c r="F42" s="547"/>
      <c r="G42" s="712"/>
      <c r="H42" s="712"/>
      <c r="I42" s="707"/>
      <c r="J42" s="708"/>
      <c r="K42" s="541"/>
      <c r="L42" s="1440"/>
      <c r="M42" s="1440"/>
      <c r="N42" s="1442"/>
      <c r="O42" s="538"/>
      <c r="P42" s="538"/>
      <c r="Q42" s="1445"/>
      <c r="R42" s="1427"/>
      <c r="S42" s="545"/>
      <c r="T42" s="539">
        <f t="shared" si="7"/>
        <v>0</v>
      </c>
      <c r="U42" s="538"/>
      <c r="V42" s="538"/>
      <c r="W42" s="538"/>
      <c r="X42" s="538"/>
      <c r="Y42" s="538"/>
      <c r="Z42" s="538"/>
      <c r="AA42" s="544"/>
      <c r="AB42" s="1448"/>
      <c r="AC42" s="543"/>
      <c r="AD42" s="1448"/>
      <c r="AE42" s="1428"/>
      <c r="AF42" s="1429"/>
      <c r="AG42" s="1429"/>
      <c r="AH42" s="528"/>
      <c r="AI42" s="722" t="str">
        <f t="shared" si="8"/>
        <v>-</v>
      </c>
      <c r="AQ42" s="724">
        <f t="shared" si="6"/>
        <v>41</v>
      </c>
      <c r="AR42" s="724" t="str">
        <f t="shared" si="0"/>
        <v/>
      </c>
      <c r="AS42" s="724" t="str">
        <f t="shared" si="1"/>
        <v/>
      </c>
      <c r="AT42" s="724" t="str">
        <f t="shared" si="2"/>
        <v/>
      </c>
      <c r="AU42" s="724" t="str">
        <f t="shared" si="11"/>
        <v/>
      </c>
      <c r="AV42" s="724">
        <f t="shared" si="11"/>
        <v>0</v>
      </c>
      <c r="AW42" s="724" t="str">
        <f t="shared" si="4"/>
        <v/>
      </c>
      <c r="AX42" s="725" t="str">
        <f t="shared" si="5"/>
        <v/>
      </c>
    </row>
    <row r="43" spans="1:50" s="506" customFormat="1" ht="30" customHeight="1">
      <c r="A43" s="546">
        <f>ROWS(A$11:A43)</f>
        <v>33</v>
      </c>
      <c r="B43" s="1424"/>
      <c r="C43" s="1424"/>
      <c r="D43" s="1424"/>
      <c r="E43" s="547"/>
      <c r="F43" s="547"/>
      <c r="G43" s="712"/>
      <c r="H43" s="712"/>
      <c r="I43" s="707"/>
      <c r="J43" s="708"/>
      <c r="K43" s="541"/>
      <c r="L43" s="1440"/>
      <c r="M43" s="1440"/>
      <c r="N43" s="1442"/>
      <c r="O43" s="538"/>
      <c r="P43" s="538"/>
      <c r="Q43" s="1445"/>
      <c r="R43" s="1427"/>
      <c r="S43" s="545"/>
      <c r="T43" s="539">
        <f t="shared" si="7"/>
        <v>0</v>
      </c>
      <c r="U43" s="538"/>
      <c r="V43" s="538"/>
      <c r="W43" s="538"/>
      <c r="X43" s="538"/>
      <c r="Y43" s="538"/>
      <c r="Z43" s="538"/>
      <c r="AA43" s="544"/>
      <c r="AB43" s="1448"/>
      <c r="AC43" s="543"/>
      <c r="AD43" s="1448"/>
      <c r="AE43" s="1428"/>
      <c r="AF43" s="1429"/>
      <c r="AG43" s="1429"/>
      <c r="AH43" s="528"/>
      <c r="AI43" s="722" t="str">
        <f t="shared" si="8"/>
        <v>-</v>
      </c>
      <c r="AQ43" s="724">
        <f t="shared" si="6"/>
        <v>42</v>
      </c>
      <c r="AR43" s="724" t="str">
        <f t="shared" si="0"/>
        <v/>
      </c>
      <c r="AS43" s="724" t="str">
        <f t="shared" si="1"/>
        <v/>
      </c>
      <c r="AT43" s="724" t="str">
        <f t="shared" si="2"/>
        <v/>
      </c>
      <c r="AU43" s="724" t="str">
        <f t="shared" si="11"/>
        <v/>
      </c>
      <c r="AV43" s="724">
        <f t="shared" si="11"/>
        <v>0</v>
      </c>
      <c r="AW43" s="724" t="str">
        <f t="shared" si="4"/>
        <v/>
      </c>
      <c r="AX43" s="725" t="str">
        <f t="shared" si="5"/>
        <v/>
      </c>
    </row>
    <row r="44" spans="1:50" s="506" customFormat="1" ht="30" customHeight="1">
      <c r="A44" s="546">
        <f>ROWS(A$11:A44)</f>
        <v>34</v>
      </c>
      <c r="B44" s="1424"/>
      <c r="C44" s="1424"/>
      <c r="D44" s="1424"/>
      <c r="E44" s="547"/>
      <c r="F44" s="547"/>
      <c r="G44" s="712"/>
      <c r="H44" s="712"/>
      <c r="I44" s="707"/>
      <c r="J44" s="708"/>
      <c r="K44" s="541"/>
      <c r="L44" s="1440"/>
      <c r="M44" s="1440"/>
      <c r="N44" s="1442"/>
      <c r="O44" s="538"/>
      <c r="P44" s="538"/>
      <c r="Q44" s="1445"/>
      <c r="R44" s="1427"/>
      <c r="S44" s="545"/>
      <c r="T44" s="539">
        <f t="shared" si="7"/>
        <v>0</v>
      </c>
      <c r="U44" s="538"/>
      <c r="V44" s="538"/>
      <c r="W44" s="538"/>
      <c r="X44" s="538"/>
      <c r="Y44" s="538"/>
      <c r="Z44" s="538"/>
      <c r="AA44" s="544"/>
      <c r="AB44" s="1448"/>
      <c r="AC44" s="543"/>
      <c r="AD44" s="1448"/>
      <c r="AE44" s="1428"/>
      <c r="AF44" s="1429"/>
      <c r="AG44" s="1429"/>
      <c r="AH44" s="528"/>
      <c r="AI44" s="722" t="str">
        <f t="shared" si="8"/>
        <v>-</v>
      </c>
      <c r="AQ44" s="724">
        <f t="shared" si="6"/>
        <v>43</v>
      </c>
      <c r="AR44" s="724" t="str">
        <f t="shared" si="0"/>
        <v/>
      </c>
      <c r="AS44" s="724" t="str">
        <f t="shared" si="1"/>
        <v/>
      </c>
      <c r="AT44" s="724" t="str">
        <f t="shared" si="2"/>
        <v/>
      </c>
      <c r="AU44" s="724" t="str">
        <f t="shared" si="11"/>
        <v/>
      </c>
      <c r="AV44" s="724">
        <f t="shared" si="11"/>
        <v>0</v>
      </c>
      <c r="AW44" s="724" t="str">
        <f t="shared" si="4"/>
        <v/>
      </c>
      <c r="AX44" s="725" t="str">
        <f t="shared" si="5"/>
        <v/>
      </c>
    </row>
    <row r="45" spans="1:50" s="506" customFormat="1" ht="30" customHeight="1">
      <c r="A45" s="546">
        <f>ROWS(A$11:A45)</f>
        <v>35</v>
      </c>
      <c r="B45" s="1424"/>
      <c r="C45" s="1424"/>
      <c r="D45" s="1424"/>
      <c r="E45" s="547"/>
      <c r="F45" s="547"/>
      <c r="G45" s="712"/>
      <c r="H45" s="712"/>
      <c r="I45" s="707"/>
      <c r="J45" s="708"/>
      <c r="K45" s="541"/>
      <c r="L45" s="1440"/>
      <c r="M45" s="1440"/>
      <c r="N45" s="1442"/>
      <c r="O45" s="538"/>
      <c r="P45" s="538"/>
      <c r="Q45" s="1445"/>
      <c r="R45" s="1427"/>
      <c r="S45" s="545"/>
      <c r="T45" s="539">
        <f t="shared" si="7"/>
        <v>0</v>
      </c>
      <c r="U45" s="538"/>
      <c r="V45" s="538"/>
      <c r="W45" s="538"/>
      <c r="X45" s="538"/>
      <c r="Y45" s="538"/>
      <c r="Z45" s="538"/>
      <c r="AA45" s="544"/>
      <c r="AB45" s="1448"/>
      <c r="AC45" s="543"/>
      <c r="AD45" s="1448"/>
      <c r="AE45" s="1428"/>
      <c r="AF45" s="1429"/>
      <c r="AG45" s="1429"/>
      <c r="AH45" s="528"/>
      <c r="AI45" s="722" t="str">
        <f t="shared" si="8"/>
        <v>-</v>
      </c>
      <c r="AQ45" s="724">
        <f t="shared" si="6"/>
        <v>44</v>
      </c>
      <c r="AR45" s="724" t="str">
        <f t="shared" si="0"/>
        <v/>
      </c>
      <c r="AS45" s="724" t="str">
        <f t="shared" si="1"/>
        <v/>
      </c>
      <c r="AT45" s="724" t="str">
        <f t="shared" si="2"/>
        <v/>
      </c>
      <c r="AU45" s="724" t="str">
        <f t="shared" si="11"/>
        <v/>
      </c>
      <c r="AV45" s="724">
        <f t="shared" si="11"/>
        <v>0</v>
      </c>
      <c r="AW45" s="724" t="str">
        <f t="shared" si="4"/>
        <v/>
      </c>
      <c r="AX45" s="725" t="str">
        <f t="shared" si="5"/>
        <v/>
      </c>
    </row>
    <row r="46" spans="1:50" s="506" customFormat="1" ht="30" customHeight="1">
      <c r="A46" s="546">
        <f>ROWS(A$11:A46)</f>
        <v>36</v>
      </c>
      <c r="B46" s="1424"/>
      <c r="C46" s="1424"/>
      <c r="D46" s="1424"/>
      <c r="E46" s="547"/>
      <c r="F46" s="547"/>
      <c r="G46" s="712"/>
      <c r="H46" s="712"/>
      <c r="I46" s="707"/>
      <c r="J46" s="708"/>
      <c r="K46" s="541"/>
      <c r="L46" s="1440"/>
      <c r="M46" s="1440"/>
      <c r="N46" s="1442"/>
      <c r="O46" s="538"/>
      <c r="P46" s="538"/>
      <c r="Q46" s="1445"/>
      <c r="R46" s="1427"/>
      <c r="S46" s="545"/>
      <c r="T46" s="539">
        <f t="shared" si="7"/>
        <v>0</v>
      </c>
      <c r="U46" s="538"/>
      <c r="V46" s="538"/>
      <c r="W46" s="538"/>
      <c r="X46" s="538"/>
      <c r="Y46" s="538"/>
      <c r="Z46" s="538"/>
      <c r="AA46" s="544"/>
      <c r="AB46" s="1448"/>
      <c r="AC46" s="543"/>
      <c r="AD46" s="1448"/>
      <c r="AE46" s="1428"/>
      <c r="AF46" s="1429"/>
      <c r="AG46" s="1429"/>
      <c r="AH46" s="528"/>
      <c r="AI46" s="722" t="str">
        <f t="shared" si="8"/>
        <v>-</v>
      </c>
      <c r="AQ46" s="724">
        <f t="shared" si="6"/>
        <v>45</v>
      </c>
      <c r="AR46" s="724" t="str">
        <f t="shared" si="0"/>
        <v/>
      </c>
      <c r="AS46" s="724" t="str">
        <f t="shared" si="1"/>
        <v/>
      </c>
      <c r="AT46" s="724" t="str">
        <f t="shared" si="2"/>
        <v/>
      </c>
      <c r="AU46" s="724" t="str">
        <f t="shared" si="11"/>
        <v/>
      </c>
      <c r="AV46" s="724">
        <f t="shared" si="11"/>
        <v>0</v>
      </c>
      <c r="AW46" s="724" t="str">
        <f t="shared" si="4"/>
        <v/>
      </c>
      <c r="AX46" s="725" t="str">
        <f t="shared" si="5"/>
        <v/>
      </c>
    </row>
    <row r="47" spans="1:50" s="506" customFormat="1" ht="30" customHeight="1">
      <c r="A47" s="546">
        <f>ROWS(A$11:A47)</f>
        <v>37</v>
      </c>
      <c r="B47" s="1424"/>
      <c r="C47" s="1424"/>
      <c r="D47" s="1424"/>
      <c r="E47" s="547"/>
      <c r="F47" s="547"/>
      <c r="G47" s="712"/>
      <c r="H47" s="712"/>
      <c r="I47" s="707"/>
      <c r="J47" s="708"/>
      <c r="K47" s="541"/>
      <c r="L47" s="1440"/>
      <c r="M47" s="1440"/>
      <c r="N47" s="1442"/>
      <c r="O47" s="538"/>
      <c r="P47" s="538"/>
      <c r="Q47" s="1445"/>
      <c r="R47" s="1427"/>
      <c r="S47" s="545"/>
      <c r="T47" s="539">
        <f t="shared" si="7"/>
        <v>0</v>
      </c>
      <c r="U47" s="538"/>
      <c r="V47" s="538"/>
      <c r="W47" s="538"/>
      <c r="X47" s="538"/>
      <c r="Y47" s="538"/>
      <c r="Z47" s="538"/>
      <c r="AA47" s="544"/>
      <c r="AB47" s="1448"/>
      <c r="AC47" s="543"/>
      <c r="AD47" s="1448"/>
      <c r="AE47" s="1428"/>
      <c r="AF47" s="1429"/>
      <c r="AG47" s="1429"/>
      <c r="AH47" s="528"/>
      <c r="AI47" s="722" t="str">
        <f t="shared" si="8"/>
        <v>-</v>
      </c>
      <c r="AQ47" s="724">
        <f t="shared" si="6"/>
        <v>46</v>
      </c>
      <c r="AR47" s="724" t="str">
        <f t="shared" si="0"/>
        <v/>
      </c>
      <c r="AS47" s="724" t="str">
        <f t="shared" si="1"/>
        <v/>
      </c>
      <c r="AT47" s="724" t="str">
        <f t="shared" si="2"/>
        <v/>
      </c>
      <c r="AU47" s="724" t="str">
        <f t="shared" si="11"/>
        <v/>
      </c>
      <c r="AV47" s="724">
        <f t="shared" si="11"/>
        <v>0</v>
      </c>
      <c r="AW47" s="724" t="str">
        <f t="shared" si="4"/>
        <v/>
      </c>
      <c r="AX47" s="725" t="str">
        <f t="shared" si="5"/>
        <v/>
      </c>
    </row>
    <row r="48" spans="1:50" s="506" customFormat="1" ht="30" customHeight="1">
      <c r="A48" s="546">
        <f>ROWS(A$11:A48)</f>
        <v>38</v>
      </c>
      <c r="B48" s="1424"/>
      <c r="C48" s="1424"/>
      <c r="D48" s="1424"/>
      <c r="E48" s="547"/>
      <c r="F48" s="547"/>
      <c r="G48" s="712"/>
      <c r="H48" s="712"/>
      <c r="I48" s="707"/>
      <c r="J48" s="708"/>
      <c r="K48" s="541"/>
      <c r="L48" s="1440"/>
      <c r="M48" s="1440"/>
      <c r="N48" s="1442"/>
      <c r="O48" s="538"/>
      <c r="P48" s="538"/>
      <c r="Q48" s="1445"/>
      <c r="R48" s="1427"/>
      <c r="S48" s="545"/>
      <c r="T48" s="539">
        <f t="shared" si="7"/>
        <v>0</v>
      </c>
      <c r="U48" s="538"/>
      <c r="V48" s="538"/>
      <c r="W48" s="538"/>
      <c r="X48" s="538"/>
      <c r="Y48" s="538"/>
      <c r="Z48" s="538"/>
      <c r="AA48" s="544"/>
      <c r="AB48" s="1448"/>
      <c r="AC48" s="543"/>
      <c r="AD48" s="1448"/>
      <c r="AE48" s="1428"/>
      <c r="AF48" s="1429"/>
      <c r="AG48" s="1429"/>
      <c r="AH48" s="528"/>
      <c r="AI48" s="722" t="str">
        <f t="shared" si="8"/>
        <v>-</v>
      </c>
      <c r="AQ48" s="724">
        <f t="shared" si="6"/>
        <v>47</v>
      </c>
      <c r="AR48" s="724" t="str">
        <f t="shared" si="0"/>
        <v/>
      </c>
      <c r="AS48" s="724" t="str">
        <f t="shared" si="1"/>
        <v/>
      </c>
      <c r="AT48" s="724" t="str">
        <f t="shared" si="2"/>
        <v/>
      </c>
      <c r="AU48" s="724" t="str">
        <f t="shared" si="11"/>
        <v/>
      </c>
      <c r="AV48" s="724">
        <f t="shared" si="11"/>
        <v>0</v>
      </c>
      <c r="AW48" s="724" t="str">
        <f t="shared" si="4"/>
        <v/>
      </c>
      <c r="AX48" s="725" t="str">
        <f t="shared" si="5"/>
        <v/>
      </c>
    </row>
    <row r="49" spans="1:50" s="506" customFormat="1" ht="30" customHeight="1">
      <c r="A49" s="546">
        <f>ROWS(A$11:A49)</f>
        <v>39</v>
      </c>
      <c r="B49" s="1424"/>
      <c r="C49" s="1424"/>
      <c r="D49" s="1424"/>
      <c r="E49" s="547"/>
      <c r="F49" s="547"/>
      <c r="G49" s="712"/>
      <c r="H49" s="712"/>
      <c r="I49" s="707"/>
      <c r="J49" s="708"/>
      <c r="K49" s="541"/>
      <c r="L49" s="1440"/>
      <c r="M49" s="1440"/>
      <c r="N49" s="1442"/>
      <c r="O49" s="538"/>
      <c r="P49" s="538"/>
      <c r="Q49" s="1445"/>
      <c r="R49" s="1427"/>
      <c r="S49" s="545"/>
      <c r="T49" s="539">
        <f t="shared" si="7"/>
        <v>0</v>
      </c>
      <c r="U49" s="538"/>
      <c r="V49" s="538"/>
      <c r="W49" s="538"/>
      <c r="X49" s="538"/>
      <c r="Y49" s="538"/>
      <c r="Z49" s="538"/>
      <c r="AA49" s="544"/>
      <c r="AB49" s="1448"/>
      <c r="AC49" s="543"/>
      <c r="AD49" s="1448"/>
      <c r="AE49" s="1428"/>
      <c r="AF49" s="1429"/>
      <c r="AG49" s="1429"/>
      <c r="AH49" s="528"/>
      <c r="AI49" s="722" t="str">
        <f t="shared" si="8"/>
        <v>-</v>
      </c>
      <c r="AQ49" s="724">
        <f t="shared" si="6"/>
        <v>48</v>
      </c>
      <c r="AR49" s="724" t="str">
        <f t="shared" si="0"/>
        <v/>
      </c>
      <c r="AS49" s="724" t="str">
        <f t="shared" si="1"/>
        <v/>
      </c>
      <c r="AT49" s="724" t="str">
        <f t="shared" si="2"/>
        <v/>
      </c>
      <c r="AU49" s="724" t="str">
        <f t="shared" si="11"/>
        <v/>
      </c>
      <c r="AV49" s="724">
        <f t="shared" si="11"/>
        <v>0</v>
      </c>
      <c r="AW49" s="724" t="str">
        <f t="shared" si="4"/>
        <v/>
      </c>
      <c r="AX49" s="725" t="str">
        <f t="shared" si="5"/>
        <v/>
      </c>
    </row>
    <row r="50" spans="1:50" s="506" customFormat="1" ht="30" customHeight="1">
      <c r="A50" s="546">
        <f>ROWS(A$11:A50)</f>
        <v>40</v>
      </c>
      <c r="B50" s="1424"/>
      <c r="C50" s="1424"/>
      <c r="D50" s="1424"/>
      <c r="E50" s="547"/>
      <c r="F50" s="547"/>
      <c r="G50" s="712"/>
      <c r="H50" s="712"/>
      <c r="I50" s="707"/>
      <c r="J50" s="708"/>
      <c r="K50" s="541"/>
      <c r="L50" s="1440"/>
      <c r="M50" s="1440"/>
      <c r="N50" s="1442"/>
      <c r="O50" s="538"/>
      <c r="P50" s="538"/>
      <c r="Q50" s="1445"/>
      <c r="R50" s="1427"/>
      <c r="S50" s="545"/>
      <c r="T50" s="539">
        <f t="shared" si="7"/>
        <v>0</v>
      </c>
      <c r="U50" s="538"/>
      <c r="V50" s="538"/>
      <c r="W50" s="538"/>
      <c r="X50" s="538"/>
      <c r="Y50" s="538"/>
      <c r="Z50" s="538"/>
      <c r="AA50" s="544"/>
      <c r="AB50" s="1448"/>
      <c r="AC50" s="543"/>
      <c r="AD50" s="1448"/>
      <c r="AE50" s="1428"/>
      <c r="AF50" s="1429"/>
      <c r="AG50" s="1429"/>
      <c r="AH50" s="528"/>
      <c r="AI50" s="722" t="str">
        <f t="shared" si="8"/>
        <v>-</v>
      </c>
      <c r="AQ50" s="724">
        <f t="shared" si="6"/>
        <v>49</v>
      </c>
      <c r="AR50" s="724" t="str">
        <f t="shared" si="0"/>
        <v/>
      </c>
      <c r="AS50" s="724" t="str">
        <f t="shared" si="1"/>
        <v/>
      </c>
      <c r="AT50" s="724" t="str">
        <f t="shared" si="2"/>
        <v/>
      </c>
      <c r="AU50" s="724" t="str">
        <f t="shared" si="11"/>
        <v/>
      </c>
      <c r="AV50" s="724">
        <f t="shared" si="11"/>
        <v>0</v>
      </c>
      <c r="AW50" s="724" t="str">
        <f t="shared" si="4"/>
        <v/>
      </c>
      <c r="AX50" s="725" t="str">
        <f t="shared" si="5"/>
        <v/>
      </c>
    </row>
    <row r="51" spans="1:50" s="506" customFormat="1" ht="30" customHeight="1">
      <c r="A51" s="546">
        <f>ROWS(A$11:A51)</f>
        <v>41</v>
      </c>
      <c r="B51" s="1424"/>
      <c r="C51" s="1424"/>
      <c r="D51" s="1424"/>
      <c r="E51" s="547"/>
      <c r="F51" s="547"/>
      <c r="G51" s="712"/>
      <c r="H51" s="712"/>
      <c r="I51" s="707"/>
      <c r="J51" s="708"/>
      <c r="K51" s="541"/>
      <c r="L51" s="1440"/>
      <c r="M51" s="1440"/>
      <c r="N51" s="1442"/>
      <c r="O51" s="538"/>
      <c r="P51" s="538"/>
      <c r="Q51" s="1445"/>
      <c r="R51" s="1427"/>
      <c r="S51" s="545"/>
      <c r="T51" s="539">
        <f t="shared" si="7"/>
        <v>0</v>
      </c>
      <c r="U51" s="538"/>
      <c r="V51" s="538"/>
      <c r="W51" s="538"/>
      <c r="X51" s="538"/>
      <c r="Y51" s="538"/>
      <c r="Z51" s="538"/>
      <c r="AA51" s="544"/>
      <c r="AB51" s="1448"/>
      <c r="AC51" s="543"/>
      <c r="AD51" s="1448"/>
      <c r="AE51" s="1428"/>
      <c r="AF51" s="1429"/>
      <c r="AG51" s="1429"/>
      <c r="AH51" s="528"/>
      <c r="AI51" s="722" t="str">
        <f t="shared" si="8"/>
        <v>-</v>
      </c>
      <c r="AQ51" s="724">
        <f t="shared" si="6"/>
        <v>50</v>
      </c>
      <c r="AR51" s="724" t="str">
        <f t="shared" si="0"/>
        <v/>
      </c>
      <c r="AS51" s="724" t="str">
        <f t="shared" si="1"/>
        <v/>
      </c>
      <c r="AT51" s="724" t="str">
        <f t="shared" si="2"/>
        <v/>
      </c>
      <c r="AU51" s="724" t="str">
        <f t="shared" ref="AU51:AV51" si="12">IF(S60="","",S60)</f>
        <v/>
      </c>
      <c r="AV51" s="724">
        <f t="shared" si="12"/>
        <v>0</v>
      </c>
      <c r="AW51" s="724" t="str">
        <f t="shared" si="4"/>
        <v/>
      </c>
      <c r="AX51" s="725" t="str">
        <f t="shared" si="5"/>
        <v/>
      </c>
    </row>
    <row r="52" spans="1:50" s="506" customFormat="1" ht="30" customHeight="1">
      <c r="A52" s="546">
        <f>ROWS(A$11:A52)</f>
        <v>42</v>
      </c>
      <c r="B52" s="1424"/>
      <c r="C52" s="1424"/>
      <c r="D52" s="1424"/>
      <c r="E52" s="547"/>
      <c r="F52" s="547"/>
      <c r="G52" s="712"/>
      <c r="H52" s="712"/>
      <c r="I52" s="707"/>
      <c r="J52" s="708"/>
      <c r="K52" s="541"/>
      <c r="L52" s="1440"/>
      <c r="M52" s="1440"/>
      <c r="N52" s="1442"/>
      <c r="O52" s="538"/>
      <c r="P52" s="538"/>
      <c r="Q52" s="1445"/>
      <c r="R52" s="1427"/>
      <c r="S52" s="545"/>
      <c r="T52" s="539">
        <f t="shared" si="7"/>
        <v>0</v>
      </c>
      <c r="U52" s="538"/>
      <c r="V52" s="538"/>
      <c r="W52" s="538"/>
      <c r="X52" s="538"/>
      <c r="Y52" s="538"/>
      <c r="Z52" s="538"/>
      <c r="AA52" s="544"/>
      <c r="AB52" s="1448"/>
      <c r="AC52" s="543"/>
      <c r="AD52" s="1448"/>
      <c r="AE52" s="1428"/>
      <c r="AF52" s="1429"/>
      <c r="AG52" s="1429"/>
      <c r="AH52" s="528"/>
      <c r="AI52" s="722" t="str">
        <f t="shared" si="8"/>
        <v>-</v>
      </c>
    </row>
    <row r="53" spans="1:50" s="506" customFormat="1" ht="30" customHeight="1">
      <c r="A53" s="546">
        <f>ROWS(A$11:A53)</f>
        <v>43</v>
      </c>
      <c r="B53" s="1424"/>
      <c r="C53" s="1424"/>
      <c r="D53" s="1424"/>
      <c r="E53" s="547"/>
      <c r="F53" s="547"/>
      <c r="G53" s="712"/>
      <c r="H53" s="712"/>
      <c r="I53" s="707"/>
      <c r="J53" s="708"/>
      <c r="K53" s="541"/>
      <c r="L53" s="1440"/>
      <c r="M53" s="1440"/>
      <c r="N53" s="1442"/>
      <c r="O53" s="538"/>
      <c r="P53" s="538"/>
      <c r="Q53" s="1445"/>
      <c r="R53" s="1427"/>
      <c r="S53" s="545"/>
      <c r="T53" s="539">
        <f t="shared" si="7"/>
        <v>0</v>
      </c>
      <c r="U53" s="538"/>
      <c r="V53" s="538"/>
      <c r="W53" s="538"/>
      <c r="X53" s="538"/>
      <c r="Y53" s="538"/>
      <c r="Z53" s="538"/>
      <c r="AA53" s="544"/>
      <c r="AB53" s="1448"/>
      <c r="AC53" s="543"/>
      <c r="AD53" s="1448"/>
      <c r="AE53" s="1428"/>
      <c r="AF53" s="1429"/>
      <c r="AG53" s="1429"/>
      <c r="AH53" s="528"/>
      <c r="AI53" s="722" t="str">
        <f t="shared" si="8"/>
        <v>-</v>
      </c>
    </row>
    <row r="54" spans="1:50" s="506" customFormat="1" ht="30" customHeight="1">
      <c r="A54" s="546">
        <f>ROWS(A$11:A54)</f>
        <v>44</v>
      </c>
      <c r="B54" s="1424"/>
      <c r="C54" s="1424"/>
      <c r="D54" s="1424"/>
      <c r="E54" s="547"/>
      <c r="F54" s="547"/>
      <c r="G54" s="712"/>
      <c r="H54" s="712"/>
      <c r="I54" s="707"/>
      <c r="J54" s="708"/>
      <c r="K54" s="541"/>
      <c r="L54" s="1440"/>
      <c r="M54" s="1440"/>
      <c r="N54" s="1442"/>
      <c r="O54" s="538"/>
      <c r="P54" s="538"/>
      <c r="Q54" s="1445"/>
      <c r="R54" s="1427"/>
      <c r="S54" s="545"/>
      <c r="T54" s="539">
        <f t="shared" si="7"/>
        <v>0</v>
      </c>
      <c r="U54" s="538"/>
      <c r="V54" s="538"/>
      <c r="W54" s="538"/>
      <c r="X54" s="538"/>
      <c r="Y54" s="538"/>
      <c r="Z54" s="538"/>
      <c r="AA54" s="544"/>
      <c r="AB54" s="1448"/>
      <c r="AC54" s="543"/>
      <c r="AD54" s="1448"/>
      <c r="AE54" s="1428"/>
      <c r="AF54" s="1429"/>
      <c r="AG54" s="1429"/>
      <c r="AH54" s="528"/>
      <c r="AI54" s="722" t="str">
        <f t="shared" si="8"/>
        <v>-</v>
      </c>
    </row>
    <row r="55" spans="1:50" s="506" customFormat="1" ht="30" customHeight="1">
      <c r="A55" s="546">
        <f>ROWS(A$11:A55)</f>
        <v>45</v>
      </c>
      <c r="B55" s="1424"/>
      <c r="C55" s="1424"/>
      <c r="D55" s="1424"/>
      <c r="E55" s="547"/>
      <c r="F55" s="547"/>
      <c r="G55" s="712"/>
      <c r="H55" s="712"/>
      <c r="I55" s="707"/>
      <c r="J55" s="708"/>
      <c r="K55" s="541"/>
      <c r="L55" s="1440"/>
      <c r="M55" s="1440"/>
      <c r="N55" s="1442"/>
      <c r="O55" s="538"/>
      <c r="P55" s="538"/>
      <c r="Q55" s="1445"/>
      <c r="R55" s="1427"/>
      <c r="S55" s="545"/>
      <c r="T55" s="539">
        <f t="shared" si="7"/>
        <v>0</v>
      </c>
      <c r="U55" s="538"/>
      <c r="V55" s="538"/>
      <c r="W55" s="538"/>
      <c r="X55" s="538"/>
      <c r="Y55" s="538"/>
      <c r="Z55" s="538"/>
      <c r="AA55" s="544"/>
      <c r="AB55" s="1448"/>
      <c r="AC55" s="543"/>
      <c r="AD55" s="1448"/>
      <c r="AE55" s="1428"/>
      <c r="AF55" s="1429"/>
      <c r="AG55" s="1429"/>
      <c r="AH55" s="528"/>
      <c r="AI55" s="722" t="str">
        <f t="shared" si="8"/>
        <v>-</v>
      </c>
    </row>
    <row r="56" spans="1:50" s="506" customFormat="1" ht="30" customHeight="1">
      <c r="A56" s="546">
        <f>ROWS(A$11:A56)</f>
        <v>46</v>
      </c>
      <c r="B56" s="1424"/>
      <c r="C56" s="1424"/>
      <c r="D56" s="1424"/>
      <c r="E56" s="547"/>
      <c r="F56" s="547"/>
      <c r="G56" s="712"/>
      <c r="H56" s="712"/>
      <c r="I56" s="707"/>
      <c r="J56" s="708"/>
      <c r="K56" s="541"/>
      <c r="L56" s="1440"/>
      <c r="M56" s="1440"/>
      <c r="N56" s="1442"/>
      <c r="O56" s="538"/>
      <c r="P56" s="538"/>
      <c r="Q56" s="1445"/>
      <c r="R56" s="1427"/>
      <c r="S56" s="545"/>
      <c r="T56" s="539">
        <f t="shared" si="7"/>
        <v>0</v>
      </c>
      <c r="U56" s="538"/>
      <c r="V56" s="538"/>
      <c r="W56" s="538"/>
      <c r="X56" s="538"/>
      <c r="Y56" s="538"/>
      <c r="Z56" s="538"/>
      <c r="AA56" s="544"/>
      <c r="AB56" s="1448"/>
      <c r="AC56" s="543"/>
      <c r="AD56" s="1448"/>
      <c r="AE56" s="1428"/>
      <c r="AF56" s="1429"/>
      <c r="AG56" s="1429"/>
      <c r="AH56" s="528"/>
      <c r="AI56" s="722" t="str">
        <f t="shared" si="8"/>
        <v>-</v>
      </c>
    </row>
    <row r="57" spans="1:50" s="506" customFormat="1" ht="30" customHeight="1">
      <c r="A57" s="546">
        <f>ROWS(A$11:A57)</f>
        <v>47</v>
      </c>
      <c r="B57" s="1424"/>
      <c r="C57" s="1424"/>
      <c r="D57" s="1424"/>
      <c r="E57" s="547"/>
      <c r="F57" s="547"/>
      <c r="G57" s="712"/>
      <c r="H57" s="712"/>
      <c r="I57" s="707"/>
      <c r="J57" s="708"/>
      <c r="K57" s="541"/>
      <c r="L57" s="1440"/>
      <c r="M57" s="1440"/>
      <c r="N57" s="1442"/>
      <c r="O57" s="538"/>
      <c r="P57" s="538"/>
      <c r="Q57" s="1445"/>
      <c r="R57" s="1427"/>
      <c r="S57" s="545"/>
      <c r="T57" s="539">
        <f t="shared" si="7"/>
        <v>0</v>
      </c>
      <c r="U57" s="538"/>
      <c r="V57" s="538"/>
      <c r="W57" s="538"/>
      <c r="X57" s="538"/>
      <c r="Y57" s="538"/>
      <c r="Z57" s="538"/>
      <c r="AA57" s="544"/>
      <c r="AB57" s="1448"/>
      <c r="AC57" s="543"/>
      <c r="AD57" s="1448"/>
      <c r="AE57" s="1428"/>
      <c r="AF57" s="1429"/>
      <c r="AG57" s="1429"/>
      <c r="AH57" s="528"/>
      <c r="AI57" s="722" t="str">
        <f t="shared" si="8"/>
        <v>-</v>
      </c>
    </row>
    <row r="58" spans="1:50" s="506" customFormat="1" ht="30" customHeight="1">
      <c r="A58" s="546">
        <f>ROWS(A$11:A58)</f>
        <v>48</v>
      </c>
      <c r="B58" s="1424"/>
      <c r="C58" s="1424"/>
      <c r="D58" s="1424"/>
      <c r="E58" s="547"/>
      <c r="F58" s="547"/>
      <c r="G58" s="712"/>
      <c r="H58" s="712"/>
      <c r="I58" s="707"/>
      <c r="J58" s="708"/>
      <c r="K58" s="541"/>
      <c r="L58" s="1440"/>
      <c r="M58" s="1440"/>
      <c r="N58" s="1442"/>
      <c r="O58" s="538"/>
      <c r="P58" s="538"/>
      <c r="Q58" s="1445"/>
      <c r="R58" s="1427"/>
      <c r="S58" s="545"/>
      <c r="T58" s="539">
        <f t="shared" si="7"/>
        <v>0</v>
      </c>
      <c r="U58" s="538"/>
      <c r="V58" s="538"/>
      <c r="W58" s="538"/>
      <c r="X58" s="538"/>
      <c r="Y58" s="538"/>
      <c r="Z58" s="538"/>
      <c r="AA58" s="544"/>
      <c r="AB58" s="1448"/>
      <c r="AC58" s="543"/>
      <c r="AD58" s="1448"/>
      <c r="AE58" s="1428"/>
      <c r="AF58" s="1429"/>
      <c r="AG58" s="1429"/>
      <c r="AH58" s="528"/>
      <c r="AI58" s="722" t="str">
        <f t="shared" si="8"/>
        <v>-</v>
      </c>
    </row>
    <row r="59" spans="1:50" s="506" customFormat="1" ht="30" customHeight="1">
      <c r="A59" s="546">
        <f>ROWS(A$11:A59)</f>
        <v>49</v>
      </c>
      <c r="B59" s="1424"/>
      <c r="C59" s="1424"/>
      <c r="D59" s="1424"/>
      <c r="E59" s="547"/>
      <c r="F59" s="547"/>
      <c r="G59" s="712"/>
      <c r="H59" s="712"/>
      <c r="I59" s="707"/>
      <c r="J59" s="708"/>
      <c r="K59" s="541"/>
      <c r="L59" s="1440"/>
      <c r="M59" s="1440"/>
      <c r="N59" s="1442"/>
      <c r="O59" s="538"/>
      <c r="P59" s="538"/>
      <c r="Q59" s="1445"/>
      <c r="R59" s="1427"/>
      <c r="S59" s="545"/>
      <c r="T59" s="539">
        <f t="shared" si="7"/>
        <v>0</v>
      </c>
      <c r="U59" s="538"/>
      <c r="V59" s="538"/>
      <c r="W59" s="538"/>
      <c r="X59" s="538"/>
      <c r="Y59" s="538"/>
      <c r="Z59" s="538"/>
      <c r="AA59" s="544"/>
      <c r="AB59" s="1448"/>
      <c r="AC59" s="543"/>
      <c r="AD59" s="1448"/>
      <c r="AE59" s="1428"/>
      <c r="AF59" s="1429"/>
      <c r="AG59" s="1429"/>
      <c r="AH59" s="528"/>
      <c r="AI59" s="722" t="str">
        <f t="shared" si="8"/>
        <v>-</v>
      </c>
    </row>
    <row r="60" spans="1:50" s="506" customFormat="1" ht="30" customHeight="1" thickBot="1">
      <c r="A60" s="542">
        <f>ROWS(A$11:A60)</f>
        <v>50</v>
      </c>
      <c r="B60" s="1461"/>
      <c r="C60" s="1461"/>
      <c r="D60" s="1461"/>
      <c r="E60" s="547"/>
      <c r="F60" s="719"/>
      <c r="G60" s="713"/>
      <c r="H60" s="713"/>
      <c r="I60" s="714"/>
      <c r="J60" s="715"/>
      <c r="K60" s="541"/>
      <c r="L60" s="1440"/>
      <c r="M60" s="1440"/>
      <c r="N60" s="1443"/>
      <c r="O60" s="538"/>
      <c r="P60" s="538"/>
      <c r="Q60" s="1446"/>
      <c r="R60" s="1427"/>
      <c r="S60" s="540"/>
      <c r="T60" s="539">
        <f t="shared" si="7"/>
        <v>0</v>
      </c>
      <c r="U60" s="537"/>
      <c r="V60" s="537"/>
      <c r="W60" s="537"/>
      <c r="X60" s="537"/>
      <c r="Y60" s="538"/>
      <c r="Z60" s="537"/>
      <c r="AA60" s="536"/>
      <c r="AB60" s="1449"/>
      <c r="AC60" s="535"/>
      <c r="AD60" s="1449"/>
      <c r="AE60" s="1428"/>
      <c r="AF60" s="1429"/>
      <c r="AG60" s="1429"/>
      <c r="AH60" s="528"/>
      <c r="AI60" s="722" t="str">
        <f t="shared" si="8"/>
        <v>-</v>
      </c>
    </row>
    <row r="61" spans="1:50" s="506" customFormat="1" ht="36.75" customHeight="1" thickBot="1">
      <c r="A61" s="534"/>
      <c r="B61" s="1459" t="s">
        <v>528</v>
      </c>
      <c r="C61" s="1460"/>
      <c r="D61" s="1460"/>
      <c r="E61" s="1460"/>
      <c r="F61" s="1460"/>
      <c r="G61" s="1460"/>
      <c r="H61" s="1460"/>
      <c r="I61" s="1460"/>
      <c r="J61" s="1460"/>
      <c r="K61" s="533">
        <f>SUM(K11:K60)</f>
        <v>0</v>
      </c>
      <c r="L61" s="726"/>
      <c r="M61" s="726"/>
      <c r="N61" s="727"/>
      <c r="O61" s="531">
        <f>SUM(O11:O60)</f>
        <v>0</v>
      </c>
      <c r="P61" s="531">
        <f>SUM(P11:P60)</f>
        <v>0</v>
      </c>
      <c r="Q61" s="531">
        <f>K61-(L61-M61)-N61-O61+P61</f>
        <v>0</v>
      </c>
      <c r="R61" s="728"/>
      <c r="S61" s="533">
        <f>ROUNDDOWN(SUM(S11:S60),-3)</f>
        <v>0</v>
      </c>
      <c r="T61" s="531">
        <f t="shared" si="7"/>
        <v>0</v>
      </c>
      <c r="U61" s="531">
        <f>SUM(U11:U60)</f>
        <v>0</v>
      </c>
      <c r="V61" s="531">
        <f>SUM(V11:V60)</f>
        <v>0</v>
      </c>
      <c r="W61" s="531">
        <f>SUM(W11:W60)</f>
        <v>0</v>
      </c>
      <c r="X61" s="531">
        <f>SUM(X11:X60)</f>
        <v>0</v>
      </c>
      <c r="Y61" s="532"/>
      <c r="Z61" s="532"/>
      <c r="AA61" s="531">
        <f>SUM(AA11:AA60)</f>
        <v>0</v>
      </c>
      <c r="AB61" s="728"/>
      <c r="AC61" s="530">
        <f>SUM(AC11:AC60)</f>
        <v>0</v>
      </c>
      <c r="AD61" s="529">
        <f>S61-T61-X61-AA61-AB61-AC61</f>
        <v>0</v>
      </c>
      <c r="AE61" s="1452"/>
      <c r="AF61" s="1453"/>
      <c r="AG61" s="1453"/>
      <c r="AH61" s="528"/>
    </row>
    <row r="62" spans="1:50" ht="12.75" thickBot="1">
      <c r="P62" s="527"/>
    </row>
    <row r="63" spans="1:50" s="506" customFormat="1" ht="69.75" customHeight="1" thickBot="1">
      <c r="B63" s="519"/>
      <c r="C63" s="519"/>
      <c r="D63" s="519"/>
      <c r="E63" s="519"/>
      <c r="F63" s="519"/>
      <c r="G63" s="519"/>
      <c r="H63" s="519"/>
      <c r="I63" s="519"/>
      <c r="J63" s="519"/>
      <c r="K63" s="519"/>
      <c r="L63" s="519"/>
      <c r="M63" s="519"/>
      <c r="N63" s="519"/>
      <c r="O63" s="519"/>
      <c r="P63" s="519"/>
      <c r="Q63" s="519"/>
      <c r="R63" s="519"/>
      <c r="S63" s="1454" t="s">
        <v>527</v>
      </c>
      <c r="T63" s="1455"/>
      <c r="U63" s="1455"/>
      <c r="V63" s="1455"/>
      <c r="W63" s="1456"/>
      <c r="X63" s="526" t="e">
        <f>(U61+V61+X61)/(T61+X61)</f>
        <v>#DIV/0!</v>
      </c>
      <c r="Y63" s="525" t="str">
        <f>IFERROR(IF(X63&gt;=1/2,"○","×"),"")</f>
        <v/>
      </c>
      <c r="Z63" s="519"/>
      <c r="AA63" s="1454" t="s">
        <v>526</v>
      </c>
      <c r="AB63" s="1455"/>
      <c r="AC63" s="1456"/>
      <c r="AD63" s="524" t="str">
        <f>IFERROR(IF(AD61&gt;=Q61,"○","×"),"")</f>
        <v>○</v>
      </c>
      <c r="AE63" s="519"/>
      <c r="AF63" s="519"/>
      <c r="AG63" s="523"/>
      <c r="AH63" s="520"/>
      <c r="AI63" s="522"/>
      <c r="AJ63" s="522"/>
      <c r="AK63" s="522"/>
      <c r="AL63" s="522"/>
      <c r="AM63" s="519"/>
    </row>
    <row r="64" spans="1:50" s="506" customFormat="1" ht="24" customHeight="1">
      <c r="B64" s="519"/>
      <c r="C64" s="519"/>
      <c r="D64" s="519"/>
      <c r="E64" s="519"/>
      <c r="F64" s="519"/>
      <c r="G64" s="519"/>
      <c r="H64" s="519"/>
      <c r="I64" s="519"/>
      <c r="J64" s="519"/>
      <c r="K64" s="521"/>
      <c r="L64" s="521"/>
      <c r="M64" s="521"/>
      <c r="N64" s="519"/>
      <c r="O64" s="519"/>
      <c r="P64" s="519"/>
      <c r="Q64" s="519"/>
      <c r="R64" s="519"/>
      <c r="S64" s="519"/>
      <c r="T64" s="519"/>
      <c r="U64" s="519"/>
      <c r="V64" s="519"/>
      <c r="W64" s="519"/>
      <c r="X64" s="519"/>
      <c r="Y64" s="519"/>
      <c r="Z64" s="519"/>
      <c r="AA64" s="519"/>
      <c r="AB64" s="520"/>
      <c r="AC64" s="520"/>
      <c r="AD64" s="519"/>
    </row>
    <row r="65" spans="1:42" s="509" customFormat="1" ht="19.5" customHeight="1">
      <c r="A65" s="1457" t="s">
        <v>525</v>
      </c>
      <c r="B65" s="1457"/>
      <c r="C65" s="1457"/>
      <c r="D65" s="1457"/>
      <c r="E65" s="1457"/>
      <c r="F65" s="515"/>
      <c r="G65" s="515"/>
      <c r="H65" s="515"/>
      <c r="I65" s="515"/>
      <c r="J65" s="515"/>
      <c r="K65" s="515"/>
      <c r="L65" s="515"/>
      <c r="M65" s="515"/>
      <c r="N65" s="515"/>
      <c r="O65" s="515"/>
      <c r="P65" s="519"/>
      <c r="Q65" s="515"/>
      <c r="R65" s="515"/>
      <c r="S65" s="515"/>
      <c r="T65" s="515"/>
      <c r="U65" s="515"/>
      <c r="V65" s="515"/>
      <c r="W65" s="515"/>
      <c r="X65" s="515"/>
      <c r="Y65" s="515"/>
      <c r="Z65" s="515"/>
      <c r="AA65" s="515"/>
      <c r="AB65" s="515"/>
      <c r="AC65" s="515"/>
      <c r="AD65" s="515"/>
      <c r="AE65" s="515"/>
      <c r="AF65" s="515"/>
      <c r="AG65" s="515"/>
      <c r="AH65" s="515"/>
      <c r="AI65" s="515"/>
      <c r="AJ65" s="515"/>
      <c r="AK65" s="515"/>
      <c r="AL65" s="515"/>
      <c r="AM65" s="514"/>
      <c r="AN65" s="514"/>
      <c r="AO65" s="514"/>
      <c r="AP65" s="513"/>
    </row>
    <row r="66" spans="1:42" s="509" customFormat="1" ht="19.899999999999999" customHeight="1">
      <c r="A66" s="1457" t="s">
        <v>524</v>
      </c>
      <c r="B66" s="1457"/>
      <c r="C66" s="1457"/>
      <c r="D66" s="1457"/>
      <c r="E66" s="1457"/>
      <c r="F66" s="1457"/>
      <c r="G66" s="1457"/>
      <c r="H66" s="1457"/>
      <c r="I66" s="1457"/>
      <c r="J66" s="1457"/>
      <c r="K66" s="1457"/>
      <c r="L66" s="1457"/>
      <c r="M66" s="1457"/>
      <c r="N66" s="1457"/>
      <c r="O66" s="1457"/>
      <c r="P66" s="1457"/>
      <c r="Q66" s="1457"/>
      <c r="R66" s="1457"/>
      <c r="S66" s="1457"/>
      <c r="T66" s="1457"/>
      <c r="U66" s="1457"/>
      <c r="V66" s="1457"/>
      <c r="W66" s="1457"/>
      <c r="X66" s="1457"/>
      <c r="Y66" s="1457"/>
      <c r="Z66" s="1457"/>
      <c r="AA66" s="517"/>
      <c r="AB66" s="517"/>
      <c r="AC66" s="517"/>
      <c r="AD66" s="518"/>
      <c r="AE66" s="518"/>
      <c r="AF66" s="518"/>
      <c r="AG66" s="518"/>
      <c r="AH66" s="517"/>
      <c r="AI66" s="518"/>
      <c r="AJ66" s="518"/>
      <c r="AK66" s="518"/>
      <c r="AL66" s="518"/>
      <c r="AM66" s="514"/>
      <c r="AN66" s="514"/>
      <c r="AO66" s="514"/>
      <c r="AP66" s="513"/>
    </row>
    <row r="67" spans="1:42" s="509" customFormat="1" ht="19.899999999999999" customHeight="1">
      <c r="A67" s="1457" t="s">
        <v>523</v>
      </c>
      <c r="B67" s="1457"/>
      <c r="C67" s="1457"/>
      <c r="D67" s="1457"/>
      <c r="E67" s="1457"/>
      <c r="F67" s="1457"/>
      <c r="G67" s="1457"/>
      <c r="H67" s="1457"/>
      <c r="I67" s="1457"/>
      <c r="J67" s="1457"/>
      <c r="K67" s="1457"/>
      <c r="L67" s="1457"/>
      <c r="M67" s="1457"/>
      <c r="N67" s="1457"/>
      <c r="O67" s="1457"/>
      <c r="P67" s="1457"/>
      <c r="Q67" s="1457"/>
      <c r="R67" s="1457"/>
      <c r="S67" s="1457"/>
      <c r="T67" s="1457"/>
      <c r="U67" s="1457"/>
      <c r="V67" s="1457"/>
      <c r="W67" s="1457"/>
      <c r="X67" s="1457"/>
      <c r="Y67" s="1457"/>
      <c r="Z67" s="1457"/>
      <c r="AA67" s="517"/>
      <c r="AB67" s="517"/>
      <c r="AC67" s="517"/>
      <c r="AD67" s="515"/>
      <c r="AE67" s="515"/>
      <c r="AF67" s="515"/>
      <c r="AG67" s="515"/>
      <c r="AH67" s="517"/>
      <c r="AI67" s="515"/>
      <c r="AJ67" s="515"/>
      <c r="AK67" s="515"/>
      <c r="AL67" s="515"/>
      <c r="AM67" s="514"/>
      <c r="AN67" s="514"/>
      <c r="AO67" s="514"/>
      <c r="AP67" s="513"/>
    </row>
    <row r="68" spans="1:42" s="509" customFormat="1" ht="19.899999999999999" customHeight="1">
      <c r="A68" s="510" t="s">
        <v>522</v>
      </c>
      <c r="B68" s="1458" t="s">
        <v>521</v>
      </c>
      <c r="C68" s="1458"/>
      <c r="D68" s="1458"/>
      <c r="E68" s="1458"/>
      <c r="F68" s="1458"/>
      <c r="G68" s="1458"/>
      <c r="H68" s="1458"/>
      <c r="I68" s="1458"/>
      <c r="J68" s="1458"/>
      <c r="K68" s="1458"/>
      <c r="L68" s="1458"/>
      <c r="M68" s="1458"/>
      <c r="N68" s="1458"/>
      <c r="O68" s="1458"/>
      <c r="P68" s="1458"/>
      <c r="Q68" s="1458"/>
      <c r="R68" s="1458"/>
      <c r="S68" s="1458"/>
      <c r="T68" s="1458"/>
      <c r="U68" s="1458"/>
      <c r="V68" s="1458"/>
      <c r="W68" s="1458"/>
      <c r="X68" s="1458"/>
      <c r="Y68" s="1458"/>
      <c r="Z68" s="1458"/>
      <c r="AA68" s="516"/>
      <c r="AB68" s="516"/>
      <c r="AC68" s="516"/>
      <c r="AD68" s="515"/>
      <c r="AE68" s="515"/>
      <c r="AF68" s="515"/>
      <c r="AG68" s="515"/>
      <c r="AH68" s="516"/>
      <c r="AI68" s="515"/>
      <c r="AJ68" s="515"/>
      <c r="AK68" s="515"/>
      <c r="AL68" s="515"/>
      <c r="AM68" s="514"/>
      <c r="AN68" s="514"/>
      <c r="AO68" s="514"/>
      <c r="AP68" s="513"/>
    </row>
    <row r="69" spans="1:42" s="511" customFormat="1" ht="19.899999999999999" customHeight="1">
      <c r="A69" s="510" t="s">
        <v>520</v>
      </c>
      <c r="B69" s="1450" t="s">
        <v>519</v>
      </c>
      <c r="C69" s="1450"/>
      <c r="D69" s="1450"/>
      <c r="E69" s="1450"/>
      <c r="F69" s="1450"/>
      <c r="G69" s="1450"/>
      <c r="H69" s="1450"/>
      <c r="I69" s="1450"/>
      <c r="J69" s="1450"/>
      <c r="K69" s="1450"/>
      <c r="L69" s="1450"/>
      <c r="M69" s="1450"/>
      <c r="N69" s="1450"/>
      <c r="O69" s="1450"/>
      <c r="P69" s="1450"/>
      <c r="Q69" s="1450"/>
      <c r="R69" s="1450"/>
      <c r="S69" s="1450"/>
      <c r="T69" s="1450"/>
      <c r="U69" s="1450"/>
      <c r="V69" s="1450"/>
      <c r="W69" s="1450"/>
      <c r="X69" s="1450"/>
      <c r="Y69" s="1450"/>
      <c r="Z69" s="1450"/>
      <c r="AA69" s="512"/>
      <c r="AB69" s="512"/>
      <c r="AC69" s="512"/>
      <c r="AH69" s="512"/>
    </row>
    <row r="70" spans="1:42" s="511" customFormat="1" ht="19.899999999999999" customHeight="1">
      <c r="A70" s="510"/>
      <c r="B70" s="1450" t="s">
        <v>518</v>
      </c>
      <c r="C70" s="1450"/>
      <c r="D70" s="1450"/>
      <c r="E70" s="1450"/>
      <c r="F70" s="1450"/>
      <c r="G70" s="1450"/>
      <c r="H70" s="1450"/>
      <c r="I70" s="1450"/>
      <c r="J70" s="1450"/>
      <c r="K70" s="1450"/>
      <c r="L70" s="1450"/>
      <c r="M70" s="1450"/>
      <c r="N70" s="1450"/>
      <c r="O70" s="1450"/>
      <c r="P70" s="1450"/>
      <c r="Q70" s="1450"/>
      <c r="R70" s="1450"/>
      <c r="S70" s="1450"/>
      <c r="T70" s="1450"/>
      <c r="U70" s="1450"/>
      <c r="V70" s="1450"/>
      <c r="W70" s="1450"/>
      <c r="X70" s="1450"/>
      <c r="Y70" s="1450"/>
      <c r="Z70" s="1450"/>
      <c r="AA70" s="512"/>
      <c r="AB70" s="512"/>
      <c r="AC70" s="512"/>
      <c r="AH70" s="512"/>
      <c r="AM70" s="512"/>
      <c r="AN70" s="512"/>
      <c r="AO70" s="512"/>
      <c r="AP70" s="512"/>
    </row>
    <row r="71" spans="1:42" s="507" customFormat="1" ht="19.899999999999999" customHeight="1">
      <c r="A71" s="510" t="s">
        <v>517</v>
      </c>
      <c r="B71" s="1451" t="s">
        <v>516</v>
      </c>
      <c r="C71" s="1451"/>
      <c r="D71" s="1451"/>
      <c r="E71" s="1451"/>
      <c r="F71" s="1451"/>
      <c r="G71" s="1451"/>
      <c r="H71" s="1451"/>
      <c r="I71" s="1451"/>
      <c r="J71" s="1451"/>
      <c r="K71" s="1451"/>
      <c r="L71" s="1451"/>
      <c r="M71" s="1451"/>
      <c r="N71" s="1451"/>
      <c r="O71" s="1451"/>
      <c r="P71" s="1451"/>
      <c r="Q71" s="1451"/>
      <c r="R71" s="1451"/>
      <c r="S71" s="1451"/>
      <c r="T71" s="1451"/>
      <c r="U71" s="1451"/>
      <c r="V71" s="1451"/>
      <c r="W71" s="1451"/>
      <c r="X71" s="1451"/>
      <c r="Y71" s="1451"/>
      <c r="Z71" s="1451"/>
      <c r="AA71" s="510"/>
      <c r="AB71" s="510"/>
      <c r="AC71" s="510"/>
      <c r="AH71" s="510"/>
    </row>
    <row r="72" spans="1:42" s="509" customFormat="1" ht="19.899999999999999" customHeight="1">
      <c r="A72" s="510"/>
      <c r="B72" s="1451" t="s">
        <v>515</v>
      </c>
      <c r="C72" s="1451"/>
      <c r="D72" s="1451"/>
      <c r="E72" s="1451"/>
      <c r="F72" s="1451"/>
      <c r="G72" s="1451"/>
      <c r="H72" s="1451"/>
      <c r="I72" s="1451"/>
      <c r="J72" s="1451"/>
      <c r="K72" s="1451"/>
      <c r="L72" s="1451"/>
      <c r="M72" s="1451"/>
      <c r="N72" s="1451"/>
      <c r="O72" s="1451"/>
      <c r="P72" s="1451"/>
      <c r="Q72" s="1451"/>
      <c r="R72" s="1451"/>
      <c r="S72" s="1451"/>
      <c r="T72" s="1451"/>
      <c r="U72" s="1451"/>
      <c r="V72" s="1451"/>
      <c r="W72" s="1451"/>
      <c r="X72" s="1451"/>
      <c r="Y72" s="1451"/>
      <c r="Z72" s="1451"/>
      <c r="AA72" s="510"/>
      <c r="AB72" s="510"/>
      <c r="AC72" s="510"/>
      <c r="AD72" s="507"/>
      <c r="AE72" s="507"/>
      <c r="AF72" s="507"/>
      <c r="AG72" s="507"/>
      <c r="AH72" s="510"/>
      <c r="AI72" s="507"/>
      <c r="AJ72" s="507"/>
      <c r="AK72" s="507"/>
      <c r="AL72" s="507"/>
      <c r="AM72" s="507"/>
      <c r="AN72" s="507"/>
      <c r="AO72" s="507"/>
      <c r="AP72" s="507"/>
    </row>
    <row r="73" spans="1:42" s="509" customFormat="1" ht="19.899999999999999" customHeight="1">
      <c r="A73" s="508" t="s">
        <v>514</v>
      </c>
      <c r="B73" s="508"/>
      <c r="C73" s="507"/>
      <c r="D73" s="507"/>
      <c r="E73" s="507"/>
      <c r="F73" s="507"/>
      <c r="G73" s="507"/>
      <c r="H73" s="507"/>
      <c r="I73" s="507"/>
      <c r="J73" s="507"/>
      <c r="K73" s="507"/>
      <c r="L73" s="507"/>
      <c r="M73" s="507"/>
      <c r="N73" s="507"/>
      <c r="O73" s="507"/>
      <c r="P73" s="507"/>
      <c r="Q73" s="507"/>
      <c r="R73" s="507"/>
      <c r="S73" s="507"/>
      <c r="T73" s="507"/>
      <c r="U73" s="507"/>
      <c r="V73" s="507"/>
      <c r="W73" s="507"/>
      <c r="X73" s="507"/>
      <c r="Y73" s="507"/>
      <c r="Z73" s="507"/>
      <c r="AA73" s="507"/>
      <c r="AB73" s="507"/>
      <c r="AC73" s="507"/>
      <c r="AD73" s="507"/>
      <c r="AE73" s="507"/>
      <c r="AF73" s="507"/>
      <c r="AG73" s="507"/>
      <c r="AH73" s="507"/>
      <c r="AI73" s="507"/>
      <c r="AJ73" s="507"/>
      <c r="AK73" s="507"/>
      <c r="AL73" s="507"/>
      <c r="AM73" s="507"/>
      <c r="AN73" s="507"/>
      <c r="AO73" s="507"/>
      <c r="AP73" s="507"/>
    </row>
    <row r="74" spans="1:42" s="506" customFormat="1" ht="19.899999999999999" customHeight="1">
      <c r="A74" s="508"/>
      <c r="B74" s="508"/>
      <c r="C74" s="505"/>
      <c r="D74" s="505"/>
      <c r="E74" s="505"/>
      <c r="F74" s="505"/>
      <c r="G74" s="505"/>
      <c r="H74" s="505"/>
      <c r="I74" s="505"/>
      <c r="J74" s="505"/>
      <c r="K74" s="505"/>
      <c r="L74" s="505"/>
      <c r="M74" s="505"/>
      <c r="N74" s="505"/>
      <c r="O74" s="505"/>
      <c r="P74" s="507"/>
      <c r="Q74" s="505"/>
      <c r="R74" s="505"/>
      <c r="S74" s="505"/>
      <c r="T74" s="505"/>
      <c r="U74" s="505"/>
      <c r="V74" s="505"/>
      <c r="W74" s="505"/>
      <c r="X74" s="505"/>
      <c r="Y74" s="505"/>
      <c r="Z74" s="505"/>
      <c r="AA74" s="505"/>
      <c r="AB74" s="505"/>
      <c r="AC74" s="505"/>
      <c r="AD74" s="505"/>
      <c r="AE74" s="505"/>
      <c r="AF74" s="505"/>
      <c r="AG74" s="505"/>
      <c r="AH74" s="505"/>
      <c r="AI74" s="505"/>
      <c r="AJ74" s="505"/>
      <c r="AK74" s="505"/>
      <c r="AL74" s="505"/>
      <c r="AM74" s="505"/>
      <c r="AN74" s="505"/>
      <c r="AO74" s="505"/>
      <c r="AP74" s="505"/>
    </row>
    <row r="75" spans="1:42" ht="12" customHeight="1">
      <c r="B75" s="503"/>
      <c r="C75" s="503"/>
      <c r="D75" s="503"/>
      <c r="E75" s="503"/>
      <c r="F75" s="503"/>
      <c r="G75" s="503"/>
      <c r="H75" s="503"/>
      <c r="I75" s="503"/>
      <c r="J75" s="503"/>
      <c r="K75" s="503"/>
      <c r="L75" s="503"/>
      <c r="M75" s="503"/>
      <c r="N75" s="503"/>
      <c r="O75" s="503"/>
      <c r="P75" s="505"/>
      <c r="Q75" s="503"/>
      <c r="R75" s="503"/>
      <c r="S75" s="503"/>
      <c r="T75" s="503"/>
      <c r="U75" s="503"/>
      <c r="V75" s="503"/>
      <c r="W75" s="503"/>
      <c r="X75" s="503"/>
      <c r="Y75" s="503"/>
      <c r="Z75" s="503"/>
      <c r="AA75" s="503"/>
      <c r="AB75" s="503"/>
      <c r="AC75" s="503"/>
      <c r="AD75" s="503"/>
      <c r="AE75" s="503"/>
      <c r="AF75" s="503"/>
      <c r="AG75" s="503"/>
      <c r="AH75" s="503"/>
      <c r="AI75" s="503"/>
      <c r="AJ75" s="503"/>
      <c r="AK75" s="503"/>
      <c r="AL75" s="503"/>
      <c r="AM75" s="503"/>
      <c r="AN75" s="503"/>
      <c r="AO75" s="503"/>
      <c r="AP75" s="503"/>
    </row>
    <row r="76" spans="1:42" ht="12" customHeight="1">
      <c r="B76" s="503"/>
      <c r="C76" s="503"/>
      <c r="D76" s="503"/>
      <c r="E76" s="503"/>
      <c r="F76" s="503"/>
      <c r="G76" s="503"/>
      <c r="H76" s="503"/>
      <c r="I76" s="503"/>
      <c r="J76" s="503"/>
      <c r="K76" s="503"/>
      <c r="L76" s="503"/>
      <c r="M76" s="503"/>
      <c r="N76" s="503"/>
      <c r="O76" s="503"/>
      <c r="P76" s="503"/>
      <c r="Q76" s="503"/>
      <c r="R76" s="503"/>
      <c r="S76" s="503"/>
      <c r="T76" s="503"/>
      <c r="U76" s="503"/>
      <c r="V76" s="503"/>
      <c r="W76" s="503"/>
      <c r="X76" s="503"/>
      <c r="Y76" s="503"/>
      <c r="Z76" s="503"/>
      <c r="AA76" s="503"/>
      <c r="AB76" s="503"/>
      <c r="AC76" s="503"/>
      <c r="AD76" s="503"/>
      <c r="AE76" s="503"/>
      <c r="AF76" s="503"/>
      <c r="AG76" s="503"/>
      <c r="AH76" s="503"/>
      <c r="AI76" s="503"/>
      <c r="AJ76" s="503"/>
      <c r="AK76" s="503"/>
      <c r="AL76" s="503"/>
      <c r="AM76" s="503"/>
      <c r="AN76" s="503"/>
      <c r="AO76" s="503"/>
      <c r="AP76" s="503"/>
    </row>
    <row r="77" spans="1:42" ht="12" customHeight="1">
      <c r="B77" s="503"/>
      <c r="C77" s="503"/>
      <c r="D77" s="503"/>
      <c r="E77" s="503"/>
      <c r="F77" s="503"/>
      <c r="G77" s="503"/>
      <c r="H77" s="503"/>
      <c r="I77" s="503"/>
      <c r="J77" s="503"/>
      <c r="K77" s="503"/>
      <c r="L77" s="503"/>
      <c r="M77" s="503"/>
      <c r="N77" s="503"/>
      <c r="O77" s="503"/>
      <c r="P77" s="503"/>
      <c r="Q77" s="503"/>
      <c r="R77" s="503"/>
      <c r="S77" s="503"/>
      <c r="T77" s="503"/>
      <c r="U77" s="503"/>
      <c r="V77" s="503"/>
      <c r="W77" s="503"/>
      <c r="X77" s="503"/>
      <c r="Y77" s="503"/>
      <c r="Z77" s="503"/>
      <c r="AA77" s="503"/>
      <c r="AB77" s="503"/>
      <c r="AC77" s="503"/>
      <c r="AD77" s="503"/>
      <c r="AE77" s="503"/>
      <c r="AF77" s="503"/>
      <c r="AG77" s="503"/>
      <c r="AH77" s="503"/>
      <c r="AI77" s="503"/>
      <c r="AJ77" s="503"/>
      <c r="AK77" s="503"/>
      <c r="AL77" s="503"/>
      <c r="AM77" s="503"/>
      <c r="AN77" s="503"/>
      <c r="AO77" s="503"/>
      <c r="AP77" s="503"/>
    </row>
    <row r="78" spans="1:42" ht="12" customHeight="1">
      <c r="B78" s="504"/>
      <c r="C78" s="503"/>
      <c r="D78" s="503"/>
      <c r="E78" s="503"/>
      <c r="F78" s="503"/>
      <c r="G78" s="503"/>
      <c r="H78" s="503"/>
      <c r="I78" s="503"/>
      <c r="J78" s="503"/>
      <c r="K78" s="503"/>
      <c r="L78" s="503"/>
      <c r="M78" s="503"/>
      <c r="N78" s="503"/>
      <c r="O78" s="503"/>
      <c r="P78" s="503"/>
      <c r="Q78" s="503"/>
      <c r="R78" s="503"/>
      <c r="S78" s="503"/>
      <c r="T78" s="503"/>
      <c r="U78" s="503"/>
      <c r="V78" s="503"/>
      <c r="W78" s="503"/>
      <c r="X78" s="503"/>
      <c r="Y78" s="503"/>
      <c r="Z78" s="503"/>
      <c r="AA78" s="503"/>
      <c r="AB78" s="503"/>
      <c r="AC78" s="503"/>
      <c r="AD78" s="503"/>
      <c r="AE78" s="503"/>
      <c r="AF78" s="503"/>
      <c r="AG78" s="503"/>
      <c r="AH78" s="503"/>
      <c r="AI78" s="503"/>
      <c r="AJ78" s="503"/>
      <c r="AK78" s="503"/>
      <c r="AL78" s="503"/>
      <c r="AM78" s="503"/>
      <c r="AN78" s="503"/>
      <c r="AO78" s="503"/>
      <c r="AP78" s="503"/>
    </row>
    <row r="79" spans="1:42" ht="18.75">
      <c r="B79" s="502"/>
      <c r="C79" s="502"/>
      <c r="D79" s="502"/>
      <c r="E79" s="502"/>
      <c r="F79" s="502"/>
      <c r="G79" s="502"/>
      <c r="H79" s="502"/>
      <c r="I79" s="502"/>
      <c r="J79" s="502"/>
      <c r="K79" s="502"/>
      <c r="L79" s="502"/>
      <c r="M79" s="502"/>
      <c r="N79" s="502"/>
      <c r="O79" s="502"/>
      <c r="P79" s="503"/>
      <c r="Q79" s="502"/>
      <c r="R79" s="502"/>
      <c r="S79" s="502"/>
      <c r="T79" s="609" t="s">
        <v>632</v>
      </c>
      <c r="U79" s="502"/>
      <c r="V79" s="502"/>
      <c r="W79" s="502"/>
      <c r="X79" s="502"/>
      <c r="Y79" s="502"/>
      <c r="Z79" s="502"/>
      <c r="AA79" s="502"/>
      <c r="AB79" s="502"/>
      <c r="AC79" s="502"/>
      <c r="AD79" s="502"/>
      <c r="AE79" s="502"/>
      <c r="AF79" s="502"/>
      <c r="AG79" s="502"/>
      <c r="AH79" s="502"/>
      <c r="AI79" s="502"/>
      <c r="AJ79" s="502"/>
      <c r="AK79" s="502"/>
      <c r="AL79" s="502"/>
      <c r="AM79" s="502"/>
      <c r="AN79" s="502"/>
      <c r="AO79" s="502"/>
      <c r="AP79" s="502"/>
    </row>
    <row r="80" spans="1:42" ht="24" customHeight="1">
      <c r="F80" s="501" t="s">
        <v>616</v>
      </c>
      <c r="P80" s="502"/>
      <c r="T80" s="610" t="e">
        <f>様式4!$AZ$17/様式4!$AZ$18*$L$61</f>
        <v>#DIV/0!</v>
      </c>
      <c r="Y80" s="501" t="s">
        <v>636</v>
      </c>
    </row>
    <row r="81" spans="6:25">
      <c r="F81" s="501" t="s">
        <v>617</v>
      </c>
      <c r="Y81" s="501" t="s">
        <v>637</v>
      </c>
    </row>
    <row r="82" spans="6:25">
      <c r="F82" s="501" t="s">
        <v>618</v>
      </c>
      <c r="Y82" s="501" t="s">
        <v>638</v>
      </c>
    </row>
    <row r="83" spans="6:25">
      <c r="F83" s="501" t="s">
        <v>619</v>
      </c>
      <c r="Y83" s="501" t="s">
        <v>639</v>
      </c>
    </row>
    <row r="84" spans="6:25">
      <c r="F84" s="501" t="s">
        <v>620</v>
      </c>
      <c r="Y84" s="501" t="s">
        <v>634</v>
      </c>
    </row>
    <row r="85" spans="6:25">
      <c r="F85" s="501" t="s">
        <v>621</v>
      </c>
      <c r="Y85" s="501" t="s">
        <v>635</v>
      </c>
    </row>
    <row r="86" spans="6:25">
      <c r="F86" s="501" t="s">
        <v>622</v>
      </c>
    </row>
    <row r="87" spans="6:25">
      <c r="F87" s="501" t="s">
        <v>623</v>
      </c>
    </row>
    <row r="88" spans="6:25">
      <c r="F88" s="501" t="s">
        <v>624</v>
      </c>
    </row>
    <row r="89" spans="6:25">
      <c r="F89" s="501" t="s">
        <v>625</v>
      </c>
    </row>
    <row r="90" spans="6:25">
      <c r="F90" s="501" t="s">
        <v>626</v>
      </c>
    </row>
    <row r="91" spans="6:25">
      <c r="F91" s="501" t="s">
        <v>627</v>
      </c>
    </row>
    <row r="92" spans="6:25">
      <c r="F92" s="501" t="s">
        <v>628</v>
      </c>
    </row>
    <row r="93" spans="6:25">
      <c r="F93" s="501" t="s">
        <v>629</v>
      </c>
    </row>
    <row r="94" spans="6:25">
      <c r="F94" s="501" t="s">
        <v>630</v>
      </c>
    </row>
    <row r="95" spans="6:25">
      <c r="F95" s="501" t="s">
        <v>631</v>
      </c>
    </row>
  </sheetData>
  <sheetProtection formatCells="0" insertColumns="0" insertRows="0" selectLockedCells="1"/>
  <mergeCells count="155">
    <mergeCell ref="B33:D33"/>
    <mergeCell ref="AE33:AG33"/>
    <mergeCell ref="B34:D34"/>
    <mergeCell ref="AE34:AG34"/>
    <mergeCell ref="B35:D35"/>
    <mergeCell ref="AE35:AG35"/>
    <mergeCell ref="B28:D28"/>
    <mergeCell ref="AE28:AG28"/>
    <mergeCell ref="B29:D29"/>
    <mergeCell ref="AE29:AG29"/>
    <mergeCell ref="B30:D30"/>
    <mergeCell ref="AE30:AG30"/>
    <mergeCell ref="B31:D31"/>
    <mergeCell ref="AE31:AG31"/>
    <mergeCell ref="B32:D32"/>
    <mergeCell ref="AE32:AG32"/>
    <mergeCell ref="B23:D23"/>
    <mergeCell ref="AE23:AG23"/>
    <mergeCell ref="B24:D24"/>
    <mergeCell ref="AE24:AG24"/>
    <mergeCell ref="B25:D25"/>
    <mergeCell ref="AE25:AG25"/>
    <mergeCell ref="B26:D26"/>
    <mergeCell ref="AE26:AG26"/>
    <mergeCell ref="B27:D27"/>
    <mergeCell ref="AE27:AG27"/>
    <mergeCell ref="B72:Z72"/>
    <mergeCell ref="A65:E65"/>
    <mergeCell ref="A66:Z66"/>
    <mergeCell ref="A67:Z67"/>
    <mergeCell ref="B68:Z68"/>
    <mergeCell ref="B55:D55"/>
    <mergeCell ref="B61:J61"/>
    <mergeCell ref="B60:D60"/>
    <mergeCell ref="AE60:AG60"/>
    <mergeCell ref="AD11:AD60"/>
    <mergeCell ref="AE11:AG11"/>
    <mergeCell ref="B12:D12"/>
    <mergeCell ref="B48:D48"/>
    <mergeCell ref="AE48:AG48"/>
    <mergeCell ref="B49:D49"/>
    <mergeCell ref="AE49:AG49"/>
    <mergeCell ref="B50:D50"/>
    <mergeCell ref="AE50:AG50"/>
    <mergeCell ref="B46:D46"/>
    <mergeCell ref="AE46:AG46"/>
    <mergeCell ref="AE39:AG39"/>
    <mergeCell ref="B40:D40"/>
    <mergeCell ref="AE40:AG40"/>
    <mergeCell ref="B16:D16"/>
    <mergeCell ref="P8:P10"/>
    <mergeCell ref="B69:Z69"/>
    <mergeCell ref="B70:Z70"/>
    <mergeCell ref="B71:Z71"/>
    <mergeCell ref="B53:D53"/>
    <mergeCell ref="AE53:AG53"/>
    <mergeCell ref="B54:D54"/>
    <mergeCell ref="AE54:AG54"/>
    <mergeCell ref="AE61:AG61"/>
    <mergeCell ref="S63:W63"/>
    <mergeCell ref="AA63:AC63"/>
    <mergeCell ref="B58:D58"/>
    <mergeCell ref="AE58:AG58"/>
    <mergeCell ref="B59:D59"/>
    <mergeCell ref="B47:D47"/>
    <mergeCell ref="B51:D51"/>
    <mergeCell ref="AE55:AG55"/>
    <mergeCell ref="B56:D56"/>
    <mergeCell ref="AE56:AG56"/>
    <mergeCell ref="B57:D57"/>
    <mergeCell ref="AE57:AG57"/>
    <mergeCell ref="AE51:AG51"/>
    <mergeCell ref="B52:D52"/>
    <mergeCell ref="AE52:AG52"/>
    <mergeCell ref="B41:D41"/>
    <mergeCell ref="AE41:AG41"/>
    <mergeCell ref="B42:D42"/>
    <mergeCell ref="AE42:AG42"/>
    <mergeCell ref="B43:D43"/>
    <mergeCell ref="B39:D39"/>
    <mergeCell ref="AE43:AG43"/>
    <mergeCell ref="B44:D44"/>
    <mergeCell ref="AE44:AG44"/>
    <mergeCell ref="AB11:AB60"/>
    <mergeCell ref="AE45:AG45"/>
    <mergeCell ref="AE16:AG16"/>
    <mergeCell ref="B17:D17"/>
    <mergeCell ref="AE17:AG17"/>
    <mergeCell ref="B18:D18"/>
    <mergeCell ref="AE18:AG18"/>
    <mergeCell ref="B19:D19"/>
    <mergeCell ref="AE19:AG19"/>
    <mergeCell ref="B20:D20"/>
    <mergeCell ref="AE20:AG20"/>
    <mergeCell ref="B21:D21"/>
    <mergeCell ref="AE21:AG21"/>
    <mergeCell ref="B22:D22"/>
    <mergeCell ref="AE22:AG22"/>
    <mergeCell ref="B45:D45"/>
    <mergeCell ref="AE15:AG15"/>
    <mergeCell ref="AE12:AG12"/>
    <mergeCell ref="R11:R60"/>
    <mergeCell ref="AE47:AG47"/>
    <mergeCell ref="AE59:AG59"/>
    <mergeCell ref="S8:S10"/>
    <mergeCell ref="T8:W8"/>
    <mergeCell ref="B13:D13"/>
    <mergeCell ref="AE13:AG13"/>
    <mergeCell ref="B14:D14"/>
    <mergeCell ref="AE14:AG14"/>
    <mergeCell ref="B15:D15"/>
    <mergeCell ref="B11:D11"/>
    <mergeCell ref="L11:L60"/>
    <mergeCell ref="M11:M60"/>
    <mergeCell ref="N11:N60"/>
    <mergeCell ref="Q11:Q60"/>
    <mergeCell ref="B36:D36"/>
    <mergeCell ref="AE36:AG36"/>
    <mergeCell ref="B37:D37"/>
    <mergeCell ref="AE37:AG37"/>
    <mergeCell ref="B38:D38"/>
    <mergeCell ref="AE38:AG38"/>
    <mergeCell ref="AB8:AB10"/>
    <mergeCell ref="AC8:AC10"/>
    <mergeCell ref="AD8:AD10"/>
    <mergeCell ref="AE1:AE3"/>
    <mergeCell ref="R9:R10"/>
    <mergeCell ref="T9:W9"/>
    <mergeCell ref="X9:X10"/>
    <mergeCell ref="Y9:Y10"/>
    <mergeCell ref="Z9:Z10"/>
    <mergeCell ref="AF1:AG3"/>
    <mergeCell ref="A5:N5"/>
    <mergeCell ref="A6:A10"/>
    <mergeCell ref="B6:D10"/>
    <mergeCell ref="E6:E10"/>
    <mergeCell ref="F6:F10"/>
    <mergeCell ref="G6:G10"/>
    <mergeCell ref="H6:H10"/>
    <mergeCell ref="I6:I10"/>
    <mergeCell ref="AE6:AG10"/>
    <mergeCell ref="R7:R8"/>
    <mergeCell ref="U7:W7"/>
    <mergeCell ref="Y7:Z7"/>
    <mergeCell ref="K8:K10"/>
    <mergeCell ref="L8:L10"/>
    <mergeCell ref="M8:M10"/>
    <mergeCell ref="N8:N10"/>
    <mergeCell ref="O8:O10"/>
    <mergeCell ref="Q8:Q10"/>
    <mergeCell ref="J6:J10"/>
    <mergeCell ref="K6:R6"/>
    <mergeCell ref="S6:AD6"/>
    <mergeCell ref="X8:Z8"/>
    <mergeCell ref="AA8:AA10"/>
  </mergeCells>
  <phoneticPr fontId="4"/>
  <conditionalFormatting sqref="K11:O11 Q11:W11 AB11:AD11 B11:F60 X11:AA60 AE11:AG61 K12:M60 O12:O60 S12:S60 U12:W60 T12:T61 B61 K61:O61 Q61:S61 U61:AB61 AD61">
    <cfRule type="containsBlanks" dxfId="2" priority="8">
      <formula>LEN(TRIM(B11))=0</formula>
    </cfRule>
  </conditionalFormatting>
  <conditionalFormatting sqref="P11:P61">
    <cfRule type="containsBlanks" dxfId="1" priority="6">
      <formula>LEN(TRIM(P11))=0</formula>
    </cfRule>
  </conditionalFormatting>
  <conditionalFormatting sqref="AC12:AC61">
    <cfRule type="containsBlanks" dxfId="0" priority="7">
      <formula>LEN(TRIM(AC12))=0</formula>
    </cfRule>
  </conditionalFormatting>
  <dataValidations count="9">
    <dataValidation type="list" showErrorMessage="1" sqref="E11:E60" xr:uid="{1C6C80DE-6829-4858-814B-69A0A5DE357B}">
      <formula1>"○,×"</formula1>
    </dataValidation>
    <dataValidation type="list" allowBlank="1" showInputMessage="1" showErrorMessage="1" sqref="WVM983064:WVM983083 WLQ65:WLQ68 WBU65:WBU68 VRY65:VRY68 VIC65:VIC68 UYG65:UYG68 UOK65:UOK68 UEO65:UEO68 TUS65:TUS68 TKW65:TKW68 TBA65:TBA68 SRE65:SRE68 SHI65:SHI68 RXM65:RXM68 RNQ65:RNQ68 RDU65:RDU68 QTY65:QTY68 QKC65:QKC68 QAG65:QAG68 PQK65:PQK68 PGO65:PGO68 OWS65:OWS68 OMW65:OMW68 ODA65:ODA68 NTE65:NTE68 NJI65:NJI68 MZM65:MZM68 MPQ65:MPQ68 MFU65:MFU68 LVY65:LVY68 LMC65:LMC68 LCG65:LCG68 KSK65:KSK68 KIO65:KIO68 JYS65:JYS68 JOW65:JOW68 JFA65:JFA68 IVE65:IVE68 ILI65:ILI68 IBM65:IBM68 HRQ65:HRQ68 HHU65:HHU68 GXY65:GXY68 GOC65:GOC68 GEG65:GEG68 FUK65:FUK68 FKO65:FKO68 FAS65:FAS68 EQW65:EQW68 EHA65:EHA68 DXE65:DXE68 DNI65:DNI68 DDM65:DDM68 CTQ65:CTQ68 CJU65:CJU68 BZY65:BZY68 BQC65:BQC68 BGG65:BGG68 AWK65:AWK68 AMO65:AMO68 ACS65:ACS68 SW65:SW68 JA65:JA68 JA65560:JA65579 WLQ983064:WLQ983083 WBU983064:WBU983083 VRY983064:VRY983083 VIC983064:VIC983083 UYG983064:UYG983083 UOK983064:UOK983083 UEO983064:UEO983083 TUS983064:TUS983083 TKW983064:TKW983083 TBA983064:TBA983083 SRE983064:SRE983083 SHI983064:SHI983083 RXM983064:RXM983083 RNQ983064:RNQ983083 RDU983064:RDU983083 QTY983064:QTY983083 QKC983064:QKC983083 QAG983064:QAG983083 PQK983064:PQK983083 PGO983064:PGO983083 OWS983064:OWS983083 OMW983064:OMW983083 ODA983064:ODA983083 NTE983064:NTE983083 NJI983064:NJI983083 MZM983064:MZM983083 MPQ983064:MPQ983083 MFU983064:MFU983083 LVY983064:LVY983083 LMC983064:LMC983083 LCG983064:LCG983083 KSK983064:KSK983083 KIO983064:KIO983083 JYS983064:JYS983083 JOW983064:JOW983083 JFA983064:JFA983083 IVE983064:IVE983083 ILI983064:ILI983083 IBM983064:IBM983083 HRQ983064:HRQ983083 HHU983064:HHU983083 GXY983064:GXY983083 GOC983064:GOC983083 GEG983064:GEG983083 FUK983064:FUK983083 FKO983064:FKO983083 FAS983064:FAS983083 EQW983064:EQW983083 EHA983064:EHA983083 DXE983064:DXE983083 DNI983064:DNI983083 DDM983064:DDM983083 CTQ983064:CTQ983083 CJU983064:CJU983083 BZY983064:BZY983083 BQC983064:BQC983083 BGG983064:BGG983083 AWK983064:AWK983083 AMO983064:AMO983083 ACS983064:ACS983083 SW983064:SW983083 JA983064:JA983083 WVM917528:WVM917547 WLQ917528:WLQ917547 WBU917528:WBU917547 VRY917528:VRY917547 VIC917528:VIC917547 UYG917528:UYG917547 UOK917528:UOK917547 UEO917528:UEO917547 TUS917528:TUS917547 TKW917528:TKW917547 TBA917528:TBA917547 SRE917528:SRE917547 SHI917528:SHI917547 RXM917528:RXM917547 RNQ917528:RNQ917547 RDU917528:RDU917547 QTY917528:QTY917547 QKC917528:QKC917547 QAG917528:QAG917547 PQK917528:PQK917547 PGO917528:PGO917547 OWS917528:OWS917547 OMW917528:OMW917547 ODA917528:ODA917547 NTE917528:NTE917547 NJI917528:NJI917547 MZM917528:MZM917547 MPQ917528:MPQ917547 MFU917528:MFU917547 LVY917528:LVY917547 LMC917528:LMC917547 LCG917528:LCG917547 KSK917528:KSK917547 KIO917528:KIO917547 JYS917528:JYS917547 JOW917528:JOW917547 JFA917528:JFA917547 IVE917528:IVE917547 ILI917528:ILI917547 IBM917528:IBM917547 HRQ917528:HRQ917547 HHU917528:HHU917547 GXY917528:GXY917547 GOC917528:GOC917547 GEG917528:GEG917547 FUK917528:FUK917547 FKO917528:FKO917547 FAS917528:FAS917547 EQW917528:EQW917547 EHA917528:EHA917547 DXE917528:DXE917547 DNI917528:DNI917547 DDM917528:DDM917547 CTQ917528:CTQ917547 CJU917528:CJU917547 BZY917528:BZY917547 BQC917528:BQC917547 BGG917528:BGG917547 AWK917528:AWK917547 AMO917528:AMO917547 ACS917528:ACS917547 SW917528:SW917547 JA917528:JA917547 WVM851992:WVM852011 WLQ851992:WLQ852011 WBU851992:WBU852011 VRY851992:VRY852011 VIC851992:VIC852011 UYG851992:UYG852011 UOK851992:UOK852011 UEO851992:UEO852011 TUS851992:TUS852011 TKW851992:TKW852011 TBA851992:TBA852011 SRE851992:SRE852011 SHI851992:SHI852011 RXM851992:RXM852011 RNQ851992:RNQ852011 RDU851992:RDU852011 QTY851992:QTY852011 QKC851992:QKC852011 QAG851992:QAG852011 PQK851992:PQK852011 PGO851992:PGO852011 OWS851992:OWS852011 OMW851992:OMW852011 ODA851992:ODA852011 NTE851992:NTE852011 NJI851992:NJI852011 MZM851992:MZM852011 MPQ851992:MPQ852011 MFU851992:MFU852011 LVY851992:LVY852011 LMC851992:LMC852011 LCG851992:LCG852011 KSK851992:KSK852011 KIO851992:KIO852011 JYS851992:JYS852011 JOW851992:JOW852011 JFA851992:JFA852011 IVE851992:IVE852011 ILI851992:ILI852011 IBM851992:IBM852011 HRQ851992:HRQ852011 HHU851992:HHU852011 GXY851992:GXY852011 GOC851992:GOC852011 GEG851992:GEG852011 FUK851992:FUK852011 FKO851992:FKO852011 FAS851992:FAS852011 EQW851992:EQW852011 EHA851992:EHA852011 DXE851992:DXE852011 DNI851992:DNI852011 DDM851992:DDM852011 CTQ851992:CTQ852011 CJU851992:CJU852011 BZY851992:BZY852011 BQC851992:BQC852011 BGG851992:BGG852011 AWK851992:AWK852011 AMO851992:AMO852011 ACS851992:ACS852011 SW851992:SW852011 JA851992:JA852011 WVM786456:WVM786475 WLQ786456:WLQ786475 WBU786456:WBU786475 VRY786456:VRY786475 VIC786456:VIC786475 UYG786456:UYG786475 UOK786456:UOK786475 UEO786456:UEO786475 TUS786456:TUS786475 TKW786456:TKW786475 TBA786456:TBA786475 SRE786456:SRE786475 SHI786456:SHI786475 RXM786456:RXM786475 RNQ786456:RNQ786475 RDU786456:RDU786475 QTY786456:QTY786475 QKC786456:QKC786475 QAG786456:QAG786475 PQK786456:PQK786475 PGO786456:PGO786475 OWS786456:OWS786475 OMW786456:OMW786475 ODA786456:ODA786475 NTE786456:NTE786475 NJI786456:NJI786475 MZM786456:MZM786475 MPQ786456:MPQ786475 MFU786456:MFU786475 LVY786456:LVY786475 LMC786456:LMC786475 LCG786456:LCG786475 KSK786456:KSK786475 KIO786456:KIO786475 JYS786456:JYS786475 JOW786456:JOW786475 JFA786456:JFA786475 IVE786456:IVE786475 ILI786456:ILI786475 IBM786456:IBM786475 HRQ786456:HRQ786475 HHU786456:HHU786475 GXY786456:GXY786475 GOC786456:GOC786475 GEG786456:GEG786475 FUK786456:FUK786475 FKO786456:FKO786475 FAS786456:FAS786475 EQW786456:EQW786475 EHA786456:EHA786475 DXE786456:DXE786475 DNI786456:DNI786475 DDM786456:DDM786475 CTQ786456:CTQ786475 CJU786456:CJU786475 BZY786456:BZY786475 BQC786456:BQC786475 BGG786456:BGG786475 AWK786456:AWK786475 AMO786456:AMO786475 ACS786456:ACS786475 SW786456:SW786475 JA786456:JA786475 WVM720920:WVM720939 WLQ720920:WLQ720939 WBU720920:WBU720939 VRY720920:VRY720939 VIC720920:VIC720939 UYG720920:UYG720939 UOK720920:UOK720939 UEO720920:UEO720939 TUS720920:TUS720939 TKW720920:TKW720939 TBA720920:TBA720939 SRE720920:SRE720939 SHI720920:SHI720939 RXM720920:RXM720939 RNQ720920:RNQ720939 RDU720920:RDU720939 QTY720920:QTY720939 QKC720920:QKC720939 QAG720920:QAG720939 PQK720920:PQK720939 PGO720920:PGO720939 OWS720920:OWS720939 OMW720920:OMW720939 ODA720920:ODA720939 NTE720920:NTE720939 NJI720920:NJI720939 MZM720920:MZM720939 MPQ720920:MPQ720939 MFU720920:MFU720939 LVY720920:LVY720939 LMC720920:LMC720939 LCG720920:LCG720939 KSK720920:KSK720939 KIO720920:KIO720939 JYS720920:JYS720939 JOW720920:JOW720939 JFA720920:JFA720939 IVE720920:IVE720939 ILI720920:ILI720939 IBM720920:IBM720939 HRQ720920:HRQ720939 HHU720920:HHU720939 GXY720920:GXY720939 GOC720920:GOC720939 GEG720920:GEG720939 FUK720920:FUK720939 FKO720920:FKO720939 FAS720920:FAS720939 EQW720920:EQW720939 EHA720920:EHA720939 DXE720920:DXE720939 DNI720920:DNI720939 DDM720920:DDM720939 CTQ720920:CTQ720939 CJU720920:CJU720939 BZY720920:BZY720939 BQC720920:BQC720939 BGG720920:BGG720939 AWK720920:AWK720939 AMO720920:AMO720939 ACS720920:ACS720939 SW720920:SW720939 JA720920:JA720939 WVM655384:WVM655403 WLQ655384:WLQ655403 WBU655384:WBU655403 VRY655384:VRY655403 VIC655384:VIC655403 UYG655384:UYG655403 UOK655384:UOK655403 UEO655384:UEO655403 TUS655384:TUS655403 TKW655384:TKW655403 TBA655384:TBA655403 SRE655384:SRE655403 SHI655384:SHI655403 RXM655384:RXM655403 RNQ655384:RNQ655403 RDU655384:RDU655403 QTY655384:QTY655403 QKC655384:QKC655403 QAG655384:QAG655403 PQK655384:PQK655403 PGO655384:PGO655403 OWS655384:OWS655403 OMW655384:OMW655403 ODA655384:ODA655403 NTE655384:NTE655403 NJI655384:NJI655403 MZM655384:MZM655403 MPQ655384:MPQ655403 MFU655384:MFU655403 LVY655384:LVY655403 LMC655384:LMC655403 LCG655384:LCG655403 KSK655384:KSK655403 KIO655384:KIO655403 JYS655384:JYS655403 JOW655384:JOW655403 JFA655384:JFA655403 IVE655384:IVE655403 ILI655384:ILI655403 IBM655384:IBM655403 HRQ655384:HRQ655403 HHU655384:HHU655403 GXY655384:GXY655403 GOC655384:GOC655403 GEG655384:GEG655403 FUK655384:FUK655403 FKO655384:FKO655403 FAS655384:FAS655403 EQW655384:EQW655403 EHA655384:EHA655403 DXE655384:DXE655403 DNI655384:DNI655403 DDM655384:DDM655403 CTQ655384:CTQ655403 CJU655384:CJU655403 BZY655384:BZY655403 BQC655384:BQC655403 BGG655384:BGG655403 AWK655384:AWK655403 AMO655384:AMO655403 ACS655384:ACS655403 SW655384:SW655403 JA655384:JA655403 WVM589848:WVM589867 WLQ589848:WLQ589867 WBU589848:WBU589867 VRY589848:VRY589867 VIC589848:VIC589867 UYG589848:UYG589867 UOK589848:UOK589867 UEO589848:UEO589867 TUS589848:TUS589867 TKW589848:TKW589867 TBA589848:TBA589867 SRE589848:SRE589867 SHI589848:SHI589867 RXM589848:RXM589867 RNQ589848:RNQ589867 RDU589848:RDU589867 QTY589848:QTY589867 QKC589848:QKC589867 QAG589848:QAG589867 PQK589848:PQK589867 PGO589848:PGO589867 OWS589848:OWS589867 OMW589848:OMW589867 ODA589848:ODA589867 NTE589848:NTE589867 NJI589848:NJI589867 MZM589848:MZM589867 MPQ589848:MPQ589867 MFU589848:MFU589867 LVY589848:LVY589867 LMC589848:LMC589867 LCG589848:LCG589867 KSK589848:KSK589867 KIO589848:KIO589867 JYS589848:JYS589867 JOW589848:JOW589867 JFA589848:JFA589867 IVE589848:IVE589867 ILI589848:ILI589867 IBM589848:IBM589867 HRQ589848:HRQ589867 HHU589848:HHU589867 GXY589848:GXY589867 GOC589848:GOC589867 GEG589848:GEG589867 FUK589848:FUK589867 FKO589848:FKO589867 FAS589848:FAS589867 EQW589848:EQW589867 EHA589848:EHA589867 DXE589848:DXE589867 DNI589848:DNI589867 DDM589848:DDM589867 CTQ589848:CTQ589867 CJU589848:CJU589867 BZY589848:BZY589867 BQC589848:BQC589867 BGG589848:BGG589867 AWK589848:AWK589867 AMO589848:AMO589867 ACS589848:ACS589867 SW589848:SW589867 JA589848:JA589867 WVM524312:WVM524331 WLQ524312:WLQ524331 WBU524312:WBU524331 VRY524312:VRY524331 VIC524312:VIC524331 UYG524312:UYG524331 UOK524312:UOK524331 UEO524312:UEO524331 TUS524312:TUS524331 TKW524312:TKW524331 TBA524312:TBA524331 SRE524312:SRE524331 SHI524312:SHI524331 RXM524312:RXM524331 RNQ524312:RNQ524331 RDU524312:RDU524331 QTY524312:QTY524331 QKC524312:QKC524331 QAG524312:QAG524331 PQK524312:PQK524331 PGO524312:PGO524331 OWS524312:OWS524331 OMW524312:OMW524331 ODA524312:ODA524331 NTE524312:NTE524331 NJI524312:NJI524331 MZM524312:MZM524331 MPQ524312:MPQ524331 MFU524312:MFU524331 LVY524312:LVY524331 LMC524312:LMC524331 LCG524312:LCG524331 KSK524312:KSK524331 KIO524312:KIO524331 JYS524312:JYS524331 JOW524312:JOW524331 JFA524312:JFA524331 IVE524312:IVE524331 ILI524312:ILI524331 IBM524312:IBM524331 HRQ524312:HRQ524331 HHU524312:HHU524331 GXY524312:GXY524331 GOC524312:GOC524331 GEG524312:GEG524331 FUK524312:FUK524331 FKO524312:FKO524331 FAS524312:FAS524331 EQW524312:EQW524331 EHA524312:EHA524331 DXE524312:DXE524331 DNI524312:DNI524331 DDM524312:DDM524331 CTQ524312:CTQ524331 CJU524312:CJU524331 BZY524312:BZY524331 BQC524312:BQC524331 BGG524312:BGG524331 AWK524312:AWK524331 AMO524312:AMO524331 ACS524312:ACS524331 SW524312:SW524331 JA524312:JA524331 WVM458776:WVM458795 WLQ458776:WLQ458795 WBU458776:WBU458795 VRY458776:VRY458795 VIC458776:VIC458795 UYG458776:UYG458795 UOK458776:UOK458795 UEO458776:UEO458795 TUS458776:TUS458795 TKW458776:TKW458795 TBA458776:TBA458795 SRE458776:SRE458795 SHI458776:SHI458795 RXM458776:RXM458795 RNQ458776:RNQ458795 RDU458776:RDU458795 QTY458776:QTY458795 QKC458776:QKC458795 QAG458776:QAG458795 PQK458776:PQK458795 PGO458776:PGO458795 OWS458776:OWS458795 OMW458776:OMW458795 ODA458776:ODA458795 NTE458776:NTE458795 NJI458776:NJI458795 MZM458776:MZM458795 MPQ458776:MPQ458795 MFU458776:MFU458795 LVY458776:LVY458795 LMC458776:LMC458795 LCG458776:LCG458795 KSK458776:KSK458795 KIO458776:KIO458795 JYS458776:JYS458795 JOW458776:JOW458795 JFA458776:JFA458795 IVE458776:IVE458795 ILI458776:ILI458795 IBM458776:IBM458795 HRQ458776:HRQ458795 HHU458776:HHU458795 GXY458776:GXY458795 GOC458776:GOC458795 GEG458776:GEG458795 FUK458776:FUK458795 FKO458776:FKO458795 FAS458776:FAS458795 EQW458776:EQW458795 EHA458776:EHA458795 DXE458776:DXE458795 DNI458776:DNI458795 DDM458776:DDM458795 CTQ458776:CTQ458795 CJU458776:CJU458795 BZY458776:BZY458795 BQC458776:BQC458795 BGG458776:BGG458795 AWK458776:AWK458795 AMO458776:AMO458795 ACS458776:ACS458795 SW458776:SW458795 JA458776:JA458795 WVM393240:WVM393259 WLQ393240:WLQ393259 WBU393240:WBU393259 VRY393240:VRY393259 VIC393240:VIC393259 UYG393240:UYG393259 UOK393240:UOK393259 UEO393240:UEO393259 TUS393240:TUS393259 TKW393240:TKW393259 TBA393240:TBA393259 SRE393240:SRE393259 SHI393240:SHI393259 RXM393240:RXM393259 RNQ393240:RNQ393259 RDU393240:RDU393259 QTY393240:QTY393259 QKC393240:QKC393259 QAG393240:QAG393259 PQK393240:PQK393259 PGO393240:PGO393259 OWS393240:OWS393259 OMW393240:OMW393259 ODA393240:ODA393259 NTE393240:NTE393259 NJI393240:NJI393259 MZM393240:MZM393259 MPQ393240:MPQ393259 MFU393240:MFU393259 LVY393240:LVY393259 LMC393240:LMC393259 LCG393240:LCG393259 KSK393240:KSK393259 KIO393240:KIO393259 JYS393240:JYS393259 JOW393240:JOW393259 JFA393240:JFA393259 IVE393240:IVE393259 ILI393240:ILI393259 IBM393240:IBM393259 HRQ393240:HRQ393259 HHU393240:HHU393259 GXY393240:GXY393259 GOC393240:GOC393259 GEG393240:GEG393259 FUK393240:FUK393259 FKO393240:FKO393259 FAS393240:FAS393259 EQW393240:EQW393259 EHA393240:EHA393259 DXE393240:DXE393259 DNI393240:DNI393259 DDM393240:DDM393259 CTQ393240:CTQ393259 CJU393240:CJU393259 BZY393240:BZY393259 BQC393240:BQC393259 BGG393240:BGG393259 AWK393240:AWK393259 AMO393240:AMO393259 ACS393240:ACS393259 SW393240:SW393259 JA393240:JA393259 WVM327704:WVM327723 WLQ327704:WLQ327723 WBU327704:WBU327723 VRY327704:VRY327723 VIC327704:VIC327723 UYG327704:UYG327723 UOK327704:UOK327723 UEO327704:UEO327723 TUS327704:TUS327723 TKW327704:TKW327723 TBA327704:TBA327723 SRE327704:SRE327723 SHI327704:SHI327723 RXM327704:RXM327723 RNQ327704:RNQ327723 RDU327704:RDU327723 QTY327704:QTY327723 QKC327704:QKC327723 QAG327704:QAG327723 PQK327704:PQK327723 PGO327704:PGO327723 OWS327704:OWS327723 OMW327704:OMW327723 ODA327704:ODA327723 NTE327704:NTE327723 NJI327704:NJI327723 MZM327704:MZM327723 MPQ327704:MPQ327723 MFU327704:MFU327723 LVY327704:LVY327723 LMC327704:LMC327723 LCG327704:LCG327723 KSK327704:KSK327723 KIO327704:KIO327723 JYS327704:JYS327723 JOW327704:JOW327723 JFA327704:JFA327723 IVE327704:IVE327723 ILI327704:ILI327723 IBM327704:IBM327723 HRQ327704:HRQ327723 HHU327704:HHU327723 GXY327704:GXY327723 GOC327704:GOC327723 GEG327704:GEG327723 FUK327704:FUK327723 FKO327704:FKO327723 FAS327704:FAS327723 EQW327704:EQW327723 EHA327704:EHA327723 DXE327704:DXE327723 DNI327704:DNI327723 DDM327704:DDM327723 CTQ327704:CTQ327723 CJU327704:CJU327723 BZY327704:BZY327723 BQC327704:BQC327723 BGG327704:BGG327723 AWK327704:AWK327723 AMO327704:AMO327723 ACS327704:ACS327723 SW327704:SW327723 JA327704:JA327723 WVM262168:WVM262187 WLQ262168:WLQ262187 WBU262168:WBU262187 VRY262168:VRY262187 VIC262168:VIC262187 UYG262168:UYG262187 UOK262168:UOK262187 UEO262168:UEO262187 TUS262168:TUS262187 TKW262168:TKW262187 TBA262168:TBA262187 SRE262168:SRE262187 SHI262168:SHI262187 RXM262168:RXM262187 RNQ262168:RNQ262187 RDU262168:RDU262187 QTY262168:QTY262187 QKC262168:QKC262187 QAG262168:QAG262187 PQK262168:PQK262187 PGO262168:PGO262187 OWS262168:OWS262187 OMW262168:OMW262187 ODA262168:ODA262187 NTE262168:NTE262187 NJI262168:NJI262187 MZM262168:MZM262187 MPQ262168:MPQ262187 MFU262168:MFU262187 LVY262168:LVY262187 LMC262168:LMC262187 LCG262168:LCG262187 KSK262168:KSK262187 KIO262168:KIO262187 JYS262168:JYS262187 JOW262168:JOW262187 JFA262168:JFA262187 IVE262168:IVE262187 ILI262168:ILI262187 IBM262168:IBM262187 HRQ262168:HRQ262187 HHU262168:HHU262187 GXY262168:GXY262187 GOC262168:GOC262187 GEG262168:GEG262187 FUK262168:FUK262187 FKO262168:FKO262187 FAS262168:FAS262187 EQW262168:EQW262187 EHA262168:EHA262187 DXE262168:DXE262187 DNI262168:DNI262187 DDM262168:DDM262187 CTQ262168:CTQ262187 CJU262168:CJU262187 BZY262168:BZY262187 BQC262168:BQC262187 BGG262168:BGG262187 AWK262168:AWK262187 AMO262168:AMO262187 ACS262168:ACS262187 SW262168:SW262187 JA262168:JA262187 WVM196632:WVM196651 WLQ196632:WLQ196651 WBU196632:WBU196651 VRY196632:VRY196651 VIC196632:VIC196651 UYG196632:UYG196651 UOK196632:UOK196651 UEO196632:UEO196651 TUS196632:TUS196651 TKW196632:TKW196651 TBA196632:TBA196651 SRE196632:SRE196651 SHI196632:SHI196651 RXM196632:RXM196651 RNQ196632:RNQ196651 RDU196632:RDU196651 QTY196632:QTY196651 QKC196632:QKC196651 QAG196632:QAG196651 PQK196632:PQK196651 PGO196632:PGO196651 OWS196632:OWS196651 OMW196632:OMW196651 ODA196632:ODA196651 NTE196632:NTE196651 NJI196632:NJI196651 MZM196632:MZM196651 MPQ196632:MPQ196651 MFU196632:MFU196651 LVY196632:LVY196651 LMC196632:LMC196651 LCG196632:LCG196651 KSK196632:KSK196651 KIO196632:KIO196651 JYS196632:JYS196651 JOW196632:JOW196651 JFA196632:JFA196651 IVE196632:IVE196651 ILI196632:ILI196651 IBM196632:IBM196651 HRQ196632:HRQ196651 HHU196632:HHU196651 GXY196632:GXY196651 GOC196632:GOC196651 GEG196632:GEG196651 FUK196632:FUK196651 FKO196632:FKO196651 FAS196632:FAS196651 EQW196632:EQW196651 EHA196632:EHA196651 DXE196632:DXE196651 DNI196632:DNI196651 DDM196632:DDM196651 CTQ196632:CTQ196651 CJU196632:CJU196651 BZY196632:BZY196651 BQC196632:BQC196651 BGG196632:BGG196651 AWK196632:AWK196651 AMO196632:AMO196651 ACS196632:ACS196651 SW196632:SW196651 JA196632:JA196651 WVM131096:WVM131115 WLQ131096:WLQ131115 WBU131096:WBU131115 VRY131096:VRY131115 VIC131096:VIC131115 UYG131096:UYG131115 UOK131096:UOK131115 UEO131096:UEO131115 TUS131096:TUS131115 TKW131096:TKW131115 TBA131096:TBA131115 SRE131096:SRE131115 SHI131096:SHI131115 RXM131096:RXM131115 RNQ131096:RNQ131115 RDU131096:RDU131115 QTY131096:QTY131115 QKC131096:QKC131115 QAG131096:QAG131115 PQK131096:PQK131115 PGO131096:PGO131115 OWS131096:OWS131115 OMW131096:OMW131115 ODA131096:ODA131115 NTE131096:NTE131115 NJI131096:NJI131115 MZM131096:MZM131115 MPQ131096:MPQ131115 MFU131096:MFU131115 LVY131096:LVY131115 LMC131096:LMC131115 LCG131096:LCG131115 KSK131096:KSK131115 KIO131096:KIO131115 JYS131096:JYS131115 JOW131096:JOW131115 JFA131096:JFA131115 IVE131096:IVE131115 ILI131096:ILI131115 IBM131096:IBM131115 HRQ131096:HRQ131115 HHU131096:HHU131115 GXY131096:GXY131115 GOC131096:GOC131115 GEG131096:GEG131115 FUK131096:FUK131115 FKO131096:FKO131115 FAS131096:FAS131115 EQW131096:EQW131115 EHA131096:EHA131115 DXE131096:DXE131115 DNI131096:DNI131115 DDM131096:DDM131115 CTQ131096:CTQ131115 CJU131096:CJU131115 BZY131096:BZY131115 BQC131096:BQC131115 BGG131096:BGG131115 AWK131096:AWK131115 AMO131096:AMO131115 ACS131096:ACS131115 SW131096:SW131115 JA131096:JA131115 WVM65560:WVM65579 WLQ65560:WLQ65579 WBU65560:WBU65579 VRY65560:VRY65579 VIC65560:VIC65579 UYG65560:UYG65579 UOK65560:UOK65579 UEO65560:UEO65579 TUS65560:TUS65579 TKW65560:TKW65579 TBA65560:TBA65579 SRE65560:SRE65579 SHI65560:SHI65579 RXM65560:RXM65579 RNQ65560:RNQ65579 RDU65560:RDU65579 QTY65560:QTY65579 QKC65560:QKC65579 QAG65560:QAG65579 PQK65560:PQK65579 PGO65560:PGO65579 OWS65560:OWS65579 OMW65560:OMW65579 ODA65560:ODA65579 NTE65560:NTE65579 NJI65560:NJI65579 MZM65560:MZM65579 MPQ65560:MPQ65579 MFU65560:MFU65579 LVY65560:LVY65579 LMC65560:LMC65579 LCG65560:LCG65579 KSK65560:KSK65579 KIO65560:KIO65579 JYS65560:JYS65579 JOW65560:JOW65579 JFA65560:JFA65579 IVE65560:IVE65579 ILI65560:ILI65579 IBM65560:IBM65579 HRQ65560:HRQ65579 HHU65560:HHU65579 GXY65560:GXY65579 GOC65560:GOC65579 GEG65560:GEG65579 FUK65560:FUK65579 FKO65560:FKO65579 FAS65560:FAS65579 EQW65560:EQW65579 EHA65560:EHA65579 DXE65560:DXE65579 DNI65560:DNI65579 DDM65560:DDM65579 CTQ65560:CTQ65579 CJU65560:CJU65579 BZY65560:BZY65579 BQC65560:BQC65579 BGG65560:BGG65579 AWK65560:AWK65579 AMO65560:AMO65579 ACS65560:ACS65579 SW65560:SW65579 WVM65:WVM68 IS11:IS61 WVE11:WVE61 WLI11:WLI61 WBM11:WBM61 VRQ11:VRQ61 VHU11:VHU61 UXY11:UXY61 UOC11:UOC61 UEG11:UEG61 TUK11:TUK61 TKO11:TKO61 TAS11:TAS61 SQW11:SQW61 SHA11:SHA61 RXE11:RXE61 RNI11:RNI61 RDM11:RDM61 QTQ11:QTQ61 QJU11:QJU61 PZY11:PZY61 PQC11:PQC61 PGG11:PGG61 OWK11:OWK61 OMO11:OMO61 OCS11:OCS61 NSW11:NSW61 NJA11:NJA61 MZE11:MZE61 MPI11:MPI61 MFM11:MFM61 LVQ11:LVQ61 LLU11:LLU61 LBY11:LBY61 KSC11:KSC61 KIG11:KIG61 JYK11:JYK61 JOO11:JOO61 JES11:JES61 IUW11:IUW61 ILA11:ILA61 IBE11:IBE61 HRI11:HRI61 HHM11:HHM61 GXQ11:GXQ61 GNU11:GNU61 GDY11:GDY61 FUC11:FUC61 FKG11:FKG61 FAK11:FAK61 EQO11:EQO61 EGS11:EGS61 DWW11:DWW61 DNA11:DNA61 DDE11:DDE61 CTI11:CTI61 CJM11:CJM61 BZQ11:BZQ61 BPU11:BPU61 BFY11:BFY61 AWC11:AWC61 AMG11:AMG61 ACK11:ACK61 SO11:SO61" xr:uid="{28D1620A-1E52-4C30-8237-D3009C984A08}">
      <formula1>$B$77:$B$78</formula1>
    </dataValidation>
    <dataValidation type="list" showInputMessage="1" showErrorMessage="1" prompt="空白にする時は、「Delete」キーを押してください。" sqref="WVK983064:WVK983083 IY65560:IY65579 SU65560:SU65579 ACQ65560:ACQ65579 AMM65560:AMM65579 AWI65560:AWI65579 BGE65560:BGE65579 BQA65560:BQA65579 BZW65560:BZW65579 CJS65560:CJS65579 CTO65560:CTO65579 DDK65560:DDK65579 DNG65560:DNG65579 DXC65560:DXC65579 EGY65560:EGY65579 EQU65560:EQU65579 FAQ65560:FAQ65579 FKM65560:FKM65579 FUI65560:FUI65579 GEE65560:GEE65579 GOA65560:GOA65579 GXW65560:GXW65579 HHS65560:HHS65579 HRO65560:HRO65579 IBK65560:IBK65579 ILG65560:ILG65579 IVC65560:IVC65579 JEY65560:JEY65579 JOU65560:JOU65579 JYQ65560:JYQ65579 KIM65560:KIM65579 KSI65560:KSI65579 LCE65560:LCE65579 LMA65560:LMA65579 LVW65560:LVW65579 MFS65560:MFS65579 MPO65560:MPO65579 MZK65560:MZK65579 NJG65560:NJG65579 NTC65560:NTC65579 OCY65560:OCY65579 OMU65560:OMU65579 OWQ65560:OWQ65579 PGM65560:PGM65579 PQI65560:PQI65579 QAE65560:QAE65579 QKA65560:QKA65579 QTW65560:QTW65579 RDS65560:RDS65579 RNO65560:RNO65579 RXK65560:RXK65579 SHG65560:SHG65579 SRC65560:SRC65579 TAY65560:TAY65579 TKU65560:TKU65579 TUQ65560:TUQ65579 UEM65560:UEM65579 UOI65560:UOI65579 UYE65560:UYE65579 VIA65560:VIA65579 VRW65560:VRW65579 WBS65560:WBS65579 WLO65560:WLO65579 WVK65560:WVK65579 IY131096:IY131115 SU131096:SU131115 ACQ131096:ACQ131115 AMM131096:AMM131115 AWI131096:AWI131115 BGE131096:BGE131115 BQA131096:BQA131115 BZW131096:BZW131115 CJS131096:CJS131115 CTO131096:CTO131115 DDK131096:DDK131115 DNG131096:DNG131115 DXC131096:DXC131115 EGY131096:EGY131115 EQU131096:EQU131115 FAQ131096:FAQ131115 FKM131096:FKM131115 FUI131096:FUI131115 GEE131096:GEE131115 GOA131096:GOA131115 GXW131096:GXW131115 HHS131096:HHS131115 HRO131096:HRO131115 IBK131096:IBK131115 ILG131096:ILG131115 IVC131096:IVC131115 JEY131096:JEY131115 JOU131096:JOU131115 JYQ131096:JYQ131115 KIM131096:KIM131115 KSI131096:KSI131115 LCE131096:LCE131115 LMA131096:LMA131115 LVW131096:LVW131115 MFS131096:MFS131115 MPO131096:MPO131115 MZK131096:MZK131115 NJG131096:NJG131115 NTC131096:NTC131115 OCY131096:OCY131115 OMU131096:OMU131115 OWQ131096:OWQ131115 PGM131096:PGM131115 PQI131096:PQI131115 QAE131096:QAE131115 QKA131096:QKA131115 QTW131096:QTW131115 RDS131096:RDS131115 RNO131096:RNO131115 RXK131096:RXK131115 SHG131096:SHG131115 SRC131096:SRC131115 TAY131096:TAY131115 TKU131096:TKU131115 TUQ131096:TUQ131115 UEM131096:UEM131115 UOI131096:UOI131115 UYE131096:UYE131115 VIA131096:VIA131115 VRW131096:VRW131115 WBS131096:WBS131115 WLO131096:WLO131115 WVK131096:WVK131115 IY196632:IY196651 SU196632:SU196651 ACQ196632:ACQ196651 AMM196632:AMM196651 AWI196632:AWI196651 BGE196632:BGE196651 BQA196632:BQA196651 BZW196632:BZW196651 CJS196632:CJS196651 CTO196632:CTO196651 DDK196632:DDK196651 DNG196632:DNG196651 DXC196632:DXC196651 EGY196632:EGY196651 EQU196632:EQU196651 FAQ196632:FAQ196651 FKM196632:FKM196651 FUI196632:FUI196651 GEE196632:GEE196651 GOA196632:GOA196651 GXW196632:GXW196651 HHS196632:HHS196651 HRO196632:HRO196651 IBK196632:IBK196651 ILG196632:ILG196651 IVC196632:IVC196651 JEY196632:JEY196651 JOU196632:JOU196651 JYQ196632:JYQ196651 KIM196632:KIM196651 KSI196632:KSI196651 LCE196632:LCE196651 LMA196632:LMA196651 LVW196632:LVW196651 MFS196632:MFS196651 MPO196632:MPO196651 MZK196632:MZK196651 NJG196632:NJG196651 NTC196632:NTC196651 OCY196632:OCY196651 OMU196632:OMU196651 OWQ196632:OWQ196651 PGM196632:PGM196651 PQI196632:PQI196651 QAE196632:QAE196651 QKA196632:QKA196651 QTW196632:QTW196651 RDS196632:RDS196651 RNO196632:RNO196651 RXK196632:RXK196651 SHG196632:SHG196651 SRC196632:SRC196651 TAY196632:TAY196651 TKU196632:TKU196651 TUQ196632:TUQ196651 UEM196632:UEM196651 UOI196632:UOI196651 UYE196632:UYE196651 VIA196632:VIA196651 VRW196632:VRW196651 WBS196632:WBS196651 WLO196632:WLO196651 WVK196632:WVK196651 IY262168:IY262187 SU262168:SU262187 ACQ262168:ACQ262187 AMM262168:AMM262187 AWI262168:AWI262187 BGE262168:BGE262187 BQA262168:BQA262187 BZW262168:BZW262187 CJS262168:CJS262187 CTO262168:CTO262187 DDK262168:DDK262187 DNG262168:DNG262187 DXC262168:DXC262187 EGY262168:EGY262187 EQU262168:EQU262187 FAQ262168:FAQ262187 FKM262168:FKM262187 FUI262168:FUI262187 GEE262168:GEE262187 GOA262168:GOA262187 GXW262168:GXW262187 HHS262168:HHS262187 HRO262168:HRO262187 IBK262168:IBK262187 ILG262168:ILG262187 IVC262168:IVC262187 JEY262168:JEY262187 JOU262168:JOU262187 JYQ262168:JYQ262187 KIM262168:KIM262187 KSI262168:KSI262187 LCE262168:LCE262187 LMA262168:LMA262187 LVW262168:LVW262187 MFS262168:MFS262187 MPO262168:MPO262187 MZK262168:MZK262187 NJG262168:NJG262187 NTC262168:NTC262187 OCY262168:OCY262187 OMU262168:OMU262187 OWQ262168:OWQ262187 PGM262168:PGM262187 PQI262168:PQI262187 QAE262168:QAE262187 QKA262168:QKA262187 QTW262168:QTW262187 RDS262168:RDS262187 RNO262168:RNO262187 RXK262168:RXK262187 SHG262168:SHG262187 SRC262168:SRC262187 TAY262168:TAY262187 TKU262168:TKU262187 TUQ262168:TUQ262187 UEM262168:UEM262187 UOI262168:UOI262187 UYE262168:UYE262187 VIA262168:VIA262187 VRW262168:VRW262187 WBS262168:WBS262187 WLO262168:WLO262187 WVK262168:WVK262187 IY327704:IY327723 SU327704:SU327723 ACQ327704:ACQ327723 AMM327704:AMM327723 AWI327704:AWI327723 BGE327704:BGE327723 BQA327704:BQA327723 BZW327704:BZW327723 CJS327704:CJS327723 CTO327704:CTO327723 DDK327704:DDK327723 DNG327704:DNG327723 DXC327704:DXC327723 EGY327704:EGY327723 EQU327704:EQU327723 FAQ327704:FAQ327723 FKM327704:FKM327723 FUI327704:FUI327723 GEE327704:GEE327723 GOA327704:GOA327723 GXW327704:GXW327723 HHS327704:HHS327723 HRO327704:HRO327723 IBK327704:IBK327723 ILG327704:ILG327723 IVC327704:IVC327723 JEY327704:JEY327723 JOU327704:JOU327723 JYQ327704:JYQ327723 KIM327704:KIM327723 KSI327704:KSI327723 LCE327704:LCE327723 LMA327704:LMA327723 LVW327704:LVW327723 MFS327704:MFS327723 MPO327704:MPO327723 MZK327704:MZK327723 NJG327704:NJG327723 NTC327704:NTC327723 OCY327704:OCY327723 OMU327704:OMU327723 OWQ327704:OWQ327723 PGM327704:PGM327723 PQI327704:PQI327723 QAE327704:QAE327723 QKA327704:QKA327723 QTW327704:QTW327723 RDS327704:RDS327723 RNO327704:RNO327723 RXK327704:RXK327723 SHG327704:SHG327723 SRC327704:SRC327723 TAY327704:TAY327723 TKU327704:TKU327723 TUQ327704:TUQ327723 UEM327704:UEM327723 UOI327704:UOI327723 UYE327704:UYE327723 VIA327704:VIA327723 VRW327704:VRW327723 WBS327704:WBS327723 WLO327704:WLO327723 WVK327704:WVK327723 IY393240:IY393259 SU393240:SU393259 ACQ393240:ACQ393259 AMM393240:AMM393259 AWI393240:AWI393259 BGE393240:BGE393259 BQA393240:BQA393259 BZW393240:BZW393259 CJS393240:CJS393259 CTO393240:CTO393259 DDK393240:DDK393259 DNG393240:DNG393259 DXC393240:DXC393259 EGY393240:EGY393259 EQU393240:EQU393259 FAQ393240:FAQ393259 FKM393240:FKM393259 FUI393240:FUI393259 GEE393240:GEE393259 GOA393240:GOA393259 GXW393240:GXW393259 HHS393240:HHS393259 HRO393240:HRO393259 IBK393240:IBK393259 ILG393240:ILG393259 IVC393240:IVC393259 JEY393240:JEY393259 JOU393240:JOU393259 JYQ393240:JYQ393259 KIM393240:KIM393259 KSI393240:KSI393259 LCE393240:LCE393259 LMA393240:LMA393259 LVW393240:LVW393259 MFS393240:MFS393259 MPO393240:MPO393259 MZK393240:MZK393259 NJG393240:NJG393259 NTC393240:NTC393259 OCY393240:OCY393259 OMU393240:OMU393259 OWQ393240:OWQ393259 PGM393240:PGM393259 PQI393240:PQI393259 QAE393240:QAE393259 QKA393240:QKA393259 QTW393240:QTW393259 RDS393240:RDS393259 RNO393240:RNO393259 RXK393240:RXK393259 SHG393240:SHG393259 SRC393240:SRC393259 TAY393240:TAY393259 TKU393240:TKU393259 TUQ393240:TUQ393259 UEM393240:UEM393259 UOI393240:UOI393259 UYE393240:UYE393259 VIA393240:VIA393259 VRW393240:VRW393259 WBS393240:WBS393259 WLO393240:WLO393259 WVK393240:WVK393259 IY458776:IY458795 SU458776:SU458795 ACQ458776:ACQ458795 AMM458776:AMM458795 AWI458776:AWI458795 BGE458776:BGE458795 BQA458776:BQA458795 BZW458776:BZW458795 CJS458776:CJS458795 CTO458776:CTO458795 DDK458776:DDK458795 DNG458776:DNG458795 DXC458776:DXC458795 EGY458776:EGY458795 EQU458776:EQU458795 FAQ458776:FAQ458795 FKM458776:FKM458795 FUI458776:FUI458795 GEE458776:GEE458795 GOA458776:GOA458795 GXW458776:GXW458795 HHS458776:HHS458795 HRO458776:HRO458795 IBK458776:IBK458795 ILG458776:ILG458795 IVC458776:IVC458795 JEY458776:JEY458795 JOU458776:JOU458795 JYQ458776:JYQ458795 KIM458776:KIM458795 KSI458776:KSI458795 LCE458776:LCE458795 LMA458776:LMA458795 LVW458776:LVW458795 MFS458776:MFS458795 MPO458776:MPO458795 MZK458776:MZK458795 NJG458776:NJG458795 NTC458776:NTC458795 OCY458776:OCY458795 OMU458776:OMU458795 OWQ458776:OWQ458795 PGM458776:PGM458795 PQI458776:PQI458795 QAE458776:QAE458795 QKA458776:QKA458795 QTW458776:QTW458795 RDS458776:RDS458795 RNO458776:RNO458795 RXK458776:RXK458795 SHG458776:SHG458795 SRC458776:SRC458795 TAY458776:TAY458795 TKU458776:TKU458795 TUQ458776:TUQ458795 UEM458776:UEM458795 UOI458776:UOI458795 UYE458776:UYE458795 VIA458776:VIA458795 VRW458776:VRW458795 WBS458776:WBS458795 WLO458776:WLO458795 WVK458776:WVK458795 IY524312:IY524331 SU524312:SU524331 ACQ524312:ACQ524331 AMM524312:AMM524331 AWI524312:AWI524331 BGE524312:BGE524331 BQA524312:BQA524331 BZW524312:BZW524331 CJS524312:CJS524331 CTO524312:CTO524331 DDK524312:DDK524331 DNG524312:DNG524331 DXC524312:DXC524331 EGY524312:EGY524331 EQU524312:EQU524331 FAQ524312:FAQ524331 FKM524312:FKM524331 FUI524312:FUI524331 GEE524312:GEE524331 GOA524312:GOA524331 GXW524312:GXW524331 HHS524312:HHS524331 HRO524312:HRO524331 IBK524312:IBK524331 ILG524312:ILG524331 IVC524312:IVC524331 JEY524312:JEY524331 JOU524312:JOU524331 JYQ524312:JYQ524331 KIM524312:KIM524331 KSI524312:KSI524331 LCE524312:LCE524331 LMA524312:LMA524331 LVW524312:LVW524331 MFS524312:MFS524331 MPO524312:MPO524331 MZK524312:MZK524331 NJG524312:NJG524331 NTC524312:NTC524331 OCY524312:OCY524331 OMU524312:OMU524331 OWQ524312:OWQ524331 PGM524312:PGM524331 PQI524312:PQI524331 QAE524312:QAE524331 QKA524312:QKA524331 QTW524312:QTW524331 RDS524312:RDS524331 RNO524312:RNO524331 RXK524312:RXK524331 SHG524312:SHG524331 SRC524312:SRC524331 TAY524312:TAY524331 TKU524312:TKU524331 TUQ524312:TUQ524331 UEM524312:UEM524331 UOI524312:UOI524331 UYE524312:UYE524331 VIA524312:VIA524331 VRW524312:VRW524331 WBS524312:WBS524331 WLO524312:WLO524331 WVK524312:WVK524331 IY589848:IY589867 SU589848:SU589867 ACQ589848:ACQ589867 AMM589848:AMM589867 AWI589848:AWI589867 BGE589848:BGE589867 BQA589848:BQA589867 BZW589848:BZW589867 CJS589848:CJS589867 CTO589848:CTO589867 DDK589848:DDK589867 DNG589848:DNG589867 DXC589848:DXC589867 EGY589848:EGY589867 EQU589848:EQU589867 FAQ589848:FAQ589867 FKM589848:FKM589867 FUI589848:FUI589867 GEE589848:GEE589867 GOA589848:GOA589867 GXW589848:GXW589867 HHS589848:HHS589867 HRO589848:HRO589867 IBK589848:IBK589867 ILG589848:ILG589867 IVC589848:IVC589867 JEY589848:JEY589867 JOU589848:JOU589867 JYQ589848:JYQ589867 KIM589848:KIM589867 KSI589848:KSI589867 LCE589848:LCE589867 LMA589848:LMA589867 LVW589848:LVW589867 MFS589848:MFS589867 MPO589848:MPO589867 MZK589848:MZK589867 NJG589848:NJG589867 NTC589848:NTC589867 OCY589848:OCY589867 OMU589848:OMU589867 OWQ589848:OWQ589867 PGM589848:PGM589867 PQI589848:PQI589867 QAE589848:QAE589867 QKA589848:QKA589867 QTW589848:QTW589867 RDS589848:RDS589867 RNO589848:RNO589867 RXK589848:RXK589867 SHG589848:SHG589867 SRC589848:SRC589867 TAY589848:TAY589867 TKU589848:TKU589867 TUQ589848:TUQ589867 UEM589848:UEM589867 UOI589848:UOI589867 UYE589848:UYE589867 VIA589848:VIA589867 VRW589848:VRW589867 WBS589848:WBS589867 WLO589848:WLO589867 WVK589848:WVK589867 IY655384:IY655403 SU655384:SU655403 ACQ655384:ACQ655403 AMM655384:AMM655403 AWI655384:AWI655403 BGE655384:BGE655403 BQA655384:BQA655403 BZW655384:BZW655403 CJS655384:CJS655403 CTO655384:CTO655403 DDK655384:DDK655403 DNG655384:DNG655403 DXC655384:DXC655403 EGY655384:EGY655403 EQU655384:EQU655403 FAQ655384:FAQ655403 FKM655384:FKM655403 FUI655384:FUI655403 GEE655384:GEE655403 GOA655384:GOA655403 GXW655384:GXW655403 HHS655384:HHS655403 HRO655384:HRO655403 IBK655384:IBK655403 ILG655384:ILG655403 IVC655384:IVC655403 JEY655384:JEY655403 JOU655384:JOU655403 JYQ655384:JYQ655403 KIM655384:KIM655403 KSI655384:KSI655403 LCE655384:LCE655403 LMA655384:LMA655403 LVW655384:LVW655403 MFS655384:MFS655403 MPO655384:MPO655403 MZK655384:MZK655403 NJG655384:NJG655403 NTC655384:NTC655403 OCY655384:OCY655403 OMU655384:OMU655403 OWQ655384:OWQ655403 PGM655384:PGM655403 PQI655384:PQI655403 QAE655384:QAE655403 QKA655384:QKA655403 QTW655384:QTW655403 RDS655384:RDS655403 RNO655384:RNO655403 RXK655384:RXK655403 SHG655384:SHG655403 SRC655384:SRC655403 TAY655384:TAY655403 TKU655384:TKU655403 TUQ655384:TUQ655403 UEM655384:UEM655403 UOI655384:UOI655403 UYE655384:UYE655403 VIA655384:VIA655403 VRW655384:VRW655403 WBS655384:WBS655403 WLO655384:WLO655403 WVK655384:WVK655403 IY720920:IY720939 SU720920:SU720939 ACQ720920:ACQ720939 AMM720920:AMM720939 AWI720920:AWI720939 BGE720920:BGE720939 BQA720920:BQA720939 BZW720920:BZW720939 CJS720920:CJS720939 CTO720920:CTO720939 DDK720920:DDK720939 DNG720920:DNG720939 DXC720920:DXC720939 EGY720920:EGY720939 EQU720920:EQU720939 FAQ720920:FAQ720939 FKM720920:FKM720939 FUI720920:FUI720939 GEE720920:GEE720939 GOA720920:GOA720939 GXW720920:GXW720939 HHS720920:HHS720939 HRO720920:HRO720939 IBK720920:IBK720939 ILG720920:ILG720939 IVC720920:IVC720939 JEY720920:JEY720939 JOU720920:JOU720939 JYQ720920:JYQ720939 KIM720920:KIM720939 KSI720920:KSI720939 LCE720920:LCE720939 LMA720920:LMA720939 LVW720920:LVW720939 MFS720920:MFS720939 MPO720920:MPO720939 MZK720920:MZK720939 NJG720920:NJG720939 NTC720920:NTC720939 OCY720920:OCY720939 OMU720920:OMU720939 OWQ720920:OWQ720939 PGM720920:PGM720939 PQI720920:PQI720939 QAE720920:QAE720939 QKA720920:QKA720939 QTW720920:QTW720939 RDS720920:RDS720939 RNO720920:RNO720939 RXK720920:RXK720939 SHG720920:SHG720939 SRC720920:SRC720939 TAY720920:TAY720939 TKU720920:TKU720939 TUQ720920:TUQ720939 UEM720920:UEM720939 UOI720920:UOI720939 UYE720920:UYE720939 VIA720920:VIA720939 VRW720920:VRW720939 WBS720920:WBS720939 WLO720920:WLO720939 WVK720920:WVK720939 IY786456:IY786475 SU786456:SU786475 ACQ786456:ACQ786475 AMM786456:AMM786475 AWI786456:AWI786475 BGE786456:BGE786475 BQA786456:BQA786475 BZW786456:BZW786475 CJS786456:CJS786475 CTO786456:CTO786475 DDK786456:DDK786475 DNG786456:DNG786475 DXC786456:DXC786475 EGY786456:EGY786475 EQU786456:EQU786475 FAQ786456:FAQ786475 FKM786456:FKM786475 FUI786456:FUI786475 GEE786456:GEE786475 GOA786456:GOA786475 GXW786456:GXW786475 HHS786456:HHS786475 HRO786456:HRO786475 IBK786456:IBK786475 ILG786456:ILG786475 IVC786456:IVC786475 JEY786456:JEY786475 JOU786456:JOU786475 JYQ786456:JYQ786475 KIM786456:KIM786475 KSI786456:KSI786475 LCE786456:LCE786475 LMA786456:LMA786475 LVW786456:LVW786475 MFS786456:MFS786475 MPO786456:MPO786475 MZK786456:MZK786475 NJG786456:NJG786475 NTC786456:NTC786475 OCY786456:OCY786475 OMU786456:OMU786475 OWQ786456:OWQ786475 PGM786456:PGM786475 PQI786456:PQI786475 QAE786456:QAE786475 QKA786456:QKA786475 QTW786456:QTW786475 RDS786456:RDS786475 RNO786456:RNO786475 RXK786456:RXK786475 SHG786456:SHG786475 SRC786456:SRC786475 TAY786456:TAY786475 TKU786456:TKU786475 TUQ786456:TUQ786475 UEM786456:UEM786475 UOI786456:UOI786475 UYE786456:UYE786475 VIA786456:VIA786475 VRW786456:VRW786475 WBS786456:WBS786475 WLO786456:WLO786475 WVK786456:WVK786475 IY851992:IY852011 SU851992:SU852011 ACQ851992:ACQ852011 AMM851992:AMM852011 AWI851992:AWI852011 BGE851992:BGE852011 BQA851992:BQA852011 BZW851992:BZW852011 CJS851992:CJS852011 CTO851992:CTO852011 DDK851992:DDK852011 DNG851992:DNG852011 DXC851992:DXC852011 EGY851992:EGY852011 EQU851992:EQU852011 FAQ851992:FAQ852011 FKM851992:FKM852011 FUI851992:FUI852011 GEE851992:GEE852011 GOA851992:GOA852011 GXW851992:GXW852011 HHS851992:HHS852011 HRO851992:HRO852011 IBK851992:IBK852011 ILG851992:ILG852011 IVC851992:IVC852011 JEY851992:JEY852011 JOU851992:JOU852011 JYQ851992:JYQ852011 KIM851992:KIM852011 KSI851992:KSI852011 LCE851992:LCE852011 LMA851992:LMA852011 LVW851992:LVW852011 MFS851992:MFS852011 MPO851992:MPO852011 MZK851992:MZK852011 NJG851992:NJG852011 NTC851992:NTC852011 OCY851992:OCY852011 OMU851992:OMU852011 OWQ851992:OWQ852011 PGM851992:PGM852011 PQI851992:PQI852011 QAE851992:QAE852011 QKA851992:QKA852011 QTW851992:QTW852011 RDS851992:RDS852011 RNO851992:RNO852011 RXK851992:RXK852011 SHG851992:SHG852011 SRC851992:SRC852011 TAY851992:TAY852011 TKU851992:TKU852011 TUQ851992:TUQ852011 UEM851992:UEM852011 UOI851992:UOI852011 UYE851992:UYE852011 VIA851992:VIA852011 VRW851992:VRW852011 WBS851992:WBS852011 WLO851992:WLO852011 WVK851992:WVK852011 IY917528:IY917547 SU917528:SU917547 ACQ917528:ACQ917547 AMM917528:AMM917547 AWI917528:AWI917547 BGE917528:BGE917547 BQA917528:BQA917547 BZW917528:BZW917547 CJS917528:CJS917547 CTO917528:CTO917547 DDK917528:DDK917547 DNG917528:DNG917547 DXC917528:DXC917547 EGY917528:EGY917547 EQU917528:EQU917547 FAQ917528:FAQ917547 FKM917528:FKM917547 FUI917528:FUI917547 GEE917528:GEE917547 GOA917528:GOA917547 GXW917528:GXW917547 HHS917528:HHS917547 HRO917528:HRO917547 IBK917528:IBK917547 ILG917528:ILG917547 IVC917528:IVC917547 JEY917528:JEY917547 JOU917528:JOU917547 JYQ917528:JYQ917547 KIM917528:KIM917547 KSI917528:KSI917547 LCE917528:LCE917547 LMA917528:LMA917547 LVW917528:LVW917547 MFS917528:MFS917547 MPO917528:MPO917547 MZK917528:MZK917547 NJG917528:NJG917547 NTC917528:NTC917547 OCY917528:OCY917547 OMU917528:OMU917547 OWQ917528:OWQ917547 PGM917528:PGM917547 PQI917528:PQI917547 QAE917528:QAE917547 QKA917528:QKA917547 QTW917528:QTW917547 RDS917528:RDS917547 RNO917528:RNO917547 RXK917528:RXK917547 SHG917528:SHG917547 SRC917528:SRC917547 TAY917528:TAY917547 TKU917528:TKU917547 TUQ917528:TUQ917547 UEM917528:UEM917547 UOI917528:UOI917547 UYE917528:UYE917547 VIA917528:VIA917547 VRW917528:VRW917547 WBS917528:WBS917547 WLO917528:WLO917547 WVK917528:WVK917547 IY983064:IY983083 SU983064:SU983083 ACQ983064:ACQ983083 AMM983064:AMM983083 AWI983064:AWI983083 BGE983064:BGE983083 BQA983064:BQA983083 BZW983064:BZW983083 CJS983064:CJS983083 CTO983064:CTO983083 DDK983064:DDK983083 DNG983064:DNG983083 DXC983064:DXC983083 EGY983064:EGY983083 EQU983064:EQU983083 FAQ983064:FAQ983083 FKM983064:FKM983083 FUI983064:FUI983083 GEE983064:GEE983083 GOA983064:GOA983083 GXW983064:GXW983083 HHS983064:HHS983083 HRO983064:HRO983083 IBK983064:IBK983083 ILG983064:ILG983083 IVC983064:IVC983083 JEY983064:JEY983083 JOU983064:JOU983083 JYQ983064:JYQ983083 KIM983064:KIM983083 KSI983064:KSI983083 LCE983064:LCE983083 LMA983064:LMA983083 LVW983064:LVW983083 MFS983064:MFS983083 MPO983064:MPO983083 MZK983064:MZK983083 NJG983064:NJG983083 NTC983064:NTC983083 OCY983064:OCY983083 OMU983064:OMU983083 OWQ983064:OWQ983083 PGM983064:PGM983083 PQI983064:PQI983083 QAE983064:QAE983083 QKA983064:QKA983083 QTW983064:QTW983083 RDS983064:RDS983083 RNO983064:RNO983083 RXK983064:RXK983083 SHG983064:SHG983083 SRC983064:SRC983083 TAY983064:TAY983083 TKU983064:TKU983083 TUQ983064:TUQ983083 UEM983064:UEM983083 UOI983064:UOI983083 UYE983064:UYE983083 VIA983064:VIA983083 VRW983064:VRW983083 WBS983064:WBS983083 WLO983064:WLO983083 SU65:SU68 ACQ65:ACQ68 AMM65:AMM68 AWI65:AWI68 BGE65:BGE68 BQA65:BQA68 BZW65:BZW68 CJS65:CJS68 CTO65:CTO68 DDK65:DDK68 DNG65:DNG68 DXC65:DXC68 EGY65:EGY68 EQU65:EQU68 FAQ65:FAQ68 FKM65:FKM68 FUI65:FUI68 GEE65:GEE68 GOA65:GOA68 GXW65:GXW68 HHS65:HHS68 HRO65:HRO68 IBK65:IBK68 ILG65:ILG68 IVC65:IVC68 JEY65:JEY68 JOU65:JOU68 JYQ65:JYQ68 KIM65:KIM68 KSI65:KSI68 LCE65:LCE68 LMA65:LMA68 LVW65:LVW68 MFS65:MFS68 MPO65:MPO68 MZK65:MZK68 NJG65:NJG68 NTC65:NTC68 OCY65:OCY68 OMU65:OMU68 OWQ65:OWQ68 PGM65:PGM68 PQI65:PQI68 QAE65:QAE68 QKA65:QKA68 QTW65:QTW68 RDS65:RDS68 RNO65:RNO68 RXK65:RXK68 SHG65:SHG68 SRC65:SRC68 TAY65:TAY68 TKU65:TKU68 TUQ65:TUQ68 UEM65:UEM68 UOI65:UOI68 UYE65:UYE68 VIA65:VIA68 VRW65:VRW68 WBS65:WBS68 WLO65:WLO68 WVK65:WVK68 IY65:IY68 WVC11:WVC61 IQ11:IQ61 SM11:SM61 ACI11:ACI61 AME11:AME61 AWA11:AWA61 BFW11:BFW61 BPS11:BPS61 BZO11:BZO61 CJK11:CJK61 CTG11:CTG61 DDC11:DDC61 DMY11:DMY61 DWU11:DWU61 EGQ11:EGQ61 EQM11:EQM61 FAI11:FAI61 FKE11:FKE61 FUA11:FUA61 GDW11:GDW61 GNS11:GNS61 GXO11:GXO61 HHK11:HHK61 HRG11:HRG61 IBC11:IBC61 IKY11:IKY61 IUU11:IUU61 JEQ11:JEQ61 JOM11:JOM61 JYI11:JYI61 KIE11:KIE61 KSA11:KSA61 LBW11:LBW61 LLS11:LLS61 LVO11:LVO61 MFK11:MFK61 MPG11:MPG61 MZC11:MZC61 NIY11:NIY61 NSU11:NSU61 OCQ11:OCQ61 OMM11:OMM61 OWI11:OWI61 PGE11:PGE61 PQA11:PQA61 PZW11:PZW61 QJS11:QJS61 QTO11:QTO61 RDK11:RDK61 RNG11:RNG61 RXC11:RXC61 SGY11:SGY61 SQU11:SQU61 TAQ11:TAQ61 TKM11:TKM61 TUI11:TUI61 UEE11:UEE61 UOA11:UOA61 UXW11:UXW61 VHS11:VHS61 VRO11:VRO61 WBK11:WBK61 WLG11:WLG61" xr:uid="{CEC1A6AA-6192-494F-BE2E-BDD02868F042}">
      <formula1>",×"</formula1>
    </dataValidation>
    <dataValidation type="list" allowBlank="1" showInputMessage="1" showErrorMessage="1" sqref="WVI983064:WVI983083 I65561:I65580 IW65560:IW65579 SS65560:SS65579 ACO65560:ACO65579 AMK65560:AMK65579 AWG65560:AWG65579 BGC65560:BGC65579 BPY65560:BPY65579 BZU65560:BZU65579 CJQ65560:CJQ65579 CTM65560:CTM65579 DDI65560:DDI65579 DNE65560:DNE65579 DXA65560:DXA65579 EGW65560:EGW65579 EQS65560:EQS65579 FAO65560:FAO65579 FKK65560:FKK65579 FUG65560:FUG65579 GEC65560:GEC65579 GNY65560:GNY65579 GXU65560:GXU65579 HHQ65560:HHQ65579 HRM65560:HRM65579 IBI65560:IBI65579 ILE65560:ILE65579 IVA65560:IVA65579 JEW65560:JEW65579 JOS65560:JOS65579 JYO65560:JYO65579 KIK65560:KIK65579 KSG65560:KSG65579 LCC65560:LCC65579 LLY65560:LLY65579 LVU65560:LVU65579 MFQ65560:MFQ65579 MPM65560:MPM65579 MZI65560:MZI65579 NJE65560:NJE65579 NTA65560:NTA65579 OCW65560:OCW65579 OMS65560:OMS65579 OWO65560:OWO65579 PGK65560:PGK65579 PQG65560:PQG65579 QAC65560:QAC65579 QJY65560:QJY65579 QTU65560:QTU65579 RDQ65560:RDQ65579 RNM65560:RNM65579 RXI65560:RXI65579 SHE65560:SHE65579 SRA65560:SRA65579 TAW65560:TAW65579 TKS65560:TKS65579 TUO65560:TUO65579 UEK65560:UEK65579 UOG65560:UOG65579 UYC65560:UYC65579 VHY65560:VHY65579 VRU65560:VRU65579 WBQ65560:WBQ65579 WLM65560:WLM65579 WVI65560:WVI65579 I131097:I131116 IW131096:IW131115 SS131096:SS131115 ACO131096:ACO131115 AMK131096:AMK131115 AWG131096:AWG131115 BGC131096:BGC131115 BPY131096:BPY131115 BZU131096:BZU131115 CJQ131096:CJQ131115 CTM131096:CTM131115 DDI131096:DDI131115 DNE131096:DNE131115 DXA131096:DXA131115 EGW131096:EGW131115 EQS131096:EQS131115 FAO131096:FAO131115 FKK131096:FKK131115 FUG131096:FUG131115 GEC131096:GEC131115 GNY131096:GNY131115 GXU131096:GXU131115 HHQ131096:HHQ131115 HRM131096:HRM131115 IBI131096:IBI131115 ILE131096:ILE131115 IVA131096:IVA131115 JEW131096:JEW131115 JOS131096:JOS131115 JYO131096:JYO131115 KIK131096:KIK131115 KSG131096:KSG131115 LCC131096:LCC131115 LLY131096:LLY131115 LVU131096:LVU131115 MFQ131096:MFQ131115 MPM131096:MPM131115 MZI131096:MZI131115 NJE131096:NJE131115 NTA131096:NTA131115 OCW131096:OCW131115 OMS131096:OMS131115 OWO131096:OWO131115 PGK131096:PGK131115 PQG131096:PQG131115 QAC131096:QAC131115 QJY131096:QJY131115 QTU131096:QTU131115 RDQ131096:RDQ131115 RNM131096:RNM131115 RXI131096:RXI131115 SHE131096:SHE131115 SRA131096:SRA131115 TAW131096:TAW131115 TKS131096:TKS131115 TUO131096:TUO131115 UEK131096:UEK131115 UOG131096:UOG131115 UYC131096:UYC131115 VHY131096:VHY131115 VRU131096:VRU131115 WBQ131096:WBQ131115 WLM131096:WLM131115 WVI131096:WVI131115 I196633:I196652 IW196632:IW196651 SS196632:SS196651 ACO196632:ACO196651 AMK196632:AMK196651 AWG196632:AWG196651 BGC196632:BGC196651 BPY196632:BPY196651 BZU196632:BZU196651 CJQ196632:CJQ196651 CTM196632:CTM196651 DDI196632:DDI196651 DNE196632:DNE196651 DXA196632:DXA196651 EGW196632:EGW196651 EQS196632:EQS196651 FAO196632:FAO196651 FKK196632:FKK196651 FUG196632:FUG196651 GEC196632:GEC196651 GNY196632:GNY196651 GXU196632:GXU196651 HHQ196632:HHQ196651 HRM196632:HRM196651 IBI196632:IBI196651 ILE196632:ILE196651 IVA196632:IVA196651 JEW196632:JEW196651 JOS196632:JOS196651 JYO196632:JYO196651 KIK196632:KIK196651 KSG196632:KSG196651 LCC196632:LCC196651 LLY196632:LLY196651 LVU196632:LVU196651 MFQ196632:MFQ196651 MPM196632:MPM196651 MZI196632:MZI196651 NJE196632:NJE196651 NTA196632:NTA196651 OCW196632:OCW196651 OMS196632:OMS196651 OWO196632:OWO196651 PGK196632:PGK196651 PQG196632:PQG196651 QAC196632:QAC196651 QJY196632:QJY196651 QTU196632:QTU196651 RDQ196632:RDQ196651 RNM196632:RNM196651 RXI196632:RXI196651 SHE196632:SHE196651 SRA196632:SRA196651 TAW196632:TAW196651 TKS196632:TKS196651 TUO196632:TUO196651 UEK196632:UEK196651 UOG196632:UOG196651 UYC196632:UYC196651 VHY196632:VHY196651 VRU196632:VRU196651 WBQ196632:WBQ196651 WLM196632:WLM196651 WVI196632:WVI196651 I262169:I262188 IW262168:IW262187 SS262168:SS262187 ACO262168:ACO262187 AMK262168:AMK262187 AWG262168:AWG262187 BGC262168:BGC262187 BPY262168:BPY262187 BZU262168:BZU262187 CJQ262168:CJQ262187 CTM262168:CTM262187 DDI262168:DDI262187 DNE262168:DNE262187 DXA262168:DXA262187 EGW262168:EGW262187 EQS262168:EQS262187 FAO262168:FAO262187 FKK262168:FKK262187 FUG262168:FUG262187 GEC262168:GEC262187 GNY262168:GNY262187 GXU262168:GXU262187 HHQ262168:HHQ262187 HRM262168:HRM262187 IBI262168:IBI262187 ILE262168:ILE262187 IVA262168:IVA262187 JEW262168:JEW262187 JOS262168:JOS262187 JYO262168:JYO262187 KIK262168:KIK262187 KSG262168:KSG262187 LCC262168:LCC262187 LLY262168:LLY262187 LVU262168:LVU262187 MFQ262168:MFQ262187 MPM262168:MPM262187 MZI262168:MZI262187 NJE262168:NJE262187 NTA262168:NTA262187 OCW262168:OCW262187 OMS262168:OMS262187 OWO262168:OWO262187 PGK262168:PGK262187 PQG262168:PQG262187 QAC262168:QAC262187 QJY262168:QJY262187 QTU262168:QTU262187 RDQ262168:RDQ262187 RNM262168:RNM262187 RXI262168:RXI262187 SHE262168:SHE262187 SRA262168:SRA262187 TAW262168:TAW262187 TKS262168:TKS262187 TUO262168:TUO262187 UEK262168:UEK262187 UOG262168:UOG262187 UYC262168:UYC262187 VHY262168:VHY262187 VRU262168:VRU262187 WBQ262168:WBQ262187 WLM262168:WLM262187 WVI262168:WVI262187 I327705:I327724 IW327704:IW327723 SS327704:SS327723 ACO327704:ACO327723 AMK327704:AMK327723 AWG327704:AWG327723 BGC327704:BGC327723 BPY327704:BPY327723 BZU327704:BZU327723 CJQ327704:CJQ327723 CTM327704:CTM327723 DDI327704:DDI327723 DNE327704:DNE327723 DXA327704:DXA327723 EGW327704:EGW327723 EQS327704:EQS327723 FAO327704:FAO327723 FKK327704:FKK327723 FUG327704:FUG327723 GEC327704:GEC327723 GNY327704:GNY327723 GXU327704:GXU327723 HHQ327704:HHQ327723 HRM327704:HRM327723 IBI327704:IBI327723 ILE327704:ILE327723 IVA327704:IVA327723 JEW327704:JEW327723 JOS327704:JOS327723 JYO327704:JYO327723 KIK327704:KIK327723 KSG327704:KSG327723 LCC327704:LCC327723 LLY327704:LLY327723 LVU327704:LVU327723 MFQ327704:MFQ327723 MPM327704:MPM327723 MZI327704:MZI327723 NJE327704:NJE327723 NTA327704:NTA327723 OCW327704:OCW327723 OMS327704:OMS327723 OWO327704:OWO327723 PGK327704:PGK327723 PQG327704:PQG327723 QAC327704:QAC327723 QJY327704:QJY327723 QTU327704:QTU327723 RDQ327704:RDQ327723 RNM327704:RNM327723 RXI327704:RXI327723 SHE327704:SHE327723 SRA327704:SRA327723 TAW327704:TAW327723 TKS327704:TKS327723 TUO327704:TUO327723 UEK327704:UEK327723 UOG327704:UOG327723 UYC327704:UYC327723 VHY327704:VHY327723 VRU327704:VRU327723 WBQ327704:WBQ327723 WLM327704:WLM327723 WVI327704:WVI327723 I393241:I393260 IW393240:IW393259 SS393240:SS393259 ACO393240:ACO393259 AMK393240:AMK393259 AWG393240:AWG393259 BGC393240:BGC393259 BPY393240:BPY393259 BZU393240:BZU393259 CJQ393240:CJQ393259 CTM393240:CTM393259 DDI393240:DDI393259 DNE393240:DNE393259 DXA393240:DXA393259 EGW393240:EGW393259 EQS393240:EQS393259 FAO393240:FAO393259 FKK393240:FKK393259 FUG393240:FUG393259 GEC393240:GEC393259 GNY393240:GNY393259 GXU393240:GXU393259 HHQ393240:HHQ393259 HRM393240:HRM393259 IBI393240:IBI393259 ILE393240:ILE393259 IVA393240:IVA393259 JEW393240:JEW393259 JOS393240:JOS393259 JYO393240:JYO393259 KIK393240:KIK393259 KSG393240:KSG393259 LCC393240:LCC393259 LLY393240:LLY393259 LVU393240:LVU393259 MFQ393240:MFQ393259 MPM393240:MPM393259 MZI393240:MZI393259 NJE393240:NJE393259 NTA393240:NTA393259 OCW393240:OCW393259 OMS393240:OMS393259 OWO393240:OWO393259 PGK393240:PGK393259 PQG393240:PQG393259 QAC393240:QAC393259 QJY393240:QJY393259 QTU393240:QTU393259 RDQ393240:RDQ393259 RNM393240:RNM393259 RXI393240:RXI393259 SHE393240:SHE393259 SRA393240:SRA393259 TAW393240:TAW393259 TKS393240:TKS393259 TUO393240:TUO393259 UEK393240:UEK393259 UOG393240:UOG393259 UYC393240:UYC393259 VHY393240:VHY393259 VRU393240:VRU393259 WBQ393240:WBQ393259 WLM393240:WLM393259 WVI393240:WVI393259 I458777:I458796 IW458776:IW458795 SS458776:SS458795 ACO458776:ACO458795 AMK458776:AMK458795 AWG458776:AWG458795 BGC458776:BGC458795 BPY458776:BPY458795 BZU458776:BZU458795 CJQ458776:CJQ458795 CTM458776:CTM458795 DDI458776:DDI458795 DNE458776:DNE458795 DXA458776:DXA458795 EGW458776:EGW458795 EQS458776:EQS458795 FAO458776:FAO458795 FKK458776:FKK458795 FUG458776:FUG458795 GEC458776:GEC458795 GNY458776:GNY458795 GXU458776:GXU458795 HHQ458776:HHQ458795 HRM458776:HRM458795 IBI458776:IBI458795 ILE458776:ILE458795 IVA458776:IVA458795 JEW458776:JEW458795 JOS458776:JOS458795 JYO458776:JYO458795 KIK458776:KIK458795 KSG458776:KSG458795 LCC458776:LCC458795 LLY458776:LLY458795 LVU458776:LVU458795 MFQ458776:MFQ458795 MPM458776:MPM458795 MZI458776:MZI458795 NJE458776:NJE458795 NTA458776:NTA458795 OCW458776:OCW458795 OMS458776:OMS458795 OWO458776:OWO458795 PGK458776:PGK458795 PQG458776:PQG458795 QAC458776:QAC458795 QJY458776:QJY458795 QTU458776:QTU458795 RDQ458776:RDQ458795 RNM458776:RNM458795 RXI458776:RXI458795 SHE458776:SHE458795 SRA458776:SRA458795 TAW458776:TAW458795 TKS458776:TKS458795 TUO458776:TUO458795 UEK458776:UEK458795 UOG458776:UOG458795 UYC458776:UYC458795 VHY458776:VHY458795 VRU458776:VRU458795 WBQ458776:WBQ458795 WLM458776:WLM458795 WVI458776:WVI458795 I524313:I524332 IW524312:IW524331 SS524312:SS524331 ACO524312:ACO524331 AMK524312:AMK524331 AWG524312:AWG524331 BGC524312:BGC524331 BPY524312:BPY524331 BZU524312:BZU524331 CJQ524312:CJQ524331 CTM524312:CTM524331 DDI524312:DDI524331 DNE524312:DNE524331 DXA524312:DXA524331 EGW524312:EGW524331 EQS524312:EQS524331 FAO524312:FAO524331 FKK524312:FKK524331 FUG524312:FUG524331 GEC524312:GEC524331 GNY524312:GNY524331 GXU524312:GXU524331 HHQ524312:HHQ524331 HRM524312:HRM524331 IBI524312:IBI524331 ILE524312:ILE524331 IVA524312:IVA524331 JEW524312:JEW524331 JOS524312:JOS524331 JYO524312:JYO524331 KIK524312:KIK524331 KSG524312:KSG524331 LCC524312:LCC524331 LLY524312:LLY524331 LVU524312:LVU524331 MFQ524312:MFQ524331 MPM524312:MPM524331 MZI524312:MZI524331 NJE524312:NJE524331 NTA524312:NTA524331 OCW524312:OCW524331 OMS524312:OMS524331 OWO524312:OWO524331 PGK524312:PGK524331 PQG524312:PQG524331 QAC524312:QAC524331 QJY524312:QJY524331 QTU524312:QTU524331 RDQ524312:RDQ524331 RNM524312:RNM524331 RXI524312:RXI524331 SHE524312:SHE524331 SRA524312:SRA524331 TAW524312:TAW524331 TKS524312:TKS524331 TUO524312:TUO524331 UEK524312:UEK524331 UOG524312:UOG524331 UYC524312:UYC524331 VHY524312:VHY524331 VRU524312:VRU524331 WBQ524312:WBQ524331 WLM524312:WLM524331 WVI524312:WVI524331 I589849:I589868 IW589848:IW589867 SS589848:SS589867 ACO589848:ACO589867 AMK589848:AMK589867 AWG589848:AWG589867 BGC589848:BGC589867 BPY589848:BPY589867 BZU589848:BZU589867 CJQ589848:CJQ589867 CTM589848:CTM589867 DDI589848:DDI589867 DNE589848:DNE589867 DXA589848:DXA589867 EGW589848:EGW589867 EQS589848:EQS589867 FAO589848:FAO589867 FKK589848:FKK589867 FUG589848:FUG589867 GEC589848:GEC589867 GNY589848:GNY589867 GXU589848:GXU589867 HHQ589848:HHQ589867 HRM589848:HRM589867 IBI589848:IBI589867 ILE589848:ILE589867 IVA589848:IVA589867 JEW589848:JEW589867 JOS589848:JOS589867 JYO589848:JYO589867 KIK589848:KIK589867 KSG589848:KSG589867 LCC589848:LCC589867 LLY589848:LLY589867 LVU589848:LVU589867 MFQ589848:MFQ589867 MPM589848:MPM589867 MZI589848:MZI589867 NJE589848:NJE589867 NTA589848:NTA589867 OCW589848:OCW589867 OMS589848:OMS589867 OWO589848:OWO589867 PGK589848:PGK589867 PQG589848:PQG589867 QAC589848:QAC589867 QJY589848:QJY589867 QTU589848:QTU589867 RDQ589848:RDQ589867 RNM589848:RNM589867 RXI589848:RXI589867 SHE589848:SHE589867 SRA589848:SRA589867 TAW589848:TAW589867 TKS589848:TKS589867 TUO589848:TUO589867 UEK589848:UEK589867 UOG589848:UOG589867 UYC589848:UYC589867 VHY589848:VHY589867 VRU589848:VRU589867 WBQ589848:WBQ589867 WLM589848:WLM589867 WVI589848:WVI589867 I655385:I655404 IW655384:IW655403 SS655384:SS655403 ACO655384:ACO655403 AMK655384:AMK655403 AWG655384:AWG655403 BGC655384:BGC655403 BPY655384:BPY655403 BZU655384:BZU655403 CJQ655384:CJQ655403 CTM655384:CTM655403 DDI655384:DDI655403 DNE655384:DNE655403 DXA655384:DXA655403 EGW655384:EGW655403 EQS655384:EQS655403 FAO655384:FAO655403 FKK655384:FKK655403 FUG655384:FUG655403 GEC655384:GEC655403 GNY655384:GNY655403 GXU655384:GXU655403 HHQ655384:HHQ655403 HRM655384:HRM655403 IBI655384:IBI655403 ILE655384:ILE655403 IVA655384:IVA655403 JEW655384:JEW655403 JOS655384:JOS655403 JYO655384:JYO655403 KIK655384:KIK655403 KSG655384:KSG655403 LCC655384:LCC655403 LLY655384:LLY655403 LVU655384:LVU655403 MFQ655384:MFQ655403 MPM655384:MPM655403 MZI655384:MZI655403 NJE655384:NJE655403 NTA655384:NTA655403 OCW655384:OCW655403 OMS655384:OMS655403 OWO655384:OWO655403 PGK655384:PGK655403 PQG655384:PQG655403 QAC655384:QAC655403 QJY655384:QJY655403 QTU655384:QTU655403 RDQ655384:RDQ655403 RNM655384:RNM655403 RXI655384:RXI655403 SHE655384:SHE655403 SRA655384:SRA655403 TAW655384:TAW655403 TKS655384:TKS655403 TUO655384:TUO655403 UEK655384:UEK655403 UOG655384:UOG655403 UYC655384:UYC655403 VHY655384:VHY655403 VRU655384:VRU655403 WBQ655384:WBQ655403 WLM655384:WLM655403 WVI655384:WVI655403 I720921:I720940 IW720920:IW720939 SS720920:SS720939 ACO720920:ACO720939 AMK720920:AMK720939 AWG720920:AWG720939 BGC720920:BGC720939 BPY720920:BPY720939 BZU720920:BZU720939 CJQ720920:CJQ720939 CTM720920:CTM720939 DDI720920:DDI720939 DNE720920:DNE720939 DXA720920:DXA720939 EGW720920:EGW720939 EQS720920:EQS720939 FAO720920:FAO720939 FKK720920:FKK720939 FUG720920:FUG720939 GEC720920:GEC720939 GNY720920:GNY720939 GXU720920:GXU720939 HHQ720920:HHQ720939 HRM720920:HRM720939 IBI720920:IBI720939 ILE720920:ILE720939 IVA720920:IVA720939 JEW720920:JEW720939 JOS720920:JOS720939 JYO720920:JYO720939 KIK720920:KIK720939 KSG720920:KSG720939 LCC720920:LCC720939 LLY720920:LLY720939 LVU720920:LVU720939 MFQ720920:MFQ720939 MPM720920:MPM720939 MZI720920:MZI720939 NJE720920:NJE720939 NTA720920:NTA720939 OCW720920:OCW720939 OMS720920:OMS720939 OWO720920:OWO720939 PGK720920:PGK720939 PQG720920:PQG720939 QAC720920:QAC720939 QJY720920:QJY720939 QTU720920:QTU720939 RDQ720920:RDQ720939 RNM720920:RNM720939 RXI720920:RXI720939 SHE720920:SHE720939 SRA720920:SRA720939 TAW720920:TAW720939 TKS720920:TKS720939 TUO720920:TUO720939 UEK720920:UEK720939 UOG720920:UOG720939 UYC720920:UYC720939 VHY720920:VHY720939 VRU720920:VRU720939 WBQ720920:WBQ720939 WLM720920:WLM720939 WVI720920:WVI720939 I786457:I786476 IW786456:IW786475 SS786456:SS786475 ACO786456:ACO786475 AMK786456:AMK786475 AWG786456:AWG786475 BGC786456:BGC786475 BPY786456:BPY786475 BZU786456:BZU786475 CJQ786456:CJQ786475 CTM786456:CTM786475 DDI786456:DDI786475 DNE786456:DNE786475 DXA786456:DXA786475 EGW786456:EGW786475 EQS786456:EQS786475 FAO786456:FAO786475 FKK786456:FKK786475 FUG786456:FUG786475 GEC786456:GEC786475 GNY786456:GNY786475 GXU786456:GXU786475 HHQ786456:HHQ786475 HRM786456:HRM786475 IBI786456:IBI786475 ILE786456:ILE786475 IVA786456:IVA786475 JEW786456:JEW786475 JOS786456:JOS786475 JYO786456:JYO786475 KIK786456:KIK786475 KSG786456:KSG786475 LCC786456:LCC786475 LLY786456:LLY786475 LVU786456:LVU786475 MFQ786456:MFQ786475 MPM786456:MPM786475 MZI786456:MZI786475 NJE786456:NJE786475 NTA786456:NTA786475 OCW786456:OCW786475 OMS786456:OMS786475 OWO786456:OWO786475 PGK786456:PGK786475 PQG786456:PQG786475 QAC786456:QAC786475 QJY786456:QJY786475 QTU786456:QTU786475 RDQ786456:RDQ786475 RNM786456:RNM786475 RXI786456:RXI786475 SHE786456:SHE786475 SRA786456:SRA786475 TAW786456:TAW786475 TKS786456:TKS786475 TUO786456:TUO786475 UEK786456:UEK786475 UOG786456:UOG786475 UYC786456:UYC786475 VHY786456:VHY786475 VRU786456:VRU786475 WBQ786456:WBQ786475 WLM786456:WLM786475 WVI786456:WVI786475 I851993:I852012 IW851992:IW852011 SS851992:SS852011 ACO851992:ACO852011 AMK851992:AMK852011 AWG851992:AWG852011 BGC851992:BGC852011 BPY851992:BPY852011 BZU851992:BZU852011 CJQ851992:CJQ852011 CTM851992:CTM852011 DDI851992:DDI852011 DNE851992:DNE852011 DXA851992:DXA852011 EGW851992:EGW852011 EQS851992:EQS852011 FAO851992:FAO852011 FKK851992:FKK852011 FUG851992:FUG852011 GEC851992:GEC852011 GNY851992:GNY852011 GXU851992:GXU852011 HHQ851992:HHQ852011 HRM851992:HRM852011 IBI851992:IBI852011 ILE851992:ILE852011 IVA851992:IVA852011 JEW851992:JEW852011 JOS851992:JOS852011 JYO851992:JYO852011 KIK851992:KIK852011 KSG851992:KSG852011 LCC851992:LCC852011 LLY851992:LLY852011 LVU851992:LVU852011 MFQ851992:MFQ852011 MPM851992:MPM852011 MZI851992:MZI852011 NJE851992:NJE852011 NTA851992:NTA852011 OCW851992:OCW852011 OMS851992:OMS852011 OWO851992:OWO852011 PGK851992:PGK852011 PQG851992:PQG852011 QAC851992:QAC852011 QJY851992:QJY852011 QTU851992:QTU852011 RDQ851992:RDQ852011 RNM851992:RNM852011 RXI851992:RXI852011 SHE851992:SHE852011 SRA851992:SRA852011 TAW851992:TAW852011 TKS851992:TKS852011 TUO851992:TUO852011 UEK851992:UEK852011 UOG851992:UOG852011 UYC851992:UYC852011 VHY851992:VHY852011 VRU851992:VRU852011 WBQ851992:WBQ852011 WLM851992:WLM852011 WVI851992:WVI852011 I917529:I917548 IW917528:IW917547 SS917528:SS917547 ACO917528:ACO917547 AMK917528:AMK917547 AWG917528:AWG917547 BGC917528:BGC917547 BPY917528:BPY917547 BZU917528:BZU917547 CJQ917528:CJQ917547 CTM917528:CTM917547 DDI917528:DDI917547 DNE917528:DNE917547 DXA917528:DXA917547 EGW917528:EGW917547 EQS917528:EQS917547 FAO917528:FAO917547 FKK917528:FKK917547 FUG917528:FUG917547 GEC917528:GEC917547 GNY917528:GNY917547 GXU917528:GXU917547 HHQ917528:HHQ917547 HRM917528:HRM917547 IBI917528:IBI917547 ILE917528:ILE917547 IVA917528:IVA917547 JEW917528:JEW917547 JOS917528:JOS917547 JYO917528:JYO917547 KIK917528:KIK917547 KSG917528:KSG917547 LCC917528:LCC917547 LLY917528:LLY917547 LVU917528:LVU917547 MFQ917528:MFQ917547 MPM917528:MPM917547 MZI917528:MZI917547 NJE917528:NJE917547 NTA917528:NTA917547 OCW917528:OCW917547 OMS917528:OMS917547 OWO917528:OWO917547 PGK917528:PGK917547 PQG917528:PQG917547 QAC917528:QAC917547 QJY917528:QJY917547 QTU917528:QTU917547 RDQ917528:RDQ917547 RNM917528:RNM917547 RXI917528:RXI917547 SHE917528:SHE917547 SRA917528:SRA917547 TAW917528:TAW917547 TKS917528:TKS917547 TUO917528:TUO917547 UEK917528:UEK917547 UOG917528:UOG917547 UYC917528:UYC917547 VHY917528:VHY917547 VRU917528:VRU917547 WBQ917528:WBQ917547 WLM917528:WLM917547 WVI917528:WVI917547 I983065:I983084 IW983064:IW983083 SS983064:SS983083 ACO983064:ACO983083 AMK983064:AMK983083 AWG983064:AWG983083 BGC983064:BGC983083 BPY983064:BPY983083 BZU983064:BZU983083 CJQ983064:CJQ983083 CTM983064:CTM983083 DDI983064:DDI983083 DNE983064:DNE983083 DXA983064:DXA983083 EGW983064:EGW983083 EQS983064:EQS983083 FAO983064:FAO983083 FKK983064:FKK983083 FUG983064:FUG983083 GEC983064:GEC983083 GNY983064:GNY983083 GXU983064:GXU983083 HHQ983064:HHQ983083 HRM983064:HRM983083 IBI983064:IBI983083 ILE983064:ILE983083 IVA983064:IVA983083 JEW983064:JEW983083 JOS983064:JOS983083 JYO983064:JYO983083 KIK983064:KIK983083 KSG983064:KSG983083 LCC983064:LCC983083 LLY983064:LLY983083 LVU983064:LVU983083 MFQ983064:MFQ983083 MPM983064:MPM983083 MZI983064:MZI983083 NJE983064:NJE983083 NTA983064:NTA983083 OCW983064:OCW983083 OMS983064:OMS983083 OWO983064:OWO983083 PGK983064:PGK983083 PQG983064:PQG983083 QAC983064:QAC983083 QJY983064:QJY983083 QTU983064:QTU983083 RDQ983064:RDQ983083 RNM983064:RNM983083 RXI983064:RXI983083 SHE983064:SHE983083 SRA983064:SRA983083 TAW983064:TAW983083 TKS983064:TKS983083 TUO983064:TUO983083 UEK983064:UEK983083 UOG983064:UOG983083 UYC983064:UYC983083 VHY983064:VHY983083 VRU983064:VRU983083 WBQ983064:WBQ983083 WLM983064:WLM983083 WLM65:WLM68 IW65:IW68 SS65:SS68 ACO65:ACO68 AMK65:AMK68 AWG65:AWG68 BGC65:BGC68 BPY65:BPY68 BZU65:BZU68 CJQ65:CJQ68 CTM65:CTM68 DDI65:DDI68 DNE65:DNE68 DXA65:DXA68 EGW65:EGW68 EQS65:EQS68 FAO65:FAO68 FKK65:FKK68 FUG65:FUG68 GEC65:GEC68 GNY65:GNY68 GXU65:GXU68 HHQ65:HHQ68 HRM65:HRM68 IBI65:IBI68 ILE65:ILE68 IVA65:IVA68 JEW65:JEW68 JOS65:JOS68 JYO65:JYO68 KIK65:KIK68 KSG65:KSG68 LCC65:LCC68 LLY65:LLY68 LVU65:LVU68 MFQ65:MFQ68 MPM65:MPM68 MZI65:MZI68 NJE65:NJE68 NTA65:NTA68 OCW65:OCW68 OMS65:OMS68 OWO65:OWO68 PGK65:PGK68 PQG65:PQG68 QAC65:QAC68 QJY65:QJY68 QTU65:QTU68 RDQ65:RDQ68 RNM65:RNM68 RXI65:RXI68 SHE65:SHE68 SRA65:SRA68 TAW65:TAW68 TKS65:TKS68 TUO65:TUO68 UEK65:UEK68 UOG65:UOG68 UYC65:UYC68 VHY65:VHY68 VRU65:VRU68 WBQ65:WBQ68 WVI65:WVI68 WBI11:WBI61 WVA11:WVA61 WLE11:WLE61 IO11:IO61 SK11:SK61 ACG11:ACG61 AMC11:AMC61 AVY11:AVY61 BFU11:BFU61 BPQ11:BPQ61 BZM11:BZM61 CJI11:CJI61 CTE11:CTE61 DDA11:DDA61 DMW11:DMW61 DWS11:DWS61 EGO11:EGO61 EQK11:EQK61 FAG11:FAG61 FKC11:FKC61 FTY11:FTY61 GDU11:GDU61 GNQ11:GNQ61 GXM11:GXM61 HHI11:HHI61 HRE11:HRE61 IBA11:IBA61 IKW11:IKW61 IUS11:IUS61 JEO11:JEO61 JOK11:JOK61 JYG11:JYG61 KIC11:KIC61 KRY11:KRY61 LBU11:LBU61 LLQ11:LLQ61 LVM11:LVM61 MFI11:MFI61 MPE11:MPE61 MZA11:MZA61 NIW11:NIW61 NSS11:NSS61 OCO11:OCO61 OMK11:OMK61 OWG11:OWG61 PGC11:PGC61 PPY11:PPY61 PZU11:PZU61 QJQ11:QJQ61 QTM11:QTM61 RDI11:RDI61 RNE11:RNE61 RXA11:RXA61 SGW11:SGW61 SQS11:SQS61 TAO11:TAO61 TKK11:TKK61 TUG11:TUG61 UEC11:UEC61 UNY11:UNY61 UXU11:UXU61 VHQ11:VHQ61 VRM11:VRM61 I11:I60" xr:uid="{E839B7A2-2233-45E3-8579-8A616D33C9D8}">
      <formula1>"常勤,非常勤"</formula1>
    </dataValidation>
    <dataValidation type="list" allowBlank="1" showInputMessage="1" showErrorMessage="1" sqref="WVJ983064:WVJ983083 J131097:J131116 IX65560:IX65579 ST65560:ST65579 ACP65560:ACP65579 AML65560:AML65579 AWH65560:AWH65579 BGD65560:BGD65579 BPZ65560:BPZ65579 BZV65560:BZV65579 CJR65560:CJR65579 CTN65560:CTN65579 DDJ65560:DDJ65579 DNF65560:DNF65579 DXB65560:DXB65579 EGX65560:EGX65579 EQT65560:EQT65579 FAP65560:FAP65579 FKL65560:FKL65579 FUH65560:FUH65579 GED65560:GED65579 GNZ65560:GNZ65579 GXV65560:GXV65579 HHR65560:HHR65579 HRN65560:HRN65579 IBJ65560:IBJ65579 ILF65560:ILF65579 IVB65560:IVB65579 JEX65560:JEX65579 JOT65560:JOT65579 JYP65560:JYP65579 KIL65560:KIL65579 KSH65560:KSH65579 LCD65560:LCD65579 LLZ65560:LLZ65579 LVV65560:LVV65579 MFR65560:MFR65579 MPN65560:MPN65579 MZJ65560:MZJ65579 NJF65560:NJF65579 NTB65560:NTB65579 OCX65560:OCX65579 OMT65560:OMT65579 OWP65560:OWP65579 PGL65560:PGL65579 PQH65560:PQH65579 QAD65560:QAD65579 QJZ65560:QJZ65579 QTV65560:QTV65579 RDR65560:RDR65579 RNN65560:RNN65579 RXJ65560:RXJ65579 SHF65560:SHF65579 SRB65560:SRB65579 TAX65560:TAX65579 TKT65560:TKT65579 TUP65560:TUP65579 UEL65560:UEL65579 UOH65560:UOH65579 UYD65560:UYD65579 VHZ65560:VHZ65579 VRV65560:VRV65579 WBR65560:WBR65579 WLN65560:WLN65579 WVJ65560:WVJ65579 J196633:J196652 IX131096:IX131115 ST131096:ST131115 ACP131096:ACP131115 AML131096:AML131115 AWH131096:AWH131115 BGD131096:BGD131115 BPZ131096:BPZ131115 BZV131096:BZV131115 CJR131096:CJR131115 CTN131096:CTN131115 DDJ131096:DDJ131115 DNF131096:DNF131115 DXB131096:DXB131115 EGX131096:EGX131115 EQT131096:EQT131115 FAP131096:FAP131115 FKL131096:FKL131115 FUH131096:FUH131115 GED131096:GED131115 GNZ131096:GNZ131115 GXV131096:GXV131115 HHR131096:HHR131115 HRN131096:HRN131115 IBJ131096:IBJ131115 ILF131096:ILF131115 IVB131096:IVB131115 JEX131096:JEX131115 JOT131096:JOT131115 JYP131096:JYP131115 KIL131096:KIL131115 KSH131096:KSH131115 LCD131096:LCD131115 LLZ131096:LLZ131115 LVV131096:LVV131115 MFR131096:MFR131115 MPN131096:MPN131115 MZJ131096:MZJ131115 NJF131096:NJF131115 NTB131096:NTB131115 OCX131096:OCX131115 OMT131096:OMT131115 OWP131096:OWP131115 PGL131096:PGL131115 PQH131096:PQH131115 QAD131096:QAD131115 QJZ131096:QJZ131115 QTV131096:QTV131115 RDR131096:RDR131115 RNN131096:RNN131115 RXJ131096:RXJ131115 SHF131096:SHF131115 SRB131096:SRB131115 TAX131096:TAX131115 TKT131096:TKT131115 TUP131096:TUP131115 UEL131096:UEL131115 UOH131096:UOH131115 UYD131096:UYD131115 VHZ131096:VHZ131115 VRV131096:VRV131115 WBR131096:WBR131115 WLN131096:WLN131115 WVJ131096:WVJ131115 J262169:J262188 IX196632:IX196651 ST196632:ST196651 ACP196632:ACP196651 AML196632:AML196651 AWH196632:AWH196651 BGD196632:BGD196651 BPZ196632:BPZ196651 BZV196632:BZV196651 CJR196632:CJR196651 CTN196632:CTN196651 DDJ196632:DDJ196651 DNF196632:DNF196651 DXB196632:DXB196651 EGX196632:EGX196651 EQT196632:EQT196651 FAP196632:FAP196651 FKL196632:FKL196651 FUH196632:FUH196651 GED196632:GED196651 GNZ196632:GNZ196651 GXV196632:GXV196651 HHR196632:HHR196651 HRN196632:HRN196651 IBJ196632:IBJ196651 ILF196632:ILF196651 IVB196632:IVB196651 JEX196632:JEX196651 JOT196632:JOT196651 JYP196632:JYP196651 KIL196632:KIL196651 KSH196632:KSH196651 LCD196632:LCD196651 LLZ196632:LLZ196651 LVV196632:LVV196651 MFR196632:MFR196651 MPN196632:MPN196651 MZJ196632:MZJ196651 NJF196632:NJF196651 NTB196632:NTB196651 OCX196632:OCX196651 OMT196632:OMT196651 OWP196632:OWP196651 PGL196632:PGL196651 PQH196632:PQH196651 QAD196632:QAD196651 QJZ196632:QJZ196651 QTV196632:QTV196651 RDR196632:RDR196651 RNN196632:RNN196651 RXJ196632:RXJ196651 SHF196632:SHF196651 SRB196632:SRB196651 TAX196632:TAX196651 TKT196632:TKT196651 TUP196632:TUP196651 UEL196632:UEL196651 UOH196632:UOH196651 UYD196632:UYD196651 VHZ196632:VHZ196651 VRV196632:VRV196651 WBR196632:WBR196651 WLN196632:WLN196651 WVJ196632:WVJ196651 J327705:J327724 IX262168:IX262187 ST262168:ST262187 ACP262168:ACP262187 AML262168:AML262187 AWH262168:AWH262187 BGD262168:BGD262187 BPZ262168:BPZ262187 BZV262168:BZV262187 CJR262168:CJR262187 CTN262168:CTN262187 DDJ262168:DDJ262187 DNF262168:DNF262187 DXB262168:DXB262187 EGX262168:EGX262187 EQT262168:EQT262187 FAP262168:FAP262187 FKL262168:FKL262187 FUH262168:FUH262187 GED262168:GED262187 GNZ262168:GNZ262187 GXV262168:GXV262187 HHR262168:HHR262187 HRN262168:HRN262187 IBJ262168:IBJ262187 ILF262168:ILF262187 IVB262168:IVB262187 JEX262168:JEX262187 JOT262168:JOT262187 JYP262168:JYP262187 KIL262168:KIL262187 KSH262168:KSH262187 LCD262168:LCD262187 LLZ262168:LLZ262187 LVV262168:LVV262187 MFR262168:MFR262187 MPN262168:MPN262187 MZJ262168:MZJ262187 NJF262168:NJF262187 NTB262168:NTB262187 OCX262168:OCX262187 OMT262168:OMT262187 OWP262168:OWP262187 PGL262168:PGL262187 PQH262168:PQH262187 QAD262168:QAD262187 QJZ262168:QJZ262187 QTV262168:QTV262187 RDR262168:RDR262187 RNN262168:RNN262187 RXJ262168:RXJ262187 SHF262168:SHF262187 SRB262168:SRB262187 TAX262168:TAX262187 TKT262168:TKT262187 TUP262168:TUP262187 UEL262168:UEL262187 UOH262168:UOH262187 UYD262168:UYD262187 VHZ262168:VHZ262187 VRV262168:VRV262187 WBR262168:WBR262187 WLN262168:WLN262187 WVJ262168:WVJ262187 J393241:J393260 IX327704:IX327723 ST327704:ST327723 ACP327704:ACP327723 AML327704:AML327723 AWH327704:AWH327723 BGD327704:BGD327723 BPZ327704:BPZ327723 BZV327704:BZV327723 CJR327704:CJR327723 CTN327704:CTN327723 DDJ327704:DDJ327723 DNF327704:DNF327723 DXB327704:DXB327723 EGX327704:EGX327723 EQT327704:EQT327723 FAP327704:FAP327723 FKL327704:FKL327723 FUH327704:FUH327723 GED327704:GED327723 GNZ327704:GNZ327723 GXV327704:GXV327723 HHR327704:HHR327723 HRN327704:HRN327723 IBJ327704:IBJ327723 ILF327704:ILF327723 IVB327704:IVB327723 JEX327704:JEX327723 JOT327704:JOT327723 JYP327704:JYP327723 KIL327704:KIL327723 KSH327704:KSH327723 LCD327704:LCD327723 LLZ327704:LLZ327723 LVV327704:LVV327723 MFR327704:MFR327723 MPN327704:MPN327723 MZJ327704:MZJ327723 NJF327704:NJF327723 NTB327704:NTB327723 OCX327704:OCX327723 OMT327704:OMT327723 OWP327704:OWP327723 PGL327704:PGL327723 PQH327704:PQH327723 QAD327704:QAD327723 QJZ327704:QJZ327723 QTV327704:QTV327723 RDR327704:RDR327723 RNN327704:RNN327723 RXJ327704:RXJ327723 SHF327704:SHF327723 SRB327704:SRB327723 TAX327704:TAX327723 TKT327704:TKT327723 TUP327704:TUP327723 UEL327704:UEL327723 UOH327704:UOH327723 UYD327704:UYD327723 VHZ327704:VHZ327723 VRV327704:VRV327723 WBR327704:WBR327723 WLN327704:WLN327723 WVJ327704:WVJ327723 J458777:J458796 IX393240:IX393259 ST393240:ST393259 ACP393240:ACP393259 AML393240:AML393259 AWH393240:AWH393259 BGD393240:BGD393259 BPZ393240:BPZ393259 BZV393240:BZV393259 CJR393240:CJR393259 CTN393240:CTN393259 DDJ393240:DDJ393259 DNF393240:DNF393259 DXB393240:DXB393259 EGX393240:EGX393259 EQT393240:EQT393259 FAP393240:FAP393259 FKL393240:FKL393259 FUH393240:FUH393259 GED393240:GED393259 GNZ393240:GNZ393259 GXV393240:GXV393259 HHR393240:HHR393259 HRN393240:HRN393259 IBJ393240:IBJ393259 ILF393240:ILF393259 IVB393240:IVB393259 JEX393240:JEX393259 JOT393240:JOT393259 JYP393240:JYP393259 KIL393240:KIL393259 KSH393240:KSH393259 LCD393240:LCD393259 LLZ393240:LLZ393259 LVV393240:LVV393259 MFR393240:MFR393259 MPN393240:MPN393259 MZJ393240:MZJ393259 NJF393240:NJF393259 NTB393240:NTB393259 OCX393240:OCX393259 OMT393240:OMT393259 OWP393240:OWP393259 PGL393240:PGL393259 PQH393240:PQH393259 QAD393240:QAD393259 QJZ393240:QJZ393259 QTV393240:QTV393259 RDR393240:RDR393259 RNN393240:RNN393259 RXJ393240:RXJ393259 SHF393240:SHF393259 SRB393240:SRB393259 TAX393240:TAX393259 TKT393240:TKT393259 TUP393240:TUP393259 UEL393240:UEL393259 UOH393240:UOH393259 UYD393240:UYD393259 VHZ393240:VHZ393259 VRV393240:VRV393259 WBR393240:WBR393259 WLN393240:WLN393259 WVJ393240:WVJ393259 J524313:J524332 IX458776:IX458795 ST458776:ST458795 ACP458776:ACP458795 AML458776:AML458795 AWH458776:AWH458795 BGD458776:BGD458795 BPZ458776:BPZ458795 BZV458776:BZV458795 CJR458776:CJR458795 CTN458776:CTN458795 DDJ458776:DDJ458795 DNF458776:DNF458795 DXB458776:DXB458795 EGX458776:EGX458795 EQT458776:EQT458795 FAP458776:FAP458795 FKL458776:FKL458795 FUH458776:FUH458795 GED458776:GED458795 GNZ458776:GNZ458795 GXV458776:GXV458795 HHR458776:HHR458795 HRN458776:HRN458795 IBJ458776:IBJ458795 ILF458776:ILF458795 IVB458776:IVB458795 JEX458776:JEX458795 JOT458776:JOT458795 JYP458776:JYP458795 KIL458776:KIL458795 KSH458776:KSH458795 LCD458776:LCD458795 LLZ458776:LLZ458795 LVV458776:LVV458795 MFR458776:MFR458795 MPN458776:MPN458795 MZJ458776:MZJ458795 NJF458776:NJF458795 NTB458776:NTB458795 OCX458776:OCX458795 OMT458776:OMT458795 OWP458776:OWP458795 PGL458776:PGL458795 PQH458776:PQH458795 QAD458776:QAD458795 QJZ458776:QJZ458795 QTV458776:QTV458795 RDR458776:RDR458795 RNN458776:RNN458795 RXJ458776:RXJ458795 SHF458776:SHF458795 SRB458776:SRB458795 TAX458776:TAX458795 TKT458776:TKT458795 TUP458776:TUP458795 UEL458776:UEL458795 UOH458776:UOH458795 UYD458776:UYD458795 VHZ458776:VHZ458795 VRV458776:VRV458795 WBR458776:WBR458795 WLN458776:WLN458795 WVJ458776:WVJ458795 J589849:J589868 IX524312:IX524331 ST524312:ST524331 ACP524312:ACP524331 AML524312:AML524331 AWH524312:AWH524331 BGD524312:BGD524331 BPZ524312:BPZ524331 BZV524312:BZV524331 CJR524312:CJR524331 CTN524312:CTN524331 DDJ524312:DDJ524331 DNF524312:DNF524331 DXB524312:DXB524331 EGX524312:EGX524331 EQT524312:EQT524331 FAP524312:FAP524331 FKL524312:FKL524331 FUH524312:FUH524331 GED524312:GED524331 GNZ524312:GNZ524331 GXV524312:GXV524331 HHR524312:HHR524331 HRN524312:HRN524331 IBJ524312:IBJ524331 ILF524312:ILF524331 IVB524312:IVB524331 JEX524312:JEX524331 JOT524312:JOT524331 JYP524312:JYP524331 KIL524312:KIL524331 KSH524312:KSH524331 LCD524312:LCD524331 LLZ524312:LLZ524331 LVV524312:LVV524331 MFR524312:MFR524331 MPN524312:MPN524331 MZJ524312:MZJ524331 NJF524312:NJF524331 NTB524312:NTB524331 OCX524312:OCX524331 OMT524312:OMT524331 OWP524312:OWP524331 PGL524312:PGL524331 PQH524312:PQH524331 QAD524312:QAD524331 QJZ524312:QJZ524331 QTV524312:QTV524331 RDR524312:RDR524331 RNN524312:RNN524331 RXJ524312:RXJ524331 SHF524312:SHF524331 SRB524312:SRB524331 TAX524312:TAX524331 TKT524312:TKT524331 TUP524312:TUP524331 UEL524312:UEL524331 UOH524312:UOH524331 UYD524312:UYD524331 VHZ524312:VHZ524331 VRV524312:VRV524331 WBR524312:WBR524331 WLN524312:WLN524331 WVJ524312:WVJ524331 J655385:J655404 IX589848:IX589867 ST589848:ST589867 ACP589848:ACP589867 AML589848:AML589867 AWH589848:AWH589867 BGD589848:BGD589867 BPZ589848:BPZ589867 BZV589848:BZV589867 CJR589848:CJR589867 CTN589848:CTN589867 DDJ589848:DDJ589867 DNF589848:DNF589867 DXB589848:DXB589867 EGX589848:EGX589867 EQT589848:EQT589867 FAP589848:FAP589867 FKL589848:FKL589867 FUH589848:FUH589867 GED589848:GED589867 GNZ589848:GNZ589867 GXV589848:GXV589867 HHR589848:HHR589867 HRN589848:HRN589867 IBJ589848:IBJ589867 ILF589848:ILF589867 IVB589848:IVB589867 JEX589848:JEX589867 JOT589848:JOT589867 JYP589848:JYP589867 KIL589848:KIL589867 KSH589848:KSH589867 LCD589848:LCD589867 LLZ589848:LLZ589867 LVV589848:LVV589867 MFR589848:MFR589867 MPN589848:MPN589867 MZJ589848:MZJ589867 NJF589848:NJF589867 NTB589848:NTB589867 OCX589848:OCX589867 OMT589848:OMT589867 OWP589848:OWP589867 PGL589848:PGL589867 PQH589848:PQH589867 QAD589848:QAD589867 QJZ589848:QJZ589867 QTV589848:QTV589867 RDR589848:RDR589867 RNN589848:RNN589867 RXJ589848:RXJ589867 SHF589848:SHF589867 SRB589848:SRB589867 TAX589848:TAX589867 TKT589848:TKT589867 TUP589848:TUP589867 UEL589848:UEL589867 UOH589848:UOH589867 UYD589848:UYD589867 VHZ589848:VHZ589867 VRV589848:VRV589867 WBR589848:WBR589867 WLN589848:WLN589867 WVJ589848:WVJ589867 J720921:J720940 IX655384:IX655403 ST655384:ST655403 ACP655384:ACP655403 AML655384:AML655403 AWH655384:AWH655403 BGD655384:BGD655403 BPZ655384:BPZ655403 BZV655384:BZV655403 CJR655384:CJR655403 CTN655384:CTN655403 DDJ655384:DDJ655403 DNF655384:DNF655403 DXB655384:DXB655403 EGX655384:EGX655403 EQT655384:EQT655403 FAP655384:FAP655403 FKL655384:FKL655403 FUH655384:FUH655403 GED655384:GED655403 GNZ655384:GNZ655403 GXV655384:GXV655403 HHR655384:HHR655403 HRN655384:HRN655403 IBJ655384:IBJ655403 ILF655384:ILF655403 IVB655384:IVB655403 JEX655384:JEX655403 JOT655384:JOT655403 JYP655384:JYP655403 KIL655384:KIL655403 KSH655384:KSH655403 LCD655384:LCD655403 LLZ655384:LLZ655403 LVV655384:LVV655403 MFR655384:MFR655403 MPN655384:MPN655403 MZJ655384:MZJ655403 NJF655384:NJF655403 NTB655384:NTB655403 OCX655384:OCX655403 OMT655384:OMT655403 OWP655384:OWP655403 PGL655384:PGL655403 PQH655384:PQH655403 QAD655384:QAD655403 QJZ655384:QJZ655403 QTV655384:QTV655403 RDR655384:RDR655403 RNN655384:RNN655403 RXJ655384:RXJ655403 SHF655384:SHF655403 SRB655384:SRB655403 TAX655384:TAX655403 TKT655384:TKT655403 TUP655384:TUP655403 UEL655384:UEL655403 UOH655384:UOH655403 UYD655384:UYD655403 VHZ655384:VHZ655403 VRV655384:VRV655403 WBR655384:WBR655403 WLN655384:WLN655403 WVJ655384:WVJ655403 J786457:J786476 IX720920:IX720939 ST720920:ST720939 ACP720920:ACP720939 AML720920:AML720939 AWH720920:AWH720939 BGD720920:BGD720939 BPZ720920:BPZ720939 BZV720920:BZV720939 CJR720920:CJR720939 CTN720920:CTN720939 DDJ720920:DDJ720939 DNF720920:DNF720939 DXB720920:DXB720939 EGX720920:EGX720939 EQT720920:EQT720939 FAP720920:FAP720939 FKL720920:FKL720939 FUH720920:FUH720939 GED720920:GED720939 GNZ720920:GNZ720939 GXV720920:GXV720939 HHR720920:HHR720939 HRN720920:HRN720939 IBJ720920:IBJ720939 ILF720920:ILF720939 IVB720920:IVB720939 JEX720920:JEX720939 JOT720920:JOT720939 JYP720920:JYP720939 KIL720920:KIL720939 KSH720920:KSH720939 LCD720920:LCD720939 LLZ720920:LLZ720939 LVV720920:LVV720939 MFR720920:MFR720939 MPN720920:MPN720939 MZJ720920:MZJ720939 NJF720920:NJF720939 NTB720920:NTB720939 OCX720920:OCX720939 OMT720920:OMT720939 OWP720920:OWP720939 PGL720920:PGL720939 PQH720920:PQH720939 QAD720920:QAD720939 QJZ720920:QJZ720939 QTV720920:QTV720939 RDR720920:RDR720939 RNN720920:RNN720939 RXJ720920:RXJ720939 SHF720920:SHF720939 SRB720920:SRB720939 TAX720920:TAX720939 TKT720920:TKT720939 TUP720920:TUP720939 UEL720920:UEL720939 UOH720920:UOH720939 UYD720920:UYD720939 VHZ720920:VHZ720939 VRV720920:VRV720939 WBR720920:WBR720939 WLN720920:WLN720939 WVJ720920:WVJ720939 J851993:J852012 IX786456:IX786475 ST786456:ST786475 ACP786456:ACP786475 AML786456:AML786475 AWH786456:AWH786475 BGD786456:BGD786475 BPZ786456:BPZ786475 BZV786456:BZV786475 CJR786456:CJR786475 CTN786456:CTN786475 DDJ786456:DDJ786475 DNF786456:DNF786475 DXB786456:DXB786475 EGX786456:EGX786475 EQT786456:EQT786475 FAP786456:FAP786475 FKL786456:FKL786475 FUH786456:FUH786475 GED786456:GED786475 GNZ786456:GNZ786475 GXV786456:GXV786475 HHR786456:HHR786475 HRN786456:HRN786475 IBJ786456:IBJ786475 ILF786456:ILF786475 IVB786456:IVB786475 JEX786456:JEX786475 JOT786456:JOT786475 JYP786456:JYP786475 KIL786456:KIL786475 KSH786456:KSH786475 LCD786456:LCD786475 LLZ786456:LLZ786475 LVV786456:LVV786475 MFR786456:MFR786475 MPN786456:MPN786475 MZJ786456:MZJ786475 NJF786456:NJF786475 NTB786456:NTB786475 OCX786456:OCX786475 OMT786456:OMT786475 OWP786456:OWP786475 PGL786456:PGL786475 PQH786456:PQH786475 QAD786456:QAD786475 QJZ786456:QJZ786475 QTV786456:QTV786475 RDR786456:RDR786475 RNN786456:RNN786475 RXJ786456:RXJ786475 SHF786456:SHF786475 SRB786456:SRB786475 TAX786456:TAX786475 TKT786456:TKT786475 TUP786456:TUP786475 UEL786456:UEL786475 UOH786456:UOH786475 UYD786456:UYD786475 VHZ786456:VHZ786475 VRV786456:VRV786475 WBR786456:WBR786475 WLN786456:WLN786475 WVJ786456:WVJ786475 J917529:J917548 IX851992:IX852011 ST851992:ST852011 ACP851992:ACP852011 AML851992:AML852011 AWH851992:AWH852011 BGD851992:BGD852011 BPZ851992:BPZ852011 BZV851992:BZV852011 CJR851992:CJR852011 CTN851992:CTN852011 DDJ851992:DDJ852011 DNF851992:DNF852011 DXB851992:DXB852011 EGX851992:EGX852011 EQT851992:EQT852011 FAP851992:FAP852011 FKL851992:FKL852011 FUH851992:FUH852011 GED851992:GED852011 GNZ851992:GNZ852011 GXV851992:GXV852011 HHR851992:HHR852011 HRN851992:HRN852011 IBJ851992:IBJ852011 ILF851992:ILF852011 IVB851992:IVB852011 JEX851992:JEX852011 JOT851992:JOT852011 JYP851992:JYP852011 KIL851992:KIL852011 KSH851992:KSH852011 LCD851992:LCD852011 LLZ851992:LLZ852011 LVV851992:LVV852011 MFR851992:MFR852011 MPN851992:MPN852011 MZJ851992:MZJ852011 NJF851992:NJF852011 NTB851992:NTB852011 OCX851992:OCX852011 OMT851992:OMT852011 OWP851992:OWP852011 PGL851992:PGL852011 PQH851992:PQH852011 QAD851992:QAD852011 QJZ851992:QJZ852011 QTV851992:QTV852011 RDR851992:RDR852011 RNN851992:RNN852011 RXJ851992:RXJ852011 SHF851992:SHF852011 SRB851992:SRB852011 TAX851992:TAX852011 TKT851992:TKT852011 TUP851992:TUP852011 UEL851992:UEL852011 UOH851992:UOH852011 UYD851992:UYD852011 VHZ851992:VHZ852011 VRV851992:VRV852011 WBR851992:WBR852011 WLN851992:WLN852011 WVJ851992:WVJ852011 J983065:J983084 IX917528:IX917547 ST917528:ST917547 ACP917528:ACP917547 AML917528:AML917547 AWH917528:AWH917547 BGD917528:BGD917547 BPZ917528:BPZ917547 BZV917528:BZV917547 CJR917528:CJR917547 CTN917528:CTN917547 DDJ917528:DDJ917547 DNF917528:DNF917547 DXB917528:DXB917547 EGX917528:EGX917547 EQT917528:EQT917547 FAP917528:FAP917547 FKL917528:FKL917547 FUH917528:FUH917547 GED917528:GED917547 GNZ917528:GNZ917547 GXV917528:GXV917547 HHR917528:HHR917547 HRN917528:HRN917547 IBJ917528:IBJ917547 ILF917528:ILF917547 IVB917528:IVB917547 JEX917528:JEX917547 JOT917528:JOT917547 JYP917528:JYP917547 KIL917528:KIL917547 KSH917528:KSH917547 LCD917528:LCD917547 LLZ917528:LLZ917547 LVV917528:LVV917547 MFR917528:MFR917547 MPN917528:MPN917547 MZJ917528:MZJ917547 NJF917528:NJF917547 NTB917528:NTB917547 OCX917528:OCX917547 OMT917528:OMT917547 OWP917528:OWP917547 PGL917528:PGL917547 PQH917528:PQH917547 QAD917528:QAD917547 QJZ917528:QJZ917547 QTV917528:QTV917547 RDR917528:RDR917547 RNN917528:RNN917547 RXJ917528:RXJ917547 SHF917528:SHF917547 SRB917528:SRB917547 TAX917528:TAX917547 TKT917528:TKT917547 TUP917528:TUP917547 UEL917528:UEL917547 UOH917528:UOH917547 UYD917528:UYD917547 VHZ917528:VHZ917547 VRV917528:VRV917547 WBR917528:WBR917547 WLN917528:WLN917547 WVJ917528:WVJ917547 IX983064:IX983083 ST983064:ST983083 ACP983064:ACP983083 AML983064:AML983083 AWH983064:AWH983083 BGD983064:BGD983083 BPZ983064:BPZ983083 BZV983064:BZV983083 CJR983064:CJR983083 CTN983064:CTN983083 DDJ983064:DDJ983083 DNF983064:DNF983083 DXB983064:DXB983083 EGX983064:EGX983083 EQT983064:EQT983083 FAP983064:FAP983083 FKL983064:FKL983083 FUH983064:FUH983083 GED983064:GED983083 GNZ983064:GNZ983083 GXV983064:GXV983083 HHR983064:HHR983083 HRN983064:HRN983083 IBJ983064:IBJ983083 ILF983064:ILF983083 IVB983064:IVB983083 JEX983064:JEX983083 JOT983064:JOT983083 JYP983064:JYP983083 KIL983064:KIL983083 KSH983064:KSH983083 LCD983064:LCD983083 LLZ983064:LLZ983083 LVV983064:LVV983083 MFR983064:MFR983083 MPN983064:MPN983083 MZJ983064:MZJ983083 NJF983064:NJF983083 NTB983064:NTB983083 OCX983064:OCX983083 OMT983064:OMT983083 OWP983064:OWP983083 PGL983064:PGL983083 PQH983064:PQH983083 QAD983064:QAD983083 QJZ983064:QJZ983083 QTV983064:QTV983083 RDR983064:RDR983083 RNN983064:RNN983083 RXJ983064:RXJ983083 SHF983064:SHF983083 SRB983064:SRB983083 TAX983064:TAX983083 TKT983064:TKT983083 TUP983064:TUP983083 UEL983064:UEL983083 UOH983064:UOH983083 UYD983064:UYD983083 VHZ983064:VHZ983083 VRV983064:VRV983083 WBR983064:WBR983083 WLN983064:WLN983083 ST65:ST68 ACP65:ACP68 AML65:AML68 AWH65:AWH68 BGD65:BGD68 BPZ65:BPZ68 BZV65:BZV68 CJR65:CJR68 CTN65:CTN68 DDJ65:DDJ68 DNF65:DNF68 DXB65:DXB68 EGX65:EGX68 EQT65:EQT68 FAP65:FAP68 FKL65:FKL68 FUH65:FUH68 GED65:GED68 GNZ65:GNZ68 GXV65:GXV68 HHR65:HHR68 HRN65:HRN68 IBJ65:IBJ68 ILF65:ILF68 IVB65:IVB68 JEX65:JEX68 JOT65:JOT68 JYP65:JYP68 KIL65:KIL68 KSH65:KSH68 LCD65:LCD68 LLZ65:LLZ68 LVV65:LVV68 MFR65:MFR68 MPN65:MPN68 MZJ65:MZJ68 NJF65:NJF68 NTB65:NTB68 OCX65:OCX68 OMT65:OMT68 OWP65:OWP68 PGL65:PGL68 PQH65:PQH68 QAD65:QAD68 QJZ65:QJZ68 QTV65:QTV68 RDR65:RDR68 RNN65:RNN68 RXJ65:RXJ68 SHF65:SHF68 SRB65:SRB68 TAX65:TAX68 TKT65:TKT68 TUP65:TUP68 UEL65:UEL68 UOH65:UOH68 UYD65:UYD68 VHZ65:VHZ68 VRV65:VRV68 WBR65:WBR68 WLN65:WLN68 WVJ65:WVJ68 J65561:J65580 IX65:IX68 IP11:IP61 SL11:SL61 ACH11:ACH61 AMD11:AMD61 AVZ11:AVZ61 BFV11:BFV61 BPR11:BPR61 BZN11:BZN61 CJJ11:CJJ61 CTF11:CTF61 DDB11:DDB61 DMX11:DMX61 DWT11:DWT61 EGP11:EGP61 EQL11:EQL61 FAH11:FAH61 FKD11:FKD61 FTZ11:FTZ61 GDV11:GDV61 GNR11:GNR61 GXN11:GXN61 HHJ11:HHJ61 HRF11:HRF61 IBB11:IBB61 IKX11:IKX61 IUT11:IUT61 JEP11:JEP61 JOL11:JOL61 JYH11:JYH61 KID11:KID61 KRZ11:KRZ61 LBV11:LBV61 LLR11:LLR61 LVN11:LVN61 MFJ11:MFJ61 MPF11:MPF61 MZB11:MZB61 NIX11:NIX61 NST11:NST61 OCP11:OCP61 OML11:OML61 OWH11:OWH61 PGD11:PGD61 PPZ11:PPZ61 PZV11:PZV61 QJR11:QJR61 QTN11:QTN61 RDJ11:RDJ61 RNF11:RNF61 RXB11:RXB61 SGX11:SGX61 SQT11:SQT61 TAP11:TAP61 TKL11:TKL61 TUH11:TUH61 UED11:UED61 UNZ11:UNZ61 UXV11:UXV61 VHR11:VHR61 VRN11:VRN61 WBJ11:WBJ61 WLF11:WLF61 WVB11:WVB61" xr:uid="{049EB11F-E1F9-4DD4-B52B-99EFA347E15B}">
      <formula1>"教育・保育従事者,教育・保育従事者以外"</formula1>
    </dataValidation>
    <dataValidation type="custom" allowBlank="1" showInputMessage="1" showErrorMessage="1" sqref="AP65560:AP65579 AP131096:AP131115 AP196632:AP196651 AP262168:AP262187 AP327704:AP327723 AP393240:AP393259 AP458776:AP458795 AP524312:AP524331 AP589848:AP589867 AP655384:AP655403 AP720920:AP720939 AP786456:AP786475 AP851992:AP852011 AP917528:AP917547 AP983064:AP983083 WVN983064:WWO983083 VRZ983064:VTA983083 WBV983064:WCW983083 JB65560:KC65579 SX65560:TY65579 ACT65560:ADU65579 AMP65560:ANQ65579 AWL65560:AXM65579 BGH65560:BHI65579 BQD65560:BRE65579 BZZ65560:CBA65579 CJV65560:CKW65579 CTR65560:CUS65579 DDN65560:DEO65579 DNJ65560:DOK65579 DXF65560:DYG65579 EHB65560:EIC65579 EQX65560:ERY65579 FAT65560:FBU65579 FKP65560:FLQ65579 FUL65560:FVM65579 GEH65560:GFI65579 GOD65560:GPE65579 GXZ65560:GZA65579 HHV65560:HIW65579 HRR65560:HSS65579 IBN65560:ICO65579 ILJ65560:IMK65579 IVF65560:IWG65579 JFB65560:JGC65579 JOX65560:JPY65579 JYT65560:JZU65579 KIP65560:KJQ65579 KSL65560:KTM65579 LCH65560:LDI65579 LMD65560:LNE65579 LVZ65560:LXA65579 MFV65560:MGW65579 MPR65560:MQS65579 MZN65560:NAO65579 NJJ65560:NKK65579 NTF65560:NUG65579 ODB65560:OEC65579 OMX65560:ONY65579 OWT65560:OXU65579 PGP65560:PHQ65579 PQL65560:PRM65579 QAH65560:QBI65579 QKD65560:QLE65579 QTZ65560:QVA65579 RDV65560:REW65579 RNR65560:ROS65579 RXN65560:RYO65579 SHJ65560:SIK65579 SRF65560:SSG65579 TBB65560:TCC65579 TKX65560:TLY65579 TUT65560:TVU65579 UEP65560:UFQ65579 UOL65560:UPM65579 UYH65560:UZI65579 VID65560:VJE65579 VRZ65560:VTA65579 WBV65560:WCW65579 WLR65560:WMS65579 WVN65560:WWO65579 JB131096:KC131115 SX131096:TY131115 ACT131096:ADU131115 AMP131096:ANQ131115 AWL131096:AXM131115 BGH131096:BHI131115 BQD131096:BRE131115 BZZ131096:CBA131115 CJV131096:CKW131115 CTR131096:CUS131115 DDN131096:DEO131115 DNJ131096:DOK131115 DXF131096:DYG131115 EHB131096:EIC131115 EQX131096:ERY131115 FAT131096:FBU131115 FKP131096:FLQ131115 FUL131096:FVM131115 GEH131096:GFI131115 GOD131096:GPE131115 GXZ131096:GZA131115 HHV131096:HIW131115 HRR131096:HSS131115 IBN131096:ICO131115 ILJ131096:IMK131115 IVF131096:IWG131115 JFB131096:JGC131115 JOX131096:JPY131115 JYT131096:JZU131115 KIP131096:KJQ131115 KSL131096:KTM131115 LCH131096:LDI131115 LMD131096:LNE131115 LVZ131096:LXA131115 MFV131096:MGW131115 MPR131096:MQS131115 MZN131096:NAO131115 NJJ131096:NKK131115 NTF131096:NUG131115 ODB131096:OEC131115 OMX131096:ONY131115 OWT131096:OXU131115 PGP131096:PHQ131115 PQL131096:PRM131115 QAH131096:QBI131115 QKD131096:QLE131115 QTZ131096:QVA131115 RDV131096:REW131115 RNR131096:ROS131115 RXN131096:RYO131115 SHJ131096:SIK131115 SRF131096:SSG131115 TBB131096:TCC131115 TKX131096:TLY131115 TUT131096:TVU131115 UEP131096:UFQ131115 UOL131096:UPM131115 UYH131096:UZI131115 VID131096:VJE131115 VRZ131096:VTA131115 WBV131096:WCW131115 WLR131096:WMS131115 WVN131096:WWO131115 JB196632:KC196651 SX196632:TY196651 ACT196632:ADU196651 AMP196632:ANQ196651 AWL196632:AXM196651 BGH196632:BHI196651 BQD196632:BRE196651 BZZ196632:CBA196651 CJV196632:CKW196651 CTR196632:CUS196651 DDN196632:DEO196651 DNJ196632:DOK196651 DXF196632:DYG196651 EHB196632:EIC196651 EQX196632:ERY196651 FAT196632:FBU196651 FKP196632:FLQ196651 FUL196632:FVM196651 GEH196632:GFI196651 GOD196632:GPE196651 GXZ196632:GZA196651 HHV196632:HIW196651 HRR196632:HSS196651 IBN196632:ICO196651 ILJ196632:IMK196651 IVF196632:IWG196651 JFB196632:JGC196651 JOX196632:JPY196651 JYT196632:JZU196651 KIP196632:KJQ196651 KSL196632:KTM196651 LCH196632:LDI196651 LMD196632:LNE196651 LVZ196632:LXA196651 MFV196632:MGW196651 MPR196632:MQS196651 MZN196632:NAO196651 NJJ196632:NKK196651 NTF196632:NUG196651 ODB196632:OEC196651 OMX196632:ONY196651 OWT196632:OXU196651 PGP196632:PHQ196651 PQL196632:PRM196651 QAH196632:QBI196651 QKD196632:QLE196651 QTZ196632:QVA196651 RDV196632:REW196651 RNR196632:ROS196651 RXN196632:RYO196651 SHJ196632:SIK196651 SRF196632:SSG196651 TBB196632:TCC196651 TKX196632:TLY196651 TUT196632:TVU196651 UEP196632:UFQ196651 UOL196632:UPM196651 UYH196632:UZI196651 VID196632:VJE196651 VRZ196632:VTA196651 WBV196632:WCW196651 WLR196632:WMS196651 WVN196632:WWO196651 JB262168:KC262187 SX262168:TY262187 ACT262168:ADU262187 AMP262168:ANQ262187 AWL262168:AXM262187 BGH262168:BHI262187 BQD262168:BRE262187 BZZ262168:CBA262187 CJV262168:CKW262187 CTR262168:CUS262187 DDN262168:DEO262187 DNJ262168:DOK262187 DXF262168:DYG262187 EHB262168:EIC262187 EQX262168:ERY262187 FAT262168:FBU262187 FKP262168:FLQ262187 FUL262168:FVM262187 GEH262168:GFI262187 GOD262168:GPE262187 GXZ262168:GZA262187 HHV262168:HIW262187 HRR262168:HSS262187 IBN262168:ICO262187 ILJ262168:IMK262187 IVF262168:IWG262187 JFB262168:JGC262187 JOX262168:JPY262187 JYT262168:JZU262187 KIP262168:KJQ262187 KSL262168:KTM262187 LCH262168:LDI262187 LMD262168:LNE262187 LVZ262168:LXA262187 MFV262168:MGW262187 MPR262168:MQS262187 MZN262168:NAO262187 NJJ262168:NKK262187 NTF262168:NUG262187 ODB262168:OEC262187 OMX262168:ONY262187 OWT262168:OXU262187 PGP262168:PHQ262187 PQL262168:PRM262187 QAH262168:QBI262187 QKD262168:QLE262187 QTZ262168:QVA262187 RDV262168:REW262187 RNR262168:ROS262187 RXN262168:RYO262187 SHJ262168:SIK262187 SRF262168:SSG262187 TBB262168:TCC262187 TKX262168:TLY262187 TUT262168:TVU262187 UEP262168:UFQ262187 UOL262168:UPM262187 UYH262168:UZI262187 VID262168:VJE262187 VRZ262168:VTA262187 WBV262168:WCW262187 WLR262168:WMS262187 WVN262168:WWO262187 JB327704:KC327723 SX327704:TY327723 ACT327704:ADU327723 AMP327704:ANQ327723 AWL327704:AXM327723 BGH327704:BHI327723 BQD327704:BRE327723 BZZ327704:CBA327723 CJV327704:CKW327723 CTR327704:CUS327723 DDN327704:DEO327723 DNJ327704:DOK327723 DXF327704:DYG327723 EHB327704:EIC327723 EQX327704:ERY327723 FAT327704:FBU327723 FKP327704:FLQ327723 FUL327704:FVM327723 GEH327704:GFI327723 GOD327704:GPE327723 GXZ327704:GZA327723 HHV327704:HIW327723 HRR327704:HSS327723 IBN327704:ICO327723 ILJ327704:IMK327723 IVF327704:IWG327723 JFB327704:JGC327723 JOX327704:JPY327723 JYT327704:JZU327723 KIP327704:KJQ327723 KSL327704:KTM327723 LCH327704:LDI327723 LMD327704:LNE327723 LVZ327704:LXA327723 MFV327704:MGW327723 MPR327704:MQS327723 MZN327704:NAO327723 NJJ327704:NKK327723 NTF327704:NUG327723 ODB327704:OEC327723 OMX327704:ONY327723 OWT327704:OXU327723 PGP327704:PHQ327723 PQL327704:PRM327723 QAH327704:QBI327723 QKD327704:QLE327723 QTZ327704:QVA327723 RDV327704:REW327723 RNR327704:ROS327723 RXN327704:RYO327723 SHJ327704:SIK327723 SRF327704:SSG327723 TBB327704:TCC327723 TKX327704:TLY327723 TUT327704:TVU327723 UEP327704:UFQ327723 UOL327704:UPM327723 UYH327704:UZI327723 VID327704:VJE327723 VRZ327704:VTA327723 WBV327704:WCW327723 WLR327704:WMS327723 WVN327704:WWO327723 JB393240:KC393259 SX393240:TY393259 ACT393240:ADU393259 AMP393240:ANQ393259 AWL393240:AXM393259 BGH393240:BHI393259 BQD393240:BRE393259 BZZ393240:CBA393259 CJV393240:CKW393259 CTR393240:CUS393259 DDN393240:DEO393259 DNJ393240:DOK393259 DXF393240:DYG393259 EHB393240:EIC393259 EQX393240:ERY393259 FAT393240:FBU393259 FKP393240:FLQ393259 FUL393240:FVM393259 GEH393240:GFI393259 GOD393240:GPE393259 GXZ393240:GZA393259 HHV393240:HIW393259 HRR393240:HSS393259 IBN393240:ICO393259 ILJ393240:IMK393259 IVF393240:IWG393259 JFB393240:JGC393259 JOX393240:JPY393259 JYT393240:JZU393259 KIP393240:KJQ393259 KSL393240:KTM393259 LCH393240:LDI393259 LMD393240:LNE393259 LVZ393240:LXA393259 MFV393240:MGW393259 MPR393240:MQS393259 MZN393240:NAO393259 NJJ393240:NKK393259 NTF393240:NUG393259 ODB393240:OEC393259 OMX393240:ONY393259 OWT393240:OXU393259 PGP393240:PHQ393259 PQL393240:PRM393259 QAH393240:QBI393259 QKD393240:QLE393259 QTZ393240:QVA393259 RDV393240:REW393259 RNR393240:ROS393259 RXN393240:RYO393259 SHJ393240:SIK393259 SRF393240:SSG393259 TBB393240:TCC393259 TKX393240:TLY393259 TUT393240:TVU393259 UEP393240:UFQ393259 UOL393240:UPM393259 UYH393240:UZI393259 VID393240:VJE393259 VRZ393240:VTA393259 WBV393240:WCW393259 WLR393240:WMS393259 WVN393240:WWO393259 JB458776:KC458795 SX458776:TY458795 ACT458776:ADU458795 AMP458776:ANQ458795 AWL458776:AXM458795 BGH458776:BHI458795 BQD458776:BRE458795 BZZ458776:CBA458795 CJV458776:CKW458795 CTR458776:CUS458795 DDN458776:DEO458795 DNJ458776:DOK458795 DXF458776:DYG458795 EHB458776:EIC458795 EQX458776:ERY458795 FAT458776:FBU458795 FKP458776:FLQ458795 FUL458776:FVM458795 GEH458776:GFI458795 GOD458776:GPE458795 GXZ458776:GZA458795 HHV458776:HIW458795 HRR458776:HSS458795 IBN458776:ICO458795 ILJ458776:IMK458795 IVF458776:IWG458795 JFB458776:JGC458795 JOX458776:JPY458795 JYT458776:JZU458795 KIP458776:KJQ458795 KSL458776:KTM458795 LCH458776:LDI458795 LMD458776:LNE458795 LVZ458776:LXA458795 MFV458776:MGW458795 MPR458776:MQS458795 MZN458776:NAO458795 NJJ458776:NKK458795 NTF458776:NUG458795 ODB458776:OEC458795 OMX458776:ONY458795 OWT458776:OXU458795 PGP458776:PHQ458795 PQL458776:PRM458795 QAH458776:QBI458795 QKD458776:QLE458795 QTZ458776:QVA458795 RDV458776:REW458795 RNR458776:ROS458795 RXN458776:RYO458795 SHJ458776:SIK458795 SRF458776:SSG458795 TBB458776:TCC458795 TKX458776:TLY458795 TUT458776:TVU458795 UEP458776:UFQ458795 UOL458776:UPM458795 UYH458776:UZI458795 VID458776:VJE458795 VRZ458776:VTA458795 WBV458776:WCW458795 WLR458776:WMS458795 WVN458776:WWO458795 JB524312:KC524331 SX524312:TY524331 ACT524312:ADU524331 AMP524312:ANQ524331 AWL524312:AXM524331 BGH524312:BHI524331 BQD524312:BRE524331 BZZ524312:CBA524331 CJV524312:CKW524331 CTR524312:CUS524331 DDN524312:DEO524331 DNJ524312:DOK524331 DXF524312:DYG524331 EHB524312:EIC524331 EQX524312:ERY524331 FAT524312:FBU524331 FKP524312:FLQ524331 FUL524312:FVM524331 GEH524312:GFI524331 GOD524312:GPE524331 GXZ524312:GZA524331 HHV524312:HIW524331 HRR524312:HSS524331 IBN524312:ICO524331 ILJ524312:IMK524331 IVF524312:IWG524331 JFB524312:JGC524331 JOX524312:JPY524331 JYT524312:JZU524331 KIP524312:KJQ524331 KSL524312:KTM524331 LCH524312:LDI524331 LMD524312:LNE524331 LVZ524312:LXA524331 MFV524312:MGW524331 MPR524312:MQS524331 MZN524312:NAO524331 NJJ524312:NKK524331 NTF524312:NUG524331 ODB524312:OEC524331 OMX524312:ONY524331 OWT524312:OXU524331 PGP524312:PHQ524331 PQL524312:PRM524331 QAH524312:QBI524331 QKD524312:QLE524331 QTZ524312:QVA524331 RDV524312:REW524331 RNR524312:ROS524331 RXN524312:RYO524331 SHJ524312:SIK524331 SRF524312:SSG524331 TBB524312:TCC524331 TKX524312:TLY524331 TUT524312:TVU524331 UEP524312:UFQ524331 UOL524312:UPM524331 UYH524312:UZI524331 VID524312:VJE524331 VRZ524312:VTA524331 WBV524312:WCW524331 WLR524312:WMS524331 WVN524312:WWO524331 JB589848:KC589867 SX589848:TY589867 ACT589848:ADU589867 AMP589848:ANQ589867 AWL589848:AXM589867 BGH589848:BHI589867 BQD589848:BRE589867 BZZ589848:CBA589867 CJV589848:CKW589867 CTR589848:CUS589867 DDN589848:DEO589867 DNJ589848:DOK589867 DXF589848:DYG589867 EHB589848:EIC589867 EQX589848:ERY589867 FAT589848:FBU589867 FKP589848:FLQ589867 FUL589848:FVM589867 GEH589848:GFI589867 GOD589848:GPE589867 GXZ589848:GZA589867 HHV589848:HIW589867 HRR589848:HSS589867 IBN589848:ICO589867 ILJ589848:IMK589867 IVF589848:IWG589867 JFB589848:JGC589867 JOX589848:JPY589867 JYT589848:JZU589867 KIP589848:KJQ589867 KSL589848:KTM589867 LCH589848:LDI589867 LMD589848:LNE589867 LVZ589848:LXA589867 MFV589848:MGW589867 MPR589848:MQS589867 MZN589848:NAO589867 NJJ589848:NKK589867 NTF589848:NUG589867 ODB589848:OEC589867 OMX589848:ONY589867 OWT589848:OXU589867 PGP589848:PHQ589867 PQL589848:PRM589867 QAH589848:QBI589867 QKD589848:QLE589867 QTZ589848:QVA589867 RDV589848:REW589867 RNR589848:ROS589867 RXN589848:RYO589867 SHJ589848:SIK589867 SRF589848:SSG589867 TBB589848:TCC589867 TKX589848:TLY589867 TUT589848:TVU589867 UEP589848:UFQ589867 UOL589848:UPM589867 UYH589848:UZI589867 VID589848:VJE589867 VRZ589848:VTA589867 WBV589848:WCW589867 WLR589848:WMS589867 WVN589848:WWO589867 JB655384:KC655403 SX655384:TY655403 ACT655384:ADU655403 AMP655384:ANQ655403 AWL655384:AXM655403 BGH655384:BHI655403 BQD655384:BRE655403 BZZ655384:CBA655403 CJV655384:CKW655403 CTR655384:CUS655403 DDN655384:DEO655403 DNJ655384:DOK655403 DXF655384:DYG655403 EHB655384:EIC655403 EQX655384:ERY655403 FAT655384:FBU655403 FKP655384:FLQ655403 FUL655384:FVM655403 GEH655384:GFI655403 GOD655384:GPE655403 GXZ655384:GZA655403 HHV655384:HIW655403 HRR655384:HSS655403 IBN655384:ICO655403 ILJ655384:IMK655403 IVF655384:IWG655403 JFB655384:JGC655403 JOX655384:JPY655403 JYT655384:JZU655403 KIP655384:KJQ655403 KSL655384:KTM655403 LCH655384:LDI655403 LMD655384:LNE655403 LVZ655384:LXA655403 MFV655384:MGW655403 MPR655384:MQS655403 MZN655384:NAO655403 NJJ655384:NKK655403 NTF655384:NUG655403 ODB655384:OEC655403 OMX655384:ONY655403 OWT655384:OXU655403 PGP655384:PHQ655403 PQL655384:PRM655403 QAH655384:QBI655403 QKD655384:QLE655403 QTZ655384:QVA655403 RDV655384:REW655403 RNR655384:ROS655403 RXN655384:RYO655403 SHJ655384:SIK655403 SRF655384:SSG655403 TBB655384:TCC655403 TKX655384:TLY655403 TUT655384:TVU655403 UEP655384:UFQ655403 UOL655384:UPM655403 UYH655384:UZI655403 VID655384:VJE655403 VRZ655384:VTA655403 WBV655384:WCW655403 WLR655384:WMS655403 WVN655384:WWO655403 JB720920:KC720939 SX720920:TY720939 ACT720920:ADU720939 AMP720920:ANQ720939 AWL720920:AXM720939 BGH720920:BHI720939 BQD720920:BRE720939 BZZ720920:CBA720939 CJV720920:CKW720939 CTR720920:CUS720939 DDN720920:DEO720939 DNJ720920:DOK720939 DXF720920:DYG720939 EHB720920:EIC720939 EQX720920:ERY720939 FAT720920:FBU720939 FKP720920:FLQ720939 FUL720920:FVM720939 GEH720920:GFI720939 GOD720920:GPE720939 GXZ720920:GZA720939 HHV720920:HIW720939 HRR720920:HSS720939 IBN720920:ICO720939 ILJ720920:IMK720939 IVF720920:IWG720939 JFB720920:JGC720939 JOX720920:JPY720939 JYT720920:JZU720939 KIP720920:KJQ720939 KSL720920:KTM720939 LCH720920:LDI720939 LMD720920:LNE720939 LVZ720920:LXA720939 MFV720920:MGW720939 MPR720920:MQS720939 MZN720920:NAO720939 NJJ720920:NKK720939 NTF720920:NUG720939 ODB720920:OEC720939 OMX720920:ONY720939 OWT720920:OXU720939 PGP720920:PHQ720939 PQL720920:PRM720939 QAH720920:QBI720939 QKD720920:QLE720939 QTZ720920:QVA720939 RDV720920:REW720939 RNR720920:ROS720939 RXN720920:RYO720939 SHJ720920:SIK720939 SRF720920:SSG720939 TBB720920:TCC720939 TKX720920:TLY720939 TUT720920:TVU720939 UEP720920:UFQ720939 UOL720920:UPM720939 UYH720920:UZI720939 VID720920:VJE720939 VRZ720920:VTA720939 WBV720920:WCW720939 WLR720920:WMS720939 WVN720920:WWO720939 JB786456:KC786475 SX786456:TY786475 ACT786456:ADU786475 AMP786456:ANQ786475 AWL786456:AXM786475 BGH786456:BHI786475 BQD786456:BRE786475 BZZ786456:CBA786475 CJV786456:CKW786475 CTR786456:CUS786475 DDN786456:DEO786475 DNJ786456:DOK786475 DXF786456:DYG786475 EHB786456:EIC786475 EQX786456:ERY786475 FAT786456:FBU786475 FKP786456:FLQ786475 FUL786456:FVM786475 GEH786456:GFI786475 GOD786456:GPE786475 GXZ786456:GZA786475 HHV786456:HIW786475 HRR786456:HSS786475 IBN786456:ICO786475 ILJ786456:IMK786475 IVF786456:IWG786475 JFB786456:JGC786475 JOX786456:JPY786475 JYT786456:JZU786475 KIP786456:KJQ786475 KSL786456:KTM786475 LCH786456:LDI786475 LMD786456:LNE786475 LVZ786456:LXA786475 MFV786456:MGW786475 MPR786456:MQS786475 MZN786456:NAO786475 NJJ786456:NKK786475 NTF786456:NUG786475 ODB786456:OEC786475 OMX786456:ONY786475 OWT786456:OXU786475 PGP786456:PHQ786475 PQL786456:PRM786475 QAH786456:QBI786475 QKD786456:QLE786475 QTZ786456:QVA786475 RDV786456:REW786475 RNR786456:ROS786475 RXN786456:RYO786475 SHJ786456:SIK786475 SRF786456:SSG786475 TBB786456:TCC786475 TKX786456:TLY786475 TUT786456:TVU786475 UEP786456:UFQ786475 UOL786456:UPM786475 UYH786456:UZI786475 VID786456:VJE786475 VRZ786456:VTA786475 WBV786456:WCW786475 WLR786456:WMS786475 WVN786456:WWO786475 JB851992:KC852011 SX851992:TY852011 ACT851992:ADU852011 AMP851992:ANQ852011 AWL851992:AXM852011 BGH851992:BHI852011 BQD851992:BRE852011 BZZ851992:CBA852011 CJV851992:CKW852011 CTR851992:CUS852011 DDN851992:DEO852011 DNJ851992:DOK852011 DXF851992:DYG852011 EHB851992:EIC852011 EQX851992:ERY852011 FAT851992:FBU852011 FKP851992:FLQ852011 FUL851992:FVM852011 GEH851992:GFI852011 GOD851992:GPE852011 GXZ851992:GZA852011 HHV851992:HIW852011 HRR851992:HSS852011 IBN851992:ICO852011 ILJ851992:IMK852011 IVF851992:IWG852011 JFB851992:JGC852011 JOX851992:JPY852011 JYT851992:JZU852011 KIP851992:KJQ852011 KSL851992:KTM852011 LCH851992:LDI852011 LMD851992:LNE852011 LVZ851992:LXA852011 MFV851992:MGW852011 MPR851992:MQS852011 MZN851992:NAO852011 NJJ851992:NKK852011 NTF851992:NUG852011 ODB851992:OEC852011 OMX851992:ONY852011 OWT851992:OXU852011 PGP851992:PHQ852011 PQL851992:PRM852011 QAH851992:QBI852011 QKD851992:QLE852011 QTZ851992:QVA852011 RDV851992:REW852011 RNR851992:ROS852011 RXN851992:RYO852011 SHJ851992:SIK852011 SRF851992:SSG852011 TBB851992:TCC852011 TKX851992:TLY852011 TUT851992:TVU852011 UEP851992:UFQ852011 UOL851992:UPM852011 UYH851992:UZI852011 VID851992:VJE852011 VRZ851992:VTA852011 WBV851992:WCW852011 WLR851992:WMS852011 WVN851992:WWO852011 JB917528:KC917547 SX917528:TY917547 ACT917528:ADU917547 AMP917528:ANQ917547 AWL917528:AXM917547 BGH917528:BHI917547 BQD917528:BRE917547 BZZ917528:CBA917547 CJV917528:CKW917547 CTR917528:CUS917547 DDN917528:DEO917547 DNJ917528:DOK917547 DXF917528:DYG917547 EHB917528:EIC917547 EQX917528:ERY917547 FAT917528:FBU917547 FKP917528:FLQ917547 FUL917528:FVM917547 GEH917528:GFI917547 GOD917528:GPE917547 GXZ917528:GZA917547 HHV917528:HIW917547 HRR917528:HSS917547 IBN917528:ICO917547 ILJ917528:IMK917547 IVF917528:IWG917547 JFB917528:JGC917547 JOX917528:JPY917547 JYT917528:JZU917547 KIP917528:KJQ917547 KSL917528:KTM917547 LCH917528:LDI917547 LMD917528:LNE917547 LVZ917528:LXA917547 MFV917528:MGW917547 MPR917528:MQS917547 MZN917528:NAO917547 NJJ917528:NKK917547 NTF917528:NUG917547 ODB917528:OEC917547 OMX917528:ONY917547 OWT917528:OXU917547 PGP917528:PHQ917547 PQL917528:PRM917547 QAH917528:QBI917547 QKD917528:QLE917547 QTZ917528:QVA917547 RDV917528:REW917547 RNR917528:ROS917547 RXN917528:RYO917547 SHJ917528:SIK917547 SRF917528:SSG917547 TBB917528:TCC917547 TKX917528:TLY917547 TUT917528:TVU917547 UEP917528:UFQ917547 UOL917528:UPM917547 UYH917528:UZI917547 VID917528:VJE917547 VRZ917528:VTA917547 WBV917528:WCW917547 WLR917528:WMS917547 WVN917528:WWO917547 JB983064:KC983083 SX983064:TY983083 ACT983064:ADU983083 AMP983064:ANQ983083 AWL983064:AXM983083 BGH983064:BHI983083 BQD983064:BRE983083 BZZ983064:CBA983083 CJV983064:CKW983083 CTR983064:CUS983083 DDN983064:DEO983083 DNJ983064:DOK983083 DXF983064:DYG983083 EHB983064:EIC983083 EQX983064:ERY983083 FAT983064:FBU983083 FKP983064:FLQ983083 FUL983064:FVM983083 GEH983064:GFI983083 GOD983064:GPE983083 GXZ983064:GZA983083 HHV983064:HIW983083 HRR983064:HSS983083 IBN983064:ICO983083 ILJ983064:IMK983083 IVF983064:IWG983083 JFB983064:JGC983083 JOX983064:JPY983083 JYT983064:JZU983083 KIP983064:KJQ983083 KSL983064:KTM983083 LCH983064:LDI983083 LMD983064:LNE983083 LVZ983064:LXA983083 MFV983064:MGW983083 MPR983064:MQS983083 MZN983064:NAO983083 NJJ983064:NKK983083 NTF983064:NUG983083 ODB983064:OEC983083 OMX983064:ONY983083 OWT983064:OXU983083 PGP983064:PHQ983083 PQL983064:PRM983083 QAH983064:QBI983083 QKD983064:QLE983083 QTZ983064:QVA983083 RDV983064:REW983083 RNR983064:ROS983083 RXN983064:RYO983083 SHJ983064:SIK983083 SRF983064:SSG983083 TBB983064:TCC983083 TKX983064:TLY983083 TUT983064:TVU983083 UEP983064:UFQ983083 UOL983064:UPM983083 UYH983064:UZI983083 VID983064:VJE983083 WLR983064:WMS983083 SX65:TY68 ACT65:ADU68 AMP65:ANQ68 AWL65:AXM68 BGH65:BHI68 BQD65:BRE68 BZZ65:CBA68 CJV65:CKW68 CTR65:CUS68 DDN65:DEO68 DNJ65:DOK68 DXF65:DYG68 EHB65:EIC68 EQX65:ERY68 FAT65:FBU68 FKP65:FLQ68 FUL65:FVM68 GEH65:GFI68 GOD65:GPE68 GXZ65:GZA68 HHV65:HIW68 HRR65:HSS68 IBN65:ICO68 ILJ65:IMK68 IVF65:IWG68 JFB65:JGC68 JOX65:JPY68 JYT65:JZU68 KIP65:KJQ68 KSL65:KTM68 LCH65:LDI68 LMD65:LNE68 LVZ65:LXA68 MFV65:MGW68 MPR65:MQS68 MZN65:NAO68 NJJ65:NKK68 NTF65:NUG68 ODB65:OEC68 OMX65:ONY68 OWT65:OXU68 PGP65:PHQ68 PQL65:PRM68 QAH65:QBI68 QKD65:QLE68 QTZ65:QVA68 RDV65:REW68 RNR65:ROS68 RXN65:RYO68 SHJ65:SIK68 SRF65:SSG68 TBB65:TCC68 TKX65:TLY68 TUT65:TVU68 UEP65:UFQ68 UOL65:UPM68 UYH65:UZI68 VID65:VJE68 VRZ65:VTA68 WBV65:WCW68 WLR65:WMS68 WVN65:WWO68 JB65:KC68 AP65:AP68 AD917529:AG917548 AI983065:AO983084 AI917529:AO917548 AI851993:AO852012 AI786457:AO786476 AI720921:AO720940 AI655385:AO655404 AI589849:AO589868 AI524313:AO524332 AI458777:AO458796 AI393241:AO393260 AI327705:AO327724 AI262169:AO262188 AI196633:AO196652 AI131097:AO131116 AI65561:AO65580 S262169:W262188 S327705:W327724 S393241:W393260 S458777:W458796 S524313:W524332 S589849:W589868 S655385:W655404 S720921:W720940 S786457:W786476 S851993:W852012 S917529:W917548 S983065:W983084 S65561:W65580 S131097:W131116 S196633:W196652 AD983065:AG983084 AD65561:AG65580 AD131097:AG131116 AD196633:AG196652 AD262169:AG262188 AD327705:AG327724 AD393241:AG393260 AD458777:AG458796 AD524313:AG524332 AD589849:AG589868 AD655385:AG655404 AD720921:AG720940 AD786457:AG786476 AD851993:AG852012 IT11:JU61 AH11:AH61 SP11:TQ61 ACL11:ADM61 AMH11:ANI61 AWD11:AXE61 BFZ11:BHA61 BPV11:BQW61 BZR11:CAS61 CJN11:CKO61 CTJ11:CUK61 DDF11:DEG61 DNB11:DOC61 DWX11:DXY61 EGT11:EHU61 EQP11:ERQ61 FAL11:FBM61 FKH11:FLI61 FUD11:FVE61 GDZ11:GFA61 GNV11:GOW61 GXR11:GYS61 HHN11:HIO61 HRJ11:HSK61 IBF11:ICG61 ILB11:IMC61 IUX11:IVY61 JET11:JFU61 JOP11:JPQ61 JYL11:JZM61 KIH11:KJI61 KSD11:KTE61 LBZ11:LDA61 LLV11:LMW61 LVR11:LWS61 MFN11:MGO61 MPJ11:MQK61 MZF11:NAG61 NJB11:NKC61 NSX11:NTY61 OCT11:ODU61 OMP11:ONQ61 OWL11:OXM61 PGH11:PHI61 PQD11:PRE61 PZZ11:QBA61 QJV11:QKW61 QTR11:QUS61 RDN11:REO61 RNJ11:ROK61 RXF11:RYG61 SHB11:SIC61 SQX11:SRY61 TAT11:TBU61 TKP11:TLQ61 TUL11:TVM61 UEH11:UFI61 UOD11:UPE61 UXZ11:UZA61 VHV11:VIW61 VRR11:VSS61 WBN11:WCO61 WLJ11:WMK61 WVF11:WWG61" xr:uid="{9CED3F26-B77B-4AC5-B641-2202A125C419}">
      <formula1>IF(#REF!="×","")</formula1>
    </dataValidation>
    <dataValidation showErrorMessage="1" sqref="L11:M60" xr:uid="{6E3DE7E2-7A2D-4342-8420-84923AD1AF21}"/>
    <dataValidation type="list" allowBlank="1" showInputMessage="1" showErrorMessage="1" sqref="F11:F60" xr:uid="{A326A5DE-DC2B-489C-8EA1-B4A52A3CF547}">
      <formula1>$F$80:$F$95</formula1>
    </dataValidation>
    <dataValidation type="list" allowBlank="1" showInputMessage="1" showErrorMessage="1" sqref="Y11:Y60" xr:uid="{4C0E8EC7-E895-462C-AE5F-F8A740CF6AF9}">
      <formula1>$Y$80:$Y$85</formula1>
    </dataValidation>
  </dataValidations>
  <printOptions horizontalCentered="1"/>
  <pageMargins left="0.78740157480314965" right="0.78740157480314965" top="0.59055118110236227" bottom="0.59055118110236227" header="0.51181102362204722" footer="0.51181102362204722"/>
  <pageSetup paperSize="8" scale="2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35DA7-C4B1-4232-A0AC-540EB985F435}">
  <sheetPr>
    <pageSetUpPr fitToPage="1"/>
  </sheetPr>
  <dimension ref="A1:F21"/>
  <sheetViews>
    <sheetView showGridLines="0" view="pageBreakPreview" zoomScale="85" zoomScaleNormal="100" zoomScaleSheetLayoutView="85" workbookViewId="0">
      <selection activeCell="W18" sqref="W18"/>
    </sheetView>
  </sheetViews>
  <sheetFormatPr defaultColWidth="9" defaultRowHeight="18" customHeight="1"/>
  <cols>
    <col min="1" max="1" width="5" style="421" customWidth="1"/>
    <col min="2" max="2" width="15.625" style="421" customWidth="1"/>
    <col min="3" max="3" width="14.625" style="421" customWidth="1"/>
    <col min="4" max="4" width="23.125" style="421" customWidth="1"/>
    <col min="5" max="6" width="22.875" style="421" customWidth="1"/>
    <col min="7" max="7" width="2.5" style="421" customWidth="1"/>
    <col min="8" max="19" width="3" style="421" customWidth="1"/>
    <col min="20" max="16384" width="9" style="421"/>
  </cols>
  <sheetData>
    <row r="1" spans="1:6" ht="18" customHeight="1" thickBot="1">
      <c r="A1" s="463" t="s">
        <v>593</v>
      </c>
    </row>
    <row r="2" spans="1:6" ht="18" customHeight="1" thickBot="1">
      <c r="D2" s="582" t="s">
        <v>578</v>
      </c>
      <c r="E2" s="1303">
        <f>様式1!U8</f>
        <v>0</v>
      </c>
      <c r="F2" s="1305"/>
    </row>
    <row r="4" spans="1:6" ht="18" customHeight="1">
      <c r="A4" s="1069" t="s">
        <v>592</v>
      </c>
      <c r="B4" s="1069"/>
      <c r="C4" s="1069"/>
      <c r="D4" s="1069"/>
      <c r="E4" s="1069"/>
      <c r="F4" s="1069"/>
    </row>
    <row r="5" spans="1:6" ht="18" customHeight="1" thickBot="1">
      <c r="A5" s="459"/>
      <c r="B5" s="459"/>
      <c r="C5" s="459"/>
      <c r="D5" s="459"/>
      <c r="E5" s="459"/>
      <c r="F5" s="459"/>
    </row>
    <row r="6" spans="1:6" ht="40.15" customHeight="1">
      <c r="A6" s="1469" t="s">
        <v>591</v>
      </c>
      <c r="B6" s="1471" t="s">
        <v>590</v>
      </c>
      <c r="C6" s="1471" t="s">
        <v>589</v>
      </c>
      <c r="D6" s="1471" t="s">
        <v>588</v>
      </c>
      <c r="E6" s="1473" t="s">
        <v>587</v>
      </c>
      <c r="F6" s="1462" t="s">
        <v>586</v>
      </c>
    </row>
    <row r="7" spans="1:6" ht="56.1" customHeight="1" thickBot="1">
      <c r="A7" s="1470"/>
      <c r="B7" s="1472"/>
      <c r="C7" s="1472"/>
      <c r="D7" s="1472"/>
      <c r="E7" s="1474"/>
      <c r="F7" s="1463"/>
    </row>
    <row r="8" spans="1:6" ht="21.75" customHeight="1">
      <c r="A8" s="581" t="s">
        <v>585</v>
      </c>
      <c r="B8" s="580" t="s">
        <v>584</v>
      </c>
      <c r="C8" s="580" t="s">
        <v>583</v>
      </c>
      <c r="D8" s="580" t="s">
        <v>582</v>
      </c>
      <c r="E8" s="579">
        <v>200000</v>
      </c>
      <c r="F8" s="578"/>
    </row>
    <row r="9" spans="1:6" ht="21.75" customHeight="1">
      <c r="A9" s="601"/>
      <c r="B9" s="602"/>
      <c r="C9" s="602"/>
      <c r="D9" s="602"/>
      <c r="E9" s="603"/>
      <c r="F9" s="604"/>
    </row>
    <row r="10" spans="1:6" ht="21.75" customHeight="1">
      <c r="A10" s="601"/>
      <c r="B10" s="602"/>
      <c r="C10" s="602"/>
      <c r="D10" s="602"/>
      <c r="E10" s="603"/>
      <c r="F10" s="604"/>
    </row>
    <row r="11" spans="1:6" ht="21.75" customHeight="1">
      <c r="A11" s="601"/>
      <c r="B11" s="602"/>
      <c r="C11" s="602"/>
      <c r="D11" s="602"/>
      <c r="E11" s="603"/>
      <c r="F11" s="604"/>
    </row>
    <row r="12" spans="1:6" ht="21.75" customHeight="1">
      <c r="A12" s="601"/>
      <c r="B12" s="602"/>
      <c r="C12" s="602"/>
      <c r="D12" s="602"/>
      <c r="E12" s="603"/>
      <c r="F12" s="604"/>
    </row>
    <row r="13" spans="1:6" ht="21.75" customHeight="1">
      <c r="A13" s="601"/>
      <c r="B13" s="602"/>
      <c r="C13" s="602"/>
      <c r="D13" s="602"/>
      <c r="E13" s="603"/>
      <c r="F13" s="604"/>
    </row>
    <row r="14" spans="1:6" ht="21.75" customHeight="1">
      <c r="A14" s="601"/>
      <c r="B14" s="602"/>
      <c r="C14" s="602"/>
      <c r="D14" s="602"/>
      <c r="E14" s="603"/>
      <c r="F14" s="604"/>
    </row>
    <row r="15" spans="1:6" ht="21.75" customHeight="1">
      <c r="A15" s="601"/>
      <c r="B15" s="602"/>
      <c r="C15" s="602"/>
      <c r="D15" s="602"/>
      <c r="E15" s="603"/>
      <c r="F15" s="604"/>
    </row>
    <row r="16" spans="1:6" ht="21.75" customHeight="1">
      <c r="A16" s="601"/>
      <c r="B16" s="602"/>
      <c r="C16" s="602"/>
      <c r="D16" s="602"/>
      <c r="E16" s="603"/>
      <c r="F16" s="604"/>
    </row>
    <row r="17" spans="1:6" ht="21.75" customHeight="1">
      <c r="A17" s="605"/>
      <c r="B17" s="606"/>
      <c r="C17" s="606"/>
      <c r="D17" s="606"/>
      <c r="E17" s="607"/>
      <c r="F17" s="608"/>
    </row>
    <row r="18" spans="1:6" ht="21.75" customHeight="1" thickBot="1">
      <c r="A18" s="1464" t="s">
        <v>581</v>
      </c>
      <c r="B18" s="1465"/>
      <c r="C18" s="1465"/>
      <c r="D18" s="1466"/>
      <c r="E18" s="577">
        <f>SUM(E9:E17)</f>
        <v>0</v>
      </c>
      <c r="F18" s="576">
        <f>SUM(F9:F17)</f>
        <v>0</v>
      </c>
    </row>
    <row r="19" spans="1:6" ht="19.5" customHeight="1">
      <c r="A19" s="575" t="s">
        <v>522</v>
      </c>
      <c r="B19" s="1467" t="s">
        <v>580</v>
      </c>
      <c r="C19" s="1467"/>
      <c r="D19" s="1467"/>
      <c r="E19" s="1467"/>
      <c r="F19" s="1467"/>
    </row>
    <row r="20" spans="1:6" ht="19.5" customHeight="1">
      <c r="A20" s="575"/>
      <c r="B20" s="1467"/>
      <c r="C20" s="1467"/>
      <c r="D20" s="1467"/>
      <c r="E20" s="1467"/>
      <c r="F20" s="1467"/>
    </row>
    <row r="21" spans="1:6" ht="18" customHeight="1">
      <c r="A21" s="574"/>
      <c r="B21" s="1468"/>
      <c r="C21" s="1468"/>
      <c r="D21" s="1468"/>
      <c r="E21" s="1468"/>
      <c r="F21" s="1468"/>
    </row>
  </sheetData>
  <sheetProtection insertColumns="0" insertRows="0"/>
  <mergeCells count="11">
    <mergeCell ref="F6:F7"/>
    <mergeCell ref="A18:D18"/>
    <mergeCell ref="B19:F20"/>
    <mergeCell ref="B21:F21"/>
    <mergeCell ref="E2:F2"/>
    <mergeCell ref="A4:F4"/>
    <mergeCell ref="A6:A7"/>
    <mergeCell ref="B6:B7"/>
    <mergeCell ref="C6:C7"/>
    <mergeCell ref="D6:D7"/>
    <mergeCell ref="E6:E7"/>
  </mergeCells>
  <phoneticPr fontId="4"/>
  <printOptions horizontalCentered="1"/>
  <pageMargins left="0.78740157480314965" right="0.78740157480314965" top="0.59055118110236227" bottom="0.59055118110236227" header="0.51181102362204722" footer="0.51181102362204722"/>
  <pageSetup paperSize="9" scale="75"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22330-334D-47A6-B46C-0328378F0A02}">
  <sheetPr>
    <pageSetUpPr fitToPage="1"/>
  </sheetPr>
  <dimension ref="A1:AD23"/>
  <sheetViews>
    <sheetView showGridLines="0" view="pageBreakPreview" zoomScale="85" zoomScaleNormal="100" zoomScaleSheetLayoutView="85" workbookViewId="0">
      <selection activeCell="I4" sqref="I4:AB6"/>
    </sheetView>
  </sheetViews>
  <sheetFormatPr defaultColWidth="9" defaultRowHeight="18" customHeight="1"/>
  <cols>
    <col min="1" max="1" width="3" style="421" customWidth="1"/>
    <col min="2" max="28" width="3.125" style="421" customWidth="1"/>
    <col min="29" max="29" width="1.625" style="421" customWidth="1"/>
    <col min="30" max="30" width="3" style="421" hidden="1" customWidth="1"/>
    <col min="31" max="31" width="3" style="421" customWidth="1"/>
    <col min="32" max="16384" width="9" style="421"/>
  </cols>
  <sheetData>
    <row r="1" spans="1:28" ht="18" customHeight="1">
      <c r="A1" s="463" t="s">
        <v>602</v>
      </c>
    </row>
    <row r="2" spans="1:28" ht="18" customHeight="1">
      <c r="A2" s="1481" t="str">
        <f>様式1!$AQ$1&amp;様式1!$AQ$2&amp;"年度　賃金改善の誓約書"</f>
        <v>令和７年度　賃金改善の誓約書</v>
      </c>
      <c r="B2" s="1481"/>
      <c r="C2" s="1481"/>
      <c r="D2" s="1481"/>
      <c r="E2" s="1481"/>
      <c r="F2" s="1481"/>
      <c r="G2" s="1481"/>
      <c r="H2" s="1481"/>
      <c r="I2" s="1481"/>
      <c r="J2" s="1481"/>
      <c r="K2" s="1481"/>
      <c r="L2" s="1481"/>
      <c r="M2" s="1481"/>
      <c r="N2" s="1481"/>
      <c r="O2" s="1481"/>
      <c r="P2" s="1481"/>
      <c r="Q2" s="1481"/>
      <c r="R2" s="1481"/>
      <c r="S2" s="1481"/>
      <c r="T2" s="1481"/>
      <c r="U2" s="1481"/>
      <c r="V2" s="1481"/>
      <c r="W2" s="1481"/>
      <c r="X2" s="1481"/>
      <c r="Y2" s="1481"/>
      <c r="Z2" s="1481"/>
      <c r="AA2" s="1481"/>
      <c r="AB2" s="1481"/>
    </row>
    <row r="3" spans="1:28" ht="33" customHeight="1" thickBot="1">
      <c r="A3" s="589"/>
      <c r="B3" s="589"/>
      <c r="C3" s="589"/>
      <c r="D3" s="589"/>
      <c r="E3" s="589"/>
      <c r="F3" s="589"/>
      <c r="G3" s="589"/>
      <c r="H3" s="589"/>
      <c r="I3" s="589"/>
      <c r="J3" s="589"/>
      <c r="K3" s="589"/>
      <c r="L3" s="589"/>
      <c r="M3" s="589"/>
      <c r="N3" s="589"/>
      <c r="O3" s="589"/>
      <c r="P3" s="589"/>
      <c r="Q3" s="589"/>
      <c r="R3" s="589"/>
      <c r="S3" s="589"/>
      <c r="T3" s="589"/>
      <c r="U3" s="589"/>
      <c r="V3" s="589"/>
      <c r="W3" s="589"/>
      <c r="X3" s="589"/>
      <c r="Y3" s="589"/>
      <c r="Z3" s="459"/>
    </row>
    <row r="4" spans="1:28" ht="17.25" customHeight="1">
      <c r="B4" s="457"/>
      <c r="C4" s="457"/>
      <c r="D4" s="457"/>
      <c r="E4" s="457"/>
      <c r="H4" s="432"/>
      <c r="I4" s="1063" t="s">
        <v>402</v>
      </c>
      <c r="J4" s="1091"/>
      <c r="K4" s="1091"/>
      <c r="L4" s="1091"/>
      <c r="M4" s="1091"/>
      <c r="N4" s="1091"/>
      <c r="O4" s="1092" t="str">
        <f>様式3!U8</f>
        <v>横須賀市</v>
      </c>
      <c r="P4" s="1093"/>
      <c r="Q4" s="1093"/>
      <c r="R4" s="1093"/>
      <c r="S4" s="1093"/>
      <c r="T4" s="1093"/>
      <c r="U4" s="1093"/>
      <c r="V4" s="1093"/>
      <c r="W4" s="1093"/>
      <c r="X4" s="1093"/>
      <c r="Y4" s="1093"/>
      <c r="Z4" s="1093"/>
      <c r="AA4" s="1093"/>
      <c r="AB4" s="1094"/>
    </row>
    <row r="5" spans="1:28" ht="17.25" customHeight="1">
      <c r="B5" s="457"/>
      <c r="C5" s="457"/>
      <c r="I5" s="1066" t="s">
        <v>401</v>
      </c>
      <c r="J5" s="1101"/>
      <c r="K5" s="1101"/>
      <c r="L5" s="1101"/>
      <c r="M5" s="1101"/>
      <c r="N5" s="1101"/>
      <c r="O5" s="1489">
        <f>様式3!U9</f>
        <v>0</v>
      </c>
      <c r="P5" s="1490"/>
      <c r="Q5" s="1490"/>
      <c r="R5" s="1490"/>
      <c r="S5" s="1490"/>
      <c r="T5" s="1490"/>
      <c r="U5" s="1490"/>
      <c r="V5" s="1490"/>
      <c r="W5" s="1490"/>
      <c r="X5" s="1490"/>
      <c r="Y5" s="1490"/>
      <c r="Z5" s="1490"/>
      <c r="AA5" s="1490"/>
      <c r="AB5" s="1491"/>
    </row>
    <row r="6" spans="1:28" ht="17.25" customHeight="1" thickBot="1">
      <c r="B6" s="457"/>
      <c r="C6" s="457"/>
      <c r="I6" s="1058" t="s">
        <v>400</v>
      </c>
      <c r="J6" s="1107"/>
      <c r="K6" s="1107"/>
      <c r="L6" s="1107"/>
      <c r="M6" s="1107"/>
      <c r="N6" s="1107"/>
      <c r="O6" s="1492">
        <f>様式3!U10</f>
        <v>0</v>
      </c>
      <c r="P6" s="1493"/>
      <c r="Q6" s="1493"/>
      <c r="R6" s="1493"/>
      <c r="S6" s="1493"/>
      <c r="T6" s="1493"/>
      <c r="U6" s="1493"/>
      <c r="V6" s="1493"/>
      <c r="W6" s="1493"/>
      <c r="X6" s="1493"/>
      <c r="Y6" s="1493"/>
      <c r="Z6" s="1493"/>
      <c r="AA6" s="1493"/>
      <c r="AB6" s="1494"/>
    </row>
    <row r="7" spans="1:28" ht="18" customHeight="1">
      <c r="K7" s="426"/>
      <c r="L7" s="426"/>
      <c r="M7" s="426"/>
      <c r="N7" s="426"/>
      <c r="O7" s="426"/>
      <c r="P7" s="426"/>
      <c r="Q7" s="426"/>
      <c r="R7" s="426"/>
      <c r="S7" s="426"/>
    </row>
    <row r="8" spans="1:28" ht="30" customHeight="1">
      <c r="B8" s="421" t="s">
        <v>601</v>
      </c>
      <c r="K8" s="426"/>
      <c r="L8" s="426"/>
      <c r="M8" s="426"/>
      <c r="N8" s="426"/>
      <c r="O8" s="426"/>
      <c r="P8" s="426"/>
      <c r="Q8" s="426"/>
      <c r="R8" s="426"/>
      <c r="S8" s="426"/>
    </row>
    <row r="9" spans="1:28" s="588" customFormat="1" ht="35.25" customHeight="1">
      <c r="B9" s="1482"/>
      <c r="C9" s="1483"/>
      <c r="D9" s="1483"/>
      <c r="E9" s="1483"/>
      <c r="F9" s="1483"/>
      <c r="G9" s="1483"/>
      <c r="H9" s="1483"/>
      <c r="I9" s="1483"/>
      <c r="J9" s="1483"/>
      <c r="K9" s="1262" t="s">
        <v>480</v>
      </c>
      <c r="L9" s="1263"/>
      <c r="M9" s="1263"/>
      <c r="N9" s="1263"/>
      <c r="O9" s="1263"/>
      <c r="P9" s="1263"/>
      <c r="Q9" s="1263"/>
      <c r="R9" s="1263"/>
      <c r="S9" s="1264"/>
      <c r="T9" s="1482" t="s">
        <v>509</v>
      </c>
      <c r="U9" s="1483"/>
      <c r="V9" s="1483"/>
      <c r="W9" s="1483"/>
      <c r="X9" s="1483"/>
      <c r="Y9" s="1483"/>
      <c r="Z9" s="1483"/>
      <c r="AA9" s="1483"/>
      <c r="AB9" s="1484"/>
    </row>
    <row r="10" spans="1:28" s="588" customFormat="1" ht="27.75" customHeight="1">
      <c r="B10" s="1485" t="s">
        <v>507</v>
      </c>
      <c r="C10" s="1486"/>
      <c r="D10" s="1486"/>
      <c r="E10" s="1486"/>
      <c r="F10" s="1486"/>
      <c r="G10" s="1486"/>
      <c r="H10" s="1486"/>
      <c r="I10" s="1486"/>
      <c r="J10" s="1487"/>
      <c r="K10" s="1365" t="e">
        <f>【参考】計算結果!$D$14</f>
        <v>#N/A</v>
      </c>
      <c r="L10" s="1365"/>
      <c r="M10" s="1365"/>
      <c r="N10" s="1365"/>
      <c r="O10" s="1365"/>
      <c r="P10" s="1365"/>
      <c r="Q10" s="1365"/>
      <c r="R10" s="1365"/>
      <c r="S10" s="499" t="s">
        <v>477</v>
      </c>
      <c r="T10" s="1488">
        <f>【参考】計算結果!$D$20</f>
        <v>0</v>
      </c>
      <c r="U10" s="1488"/>
      <c r="V10" s="1488"/>
      <c r="W10" s="1488"/>
      <c r="X10" s="1488"/>
      <c r="Y10" s="1488"/>
      <c r="Z10" s="1488"/>
      <c r="AA10" s="1488"/>
      <c r="AB10" s="499" t="s">
        <v>477</v>
      </c>
    </row>
    <row r="11" spans="1:28" s="585" customFormat="1" ht="18" customHeight="1">
      <c r="B11" s="587"/>
      <c r="K11" s="586"/>
      <c r="L11" s="586"/>
      <c r="M11" s="586"/>
      <c r="N11" s="586"/>
      <c r="O11" s="586"/>
      <c r="P11" s="586"/>
      <c r="Q11" s="586"/>
      <c r="R11" s="586"/>
      <c r="S11" s="586"/>
    </row>
    <row r="12" spans="1:28" ht="24.75" customHeight="1">
      <c r="B12" s="1476" t="s">
        <v>600</v>
      </c>
      <c r="C12" s="1476"/>
      <c r="D12" s="1476"/>
      <c r="E12" s="1476"/>
      <c r="F12" s="1476"/>
      <c r="G12" s="1476"/>
      <c r="H12" s="1476"/>
      <c r="I12" s="1476"/>
      <c r="J12" s="1476"/>
      <c r="K12" s="1476"/>
      <c r="L12" s="1476"/>
      <c r="M12" s="1476"/>
      <c r="N12" s="1476"/>
      <c r="O12" s="1476"/>
      <c r="P12" s="1476"/>
      <c r="Q12" s="1476"/>
      <c r="R12" s="1476"/>
      <c r="S12" s="1476"/>
      <c r="T12" s="1476"/>
      <c r="U12" s="1476"/>
      <c r="V12" s="1476"/>
      <c r="W12" s="1476"/>
      <c r="X12" s="1476"/>
      <c r="Y12" s="1476"/>
      <c r="Z12" s="1476"/>
      <c r="AA12" s="1476"/>
      <c r="AB12" s="1476"/>
    </row>
    <row r="13" spans="1:28" s="453" customFormat="1" ht="30.75" customHeight="1">
      <c r="B13" s="1477" t="s">
        <v>599</v>
      </c>
      <c r="C13" s="1477"/>
      <c r="D13" s="1477"/>
      <c r="E13" s="1477"/>
      <c r="F13" s="1477"/>
      <c r="G13" s="1477"/>
      <c r="H13" s="1477"/>
      <c r="I13" s="1477"/>
      <c r="J13" s="1477"/>
      <c r="K13" s="1477"/>
      <c r="L13" s="1477"/>
      <c r="M13" s="1477"/>
      <c r="N13" s="1477"/>
      <c r="O13" s="1477"/>
      <c r="P13" s="1477"/>
      <c r="Q13" s="1477"/>
      <c r="R13" s="1477"/>
      <c r="S13" s="1477"/>
      <c r="T13" s="1477"/>
      <c r="U13" s="1477"/>
      <c r="V13" s="1477"/>
      <c r="W13" s="1477"/>
      <c r="X13" s="1477"/>
      <c r="Y13" s="1477"/>
      <c r="Z13" s="1477"/>
      <c r="AA13" s="1477"/>
      <c r="AB13" s="1477"/>
    </row>
    <row r="14" spans="1:28" ht="33" customHeight="1">
      <c r="B14" s="1478" t="s">
        <v>597</v>
      </c>
      <c r="C14" s="1478"/>
      <c r="D14" s="1479" t="s">
        <v>598</v>
      </c>
      <c r="E14" s="1479"/>
      <c r="F14" s="1479"/>
      <c r="G14" s="1479"/>
      <c r="H14" s="1479"/>
      <c r="I14" s="1479"/>
      <c r="J14" s="1479"/>
      <c r="K14" s="1479"/>
      <c r="L14" s="1479"/>
      <c r="M14" s="1479"/>
      <c r="N14" s="1479"/>
      <c r="O14" s="1479"/>
      <c r="P14" s="1479"/>
      <c r="Q14" s="1479"/>
      <c r="R14" s="1479"/>
      <c r="S14" s="1479"/>
      <c r="T14" s="1479"/>
      <c r="U14" s="1479"/>
      <c r="V14" s="1479"/>
      <c r="W14" s="1479"/>
      <c r="X14" s="1479"/>
      <c r="Y14" s="1479"/>
      <c r="Z14" s="1479"/>
      <c r="AA14" s="1479"/>
      <c r="AB14" s="1479"/>
    </row>
    <row r="15" spans="1:28" ht="33" customHeight="1">
      <c r="B15" s="1478" t="s">
        <v>597</v>
      </c>
      <c r="C15" s="1478"/>
      <c r="D15" s="1479" t="s">
        <v>596</v>
      </c>
      <c r="E15" s="1479"/>
      <c r="F15" s="1479"/>
      <c r="G15" s="1479"/>
      <c r="H15" s="1479"/>
      <c r="I15" s="1479"/>
      <c r="J15" s="1479"/>
      <c r="K15" s="1479"/>
      <c r="L15" s="1479"/>
      <c r="M15" s="1479"/>
      <c r="N15" s="1479"/>
      <c r="O15" s="1479"/>
      <c r="P15" s="1479"/>
      <c r="Q15" s="1479"/>
      <c r="R15" s="1479"/>
      <c r="S15" s="1479"/>
      <c r="T15" s="1479"/>
      <c r="U15" s="1479"/>
      <c r="V15" s="1479"/>
      <c r="W15" s="1479"/>
      <c r="X15" s="1479"/>
      <c r="Y15" s="1479"/>
      <c r="Z15" s="1479"/>
      <c r="AA15" s="1479"/>
      <c r="AB15" s="1479"/>
    </row>
    <row r="16" spans="1:28" s="585" customFormat="1" ht="13.5" customHeight="1">
      <c r="B16" s="587"/>
      <c r="K16" s="586"/>
      <c r="L16" s="586"/>
      <c r="M16" s="586"/>
      <c r="N16" s="586"/>
      <c r="O16" s="586"/>
      <c r="P16" s="586"/>
      <c r="Q16" s="586"/>
      <c r="R16" s="586"/>
      <c r="S16" s="586"/>
    </row>
    <row r="17" spans="1:28" ht="118.15" customHeight="1">
      <c r="A17" s="584"/>
      <c r="B17" s="1480" t="s">
        <v>595</v>
      </c>
      <c r="C17" s="1480"/>
      <c r="D17" s="1480"/>
      <c r="E17" s="1480"/>
      <c r="F17" s="1480"/>
      <c r="G17" s="1480"/>
      <c r="H17" s="1480"/>
      <c r="I17" s="1480"/>
      <c r="J17" s="1480"/>
      <c r="K17" s="1480"/>
      <c r="L17" s="1480"/>
      <c r="M17" s="1480"/>
      <c r="N17" s="1480"/>
      <c r="O17" s="1480"/>
      <c r="P17" s="1480"/>
      <c r="Q17" s="1480"/>
      <c r="R17" s="1480"/>
      <c r="S17" s="1480"/>
      <c r="T17" s="1480"/>
      <c r="U17" s="1480"/>
      <c r="V17" s="1480"/>
      <c r="W17" s="1480"/>
      <c r="X17" s="1480"/>
      <c r="Y17" s="1480"/>
      <c r="Z17" s="1480"/>
      <c r="AA17" s="1480"/>
      <c r="AB17" s="1480"/>
    </row>
    <row r="18" spans="1:28" ht="10.15" customHeight="1">
      <c r="A18" s="498"/>
      <c r="B18" s="583"/>
      <c r="C18" s="583"/>
      <c r="D18" s="583"/>
      <c r="E18" s="583"/>
      <c r="F18" s="583"/>
      <c r="G18" s="583"/>
      <c r="H18" s="583"/>
      <c r="I18" s="583"/>
      <c r="J18" s="583"/>
      <c r="K18" s="583"/>
      <c r="L18" s="583"/>
      <c r="M18" s="583"/>
      <c r="N18" s="583"/>
      <c r="O18" s="583"/>
      <c r="P18" s="583"/>
      <c r="Q18" s="583"/>
      <c r="R18" s="583"/>
      <c r="S18" s="583"/>
      <c r="T18" s="583"/>
      <c r="U18" s="583"/>
      <c r="V18" s="583"/>
      <c r="W18" s="583"/>
      <c r="X18" s="583"/>
      <c r="Y18" s="583"/>
      <c r="Z18" s="583"/>
      <c r="AA18" s="583"/>
      <c r="AB18" s="583"/>
    </row>
    <row r="19" spans="1:28" ht="36" customHeight="1">
      <c r="B19" s="1476" t="s">
        <v>594</v>
      </c>
      <c r="C19" s="1476"/>
      <c r="D19" s="1476"/>
      <c r="E19" s="1476"/>
      <c r="F19" s="1476"/>
      <c r="G19" s="1476"/>
      <c r="H19" s="1476"/>
      <c r="I19" s="1476"/>
      <c r="J19" s="1476"/>
      <c r="K19" s="1476"/>
      <c r="L19" s="1476"/>
      <c r="M19" s="1476"/>
      <c r="N19" s="1476"/>
      <c r="O19" s="1476"/>
      <c r="P19" s="1476"/>
      <c r="Q19" s="1476"/>
      <c r="R19" s="1476"/>
      <c r="S19" s="1476"/>
      <c r="T19" s="1476"/>
      <c r="U19" s="1476"/>
      <c r="V19" s="1476"/>
      <c r="W19" s="1476"/>
      <c r="X19" s="1476"/>
      <c r="Y19" s="1476"/>
      <c r="Z19" s="1476"/>
      <c r="AA19" s="1476"/>
      <c r="AB19" s="1476"/>
    </row>
    <row r="21" spans="1:28" ht="18" customHeight="1">
      <c r="J21" s="1475" t="s">
        <v>408</v>
      </c>
      <c r="K21" s="1475"/>
      <c r="L21" s="1475"/>
      <c r="M21" s="1475"/>
      <c r="N21" s="1475"/>
      <c r="O21" s="1475"/>
      <c r="P21" s="1475"/>
      <c r="R21" s="1069"/>
      <c r="S21" s="1069"/>
      <c r="T21" s="1069"/>
      <c r="U21" s="1069"/>
      <c r="V21" s="1069"/>
      <c r="W21" s="1069"/>
      <c r="X21" s="1069"/>
      <c r="Y21" s="1069"/>
      <c r="Z21" s="1069"/>
      <c r="AA21" s="1069"/>
      <c r="AB21" s="1069"/>
    </row>
    <row r="22" spans="1:28" ht="18" customHeight="1">
      <c r="L22" s="1102" t="s">
        <v>407</v>
      </c>
      <c r="M22" s="1102"/>
      <c r="N22" s="1102"/>
      <c r="O22" s="1102"/>
      <c r="P22" s="1102"/>
      <c r="Q22" s="1102"/>
      <c r="R22" s="1103"/>
      <c r="S22" s="1103"/>
      <c r="T22" s="1103"/>
      <c r="U22" s="1103"/>
      <c r="V22" s="1103"/>
      <c r="W22" s="1103"/>
      <c r="X22" s="1103"/>
      <c r="Y22" s="1103"/>
      <c r="Z22" s="1103"/>
      <c r="AA22" s="1103"/>
      <c r="AB22" s="1103"/>
    </row>
    <row r="23" spans="1:28" ht="18" customHeight="1">
      <c r="L23" s="1095" t="s">
        <v>406</v>
      </c>
      <c r="M23" s="1095"/>
      <c r="N23" s="1095"/>
      <c r="O23" s="1095"/>
      <c r="P23" s="1095"/>
      <c r="Q23" s="1095"/>
      <c r="R23" s="1096"/>
      <c r="S23" s="1096"/>
      <c r="T23" s="1096"/>
      <c r="U23" s="1096"/>
      <c r="V23" s="1096"/>
      <c r="W23" s="1096"/>
      <c r="X23" s="1096"/>
      <c r="Y23" s="1096"/>
      <c r="Z23" s="1096"/>
      <c r="AA23" s="1096"/>
      <c r="AB23" s="1096"/>
    </row>
  </sheetData>
  <mergeCells count="27">
    <mergeCell ref="A2:AB2"/>
    <mergeCell ref="K9:S9"/>
    <mergeCell ref="T9:AB9"/>
    <mergeCell ref="B10:J10"/>
    <mergeCell ref="K10:R10"/>
    <mergeCell ref="T10:AA10"/>
    <mergeCell ref="I4:N4"/>
    <mergeCell ref="O4:AB4"/>
    <mergeCell ref="I5:N5"/>
    <mergeCell ref="O5:AB5"/>
    <mergeCell ref="I6:N6"/>
    <mergeCell ref="B9:J9"/>
    <mergeCell ref="O6:AB6"/>
    <mergeCell ref="L23:Q23"/>
    <mergeCell ref="R23:AB23"/>
    <mergeCell ref="J21:P21"/>
    <mergeCell ref="R21:AB21"/>
    <mergeCell ref="B12:AB12"/>
    <mergeCell ref="B13:AB13"/>
    <mergeCell ref="B19:AB19"/>
    <mergeCell ref="B14:C14"/>
    <mergeCell ref="D14:AB14"/>
    <mergeCell ref="B15:C15"/>
    <mergeCell ref="D15:AB15"/>
    <mergeCell ref="B17:AB17"/>
    <mergeCell ref="L22:Q22"/>
    <mergeCell ref="R22:AB22"/>
  </mergeCells>
  <phoneticPr fontId="4"/>
  <dataValidations count="1">
    <dataValidation type="list" allowBlank="1" showInputMessage="1" showErrorMessage="1" sqref="B14:C15" xr:uid="{BA549E52-A346-47BF-B58E-9C79703C0D6D}">
      <formula1>"　,○"</formula1>
    </dataValidation>
  </dataValidations>
  <printOptions horizontalCentered="1"/>
  <pageMargins left="0.78740157480314965" right="0.78740157480314965" top="0.59055118110236227" bottom="0.59055118110236227" header="0.51181102362204722" footer="0.51181102362204722"/>
  <pageSetup paperSize="9" scale="88" fitToHeight="0" orientation="portrait" r:id="rId1"/>
  <headerFooter alignWithMargins="0"/>
  <rowBreaks count="1" manualBreakCount="1">
    <brk id="24" max="27"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05178-602D-4A3F-A888-5908F2623BF2}">
  <sheetPr>
    <pageSetUpPr fitToPage="1"/>
  </sheetPr>
  <dimension ref="A1:AL38"/>
  <sheetViews>
    <sheetView showGridLines="0" view="pageBreakPreview" zoomScale="85" zoomScaleNormal="70" zoomScaleSheetLayoutView="85" workbookViewId="0">
      <selection activeCell="BB16" sqref="BB16"/>
    </sheetView>
  </sheetViews>
  <sheetFormatPr defaultColWidth="2.375" defaultRowHeight="13.5"/>
  <cols>
    <col min="1" max="1" width="2.375" style="590"/>
    <col min="2" max="37" width="2.375" style="591"/>
    <col min="38" max="16384" width="2.375" style="590"/>
  </cols>
  <sheetData>
    <row r="1" spans="1:38">
      <c r="B1" s="599" t="s">
        <v>613</v>
      </c>
      <c r="C1" s="594"/>
      <c r="D1" s="594"/>
      <c r="E1" s="594"/>
      <c r="F1" s="594"/>
      <c r="G1" s="594"/>
      <c r="H1" s="594"/>
      <c r="I1" s="594"/>
      <c r="J1" s="594"/>
      <c r="K1" s="594"/>
      <c r="L1" s="594"/>
      <c r="M1" s="594"/>
      <c r="N1" s="594"/>
      <c r="O1" s="594"/>
      <c r="P1" s="594"/>
      <c r="Q1" s="594"/>
      <c r="R1" s="594"/>
      <c r="S1" s="594"/>
      <c r="T1" s="594"/>
      <c r="U1" s="594"/>
      <c r="V1" s="594"/>
      <c r="W1" s="594"/>
      <c r="X1" s="594"/>
      <c r="Y1" s="594"/>
      <c r="Z1" s="598"/>
      <c r="AA1" s="598"/>
      <c r="AB1" s="598"/>
      <c r="AC1" s="598"/>
      <c r="AD1" s="598"/>
      <c r="AE1" s="598"/>
      <c r="AF1" s="598"/>
      <c r="AG1" s="598"/>
      <c r="AH1" s="598"/>
      <c r="AI1" s="598"/>
      <c r="AJ1" s="598"/>
      <c r="AK1" s="598"/>
    </row>
    <row r="2" spans="1:38">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row>
    <row r="3" spans="1:38" ht="17.25">
      <c r="B3" s="1495" t="s">
        <v>612</v>
      </c>
      <c r="C3" s="1495"/>
      <c r="D3" s="1495"/>
      <c r="E3" s="1495"/>
      <c r="F3" s="1495"/>
      <c r="G3" s="1495"/>
      <c r="H3" s="1495"/>
      <c r="I3" s="1495"/>
      <c r="J3" s="1495"/>
      <c r="K3" s="1495"/>
      <c r="L3" s="1495"/>
      <c r="M3" s="1495"/>
      <c r="N3" s="1495"/>
      <c r="O3" s="1495"/>
      <c r="P3" s="1495"/>
      <c r="Q3" s="1495"/>
      <c r="R3" s="1495"/>
      <c r="S3" s="1495"/>
      <c r="T3" s="1495"/>
      <c r="U3" s="1495"/>
      <c r="V3" s="1495"/>
      <c r="W3" s="1495"/>
      <c r="X3" s="1496" t="str">
        <f>様式1!$AQ$2</f>
        <v>７</v>
      </c>
      <c r="Y3" s="1496"/>
      <c r="Z3" s="597" t="s">
        <v>611</v>
      </c>
      <c r="AA3" s="597"/>
      <c r="AB3" s="597"/>
      <c r="AC3" s="596"/>
      <c r="AD3" s="595"/>
      <c r="AE3" s="595"/>
      <c r="AF3" s="595"/>
      <c r="AG3" s="594"/>
      <c r="AH3" s="594"/>
      <c r="AI3" s="594"/>
      <c r="AJ3" s="594"/>
      <c r="AK3" s="594"/>
    </row>
    <row r="4" spans="1:38">
      <c r="B4" s="594"/>
      <c r="C4" s="594"/>
      <c r="D4" s="594"/>
      <c r="E4" s="594"/>
      <c r="F4" s="594"/>
      <c r="G4" s="594"/>
      <c r="H4" s="594"/>
      <c r="I4" s="594"/>
      <c r="J4" s="594"/>
      <c r="K4" s="594"/>
      <c r="L4" s="594"/>
      <c r="M4" s="594"/>
      <c r="N4" s="594"/>
      <c r="O4" s="594"/>
      <c r="P4" s="594"/>
      <c r="Q4" s="594"/>
      <c r="R4" s="594"/>
      <c r="S4" s="594"/>
      <c r="T4" s="594"/>
      <c r="U4" s="594"/>
      <c r="V4" s="594"/>
      <c r="W4" s="594"/>
      <c r="X4" s="594"/>
      <c r="Y4" s="594"/>
      <c r="Z4" s="594"/>
      <c r="AA4" s="594"/>
      <c r="AB4" s="594"/>
      <c r="AC4" s="594"/>
      <c r="AD4" s="594"/>
      <c r="AE4" s="594"/>
      <c r="AF4" s="594"/>
      <c r="AG4" s="594"/>
      <c r="AH4" s="594"/>
      <c r="AI4" s="594"/>
      <c r="AJ4" s="594"/>
      <c r="AK4" s="594"/>
    </row>
    <row r="5" spans="1:38" s="421" customFormat="1" ht="17.25" customHeight="1">
      <c r="A5" s="585"/>
      <c r="B5" s="585"/>
      <c r="F5" s="457"/>
      <c r="G5" s="457"/>
      <c r="M5" s="438"/>
      <c r="N5" s="438"/>
      <c r="O5" s="438"/>
      <c r="P5" s="438"/>
      <c r="Q5" s="585"/>
      <c r="R5" s="585"/>
      <c r="S5" s="585"/>
      <c r="T5" s="585"/>
      <c r="U5" s="585"/>
      <c r="V5" s="585"/>
      <c r="W5" s="585"/>
      <c r="X5" s="585"/>
      <c r="Y5" s="585"/>
      <c r="Z5" s="585"/>
      <c r="AA5" s="585"/>
      <c r="AB5" s="585"/>
      <c r="AC5" s="585"/>
      <c r="AD5" s="585"/>
      <c r="AE5" s="585"/>
      <c r="AF5" s="585"/>
      <c r="AG5" s="585"/>
      <c r="AH5" s="585"/>
      <c r="AI5" s="585"/>
      <c r="AJ5" s="585"/>
      <c r="AK5" s="585"/>
      <c r="AL5" s="585"/>
    </row>
    <row r="6" spans="1:38" s="421" customFormat="1" ht="17.25" customHeight="1">
      <c r="A6" s="585"/>
      <c r="B6" s="585"/>
      <c r="F6" s="1062" t="str">
        <f>様式1!F5</f>
        <v>横須賀市長　殿</v>
      </c>
      <c r="G6" s="1062"/>
      <c r="H6" s="1062"/>
      <c r="I6" s="1062"/>
      <c r="J6" s="1062"/>
      <c r="K6" s="1062"/>
      <c r="L6" s="1062"/>
      <c r="M6" s="438"/>
      <c r="N6" s="438"/>
      <c r="O6" s="438"/>
      <c r="P6" s="585"/>
      <c r="Q6" s="585"/>
      <c r="R6" s="585"/>
      <c r="S6" s="585"/>
      <c r="T6" s="585"/>
      <c r="U6" s="585"/>
      <c r="V6" s="585"/>
      <c r="W6" s="585"/>
      <c r="X6" s="585"/>
      <c r="Y6" s="585"/>
      <c r="Z6" s="585"/>
      <c r="AA6" s="585"/>
      <c r="AB6" s="585"/>
      <c r="AC6" s="585"/>
      <c r="AD6" s="585"/>
      <c r="AE6" s="585"/>
      <c r="AF6" s="585"/>
      <c r="AG6" s="585"/>
      <c r="AH6" s="585"/>
      <c r="AI6" s="585"/>
      <c r="AJ6" s="585"/>
      <c r="AK6" s="585"/>
      <c r="AL6" s="585"/>
    </row>
    <row r="7" spans="1:38" s="421" customFormat="1" ht="17.25" customHeight="1" thickBot="1">
      <c r="A7" s="585"/>
      <c r="B7" s="585"/>
      <c r="C7" s="585"/>
      <c r="D7" s="585"/>
      <c r="E7" s="585"/>
      <c r="F7" s="438"/>
      <c r="G7" s="438"/>
      <c r="H7" s="438"/>
      <c r="I7" s="438"/>
      <c r="J7" s="438"/>
      <c r="K7" s="438"/>
      <c r="L7" s="438"/>
      <c r="M7" s="438"/>
      <c r="N7" s="438"/>
      <c r="O7" s="438"/>
      <c r="P7" s="438"/>
      <c r="Q7" s="438"/>
      <c r="R7" s="438"/>
      <c r="S7" s="438"/>
      <c r="T7" s="585"/>
      <c r="U7" s="585"/>
      <c r="V7" s="585"/>
      <c r="W7" s="585"/>
      <c r="X7" s="716"/>
      <c r="Y7" s="621"/>
      <c r="Z7" s="717"/>
      <c r="AA7" s="621"/>
      <c r="AB7" s="621"/>
      <c r="AC7" s="621"/>
      <c r="AD7" s="621"/>
      <c r="AE7" s="621"/>
      <c r="AF7" s="621"/>
      <c r="AG7" s="621"/>
      <c r="AH7" s="621"/>
      <c r="AI7" s="621"/>
      <c r="AJ7" s="621"/>
      <c r="AK7" s="621"/>
      <c r="AL7" s="585"/>
    </row>
    <row r="8" spans="1:38" s="421" customFormat="1" ht="17.25" customHeight="1">
      <c r="A8" s="585"/>
      <c r="B8" s="585"/>
      <c r="C8" s="585"/>
      <c r="D8" s="585"/>
      <c r="E8" s="585"/>
      <c r="F8" s="438"/>
      <c r="G8" s="438"/>
      <c r="H8" s="585"/>
      <c r="I8" s="585"/>
      <c r="J8" s="585"/>
      <c r="K8" s="585"/>
      <c r="L8" s="585"/>
      <c r="M8" s="585"/>
      <c r="N8" s="585"/>
      <c r="O8" s="585"/>
      <c r="P8" s="585"/>
      <c r="Q8" s="1503" t="s">
        <v>402</v>
      </c>
      <c r="R8" s="1504"/>
      <c r="S8" s="1504"/>
      <c r="T8" s="1504"/>
      <c r="U8" s="1504"/>
      <c r="V8" s="1504"/>
      <c r="W8" s="1504"/>
      <c r="X8" s="1504"/>
      <c r="Y8" s="1092" t="str">
        <f>様式1!U7</f>
        <v>横須賀市</v>
      </c>
      <c r="Z8" s="1093"/>
      <c r="AA8" s="1093"/>
      <c r="AB8" s="1093"/>
      <c r="AC8" s="1093"/>
      <c r="AD8" s="1093"/>
      <c r="AE8" s="1093"/>
      <c r="AF8" s="1093"/>
      <c r="AG8" s="1093"/>
      <c r="AH8" s="1093"/>
      <c r="AI8" s="1093"/>
      <c r="AJ8" s="1093"/>
      <c r="AK8" s="1094"/>
      <c r="AL8" s="585"/>
    </row>
    <row r="9" spans="1:38" s="421" customFormat="1" ht="17.25" customHeight="1">
      <c r="A9" s="585"/>
      <c r="B9" s="585"/>
      <c r="C9" s="585"/>
      <c r="D9" s="585"/>
      <c r="E9" s="585"/>
      <c r="F9" s="438"/>
      <c r="G9" s="438"/>
      <c r="H9" s="585"/>
      <c r="I9" s="585"/>
      <c r="J9" s="585"/>
      <c r="K9" s="585"/>
      <c r="L9" s="585"/>
      <c r="M9" s="585"/>
      <c r="N9" s="585"/>
      <c r="O9" s="585"/>
      <c r="P9" s="585"/>
      <c r="Q9" s="1505" t="s">
        <v>401</v>
      </c>
      <c r="R9" s="1506"/>
      <c r="S9" s="1506"/>
      <c r="T9" s="1506"/>
      <c r="U9" s="1506"/>
      <c r="V9" s="1506"/>
      <c r="W9" s="1506"/>
      <c r="X9" s="1506"/>
      <c r="Y9" s="1489">
        <f>様式1!U8</f>
        <v>0</v>
      </c>
      <c r="Z9" s="1490"/>
      <c r="AA9" s="1490"/>
      <c r="AB9" s="1490"/>
      <c r="AC9" s="1490"/>
      <c r="AD9" s="1490"/>
      <c r="AE9" s="1490"/>
      <c r="AF9" s="1490"/>
      <c r="AG9" s="1490"/>
      <c r="AH9" s="1490"/>
      <c r="AI9" s="1490"/>
      <c r="AJ9" s="1490"/>
      <c r="AK9" s="1491"/>
      <c r="AL9" s="585"/>
    </row>
    <row r="10" spans="1:38" s="421" customFormat="1" ht="17.25" customHeight="1">
      <c r="A10" s="585"/>
      <c r="B10" s="585"/>
      <c r="C10" s="585"/>
      <c r="D10" s="585"/>
      <c r="E10" s="585"/>
      <c r="F10" s="438"/>
      <c r="G10" s="438"/>
      <c r="H10" s="585"/>
      <c r="I10" s="585"/>
      <c r="J10" s="585"/>
      <c r="K10" s="585"/>
      <c r="L10" s="585"/>
      <c r="M10" s="585"/>
      <c r="N10" s="585"/>
      <c r="O10" s="585"/>
      <c r="P10" s="585"/>
      <c r="Q10" s="1505" t="s">
        <v>400</v>
      </c>
      <c r="R10" s="1506"/>
      <c r="S10" s="1506"/>
      <c r="T10" s="1506"/>
      <c r="U10" s="1506"/>
      <c r="V10" s="1506"/>
      <c r="W10" s="1506"/>
      <c r="X10" s="1506"/>
      <c r="Y10" s="1489">
        <f>様式1!U9</f>
        <v>0</v>
      </c>
      <c r="Z10" s="1490"/>
      <c r="AA10" s="1490"/>
      <c r="AB10" s="1490"/>
      <c r="AC10" s="1490"/>
      <c r="AD10" s="1490"/>
      <c r="AE10" s="1490"/>
      <c r="AF10" s="1490"/>
      <c r="AG10" s="1490"/>
      <c r="AH10" s="1490"/>
      <c r="AI10" s="1490"/>
      <c r="AJ10" s="1490"/>
      <c r="AK10" s="1491"/>
      <c r="AL10" s="585"/>
    </row>
    <row r="11" spans="1:38" s="421" customFormat="1" ht="17.25" customHeight="1">
      <c r="A11" s="585"/>
      <c r="B11" s="585"/>
      <c r="C11" s="585"/>
      <c r="D11" s="585"/>
      <c r="E11" s="585"/>
      <c r="F11" s="438"/>
      <c r="G11" s="438"/>
      <c r="H11" s="585"/>
      <c r="I11" s="585"/>
      <c r="J11" s="585"/>
      <c r="K11" s="585"/>
      <c r="L11" s="585"/>
      <c r="M11" s="585"/>
      <c r="N11" s="585"/>
      <c r="O11" s="585"/>
      <c r="P11" s="585"/>
      <c r="Q11" s="1505" t="s">
        <v>610</v>
      </c>
      <c r="R11" s="1506"/>
      <c r="S11" s="1506"/>
      <c r="T11" s="1506"/>
      <c r="U11" s="1506"/>
      <c r="V11" s="1506"/>
      <c r="W11" s="1506"/>
      <c r="X11" s="1506"/>
      <c r="Y11" s="1516"/>
      <c r="Z11" s="1517"/>
      <c r="AA11" s="1517"/>
      <c r="AB11" s="1517"/>
      <c r="AC11" s="1517"/>
      <c r="AD11" s="1517"/>
      <c r="AE11" s="1517"/>
      <c r="AF11" s="1517"/>
      <c r="AG11" s="1517"/>
      <c r="AH11" s="1517"/>
      <c r="AI11" s="1517"/>
      <c r="AJ11" s="1517"/>
      <c r="AK11" s="1518"/>
      <c r="AL11" s="585"/>
    </row>
    <row r="12" spans="1:38" s="421" customFormat="1" ht="17.25" customHeight="1" thickBot="1">
      <c r="A12" s="585"/>
      <c r="B12" s="585"/>
      <c r="C12" s="585"/>
      <c r="D12" s="585"/>
      <c r="E12" s="585"/>
      <c r="F12" s="438"/>
      <c r="G12" s="438"/>
      <c r="H12" s="585"/>
      <c r="I12" s="585"/>
      <c r="J12" s="585"/>
      <c r="K12" s="585"/>
      <c r="L12" s="585"/>
      <c r="M12" s="585"/>
      <c r="N12" s="585"/>
      <c r="O12" s="585"/>
      <c r="P12" s="585"/>
      <c r="Q12" s="1519" t="s">
        <v>406</v>
      </c>
      <c r="R12" s="1520"/>
      <c r="S12" s="1520"/>
      <c r="T12" s="1520"/>
      <c r="U12" s="1520"/>
      <c r="V12" s="1520"/>
      <c r="W12" s="1520"/>
      <c r="X12" s="1520"/>
      <c r="Y12" s="1507"/>
      <c r="Z12" s="1508"/>
      <c r="AA12" s="1508"/>
      <c r="AB12" s="1508"/>
      <c r="AC12" s="1508"/>
      <c r="AD12" s="1508"/>
      <c r="AE12" s="1508"/>
      <c r="AF12" s="1508"/>
      <c r="AG12" s="1508"/>
      <c r="AH12" s="1508"/>
      <c r="AI12" s="1508"/>
      <c r="AJ12" s="1508"/>
      <c r="AK12" s="1509"/>
      <c r="AL12" s="585"/>
    </row>
    <row r="13" spans="1:38">
      <c r="B13" s="594"/>
      <c r="C13" s="594"/>
      <c r="D13" s="594"/>
      <c r="E13" s="594"/>
      <c r="F13" s="594"/>
      <c r="G13" s="594"/>
      <c r="H13" s="594"/>
      <c r="I13" s="594"/>
      <c r="J13" s="594"/>
      <c r="K13" s="594"/>
      <c r="L13" s="594"/>
      <c r="M13" s="594"/>
      <c r="N13" s="594"/>
      <c r="O13" s="594"/>
      <c r="P13" s="594"/>
      <c r="Q13" s="594"/>
      <c r="R13" s="594"/>
      <c r="S13" s="594"/>
      <c r="T13" s="594"/>
      <c r="U13" s="594"/>
      <c r="V13" s="594"/>
      <c r="W13" s="594"/>
      <c r="X13" s="594"/>
      <c r="Y13" s="594"/>
      <c r="Z13" s="594"/>
      <c r="AA13" s="594"/>
      <c r="AB13" s="594"/>
      <c r="AC13" s="594"/>
      <c r="AD13" s="594"/>
      <c r="AE13" s="594"/>
      <c r="AF13" s="594"/>
      <c r="AG13" s="594"/>
      <c r="AH13" s="594"/>
      <c r="AI13" s="594"/>
      <c r="AJ13" s="594"/>
      <c r="AK13" s="594"/>
    </row>
    <row r="14" spans="1:38" ht="22.5" customHeight="1">
      <c r="B14" s="593" t="s">
        <v>609</v>
      </c>
      <c r="C14" s="593"/>
      <c r="D14" s="593"/>
      <c r="E14" s="593"/>
      <c r="F14" s="593"/>
      <c r="G14" s="593"/>
      <c r="H14" s="593"/>
      <c r="I14" s="593"/>
      <c r="J14" s="593"/>
      <c r="K14" s="593"/>
      <c r="L14" s="593"/>
      <c r="M14" s="593"/>
      <c r="N14" s="593"/>
      <c r="O14" s="593"/>
      <c r="P14" s="593"/>
      <c r="Q14" s="593"/>
      <c r="R14" s="593"/>
      <c r="S14" s="593"/>
      <c r="T14" s="593"/>
      <c r="U14" s="593"/>
      <c r="V14" s="593"/>
      <c r="W14" s="593"/>
      <c r="X14" s="593"/>
      <c r="Y14" s="593"/>
      <c r="Z14" s="593"/>
      <c r="AA14" s="593"/>
      <c r="AB14" s="593"/>
      <c r="AC14" s="593"/>
      <c r="AD14" s="593"/>
      <c r="AE14" s="593"/>
      <c r="AF14" s="593"/>
      <c r="AG14" s="593"/>
      <c r="AH14" s="593"/>
      <c r="AI14" s="593"/>
      <c r="AJ14" s="593"/>
      <c r="AK14" s="593"/>
      <c r="AL14" s="592"/>
    </row>
    <row r="15" spans="1:38" ht="46.5" customHeight="1">
      <c r="B15" s="1497" t="s">
        <v>608</v>
      </c>
      <c r="C15" s="1498"/>
      <c r="D15" s="1498"/>
      <c r="E15" s="1498"/>
      <c r="F15" s="1498"/>
      <c r="G15" s="1498"/>
      <c r="H15" s="1498"/>
      <c r="I15" s="1498"/>
      <c r="J15" s="1498"/>
      <c r="K15" s="1498"/>
      <c r="L15" s="1498"/>
      <c r="M15" s="1498"/>
      <c r="N15" s="1498"/>
      <c r="O15" s="1498"/>
      <c r="P15" s="1498"/>
      <c r="Q15" s="1498"/>
      <c r="R15" s="1498"/>
      <c r="S15" s="1498"/>
      <c r="T15" s="1498"/>
      <c r="U15" s="1498"/>
      <c r="V15" s="1498"/>
      <c r="W15" s="1498"/>
      <c r="X15" s="1498"/>
      <c r="Y15" s="1498"/>
      <c r="Z15" s="1498"/>
      <c r="AA15" s="1498"/>
      <c r="AB15" s="1498"/>
      <c r="AC15" s="1498"/>
      <c r="AD15" s="1498"/>
      <c r="AE15" s="1498"/>
      <c r="AF15" s="1498"/>
      <c r="AG15" s="1498"/>
      <c r="AH15" s="1498"/>
      <c r="AI15" s="1498"/>
      <c r="AJ15" s="1498"/>
      <c r="AK15" s="1499"/>
      <c r="AL15" s="592"/>
    </row>
    <row r="16" spans="1:38" ht="86.25" customHeight="1">
      <c r="B16" s="1500"/>
      <c r="C16" s="1501"/>
      <c r="D16" s="1501"/>
      <c r="E16" s="1501"/>
      <c r="F16" s="1501"/>
      <c r="G16" s="1501"/>
      <c r="H16" s="1501"/>
      <c r="I16" s="1501"/>
      <c r="J16" s="1501"/>
      <c r="K16" s="1501"/>
      <c r="L16" s="1501"/>
      <c r="M16" s="1501"/>
      <c r="N16" s="1501"/>
      <c r="O16" s="1501"/>
      <c r="P16" s="1501"/>
      <c r="Q16" s="1501"/>
      <c r="R16" s="1501"/>
      <c r="S16" s="1501"/>
      <c r="T16" s="1501"/>
      <c r="U16" s="1501"/>
      <c r="V16" s="1501"/>
      <c r="W16" s="1501"/>
      <c r="X16" s="1501"/>
      <c r="Y16" s="1501"/>
      <c r="Z16" s="1501"/>
      <c r="AA16" s="1501"/>
      <c r="AB16" s="1501"/>
      <c r="AC16" s="1501"/>
      <c r="AD16" s="1501"/>
      <c r="AE16" s="1501"/>
      <c r="AF16" s="1501"/>
      <c r="AG16" s="1501"/>
      <c r="AH16" s="1501"/>
      <c r="AI16" s="1501"/>
      <c r="AJ16" s="1501"/>
      <c r="AK16" s="1502"/>
      <c r="AL16" s="592"/>
    </row>
    <row r="17" spans="2:38">
      <c r="B17" s="593"/>
      <c r="C17" s="593"/>
      <c r="D17" s="593"/>
      <c r="E17" s="593"/>
      <c r="F17" s="593"/>
      <c r="G17" s="593"/>
      <c r="H17" s="593"/>
      <c r="I17" s="593"/>
      <c r="J17" s="593"/>
      <c r="K17" s="593"/>
      <c r="L17" s="593"/>
      <c r="M17" s="593"/>
      <c r="N17" s="593"/>
      <c r="O17" s="593"/>
      <c r="P17" s="593"/>
      <c r="Q17" s="593"/>
      <c r="R17" s="593"/>
      <c r="S17" s="593"/>
      <c r="T17" s="593"/>
      <c r="U17" s="593"/>
      <c r="V17" s="593"/>
      <c r="W17" s="593"/>
      <c r="X17" s="593"/>
      <c r="Y17" s="593"/>
      <c r="Z17" s="593"/>
      <c r="AA17" s="593"/>
      <c r="AB17" s="593"/>
      <c r="AC17" s="593"/>
      <c r="AD17" s="593"/>
      <c r="AE17" s="593"/>
      <c r="AF17" s="593"/>
      <c r="AG17" s="593"/>
      <c r="AH17" s="593"/>
      <c r="AI17" s="593"/>
      <c r="AJ17" s="593"/>
      <c r="AK17" s="593"/>
      <c r="AL17" s="592"/>
    </row>
    <row r="18" spans="2:38" ht="22.5" customHeight="1">
      <c r="B18" s="593" t="s">
        <v>607</v>
      </c>
      <c r="C18" s="593"/>
      <c r="D18" s="593"/>
      <c r="E18" s="593"/>
      <c r="F18" s="593"/>
      <c r="G18" s="593"/>
      <c r="H18" s="593"/>
      <c r="I18" s="593"/>
      <c r="J18" s="593"/>
      <c r="K18" s="593"/>
      <c r="L18" s="593"/>
      <c r="M18" s="593"/>
      <c r="N18" s="593"/>
      <c r="O18" s="593"/>
      <c r="P18" s="593"/>
      <c r="Q18" s="593"/>
      <c r="R18" s="593"/>
      <c r="S18" s="593"/>
      <c r="T18" s="593"/>
      <c r="U18" s="593"/>
      <c r="V18" s="593"/>
      <c r="W18" s="593"/>
      <c r="X18" s="593"/>
      <c r="Y18" s="593"/>
      <c r="Z18" s="593"/>
      <c r="AA18" s="593"/>
      <c r="AB18" s="593"/>
      <c r="AC18" s="593"/>
      <c r="AD18" s="593"/>
      <c r="AE18" s="593"/>
      <c r="AF18" s="593"/>
      <c r="AG18" s="593"/>
      <c r="AH18" s="593"/>
      <c r="AI18" s="593"/>
      <c r="AJ18" s="593"/>
      <c r="AK18" s="593"/>
      <c r="AL18" s="592"/>
    </row>
    <row r="19" spans="2:38" ht="86.25" customHeight="1">
      <c r="B19" s="1510"/>
      <c r="C19" s="1511"/>
      <c r="D19" s="1511"/>
      <c r="E19" s="1511"/>
      <c r="F19" s="1511"/>
      <c r="G19" s="1511"/>
      <c r="H19" s="1511"/>
      <c r="I19" s="1511"/>
      <c r="J19" s="1511"/>
      <c r="K19" s="1511"/>
      <c r="L19" s="1511"/>
      <c r="M19" s="1511"/>
      <c r="N19" s="1511"/>
      <c r="O19" s="1511"/>
      <c r="P19" s="1511"/>
      <c r="Q19" s="1511"/>
      <c r="R19" s="1511"/>
      <c r="S19" s="1511"/>
      <c r="T19" s="1511"/>
      <c r="U19" s="1511"/>
      <c r="V19" s="1511"/>
      <c r="W19" s="1511"/>
      <c r="X19" s="1511"/>
      <c r="Y19" s="1511"/>
      <c r="Z19" s="1511"/>
      <c r="AA19" s="1511"/>
      <c r="AB19" s="1511"/>
      <c r="AC19" s="1511"/>
      <c r="AD19" s="1511"/>
      <c r="AE19" s="1511"/>
      <c r="AF19" s="1511"/>
      <c r="AG19" s="1511"/>
      <c r="AH19" s="1511"/>
      <c r="AI19" s="1511"/>
      <c r="AJ19" s="1511"/>
      <c r="AK19" s="1512"/>
      <c r="AL19" s="592"/>
    </row>
    <row r="20" spans="2:38">
      <c r="B20" s="593"/>
      <c r="C20" s="593"/>
      <c r="D20" s="593"/>
      <c r="E20" s="593"/>
      <c r="F20" s="593"/>
      <c r="G20" s="593"/>
      <c r="H20" s="593"/>
      <c r="I20" s="593"/>
      <c r="J20" s="593"/>
      <c r="K20" s="593"/>
      <c r="L20" s="593"/>
      <c r="M20" s="593"/>
      <c r="N20" s="593"/>
      <c r="O20" s="593"/>
      <c r="P20" s="593"/>
      <c r="Q20" s="593"/>
      <c r="R20" s="593"/>
      <c r="S20" s="593"/>
      <c r="T20" s="593"/>
      <c r="U20" s="593"/>
      <c r="V20" s="593"/>
      <c r="W20" s="593"/>
      <c r="X20" s="593"/>
      <c r="Y20" s="593"/>
      <c r="Z20" s="593"/>
      <c r="AA20" s="593"/>
      <c r="AB20" s="593"/>
      <c r="AC20" s="593"/>
      <c r="AD20" s="593"/>
      <c r="AE20" s="593"/>
      <c r="AF20" s="593"/>
      <c r="AG20" s="593"/>
      <c r="AH20" s="593"/>
      <c r="AI20" s="593"/>
      <c r="AJ20" s="593"/>
      <c r="AK20" s="593"/>
      <c r="AL20" s="592"/>
    </row>
    <row r="21" spans="2:38" ht="22.5" customHeight="1">
      <c r="B21" s="593" t="s">
        <v>606</v>
      </c>
      <c r="C21" s="593"/>
      <c r="D21" s="593"/>
      <c r="E21" s="593"/>
      <c r="F21" s="593"/>
      <c r="G21" s="593"/>
      <c r="H21" s="593"/>
      <c r="I21" s="593"/>
      <c r="J21" s="593"/>
      <c r="K21" s="593"/>
      <c r="L21" s="593"/>
      <c r="M21" s="593"/>
      <c r="N21" s="593"/>
      <c r="O21" s="593"/>
      <c r="P21" s="593"/>
      <c r="Q21" s="593"/>
      <c r="R21" s="593"/>
      <c r="S21" s="593"/>
      <c r="T21" s="593"/>
      <c r="U21" s="593"/>
      <c r="V21" s="593"/>
      <c r="W21" s="593"/>
      <c r="X21" s="593"/>
      <c r="Y21" s="593"/>
      <c r="Z21" s="593"/>
      <c r="AA21" s="593"/>
      <c r="AB21" s="593"/>
      <c r="AC21" s="593"/>
      <c r="AD21" s="593"/>
      <c r="AE21" s="593"/>
      <c r="AF21" s="593"/>
      <c r="AG21" s="593"/>
      <c r="AH21" s="593"/>
      <c r="AI21" s="593"/>
      <c r="AJ21" s="593"/>
      <c r="AK21" s="593"/>
      <c r="AL21" s="592"/>
    </row>
    <row r="22" spans="2:38" ht="86.25" customHeight="1">
      <c r="B22" s="1510"/>
      <c r="C22" s="1511"/>
      <c r="D22" s="1511"/>
      <c r="E22" s="1511"/>
      <c r="F22" s="1511"/>
      <c r="G22" s="1511"/>
      <c r="H22" s="1511"/>
      <c r="I22" s="1511"/>
      <c r="J22" s="1511"/>
      <c r="K22" s="1511"/>
      <c r="L22" s="1511"/>
      <c r="M22" s="1511"/>
      <c r="N22" s="1511"/>
      <c r="O22" s="1511"/>
      <c r="P22" s="1511"/>
      <c r="Q22" s="1511"/>
      <c r="R22" s="1511"/>
      <c r="S22" s="1511"/>
      <c r="T22" s="1511"/>
      <c r="U22" s="1511"/>
      <c r="V22" s="1511"/>
      <c r="W22" s="1511"/>
      <c r="X22" s="1511"/>
      <c r="Y22" s="1511"/>
      <c r="Z22" s="1511"/>
      <c r="AA22" s="1511"/>
      <c r="AB22" s="1511"/>
      <c r="AC22" s="1511"/>
      <c r="AD22" s="1511"/>
      <c r="AE22" s="1511"/>
      <c r="AF22" s="1511"/>
      <c r="AG22" s="1511"/>
      <c r="AH22" s="1511"/>
      <c r="AI22" s="1511"/>
      <c r="AJ22" s="1511"/>
      <c r="AK22" s="1512"/>
      <c r="AL22" s="592"/>
    </row>
    <row r="23" spans="2:38">
      <c r="B23" s="593" t="s">
        <v>389</v>
      </c>
      <c r="C23" s="593" t="s">
        <v>605</v>
      </c>
      <c r="D23" s="593"/>
      <c r="E23" s="593"/>
      <c r="F23" s="593"/>
      <c r="G23" s="593"/>
      <c r="H23" s="593"/>
      <c r="I23" s="593"/>
      <c r="J23" s="593"/>
      <c r="K23" s="593"/>
      <c r="L23" s="593"/>
      <c r="M23" s="593"/>
      <c r="N23" s="593"/>
      <c r="O23" s="593"/>
      <c r="P23" s="593"/>
      <c r="Q23" s="593"/>
      <c r="R23" s="593"/>
      <c r="S23" s="593"/>
      <c r="T23" s="593"/>
      <c r="U23" s="593"/>
      <c r="V23" s="593"/>
      <c r="W23" s="593"/>
      <c r="X23" s="593"/>
      <c r="Y23" s="593"/>
      <c r="Z23" s="593"/>
      <c r="AA23" s="593"/>
      <c r="AB23" s="593"/>
      <c r="AC23" s="593"/>
      <c r="AD23" s="593"/>
      <c r="AE23" s="593"/>
      <c r="AF23" s="593"/>
      <c r="AG23" s="593"/>
      <c r="AH23" s="593"/>
      <c r="AI23" s="593"/>
      <c r="AJ23" s="593"/>
      <c r="AK23" s="593"/>
      <c r="AL23" s="592"/>
    </row>
    <row r="24" spans="2:38">
      <c r="B24" s="593"/>
      <c r="C24" s="593"/>
      <c r="D24" s="593"/>
      <c r="E24" s="593"/>
      <c r="F24" s="593"/>
      <c r="G24" s="593"/>
      <c r="H24" s="593"/>
      <c r="I24" s="593"/>
      <c r="J24" s="593"/>
      <c r="K24" s="593"/>
      <c r="L24" s="593"/>
      <c r="M24" s="593"/>
      <c r="N24" s="593"/>
      <c r="O24" s="593"/>
      <c r="P24" s="593"/>
      <c r="Q24" s="593"/>
      <c r="R24" s="593"/>
      <c r="S24" s="593"/>
      <c r="T24" s="593"/>
      <c r="U24" s="593"/>
      <c r="V24" s="593"/>
      <c r="W24" s="593"/>
      <c r="X24" s="593"/>
      <c r="Y24" s="593"/>
      <c r="Z24" s="593"/>
      <c r="AA24" s="593"/>
      <c r="AB24" s="593"/>
      <c r="AC24" s="593"/>
      <c r="AD24" s="593"/>
      <c r="AE24" s="593"/>
      <c r="AF24" s="593"/>
      <c r="AG24" s="593"/>
      <c r="AH24" s="593"/>
      <c r="AI24" s="593"/>
      <c r="AJ24" s="593"/>
      <c r="AK24" s="593"/>
      <c r="AL24" s="592"/>
    </row>
    <row r="25" spans="2:38" ht="22.5" customHeight="1">
      <c r="B25" s="593" t="s">
        <v>604</v>
      </c>
      <c r="C25" s="593"/>
      <c r="D25" s="593"/>
      <c r="E25" s="593"/>
      <c r="F25" s="593"/>
      <c r="G25" s="593"/>
      <c r="H25" s="593"/>
      <c r="I25" s="593"/>
      <c r="J25" s="593"/>
      <c r="K25" s="593"/>
      <c r="L25" s="593"/>
      <c r="M25" s="593"/>
      <c r="N25" s="593"/>
      <c r="O25" s="593"/>
      <c r="P25" s="593"/>
      <c r="Q25" s="593"/>
      <c r="R25" s="593"/>
      <c r="S25" s="593"/>
      <c r="T25" s="593"/>
      <c r="U25" s="593"/>
      <c r="V25" s="593"/>
      <c r="W25" s="593"/>
      <c r="X25" s="593"/>
      <c r="Y25" s="593"/>
      <c r="Z25" s="593"/>
      <c r="AA25" s="593"/>
      <c r="AB25" s="593"/>
      <c r="AC25" s="593"/>
      <c r="AD25" s="593"/>
      <c r="AE25" s="593"/>
      <c r="AF25" s="593"/>
      <c r="AG25" s="593"/>
      <c r="AH25" s="593"/>
      <c r="AI25" s="593"/>
      <c r="AJ25" s="593"/>
      <c r="AK25" s="593"/>
      <c r="AL25" s="592"/>
    </row>
    <row r="26" spans="2:38">
      <c r="B26" s="1513" t="s">
        <v>603</v>
      </c>
      <c r="C26" s="1514"/>
      <c r="D26" s="1514"/>
      <c r="E26" s="1514"/>
      <c r="F26" s="1514"/>
      <c r="G26" s="1514"/>
      <c r="H26" s="1514"/>
      <c r="I26" s="1514"/>
      <c r="J26" s="1514"/>
      <c r="K26" s="1514"/>
      <c r="L26" s="1514"/>
      <c r="M26" s="1514"/>
      <c r="N26" s="1514"/>
      <c r="O26" s="1514"/>
      <c r="P26" s="1514"/>
      <c r="Q26" s="1514"/>
      <c r="R26" s="1514"/>
      <c r="S26" s="1514"/>
      <c r="T26" s="1514"/>
      <c r="U26" s="1514"/>
      <c r="V26" s="1514"/>
      <c r="W26" s="1514"/>
      <c r="X26" s="1514"/>
      <c r="Y26" s="1514"/>
      <c r="Z26" s="1514"/>
      <c r="AA26" s="1514"/>
      <c r="AB26" s="1514"/>
      <c r="AC26" s="1514"/>
      <c r="AD26" s="1514"/>
      <c r="AE26" s="1514"/>
      <c r="AF26" s="1514"/>
      <c r="AG26" s="1514"/>
      <c r="AH26" s="1514"/>
      <c r="AI26" s="1514"/>
      <c r="AJ26" s="1514"/>
      <c r="AK26" s="1515"/>
      <c r="AL26" s="592"/>
    </row>
    <row r="27" spans="2:38" ht="86.25" customHeight="1">
      <c r="B27" s="1500"/>
      <c r="C27" s="1501"/>
      <c r="D27" s="1501"/>
      <c r="E27" s="1501"/>
      <c r="F27" s="1501"/>
      <c r="G27" s="1501"/>
      <c r="H27" s="1501"/>
      <c r="I27" s="1501"/>
      <c r="J27" s="1501"/>
      <c r="K27" s="1501"/>
      <c r="L27" s="1501"/>
      <c r="M27" s="1501"/>
      <c r="N27" s="1501"/>
      <c r="O27" s="1501"/>
      <c r="P27" s="1501"/>
      <c r="Q27" s="1501"/>
      <c r="R27" s="1501"/>
      <c r="S27" s="1501"/>
      <c r="T27" s="1501"/>
      <c r="U27" s="1501"/>
      <c r="V27" s="1501"/>
      <c r="W27" s="1501"/>
      <c r="X27" s="1501"/>
      <c r="Y27" s="1501"/>
      <c r="Z27" s="1501"/>
      <c r="AA27" s="1501"/>
      <c r="AB27" s="1501"/>
      <c r="AC27" s="1501"/>
      <c r="AD27" s="1501"/>
      <c r="AE27" s="1501"/>
      <c r="AF27" s="1501"/>
      <c r="AG27" s="1501"/>
      <c r="AH27" s="1501"/>
      <c r="AI27" s="1501"/>
      <c r="AJ27" s="1501"/>
      <c r="AK27" s="1502"/>
      <c r="AL27" s="592"/>
    </row>
    <row r="28" spans="2:38" ht="21" customHeight="1">
      <c r="B28" s="593"/>
      <c r="C28" s="593"/>
      <c r="D28" s="593"/>
      <c r="E28" s="593"/>
      <c r="F28" s="593"/>
      <c r="G28" s="593"/>
      <c r="H28" s="593"/>
      <c r="I28" s="593"/>
      <c r="J28" s="593"/>
      <c r="K28" s="593"/>
      <c r="L28" s="593"/>
      <c r="M28" s="593"/>
      <c r="N28" s="593"/>
      <c r="O28" s="593"/>
      <c r="P28" s="593"/>
      <c r="Q28" s="593"/>
      <c r="R28" s="593"/>
      <c r="S28" s="593"/>
      <c r="T28" s="593"/>
      <c r="U28" s="593"/>
      <c r="V28" s="593"/>
      <c r="W28" s="593"/>
      <c r="X28" s="593"/>
      <c r="Y28" s="593"/>
      <c r="Z28" s="593"/>
      <c r="AA28" s="593"/>
      <c r="AB28" s="593"/>
      <c r="AC28" s="593"/>
      <c r="AD28" s="593"/>
      <c r="AE28" s="593"/>
      <c r="AF28" s="593"/>
      <c r="AG28" s="593"/>
      <c r="AH28" s="593"/>
      <c r="AI28" s="593"/>
      <c r="AJ28" s="593"/>
      <c r="AK28" s="593"/>
      <c r="AL28" s="592"/>
    </row>
    <row r="29" spans="2:38" ht="6" customHeight="1">
      <c r="B29" s="593"/>
      <c r="C29" s="593"/>
      <c r="D29" s="593"/>
      <c r="E29" s="593"/>
      <c r="F29" s="593"/>
      <c r="G29" s="593"/>
      <c r="H29" s="593"/>
      <c r="I29" s="593"/>
      <c r="J29" s="593"/>
      <c r="K29" s="593"/>
      <c r="L29" s="593"/>
      <c r="M29" s="593"/>
      <c r="N29" s="593"/>
      <c r="O29" s="593"/>
      <c r="P29" s="593"/>
      <c r="Q29" s="593"/>
      <c r="R29" s="593"/>
      <c r="S29" s="593"/>
      <c r="T29" s="593"/>
      <c r="U29" s="593"/>
      <c r="V29" s="593"/>
      <c r="W29" s="593"/>
      <c r="X29" s="593"/>
      <c r="Y29" s="593"/>
      <c r="Z29" s="593"/>
      <c r="AA29" s="593"/>
      <c r="AB29" s="593"/>
      <c r="AC29" s="593"/>
      <c r="AD29" s="593"/>
      <c r="AE29" s="593"/>
      <c r="AF29" s="593"/>
      <c r="AG29" s="593"/>
      <c r="AH29" s="593"/>
      <c r="AI29" s="593"/>
      <c r="AJ29" s="593"/>
      <c r="AK29" s="593"/>
      <c r="AL29" s="592"/>
    </row>
    <row r="36" ht="3.6" customHeight="1"/>
    <row r="37" hidden="1"/>
    <row r="38" hidden="1"/>
  </sheetData>
  <mergeCells count="19">
    <mergeCell ref="B27:AK27"/>
    <mergeCell ref="B19:AK19"/>
    <mergeCell ref="B22:AK22"/>
    <mergeCell ref="B26:AK26"/>
    <mergeCell ref="Q11:X11"/>
    <mergeCell ref="Y11:AK11"/>
    <mergeCell ref="Q12:X12"/>
    <mergeCell ref="B3:W3"/>
    <mergeCell ref="X3:Y3"/>
    <mergeCell ref="B15:AK15"/>
    <mergeCell ref="B16:AK16"/>
    <mergeCell ref="Y8:AK8"/>
    <mergeCell ref="Y9:AK9"/>
    <mergeCell ref="Y10:AK10"/>
    <mergeCell ref="Q8:X8"/>
    <mergeCell ref="Q9:X9"/>
    <mergeCell ref="Q10:X10"/>
    <mergeCell ref="Y12:AK12"/>
    <mergeCell ref="F6:L6"/>
  </mergeCells>
  <phoneticPr fontId="4"/>
  <pageMargins left="0.7" right="0.7" top="0.75" bottom="0.75" header="0.3" footer="0.3"/>
  <pageSetup paperSize="9" scale="8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1E96-E55A-417C-AB22-E3FC44B64330}">
  <sheetPr>
    <tabColor theme="2" tint="-9.9978637043366805E-2"/>
    <pageSetUpPr fitToPage="1"/>
  </sheetPr>
  <dimension ref="A1:AA48"/>
  <sheetViews>
    <sheetView showGridLines="0" view="pageBreakPreview" zoomScale="70" zoomScaleNormal="70" zoomScaleSheetLayoutView="70" workbookViewId="0">
      <selection activeCell="W42" sqref="W42"/>
    </sheetView>
  </sheetViews>
  <sheetFormatPr defaultRowHeight="18.75"/>
  <cols>
    <col min="1" max="1" width="4.625" customWidth="1"/>
    <col min="2" max="2" width="35.375" customWidth="1"/>
    <col min="3" max="3" width="5.625" bestFit="1" customWidth="1"/>
    <col min="4" max="27" width="7.125" customWidth="1"/>
  </cols>
  <sheetData>
    <row r="1" spans="1:27">
      <c r="D1" s="144" t="s">
        <v>134</v>
      </c>
      <c r="E1" s="144" t="str">
        <f>D1</f>
        <v>D</v>
      </c>
      <c r="F1" s="144" t="str">
        <f>E1</f>
        <v>D</v>
      </c>
      <c r="G1" s="144" t="str">
        <f>F1</f>
        <v>D</v>
      </c>
      <c r="H1" s="144" t="s">
        <v>135</v>
      </c>
      <c r="I1" s="144" t="str">
        <f>H1</f>
        <v>C</v>
      </c>
      <c r="J1" s="144" t="str">
        <f>I1</f>
        <v>C</v>
      </c>
      <c r="K1" s="144" t="str">
        <f>J1</f>
        <v>C</v>
      </c>
      <c r="L1" s="144" t="s">
        <v>135</v>
      </c>
      <c r="M1" s="144" t="str">
        <f>L1</f>
        <v>C</v>
      </c>
      <c r="N1" s="144" t="str">
        <f>M1</f>
        <v>C</v>
      </c>
      <c r="O1" s="144" t="str">
        <f>N1</f>
        <v>C</v>
      </c>
      <c r="P1" s="144" t="s">
        <v>36</v>
      </c>
      <c r="Q1" s="144" t="str">
        <f>P1</f>
        <v>B</v>
      </c>
      <c r="R1" s="144" t="str">
        <f>Q1</f>
        <v>B</v>
      </c>
      <c r="S1" s="144" t="str">
        <f>R1</f>
        <v>B</v>
      </c>
      <c r="T1" s="144" t="s">
        <v>136</v>
      </c>
      <c r="U1" s="144" t="str">
        <f>T1</f>
        <v>A</v>
      </c>
      <c r="V1" s="144" t="str">
        <f>U1</f>
        <v>A</v>
      </c>
      <c r="W1" s="144" t="str">
        <f>V1</f>
        <v>A</v>
      </c>
      <c r="X1" s="144" t="s">
        <v>136</v>
      </c>
      <c r="Y1" s="144" t="str">
        <f>X1</f>
        <v>A</v>
      </c>
      <c r="Z1" s="144" t="str">
        <f>Y1</f>
        <v>A</v>
      </c>
      <c r="AA1" s="144" t="str">
        <f>Z1</f>
        <v>A</v>
      </c>
    </row>
    <row r="2" spans="1:27">
      <c r="D2" s="88"/>
      <c r="E2" s="88"/>
      <c r="F2" s="88"/>
      <c r="G2" s="88"/>
      <c r="H2" s="88"/>
      <c r="I2" s="88"/>
      <c r="J2" s="88"/>
      <c r="K2" s="88"/>
      <c r="L2" s="88"/>
      <c r="M2" s="88"/>
      <c r="N2" s="88"/>
      <c r="O2" s="88"/>
      <c r="P2" s="88"/>
      <c r="Q2" s="88"/>
      <c r="R2" s="88"/>
      <c r="S2" s="88"/>
      <c r="T2" s="88"/>
      <c r="U2" s="88"/>
      <c r="V2" s="88"/>
      <c r="W2" s="88"/>
      <c r="X2" s="88"/>
      <c r="Y2" s="88"/>
      <c r="Z2" s="88"/>
      <c r="AA2" s="88"/>
    </row>
    <row r="3" spans="1:27">
      <c r="A3" t="s">
        <v>140</v>
      </c>
      <c r="D3" s="107">
        <v>0</v>
      </c>
      <c r="E3" s="107"/>
      <c r="F3" s="107"/>
      <c r="G3" s="107"/>
      <c r="H3" s="107">
        <v>1</v>
      </c>
      <c r="I3" s="107"/>
      <c r="J3" s="107"/>
      <c r="K3" s="107"/>
      <c r="L3" s="107">
        <v>2</v>
      </c>
      <c r="M3" s="107"/>
      <c r="N3" s="107"/>
      <c r="O3" s="107"/>
      <c r="P3" s="107">
        <v>3</v>
      </c>
      <c r="Q3" s="107"/>
      <c r="R3" s="107"/>
      <c r="S3" s="107"/>
      <c r="T3" s="107">
        <v>4</v>
      </c>
      <c r="U3" s="107"/>
      <c r="V3" s="107"/>
      <c r="W3" s="107"/>
      <c r="X3" s="107">
        <v>5</v>
      </c>
      <c r="Y3" s="107"/>
      <c r="Z3" s="107"/>
      <c r="AA3" s="107"/>
    </row>
    <row r="4" spans="1:27">
      <c r="D4" s="107" t="s">
        <v>107</v>
      </c>
      <c r="E4" s="107"/>
      <c r="F4" s="107" t="s">
        <v>108</v>
      </c>
      <c r="G4" s="107"/>
      <c r="H4" s="107" t="s">
        <v>107</v>
      </c>
      <c r="I4" s="107"/>
      <c r="J4" s="107" t="s">
        <v>108</v>
      </c>
      <c r="K4" s="107"/>
      <c r="L4" s="107" t="s">
        <v>107</v>
      </c>
      <c r="M4" s="107"/>
      <c r="N4" s="107" t="s">
        <v>108</v>
      </c>
      <c r="O4" s="107"/>
      <c r="P4" s="107" t="s">
        <v>107</v>
      </c>
      <c r="Q4" s="107"/>
      <c r="R4" s="107" t="s">
        <v>108</v>
      </c>
      <c r="S4" s="107"/>
      <c r="T4" s="107" t="s">
        <v>107</v>
      </c>
      <c r="U4" s="107"/>
      <c r="V4" s="107" t="s">
        <v>108</v>
      </c>
      <c r="W4" s="107"/>
      <c r="X4" s="107" t="s">
        <v>107</v>
      </c>
      <c r="Y4" s="107"/>
      <c r="Z4" s="107" t="s">
        <v>108</v>
      </c>
      <c r="AA4" s="107"/>
    </row>
    <row r="5" spans="1:27">
      <c r="C5" s="86" t="s">
        <v>192</v>
      </c>
      <c r="D5" s="108" t="s">
        <v>139</v>
      </c>
      <c r="E5" s="126" t="s">
        <v>104</v>
      </c>
      <c r="F5" s="126" t="s">
        <v>139</v>
      </c>
      <c r="G5" s="126" t="s">
        <v>104</v>
      </c>
      <c r="H5" s="108" t="s">
        <v>139</v>
      </c>
      <c r="I5" s="126" t="s">
        <v>104</v>
      </c>
      <c r="J5" s="126" t="s">
        <v>139</v>
      </c>
      <c r="K5" s="126" t="s">
        <v>104</v>
      </c>
      <c r="L5" s="126" t="s">
        <v>139</v>
      </c>
      <c r="M5" s="126" t="s">
        <v>104</v>
      </c>
      <c r="N5" s="126" t="s">
        <v>139</v>
      </c>
      <c r="O5" s="126" t="s">
        <v>104</v>
      </c>
      <c r="P5" s="126" t="s">
        <v>139</v>
      </c>
      <c r="Q5" s="126" t="s">
        <v>104</v>
      </c>
      <c r="R5" s="126" t="s">
        <v>139</v>
      </c>
      <c r="S5" s="126" t="s">
        <v>104</v>
      </c>
      <c r="T5" s="126" t="s">
        <v>139</v>
      </c>
      <c r="U5" s="126" t="s">
        <v>104</v>
      </c>
      <c r="V5" s="108" t="s">
        <v>139</v>
      </c>
      <c r="W5" s="126" t="s">
        <v>104</v>
      </c>
      <c r="X5" s="126" t="s">
        <v>139</v>
      </c>
      <c r="Y5" s="126" t="s">
        <v>104</v>
      </c>
      <c r="Z5" s="126" t="s">
        <v>139</v>
      </c>
      <c r="AA5" s="126" t="s">
        <v>104</v>
      </c>
    </row>
    <row r="6" spans="1:27">
      <c r="A6" s="90"/>
      <c r="B6" s="114" t="s">
        <v>174</v>
      </c>
      <c r="C6" s="109"/>
      <c r="D6" s="125">
        <f>'2_区分12加算額計算表'!$D$12</f>
        <v>0</v>
      </c>
      <c r="E6" s="127">
        <f>'2_区分12加算額計算表'!$E$12</f>
        <v>0</v>
      </c>
      <c r="F6" s="127">
        <f>IF('2_区分12加算額計算表'!$D$5=【リスト】!$B$3,'2_区分12加算額計算表'!$H$12,0)</f>
        <v>0</v>
      </c>
      <c r="G6" s="127">
        <f>IF('2_区分12加算額計算表'!$D$5=【リスト】!$B$3,'2_区分12加算額計算表'!$I$12,0)</f>
        <v>0</v>
      </c>
      <c r="H6" s="125">
        <f>'2_区分12加算額計算表'!$D$13</f>
        <v>0</v>
      </c>
      <c r="I6" s="127">
        <f>'2_区分12加算額計算表'!$E$13</f>
        <v>0</v>
      </c>
      <c r="J6" s="127">
        <f>IF('2_区分12加算額計算表'!$D$5=【リスト】!$B$3,'2_区分12加算額計算表'!$H$13,0)</f>
        <v>0</v>
      </c>
      <c r="K6" s="127">
        <f>IF('2_区分12加算額計算表'!$D$5=【リスト】!$B$3,'2_区分12加算額計算表'!$I$13,0)</f>
        <v>0</v>
      </c>
      <c r="L6" s="127">
        <f>'2_区分12加算額計算表'!$D$14</f>
        <v>0</v>
      </c>
      <c r="M6" s="127">
        <f>'2_区分12加算額計算表'!$E$14</f>
        <v>0</v>
      </c>
      <c r="N6" s="127">
        <f>IF('2_区分12加算額計算表'!$D$5=【リスト】!$B$3,'2_区分12加算額計算表'!$H$14,0)</f>
        <v>0</v>
      </c>
      <c r="O6" s="127">
        <f>IF('2_区分12加算額計算表'!$D$5=【リスト】!$B$3,'2_区分12加算額計算表'!$I$14,0)</f>
        <v>0</v>
      </c>
      <c r="P6" s="127">
        <f>'2_区分12加算額計算表'!$D$15</f>
        <v>0</v>
      </c>
      <c r="Q6" s="127">
        <f>'2_区分12加算額計算表'!$E$15</f>
        <v>0</v>
      </c>
      <c r="R6" s="127">
        <f>IF('2_区分12加算額計算表'!$D$5=【リスト】!$B$3,'2_区分12加算額計算表'!$H$15,0)</f>
        <v>0</v>
      </c>
      <c r="S6" s="127">
        <f>IF('2_区分12加算額計算表'!$D$5=【リスト】!$B$3,'2_区分12加算額計算表'!$I$15,0)</f>
        <v>0</v>
      </c>
      <c r="T6" s="127">
        <f>'2_区分12加算額計算表'!$D$16</f>
        <v>0</v>
      </c>
      <c r="U6" s="127">
        <f>'2_区分12加算額計算表'!$E$16</f>
        <v>0</v>
      </c>
      <c r="V6" s="125">
        <f>IF('2_区分12加算額計算表'!$D$5=【リスト】!$B$3,'2_区分12加算額計算表'!$H$16,0)</f>
        <v>0</v>
      </c>
      <c r="W6" s="127">
        <f>IF('2_区分12加算額計算表'!$D$5=【リスト】!$B$3,'2_区分12加算額計算表'!$I$16,0)</f>
        <v>0</v>
      </c>
      <c r="X6" s="127">
        <f>'2_区分12加算額計算表'!$D$17</f>
        <v>0</v>
      </c>
      <c r="Y6" s="127">
        <f>'2_区分12加算額計算表'!$E$17</f>
        <v>0</v>
      </c>
      <c r="Z6" s="127">
        <f>IF('2_区分12加算額計算表'!$D$5=【リスト】!$B$3,'2_区分12加算額計算表'!$H$17,0)</f>
        <v>0</v>
      </c>
      <c r="AA6" s="127">
        <f>IF('2_区分12加算額計算表'!$D$5=【リスト】!$B$3,'2_区分12加算額計算表'!$I$17,0)</f>
        <v>0</v>
      </c>
    </row>
    <row r="7" spans="1:27">
      <c r="A7" s="140" t="e">
        <f>VLOOKUP('2_区分12加算額計算表'!$D$6,【リスト】!$I$2:$J$23,2,TRUE)</f>
        <v>#N/A</v>
      </c>
      <c r="B7" s="115" t="s">
        <v>141</v>
      </c>
      <c r="C7" s="110"/>
      <c r="D7" s="128" t="e">
        <f>VLOOKUP($A7&amp;D$1,単価[],保育所単価!$G$1,FALSE)*加算率a</f>
        <v>#N/A</v>
      </c>
      <c r="E7" s="130"/>
      <c r="F7" s="130"/>
      <c r="G7" s="130"/>
      <c r="H7" s="128" t="e">
        <f>VLOOKUP($A7&amp;H$1,単価[],保育所単価!$G$1,FALSE)*加算率a</f>
        <v>#N/A</v>
      </c>
      <c r="I7" s="130"/>
      <c r="J7" s="130"/>
      <c r="K7" s="130"/>
      <c r="L7" s="128" t="e">
        <f>VLOOKUP($A7&amp;L$1,単価[],保育所単価!$G$1,FALSE)*加算率a</f>
        <v>#N/A</v>
      </c>
      <c r="M7" s="130"/>
      <c r="N7" s="130"/>
      <c r="O7" s="130"/>
      <c r="P7" s="128" t="e">
        <f>VLOOKUP($A7&amp;P$1,単価[],保育所単価!$G$1,FALSE)*加算率a</f>
        <v>#N/A</v>
      </c>
      <c r="Q7" s="130"/>
      <c r="R7" s="130"/>
      <c r="S7" s="130"/>
      <c r="T7" s="128" t="e">
        <f>VLOOKUP($A7&amp;T$1,単価[],保育所単価!$G$1,FALSE)*加算率a</f>
        <v>#N/A</v>
      </c>
      <c r="U7" s="130"/>
      <c r="V7" s="134"/>
      <c r="W7" s="130"/>
      <c r="X7" s="128" t="e">
        <f>VLOOKUP($A7&amp;X$1,単価[],保育所単価!$G$1,FALSE)*加算率a</f>
        <v>#N/A</v>
      </c>
      <c r="Y7" s="130"/>
      <c r="Z7" s="130"/>
      <c r="AA7" s="130"/>
    </row>
    <row r="8" spans="1:27">
      <c r="A8" s="140" t="e">
        <f>A7</f>
        <v>#N/A</v>
      </c>
      <c r="B8" s="116" t="s">
        <v>142</v>
      </c>
      <c r="C8" s="111"/>
      <c r="D8" s="129"/>
      <c r="E8" s="131" t="e">
        <f>VLOOKUP($A8&amp;E$1,単価[],保育所単価!$I$1,FALSE)*加算率a</f>
        <v>#N/A</v>
      </c>
      <c r="F8" s="132"/>
      <c r="G8" s="132"/>
      <c r="H8" s="129"/>
      <c r="I8" s="131" t="e">
        <f>VLOOKUP($A8&amp;I$1,単価[],保育所単価!$I$1,FALSE)*加算率a</f>
        <v>#N/A</v>
      </c>
      <c r="J8" s="132"/>
      <c r="K8" s="132"/>
      <c r="L8" s="132"/>
      <c r="M8" s="131" t="e">
        <f>VLOOKUP($A8&amp;M$1,単価[],保育所単価!$I$1,FALSE)*加算率a</f>
        <v>#N/A</v>
      </c>
      <c r="N8" s="132"/>
      <c r="O8" s="132"/>
      <c r="P8" s="132"/>
      <c r="Q8" s="131" t="e">
        <f>VLOOKUP($A8&amp;Q$1,単価[],保育所単価!$I$1,FALSE)*加算率a</f>
        <v>#N/A</v>
      </c>
      <c r="R8" s="132"/>
      <c r="S8" s="132"/>
      <c r="T8" s="132"/>
      <c r="U8" s="131" t="e">
        <f>VLOOKUP($A8&amp;U$1,単価[],保育所単価!$I$1,FALSE)*加算率a</f>
        <v>#N/A</v>
      </c>
      <c r="V8" s="129"/>
      <c r="W8" s="132"/>
      <c r="X8" s="132"/>
      <c r="Y8" s="131" t="e">
        <f>VLOOKUP($A8&amp;Y$1,単価[],保育所単価!$I$1,FALSE)*加算率a</f>
        <v>#N/A</v>
      </c>
      <c r="Z8" s="132"/>
      <c r="AA8" s="132"/>
    </row>
    <row r="9" spans="1:27">
      <c r="A9" s="140">
        <f>IF('2_区分12加算額計算表'!$D$5=【リスト】!$B$3,VLOOKUP('2_区分12加算額計算表'!$D$7,【リスト】!$I$2:$J$23,2,TRUE),0)</f>
        <v>0</v>
      </c>
      <c r="B9" s="116" t="s">
        <v>143</v>
      </c>
      <c r="C9" s="111"/>
      <c r="D9" s="129"/>
      <c r="E9" s="132"/>
      <c r="F9" s="131" t="e">
        <f>VLOOKUP($A9&amp;F$1,単価[],保育所単価!$G$1,FALSE)*加算率a</f>
        <v>#N/A</v>
      </c>
      <c r="G9" s="132"/>
      <c r="H9" s="129"/>
      <c r="I9" s="132"/>
      <c r="J9" s="131" t="e">
        <f>VLOOKUP($A9&amp;J$1,単価[],保育所単価!$G$1,FALSE)*加算率a</f>
        <v>#N/A</v>
      </c>
      <c r="K9" s="132"/>
      <c r="L9" s="132"/>
      <c r="M9" s="132"/>
      <c r="N9" s="131" t="e">
        <f>VLOOKUP($A9&amp;N$1,単価[],保育所単価!$G$1,FALSE)*加算率a</f>
        <v>#N/A</v>
      </c>
      <c r="O9" s="132"/>
      <c r="P9" s="132"/>
      <c r="Q9" s="132"/>
      <c r="R9" s="131" t="e">
        <f>VLOOKUP($A9&amp;R$1,単価[],保育所単価!$G$1,FALSE)*加算率a</f>
        <v>#N/A</v>
      </c>
      <c r="S9" s="132"/>
      <c r="T9" s="132"/>
      <c r="U9" s="132"/>
      <c r="V9" s="131" t="e">
        <f>VLOOKUP($A9&amp;V$1,単価[],保育所単価!$G$1,FALSE)*加算率a</f>
        <v>#N/A</v>
      </c>
      <c r="W9" s="132"/>
      <c r="X9" s="132"/>
      <c r="Y9" s="132"/>
      <c r="Z9" s="131" t="e">
        <f>VLOOKUP($A9&amp;Z$1,単価[],保育所単価!$G$1,FALSE)*加算率a</f>
        <v>#N/A</v>
      </c>
      <c r="AA9" s="132"/>
    </row>
    <row r="10" spans="1:27">
      <c r="A10" s="140">
        <f>A9</f>
        <v>0</v>
      </c>
      <c r="B10" s="116" t="s">
        <v>144</v>
      </c>
      <c r="C10" s="111"/>
      <c r="D10" s="129"/>
      <c r="E10" s="132"/>
      <c r="F10" s="132"/>
      <c r="G10" s="131" t="e">
        <f>VLOOKUP($A10&amp;G$1,単価[],保育所単価!$I$1,FALSE)*加算率a</f>
        <v>#N/A</v>
      </c>
      <c r="H10" s="129"/>
      <c r="I10" s="132"/>
      <c r="J10" s="132"/>
      <c r="K10" s="131" t="e">
        <f>VLOOKUP($A10&amp;K$1,単価[],保育所単価!$I$1,FALSE)*加算率a</f>
        <v>#N/A</v>
      </c>
      <c r="L10" s="132"/>
      <c r="M10" s="132"/>
      <c r="N10" s="132"/>
      <c r="O10" s="131" t="e">
        <f>VLOOKUP($A10&amp;O$1,単価[],保育所単価!$I$1,FALSE)*加算率a</f>
        <v>#N/A</v>
      </c>
      <c r="P10" s="132"/>
      <c r="Q10" s="132"/>
      <c r="R10" s="132"/>
      <c r="S10" s="131" t="e">
        <f>VLOOKUP($A10&amp;S$1,単価[],保育所単価!$I$1,FALSE)*加算率a</f>
        <v>#N/A</v>
      </c>
      <c r="T10" s="132"/>
      <c r="U10" s="132"/>
      <c r="V10" s="129"/>
      <c r="W10" s="131" t="e">
        <f>VLOOKUP($A10&amp;W$1,単価[],保育所単価!$I$1,FALSE)*加算率a</f>
        <v>#N/A</v>
      </c>
      <c r="X10" s="132"/>
      <c r="Y10" s="132"/>
      <c r="Z10" s="132"/>
      <c r="AA10" s="131" t="e">
        <f>VLOOKUP($A10&amp;AA$1,単価[],保育所単価!$I$1,FALSE)*加算率a</f>
        <v>#N/A</v>
      </c>
    </row>
    <row r="11" spans="1:27">
      <c r="A11" s="140" t="e">
        <f>VLOOKUP('2_区分12加算額計算表'!$D$8,【リスト】!$I$2:$J$23,2,TRUE)</f>
        <v>#N/A</v>
      </c>
      <c r="B11" s="116" t="s">
        <v>145</v>
      </c>
      <c r="C11" s="111">
        <f>IF('2_区分12加算額計算表'!$F$22&lt;&gt;"",1,0)</f>
        <v>0</v>
      </c>
      <c r="D11" s="129"/>
      <c r="E11" s="132"/>
      <c r="F11" s="132"/>
      <c r="G11" s="132"/>
      <c r="H11" s="129"/>
      <c r="I11" s="132"/>
      <c r="J11" s="132"/>
      <c r="K11" s="132"/>
      <c r="L11" s="132"/>
      <c r="M11" s="132"/>
      <c r="N11" s="132"/>
      <c r="O11" s="132"/>
      <c r="P11" s="131" t="e">
        <f>VLOOKUP($A11&amp;P$1,単価[],保育所単価!$K$1,FALSE)*加算率a*$C11</f>
        <v>#N/A</v>
      </c>
      <c r="Q11" s="131" t="e">
        <f>VLOOKUP($A11&amp;Q$1,単価[],保育所単価!$K$1,FALSE)*加算率a*$C11</f>
        <v>#N/A</v>
      </c>
      <c r="R11" s="131" t="e">
        <f>VLOOKUP($A11&amp;R$1,単価[],保育所単価!$K$1,FALSE)*加算率a*$C11</f>
        <v>#N/A</v>
      </c>
      <c r="S11" s="131" t="e">
        <f>VLOOKUP($A11&amp;S$1,単価[],保育所単価!$K$1,FALSE)*加算率a*$C11</f>
        <v>#N/A</v>
      </c>
      <c r="T11" s="132"/>
      <c r="U11" s="132"/>
      <c r="V11" s="129"/>
      <c r="W11" s="132"/>
      <c r="X11" s="132"/>
      <c r="Y11" s="132"/>
      <c r="Z11" s="132"/>
      <c r="AA11" s="132"/>
    </row>
    <row r="12" spans="1:27">
      <c r="A12" s="140" t="e">
        <f>A11</f>
        <v>#N/A</v>
      </c>
      <c r="B12" s="116" t="s">
        <v>147</v>
      </c>
      <c r="C12" s="111">
        <f>IF('2_区分12加算額計算表'!$F$23&lt;&gt;"",1,0)</f>
        <v>0</v>
      </c>
      <c r="D12" s="129"/>
      <c r="E12" s="132"/>
      <c r="F12" s="132"/>
      <c r="G12" s="132"/>
      <c r="H12" s="129"/>
      <c r="I12" s="132"/>
      <c r="J12" s="132"/>
      <c r="K12" s="132"/>
      <c r="L12" s="132"/>
      <c r="M12" s="132"/>
      <c r="N12" s="132"/>
      <c r="O12" s="132"/>
      <c r="P12" s="132"/>
      <c r="Q12" s="132"/>
      <c r="R12" s="132"/>
      <c r="S12" s="132"/>
      <c r="T12" s="131" t="e">
        <f>VLOOKUP($A12&amp;T$1,単価[],保育所単価!$M$1,FALSE)*加算率a*$C12</f>
        <v>#N/A</v>
      </c>
      <c r="U12" s="131" t="e">
        <f>VLOOKUP($A12&amp;U$1,単価[],保育所単価!$M$1,FALSE)*加算率a*$C12</f>
        <v>#N/A</v>
      </c>
      <c r="V12" s="131" t="e">
        <f>VLOOKUP($A12&amp;V$1,単価[],保育所単価!$M$1,FALSE)*加算率a*$C12</f>
        <v>#N/A</v>
      </c>
      <c r="W12" s="131" t="e">
        <f>VLOOKUP($A12&amp;W$1,単価[],保育所単価!$M$1,FALSE)*加算率a*$C12</f>
        <v>#N/A</v>
      </c>
      <c r="X12" s="131" t="e">
        <f>VLOOKUP($A12&amp;X$1,単価[],保育所単価!$M$1,FALSE)*加算率a*$C12</f>
        <v>#N/A</v>
      </c>
      <c r="Y12" s="131" t="e">
        <f>VLOOKUP($A12&amp;Y$1,単価[],保育所単価!$M$1,FALSE)*加算率a*$C12</f>
        <v>#N/A</v>
      </c>
      <c r="Z12" s="131" t="e">
        <f>VLOOKUP($A12&amp;Z$1,単価[],保育所単価!$M$1,FALSE)*加算率a*$C12</f>
        <v>#N/A</v>
      </c>
      <c r="AA12" s="131" t="e">
        <f>VLOOKUP($A12&amp;AA$1,単価[],保育所単価!$M$1,FALSE)*加算率a*$C12</f>
        <v>#N/A</v>
      </c>
    </row>
    <row r="13" spans="1:27">
      <c r="A13" s="140" t="e">
        <f>A12</f>
        <v>#N/A</v>
      </c>
      <c r="B13" s="116" t="s">
        <v>146</v>
      </c>
      <c r="C13" s="111">
        <f>IF('2_区分12加算額計算表'!$F$24&lt;&gt;"",1,0)</f>
        <v>0</v>
      </c>
      <c r="D13" s="129"/>
      <c r="E13" s="132"/>
      <c r="F13" s="132"/>
      <c r="G13" s="132"/>
      <c r="H13" s="131" t="e">
        <f>VLOOKUP($A13&amp;H$1,単価[],保育所単価!$O$1,FALSE)*加算率a*$C13</f>
        <v>#N/A</v>
      </c>
      <c r="I13" s="131" t="e">
        <f>VLOOKUP($A13&amp;I$1,単価[],保育所単価!$O$1,FALSE)*加算率a*$C13</f>
        <v>#N/A</v>
      </c>
      <c r="J13" s="131" t="e">
        <f>VLOOKUP($A13&amp;J$1,単価[],保育所単価!$O$1,FALSE)*加算率a*$C13</f>
        <v>#N/A</v>
      </c>
      <c r="K13" s="131" t="e">
        <f>VLOOKUP($A13&amp;K$1,単価[],保育所単価!$O$1,FALSE)*加算率a*$C13</f>
        <v>#N/A</v>
      </c>
      <c r="L13" s="132"/>
      <c r="M13" s="132"/>
      <c r="N13" s="132"/>
      <c r="O13" s="132"/>
      <c r="P13" s="132"/>
      <c r="Q13" s="132"/>
      <c r="R13" s="132"/>
      <c r="S13" s="132"/>
      <c r="T13" s="132"/>
      <c r="U13" s="132"/>
      <c r="V13" s="129"/>
      <c r="W13" s="132"/>
      <c r="X13" s="132"/>
      <c r="Y13" s="132"/>
      <c r="Z13" s="132"/>
      <c r="AA13" s="132"/>
    </row>
    <row r="14" spans="1:27">
      <c r="A14" s="140">
        <f>VLOOKUP(IF('2_区分12加算額計算表'!$F$25=【リスト】!$C$2,'2_区分12加算額計算表'!$I$25,"対象外"),休日保育[],保育所単価!$AC$1,FALSE)</f>
        <v>1</v>
      </c>
      <c r="B14" s="116" t="s">
        <v>163</v>
      </c>
      <c r="C14" s="111">
        <f>IF('2_区分12加算額計算表'!$F$25&lt;&gt;"",1,0)</f>
        <v>0</v>
      </c>
      <c r="D14" s="131" t="e">
        <f>ROUNDDOWN(VLOOKUP($A14,保育所単価!$AC$8:$AE$22,2,FALSE)*加算率a/'2_区分12加算額計算表'!$D$19,-1)*$C14</f>
        <v>#N/A</v>
      </c>
      <c r="E14" s="131" t="e">
        <f>ROUNDDOWN(VLOOKUP($A14,保育所単価!$AC$8:$AE$22,2,FALSE)*加算率a/'2_区分12加算額計算表'!$D$19,-1)*$C14</f>
        <v>#N/A</v>
      </c>
      <c r="F14" s="131" t="e">
        <f>ROUNDDOWN(VLOOKUP($A14,保育所単価!$AC$8:$AE$22,2,FALSE)*加算率a/'2_区分12加算額計算表'!$D$19,-1)*$C14</f>
        <v>#N/A</v>
      </c>
      <c r="G14" s="131" t="e">
        <f>ROUNDDOWN(VLOOKUP($A14,保育所単価!$AC$8:$AE$22,2,FALSE)*加算率a/'2_区分12加算額計算表'!$D$19,-1)*$C14</f>
        <v>#N/A</v>
      </c>
      <c r="H14" s="131" t="e">
        <f>ROUNDDOWN(VLOOKUP($A14,保育所単価!$AC$8:$AE$22,2,FALSE)*加算率a/'2_区分12加算額計算表'!$D$19,-1)*$C14</f>
        <v>#N/A</v>
      </c>
      <c r="I14" s="131" t="e">
        <f>ROUNDDOWN(VLOOKUP($A14,保育所単価!$AC$8:$AE$22,2,FALSE)*加算率a/'2_区分12加算額計算表'!$D$19,-1)*$C14</f>
        <v>#N/A</v>
      </c>
      <c r="J14" s="131" t="e">
        <f>ROUNDDOWN(VLOOKUP($A14,保育所単価!$AC$8:$AE$22,2,FALSE)*加算率a/'2_区分12加算額計算表'!$D$19,-1)*$C14</f>
        <v>#N/A</v>
      </c>
      <c r="K14" s="131" t="e">
        <f>ROUNDDOWN(VLOOKUP($A14,保育所単価!$AC$8:$AE$22,2,FALSE)*加算率a/'2_区分12加算額計算表'!$D$19,-1)*$C14</f>
        <v>#N/A</v>
      </c>
      <c r="L14" s="131" t="e">
        <f>ROUNDDOWN(VLOOKUP($A14,保育所単価!$AC$8:$AE$22,2,FALSE)*加算率a/'2_区分12加算額計算表'!$D$19,-1)*$C14</f>
        <v>#N/A</v>
      </c>
      <c r="M14" s="131" t="e">
        <f>ROUNDDOWN(VLOOKUP($A14,保育所単価!$AC$8:$AE$22,2,FALSE)*加算率a/'2_区分12加算額計算表'!$D$19,-1)*$C14</f>
        <v>#N/A</v>
      </c>
      <c r="N14" s="131" t="e">
        <f>ROUNDDOWN(VLOOKUP($A14,保育所単価!$AC$8:$AE$22,2,FALSE)*加算率a/'2_区分12加算額計算表'!$D$19,-1)*$C14</f>
        <v>#N/A</v>
      </c>
      <c r="O14" s="131" t="e">
        <f>ROUNDDOWN(VLOOKUP($A14,保育所単価!$AC$8:$AE$22,2,FALSE)*加算率a/'2_区分12加算額計算表'!$D$19,-1)*$C14</f>
        <v>#N/A</v>
      </c>
      <c r="P14" s="131" t="e">
        <f>ROUNDDOWN(VLOOKUP($A14,保育所単価!$AC$8:$AE$22,2,FALSE)*加算率a/'2_区分12加算額計算表'!$D$19,-1)*$C14</f>
        <v>#N/A</v>
      </c>
      <c r="Q14" s="131" t="e">
        <f>ROUNDDOWN(VLOOKUP($A14,保育所単価!$AC$8:$AE$22,2,FALSE)*加算率a/'2_区分12加算額計算表'!$D$19,-1)*$C14</f>
        <v>#N/A</v>
      </c>
      <c r="R14" s="131" t="e">
        <f>ROUNDDOWN(VLOOKUP($A14,保育所単価!$AC$8:$AE$22,2,FALSE)*加算率a/'2_区分12加算額計算表'!$D$19,-1)*$C14</f>
        <v>#N/A</v>
      </c>
      <c r="S14" s="131" t="e">
        <f>ROUNDDOWN(VLOOKUP($A14,保育所単価!$AC$8:$AE$22,2,FALSE)*加算率a/'2_区分12加算額計算表'!$D$19,-1)*$C14</f>
        <v>#N/A</v>
      </c>
      <c r="T14" s="131" t="e">
        <f>ROUNDDOWN(VLOOKUP($A14,保育所単価!$AC$8:$AE$22,2,FALSE)*加算率a/'2_区分12加算額計算表'!$D$19,-1)*$C14</f>
        <v>#N/A</v>
      </c>
      <c r="U14" s="131" t="e">
        <f>ROUNDDOWN(VLOOKUP($A14,保育所単価!$AC$8:$AE$22,2,FALSE)*加算率a/'2_区分12加算額計算表'!$D$19,-1)*$C14</f>
        <v>#N/A</v>
      </c>
      <c r="V14" s="131" t="e">
        <f>ROUNDDOWN(VLOOKUP($A14,保育所単価!$AC$8:$AE$22,2,FALSE)*加算率a/'2_区分12加算額計算表'!$D$19,-1)*$C14</f>
        <v>#N/A</v>
      </c>
      <c r="W14" s="131" t="e">
        <f>ROUNDDOWN(VLOOKUP($A14,保育所単価!$AC$8:$AE$22,2,FALSE)*加算率a/'2_区分12加算額計算表'!$D$19,-1)*$C14</f>
        <v>#N/A</v>
      </c>
      <c r="X14" s="131" t="e">
        <f>ROUNDDOWN(VLOOKUP($A14,保育所単価!$AC$8:$AE$22,2,FALSE)*加算率a/'2_区分12加算額計算表'!$D$19,-1)*$C14</f>
        <v>#N/A</v>
      </c>
      <c r="Y14" s="131" t="e">
        <f>ROUNDDOWN(VLOOKUP($A14,保育所単価!$AC$8:$AE$22,2,FALSE)*加算率a/'2_区分12加算額計算表'!$D$19,-1)*$C14</f>
        <v>#N/A</v>
      </c>
      <c r="Z14" s="131" t="e">
        <f>ROUNDDOWN(VLOOKUP($A14,保育所単価!$AC$8:$AE$22,2,FALSE)*加算率a/'2_区分12加算額計算表'!$D$19,-1)*$C14</f>
        <v>#N/A</v>
      </c>
      <c r="AA14" s="131" t="e">
        <f>ROUNDDOWN(VLOOKUP($A14,保育所単価!$AC$8:$AE$22,2,FALSE)*加算率a/'2_区分12加算額計算表'!$D$19,-1)*$C14</f>
        <v>#N/A</v>
      </c>
    </row>
    <row r="15" spans="1:27">
      <c r="A15" s="140" t="e">
        <f>A13</f>
        <v>#N/A</v>
      </c>
      <c r="B15" s="116" t="s">
        <v>165</v>
      </c>
      <c r="C15" s="111">
        <f>IF('2_区分12加算額計算表'!$F$26&lt;&gt;"",1,0)</f>
        <v>0</v>
      </c>
      <c r="D15" s="131" t="e">
        <f>VLOOKUP($A15&amp;D$1,単価[],保育所単価!$Q$1,FALSE)*加算率a*$C15</f>
        <v>#N/A</v>
      </c>
      <c r="E15" s="131" t="e">
        <f>VLOOKUP($A15&amp;E$1,単価[],保育所単価!$Q$1,FALSE)*加算率a*$C15</f>
        <v>#N/A</v>
      </c>
      <c r="F15" s="131" t="e">
        <f>VLOOKUP($A15&amp;F$1,単価[],保育所単価!$Q$1,FALSE)*加算率a*$C15</f>
        <v>#N/A</v>
      </c>
      <c r="G15" s="131" t="e">
        <f>VLOOKUP($A15&amp;G$1,単価[],保育所単価!$Q$1,FALSE)*加算率a*$C15</f>
        <v>#N/A</v>
      </c>
      <c r="H15" s="131" t="e">
        <f>VLOOKUP($A15&amp;H$1,単価[],保育所単価!$Q$1,FALSE)*加算率a*$C15</f>
        <v>#N/A</v>
      </c>
      <c r="I15" s="131" t="e">
        <f>VLOOKUP($A15&amp;I$1,単価[],保育所単価!$Q$1,FALSE)*加算率a*$C15</f>
        <v>#N/A</v>
      </c>
      <c r="J15" s="131" t="e">
        <f>VLOOKUP($A15&amp;J$1,単価[],保育所単価!$Q$1,FALSE)*加算率a*$C15</f>
        <v>#N/A</v>
      </c>
      <c r="K15" s="131" t="e">
        <f>VLOOKUP($A15&amp;K$1,単価[],保育所単価!$Q$1,FALSE)*加算率a*$C15</f>
        <v>#N/A</v>
      </c>
      <c r="L15" s="131" t="e">
        <f>VLOOKUP($A15&amp;L$1,単価[],保育所単価!$Q$1,FALSE)*加算率a*$C15</f>
        <v>#N/A</v>
      </c>
      <c r="M15" s="131" t="e">
        <f>VLOOKUP($A15&amp;M$1,単価[],保育所単価!$Q$1,FALSE)*加算率a*$C15</f>
        <v>#N/A</v>
      </c>
      <c r="N15" s="131" t="e">
        <f>VLOOKUP($A15&amp;N$1,単価[],保育所単価!$Q$1,FALSE)*加算率a*$C15</f>
        <v>#N/A</v>
      </c>
      <c r="O15" s="131" t="e">
        <f>VLOOKUP($A15&amp;O$1,単価[],保育所単価!$Q$1,FALSE)*加算率a*$C15</f>
        <v>#N/A</v>
      </c>
      <c r="P15" s="131" t="e">
        <f>VLOOKUP($A15&amp;P$1,単価[],保育所単価!$Q$1,FALSE)*加算率a*$C15</f>
        <v>#N/A</v>
      </c>
      <c r="Q15" s="131" t="e">
        <f>VLOOKUP($A15&amp;Q$1,単価[],保育所単価!$Q$1,FALSE)*加算率a*$C15</f>
        <v>#N/A</v>
      </c>
      <c r="R15" s="131" t="e">
        <f>VLOOKUP($A15&amp;R$1,単価[],保育所単価!$Q$1,FALSE)*加算率a*$C15</f>
        <v>#N/A</v>
      </c>
      <c r="S15" s="131" t="e">
        <f>VLOOKUP($A15&amp;S$1,単価[],保育所単価!$Q$1,FALSE)*加算率a*$C15</f>
        <v>#N/A</v>
      </c>
      <c r="T15" s="131" t="e">
        <f>VLOOKUP($A15&amp;T$1,単価[],保育所単価!$Q$1,FALSE)*加算率a*$C15</f>
        <v>#N/A</v>
      </c>
      <c r="U15" s="131" t="e">
        <f>VLOOKUP($A15&amp;U$1,単価[],保育所単価!$Q$1,FALSE)*加算率a*$C15</f>
        <v>#N/A</v>
      </c>
      <c r="V15" s="131" t="e">
        <f>VLOOKUP($A15&amp;V$1,単価[],保育所単価!$Q$1,FALSE)*加算率a*$C15</f>
        <v>#N/A</v>
      </c>
      <c r="W15" s="131" t="e">
        <f>VLOOKUP($A15&amp;W$1,単価[],保育所単価!$Q$1,FALSE)*加算率a*$C15</f>
        <v>#N/A</v>
      </c>
      <c r="X15" s="131" t="e">
        <f>VLOOKUP($A15&amp;X$1,単価[],保育所単価!$Q$1,FALSE)*加算率a*$C15</f>
        <v>#N/A</v>
      </c>
      <c r="Y15" s="131" t="e">
        <f>VLOOKUP($A15&amp;Y$1,単価[],保育所単価!$Q$1,FALSE)*加算率a*$C15</f>
        <v>#N/A</v>
      </c>
      <c r="Z15" s="131" t="e">
        <f>VLOOKUP($A15&amp;Z$1,単価[],保育所単価!$Q$1,FALSE)*加算率a*$C15</f>
        <v>#N/A</v>
      </c>
      <c r="AA15" s="131" t="e">
        <f>VLOOKUP($A15&amp;AA$1,単価[],保育所単価!$Q$1,FALSE)*加算率a*$C15</f>
        <v>#N/A</v>
      </c>
    </row>
    <row r="16" spans="1:27">
      <c r="A16" s="140" t="e">
        <f>A15</f>
        <v>#N/A</v>
      </c>
      <c r="B16" s="116" t="s">
        <v>166</v>
      </c>
      <c r="C16" s="111">
        <f>IF('2_区分12加算額計算表'!$F$27&lt;&gt;"",'2_区分12加算額計算表'!$I$27,0)</f>
        <v>0</v>
      </c>
      <c r="D16" s="131" t="e">
        <f>VLOOKUP($A16&amp;D$1,単価[],保育所単価!$S$1,FALSE)*加算率a*$C16</f>
        <v>#N/A</v>
      </c>
      <c r="E16" s="131" t="e">
        <f>VLOOKUP($A16&amp;E$1,単価[],保育所単価!$S$1,FALSE)*加算率a*$C16</f>
        <v>#N/A</v>
      </c>
      <c r="F16" s="131" t="e">
        <f>VLOOKUP($A16&amp;F$1,単価[],保育所単価!$S$1,FALSE)*加算率a*$C16</f>
        <v>#N/A</v>
      </c>
      <c r="G16" s="131" t="e">
        <f>VLOOKUP($A16&amp;G$1,単価[],保育所単価!$S$1,FALSE)*加算率a*$C16</f>
        <v>#N/A</v>
      </c>
      <c r="H16" s="131" t="e">
        <f>VLOOKUP($A16&amp;H$1,単価[],保育所単価!$S$1,FALSE)*加算率a*$C16</f>
        <v>#N/A</v>
      </c>
      <c r="I16" s="131" t="e">
        <f>VLOOKUP($A16&amp;I$1,単価[],保育所単価!$S$1,FALSE)*加算率a*$C16</f>
        <v>#N/A</v>
      </c>
      <c r="J16" s="131" t="e">
        <f>VLOOKUP($A16&amp;J$1,単価[],保育所単価!$S$1,FALSE)*加算率a*$C16</f>
        <v>#N/A</v>
      </c>
      <c r="K16" s="131" t="e">
        <f>VLOOKUP($A16&amp;K$1,単価[],保育所単価!$S$1,FALSE)*加算率a*$C16</f>
        <v>#N/A</v>
      </c>
      <c r="L16" s="131" t="e">
        <f>VLOOKUP($A16&amp;L$1,単価[],保育所単価!$S$1,FALSE)*加算率a*$C16</f>
        <v>#N/A</v>
      </c>
      <c r="M16" s="131" t="e">
        <f>VLOOKUP($A16&amp;M$1,単価[],保育所単価!$S$1,FALSE)*加算率a*$C16</f>
        <v>#N/A</v>
      </c>
      <c r="N16" s="131" t="e">
        <f>VLOOKUP($A16&amp;N$1,単価[],保育所単価!$S$1,FALSE)*加算率a*$C16</f>
        <v>#N/A</v>
      </c>
      <c r="O16" s="131" t="e">
        <f>VLOOKUP($A16&amp;O$1,単価[],保育所単価!$S$1,FALSE)*加算率a*$C16</f>
        <v>#N/A</v>
      </c>
      <c r="P16" s="131" t="e">
        <f>VLOOKUP($A16&amp;P$1,単価[],保育所単価!$S$1,FALSE)*加算率a*$C16</f>
        <v>#N/A</v>
      </c>
      <c r="Q16" s="131" t="e">
        <f>VLOOKUP($A16&amp;Q$1,単価[],保育所単価!$S$1,FALSE)*加算率a*$C16</f>
        <v>#N/A</v>
      </c>
      <c r="R16" s="131" t="e">
        <f>VLOOKUP($A16&amp;R$1,単価[],保育所単価!$S$1,FALSE)*加算率a*$C16</f>
        <v>#N/A</v>
      </c>
      <c r="S16" s="131" t="e">
        <f>VLOOKUP($A16&amp;S$1,単価[],保育所単価!$S$1,FALSE)*加算率a*$C16</f>
        <v>#N/A</v>
      </c>
      <c r="T16" s="131" t="e">
        <f>VLOOKUP($A16&amp;T$1,単価[],保育所単価!$S$1,FALSE)*加算率a*$C16</f>
        <v>#N/A</v>
      </c>
      <c r="U16" s="131" t="e">
        <f>VLOOKUP($A16&amp;U$1,単価[],保育所単価!$S$1,FALSE)*加算率a*$C16</f>
        <v>#N/A</v>
      </c>
      <c r="V16" s="131" t="e">
        <f>VLOOKUP($A16&amp;V$1,単価[],保育所単価!$S$1,FALSE)*加算率a*$C16</f>
        <v>#N/A</v>
      </c>
      <c r="W16" s="131" t="e">
        <f>VLOOKUP($A16&amp;W$1,単価[],保育所単価!$S$1,FALSE)*加算率a*$C16</f>
        <v>#N/A</v>
      </c>
      <c r="X16" s="131" t="e">
        <f>VLOOKUP($A16&amp;X$1,単価[],保育所単価!$S$1,FALSE)*加算率a*$C16</f>
        <v>#N/A</v>
      </c>
      <c r="Y16" s="131" t="e">
        <f>VLOOKUP($A16&amp;Y$1,単価[],保育所単価!$S$1,FALSE)*加算率a*$C16</f>
        <v>#N/A</v>
      </c>
      <c r="Z16" s="131" t="e">
        <f>VLOOKUP($A16&amp;Z$1,単価[],保育所単価!$S$1,FALSE)*加算率a*$C16</f>
        <v>#N/A</v>
      </c>
      <c r="AA16" s="131" t="e">
        <f>VLOOKUP($A16&amp;AA$1,単価[],保育所単価!$S$1,FALSE)*加算率a*$C16</f>
        <v>#N/A</v>
      </c>
    </row>
    <row r="17" spans="1:27">
      <c r="A17" s="140"/>
      <c r="B17" s="116" t="s">
        <v>167</v>
      </c>
      <c r="C17" s="111"/>
      <c r="D17" s="129"/>
      <c r="E17" s="132"/>
      <c r="F17" s="131" t="e">
        <f>ROUNDDOWN(SUM(F9:F10)/10,-1)*-1</f>
        <v>#N/A</v>
      </c>
      <c r="G17" s="131" t="e">
        <f>ROUNDDOWN(SUM(G9:G10)/10,-1)*-1</f>
        <v>#N/A</v>
      </c>
      <c r="H17" s="129"/>
      <c r="I17" s="132"/>
      <c r="J17" s="131" t="e">
        <f>ROUNDDOWN(SUM(J9:J10)/10,-1)*-1</f>
        <v>#N/A</v>
      </c>
      <c r="K17" s="131" t="e">
        <f>ROUNDDOWN(SUM(K9:K10)/10,-1)*-1</f>
        <v>#N/A</v>
      </c>
      <c r="L17" s="132"/>
      <c r="M17" s="132"/>
      <c r="N17" s="131" t="e">
        <f>ROUNDDOWN(SUM(N9:N10)/10,-1)*-1</f>
        <v>#N/A</v>
      </c>
      <c r="O17" s="131" t="e">
        <f>ROUNDDOWN(SUM(O9:O10)/10,-1)*-1</f>
        <v>#N/A</v>
      </c>
      <c r="P17" s="132"/>
      <c r="Q17" s="132"/>
      <c r="R17" s="131" t="e">
        <f>ROUNDDOWN(SUM(R9:R10)/10,-1)*-1</f>
        <v>#N/A</v>
      </c>
      <c r="S17" s="131" t="e">
        <f>ROUNDDOWN(SUM(S9:S10)/10,-1)*-1</f>
        <v>#N/A</v>
      </c>
      <c r="T17" s="132"/>
      <c r="U17" s="132"/>
      <c r="V17" s="135" t="e">
        <f>ROUNDDOWN(SUM(V9:V10)/10,-1)*-1</f>
        <v>#N/A</v>
      </c>
      <c r="W17" s="131" t="e">
        <f>ROUNDDOWN(SUM(W9:W10)/10,-1)*-1</f>
        <v>#N/A</v>
      </c>
      <c r="X17" s="132"/>
      <c r="Y17" s="132"/>
      <c r="Z17" s="131" t="e">
        <f>ROUNDDOWN(SUM(Z9:Z10)/10,-1)*-1</f>
        <v>#N/A</v>
      </c>
      <c r="AA17" s="131" t="e">
        <f>ROUNDDOWN(SUM(AA9:AA10)/10,-1)*-1</f>
        <v>#N/A</v>
      </c>
    </row>
    <row r="18" spans="1:27">
      <c r="A18" s="140" t="e">
        <f>A8</f>
        <v>#N/A</v>
      </c>
      <c r="B18" s="116" t="s">
        <v>194</v>
      </c>
      <c r="C18" s="111">
        <f>IF('2_区分12加算額計算表'!$F$28&lt;&gt;"",1,0)</f>
        <v>0</v>
      </c>
      <c r="D18" s="131" t="e">
        <f>VLOOKUP($A18&amp;D$1,単価[],保育所単価!$U$1,FALSE)*加算率a*-1*$C18</f>
        <v>#N/A</v>
      </c>
      <c r="E18" s="131" t="e">
        <f>VLOOKUP($A18&amp;E$1,単価[],保育所単価!$U$1,FALSE)*加算率a*-1*$C18</f>
        <v>#N/A</v>
      </c>
      <c r="F18" s="129"/>
      <c r="G18" s="129"/>
      <c r="H18" s="131" t="e">
        <f>VLOOKUP($A18&amp;H$1,単価[],保育所単価!$U$1,FALSE)*加算率a*-1*$C18</f>
        <v>#N/A</v>
      </c>
      <c r="I18" s="131" t="e">
        <f>VLOOKUP($A18&amp;I$1,単価[],保育所単価!$U$1,FALSE)*加算率a*-1*$C18</f>
        <v>#N/A</v>
      </c>
      <c r="J18" s="129"/>
      <c r="K18" s="129"/>
      <c r="L18" s="131" t="e">
        <f>VLOOKUP($A18&amp;L$1,単価[],保育所単価!$U$1,FALSE)*加算率a*-1*$C18</f>
        <v>#N/A</v>
      </c>
      <c r="M18" s="131" t="e">
        <f>VLOOKUP($A18&amp;M$1,単価[],保育所単価!$U$1,FALSE)*加算率a*-1*$C18</f>
        <v>#N/A</v>
      </c>
      <c r="N18" s="129"/>
      <c r="O18" s="129"/>
      <c r="P18" s="131" t="e">
        <f>VLOOKUP($A18&amp;P$1,単価[],保育所単価!$U$1,FALSE)*加算率a*-1*$C18</f>
        <v>#N/A</v>
      </c>
      <c r="Q18" s="131" t="e">
        <f>VLOOKUP($A18&amp;Q$1,単価[],保育所単価!$U$1,FALSE)*加算率a*-1*$C18</f>
        <v>#N/A</v>
      </c>
      <c r="R18" s="129"/>
      <c r="S18" s="129"/>
      <c r="T18" s="131" t="e">
        <f>VLOOKUP($A18&amp;T$1,単価[],保育所単価!$U$1,FALSE)*加算率a*-1*$C18</f>
        <v>#N/A</v>
      </c>
      <c r="U18" s="131" t="e">
        <f>VLOOKUP($A18&amp;U$1,単価[],保育所単価!$U$1,FALSE)*加算率a*-1*$C18</f>
        <v>#N/A</v>
      </c>
      <c r="V18" s="129"/>
      <c r="W18" s="129"/>
      <c r="X18" s="131" t="e">
        <f>VLOOKUP($A18&amp;X$1,単価[],保育所単価!$U$1,FALSE)*加算率a*-1*$C18</f>
        <v>#N/A</v>
      </c>
      <c r="Y18" s="131" t="e">
        <f>VLOOKUP($A18&amp;Y$1,単価[],保育所単価!$U$1,FALSE)*加算率a*-1*$C18</f>
        <v>#N/A</v>
      </c>
      <c r="Z18" s="129"/>
      <c r="AA18" s="129"/>
    </row>
    <row r="19" spans="1:27">
      <c r="A19" s="140">
        <f>A9</f>
        <v>0</v>
      </c>
      <c r="B19" s="116" t="s">
        <v>195</v>
      </c>
      <c r="C19" s="111">
        <f>C18</f>
        <v>0</v>
      </c>
      <c r="D19" s="129"/>
      <c r="E19" s="129"/>
      <c r="F19" s="131" t="e">
        <f>VLOOKUP($A19&amp;F$1,単価[],保育所単価!$U$1,FALSE)*加算率a*-1*$C19</f>
        <v>#N/A</v>
      </c>
      <c r="G19" s="131" t="e">
        <f>VLOOKUP($A19&amp;G$1,単価[],保育所単価!$U$1,FALSE)*加算率a*-1*$C19</f>
        <v>#N/A</v>
      </c>
      <c r="H19" s="129"/>
      <c r="I19" s="129"/>
      <c r="J19" s="131" t="e">
        <f>VLOOKUP($A19&amp;J$1,単価[],保育所単価!$U$1,FALSE)*加算率a*-1*$C19</f>
        <v>#N/A</v>
      </c>
      <c r="K19" s="131" t="e">
        <f>VLOOKUP($A19&amp;K$1,単価[],保育所単価!$U$1,FALSE)*加算率a*-1*$C19</f>
        <v>#N/A</v>
      </c>
      <c r="L19" s="129"/>
      <c r="M19" s="129"/>
      <c r="N19" s="131" t="e">
        <f>VLOOKUP($A19&amp;N$1,単価[],保育所単価!$U$1,FALSE)*加算率a*-1*$C19</f>
        <v>#N/A</v>
      </c>
      <c r="O19" s="131" t="e">
        <f>VLOOKUP($A19&amp;O$1,単価[],保育所単価!$U$1,FALSE)*加算率a*-1*$C19</f>
        <v>#N/A</v>
      </c>
      <c r="P19" s="129"/>
      <c r="Q19" s="129"/>
      <c r="R19" s="131" t="e">
        <f>VLOOKUP($A19&amp;R$1,単価[],保育所単価!$U$1,FALSE)*加算率a*-1*$C19</f>
        <v>#N/A</v>
      </c>
      <c r="S19" s="131" t="e">
        <f>VLOOKUP($A19&amp;S$1,単価[],保育所単価!$U$1,FALSE)*加算率a*-1*$C19</f>
        <v>#N/A</v>
      </c>
      <c r="T19" s="129"/>
      <c r="U19" s="129"/>
      <c r="V19" s="131" t="e">
        <f>VLOOKUP($A19&amp;V$1,単価[],保育所単価!$U$1,FALSE)*加算率a*-1*$C19</f>
        <v>#N/A</v>
      </c>
      <c r="W19" s="131" t="e">
        <f>VLOOKUP($A19&amp;W$1,単価[],保育所単価!$U$1,FALSE)*加算率a*-1*$C19</f>
        <v>#N/A</v>
      </c>
      <c r="X19" s="129"/>
      <c r="Y19" s="129"/>
      <c r="Z19" s="131" t="e">
        <f>VLOOKUP($A19&amp;Z$1,単価[],保育所単価!$U$1,FALSE)*加算率a*-1*$C19</f>
        <v>#N/A</v>
      </c>
      <c r="AA19" s="131" t="e">
        <f>VLOOKUP($A19&amp;AA$1,単価[],保育所単価!$U$1,FALSE)*加算率a*-1*$C19</f>
        <v>#N/A</v>
      </c>
    </row>
    <row r="20" spans="1:27">
      <c r="A20" s="140"/>
      <c r="B20" s="116" t="s">
        <v>169</v>
      </c>
      <c r="C20" s="111">
        <f>IF('2_区分12加算額計算表'!$F$29&lt;&gt;"",1,0)</f>
        <v>0</v>
      </c>
      <c r="D20" s="131" t="e">
        <f>ROUNDDOWN(保育所単価!$AJ15*加算率a/'2_区分12加算額計算表'!$D$19,-1)*$C20</f>
        <v>#N/A</v>
      </c>
      <c r="E20" s="131" t="e">
        <f>ROUNDDOWN(保育所単価!$AJ15*加算率a/'2_区分12加算額計算表'!$D$19,-1)*$C20</f>
        <v>#N/A</v>
      </c>
      <c r="F20" s="131" t="e">
        <f>ROUNDDOWN(保育所単価!$AJ15*加算率a/'2_区分12加算額計算表'!$D$19,-1)*$C20</f>
        <v>#N/A</v>
      </c>
      <c r="G20" s="131" t="e">
        <f>ROUNDDOWN(保育所単価!$AJ15*加算率a/'2_区分12加算額計算表'!$D$19,-1)*$C20</f>
        <v>#N/A</v>
      </c>
      <c r="H20" s="131" t="e">
        <f>ROUNDDOWN(保育所単価!$AJ15*加算率a/'2_区分12加算額計算表'!$D$19,-1)*$C20</f>
        <v>#N/A</v>
      </c>
      <c r="I20" s="131" t="e">
        <f>ROUNDDOWN(保育所単価!$AJ15*加算率a/'2_区分12加算額計算表'!$D$19,-1)*$C20</f>
        <v>#N/A</v>
      </c>
      <c r="J20" s="131" t="e">
        <f>ROUNDDOWN(保育所単価!$AJ15*加算率a/'2_区分12加算額計算表'!$D$19,-1)*$C20</f>
        <v>#N/A</v>
      </c>
      <c r="K20" s="131" t="e">
        <f>ROUNDDOWN(保育所単価!$AJ15*加算率a/'2_区分12加算額計算表'!$D$19,-1)*$C20</f>
        <v>#N/A</v>
      </c>
      <c r="L20" s="131" t="e">
        <f>ROUNDDOWN(保育所単価!$AJ15*加算率a/'2_区分12加算額計算表'!$D$19,-1)*$C20</f>
        <v>#N/A</v>
      </c>
      <c r="M20" s="131" t="e">
        <f>ROUNDDOWN(保育所単価!$AJ15*加算率a/'2_区分12加算額計算表'!$D$19,-1)*$C20</f>
        <v>#N/A</v>
      </c>
      <c r="N20" s="131" t="e">
        <f>ROUNDDOWN(保育所単価!$AJ15*加算率a/'2_区分12加算額計算表'!$D$19,-1)*$C20</f>
        <v>#N/A</v>
      </c>
      <c r="O20" s="131" t="e">
        <f>ROUNDDOWN(保育所単価!$AJ15*加算率a/'2_区分12加算額計算表'!$D$19,-1)*$C20</f>
        <v>#N/A</v>
      </c>
      <c r="P20" s="131" t="e">
        <f>ROUNDDOWN(保育所単価!$AJ15*加算率a/'2_区分12加算額計算表'!$D$19,-1)*$C20</f>
        <v>#N/A</v>
      </c>
      <c r="Q20" s="131" t="e">
        <f>ROUNDDOWN(保育所単価!$AJ15*加算率a/'2_区分12加算額計算表'!$D$19,-1)*$C20</f>
        <v>#N/A</v>
      </c>
      <c r="R20" s="131" t="e">
        <f>ROUNDDOWN(保育所単価!$AJ15*加算率a/'2_区分12加算額計算表'!$D$19,-1)*$C20</f>
        <v>#N/A</v>
      </c>
      <c r="S20" s="131" t="e">
        <f>ROUNDDOWN(保育所単価!$AJ15*加算率a/'2_区分12加算額計算表'!$D$19,-1)*$C20</f>
        <v>#N/A</v>
      </c>
      <c r="T20" s="131" t="e">
        <f>ROUNDDOWN(保育所単価!$AJ15*加算率a/'2_区分12加算額計算表'!$D$19,-1)*$C20</f>
        <v>#N/A</v>
      </c>
      <c r="U20" s="131" t="e">
        <f>ROUNDDOWN(保育所単価!$AJ15*加算率a/'2_区分12加算額計算表'!$D$19,-1)*$C20</f>
        <v>#N/A</v>
      </c>
      <c r="V20" s="131" t="e">
        <f>ROUNDDOWN(保育所単価!$AJ15*加算率a/'2_区分12加算額計算表'!$D$19,-1)*$C20</f>
        <v>#N/A</v>
      </c>
      <c r="W20" s="131" t="e">
        <f>ROUNDDOWN(保育所単価!$AJ15*加算率a/'2_区分12加算額計算表'!$D$19,-1)*$C20</f>
        <v>#N/A</v>
      </c>
      <c r="X20" s="131" t="e">
        <f>ROUNDDOWN(保育所単価!$AJ15*加算率a/'2_区分12加算額計算表'!$D$19,-1)*$C20</f>
        <v>#N/A</v>
      </c>
      <c r="Y20" s="131" t="e">
        <f>ROUNDDOWN(保育所単価!$AJ15*加算率a/'2_区分12加算額計算表'!$D$19,-1)*$C20</f>
        <v>#N/A</v>
      </c>
      <c r="Z20" s="131" t="e">
        <f>ROUNDDOWN(保育所単価!$AJ15*加算率a/'2_区分12加算額計算表'!$D$19,-1)*$C20</f>
        <v>#N/A</v>
      </c>
      <c r="AA20" s="131" t="e">
        <f>ROUNDDOWN(保育所単価!$AJ15*加算率a/'2_区分12加算額計算表'!$D$19,-1)*$C20</f>
        <v>#N/A</v>
      </c>
    </row>
    <row r="21" spans="1:27">
      <c r="A21" s="140">
        <f>IF('2_区分12加算額計算表'!$F$30=【リスト】!$D$2,2,IF('2_区分12加算額計算表'!$F$30=【リスト】!$D$3,3,1))</f>
        <v>1</v>
      </c>
      <c r="B21" s="116" t="s">
        <v>171</v>
      </c>
      <c r="C21" s="111">
        <f>IF('2_区分12加算額計算表'!$F$30&lt;&gt;"",1,0)</f>
        <v>0</v>
      </c>
      <c r="D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E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F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G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H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I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J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K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L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M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N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O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P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Q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R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S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T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U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V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W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X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Y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Z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AA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row>
    <row r="22" spans="1:27">
      <c r="A22" s="140"/>
      <c r="B22" s="116" t="s">
        <v>170</v>
      </c>
      <c r="C22" s="111">
        <f>IF('2_区分12加算額計算表'!$F$31&lt;&gt;"",1,0)</f>
        <v>0</v>
      </c>
      <c r="D22" s="131" t="e">
        <f>IF(保育所単価!$AJ16*加算率a/'2_区分12加算額計算表'!$D$19&gt;=10,
ROUNDDOWN(保育所単価!$AJ16*加算率a/'2_区分12加算額計算表'!$D$19,-1),
ROUNDDOWN(保育所単価!$AJ16*加算率a/'2_区分12加算額計算表'!$D$19,0))*$C22</f>
        <v>#N/A</v>
      </c>
      <c r="E22" s="131" t="e">
        <f>IF(保育所単価!$AJ16*加算率a/'2_区分12加算額計算表'!$D$19&gt;=10,
ROUNDDOWN(保育所単価!$AJ16*加算率a/'2_区分12加算額計算表'!$D$19,-1),
ROUNDDOWN(保育所単価!$AJ16*加算率a/'2_区分12加算額計算表'!$D$19,0))*$C22</f>
        <v>#N/A</v>
      </c>
      <c r="F22" s="131" t="e">
        <f>IF(保育所単価!$AJ16*加算率a/'2_区分12加算額計算表'!$D$19&gt;=10,
ROUNDDOWN(保育所単価!$AJ16*加算率a/'2_区分12加算額計算表'!$D$19,-1),
ROUNDDOWN(保育所単価!$AJ16*加算率a/'2_区分12加算額計算表'!$D$19,0))*$C22</f>
        <v>#N/A</v>
      </c>
      <c r="G22" s="131" t="e">
        <f>IF(保育所単価!$AJ16*加算率a/'2_区分12加算額計算表'!$D$19&gt;=10,
ROUNDDOWN(保育所単価!$AJ16*加算率a/'2_区分12加算額計算表'!$D$19,-1),
ROUNDDOWN(保育所単価!$AJ16*加算率a/'2_区分12加算額計算表'!$D$19,0))*$C22</f>
        <v>#N/A</v>
      </c>
      <c r="H22" s="131" t="e">
        <f>IF(保育所単価!$AJ16*加算率a/'2_区分12加算額計算表'!$D$19&gt;=10,
ROUNDDOWN(保育所単価!$AJ16*加算率a/'2_区分12加算額計算表'!$D$19,-1),
ROUNDDOWN(保育所単価!$AJ16*加算率a/'2_区分12加算額計算表'!$D$19,0))*$C22</f>
        <v>#N/A</v>
      </c>
      <c r="I22" s="131" t="e">
        <f>IF(保育所単価!$AJ16*加算率a/'2_区分12加算額計算表'!$D$19&gt;=10,
ROUNDDOWN(保育所単価!$AJ16*加算率a/'2_区分12加算額計算表'!$D$19,-1),
ROUNDDOWN(保育所単価!$AJ16*加算率a/'2_区分12加算額計算表'!$D$19,0))*$C22</f>
        <v>#N/A</v>
      </c>
      <c r="J22" s="131" t="e">
        <f>IF(保育所単価!$AJ16*加算率a/'2_区分12加算額計算表'!$D$19&gt;=10,
ROUNDDOWN(保育所単価!$AJ16*加算率a/'2_区分12加算額計算表'!$D$19,-1),
ROUNDDOWN(保育所単価!$AJ16*加算率a/'2_区分12加算額計算表'!$D$19,0))*$C22</f>
        <v>#N/A</v>
      </c>
      <c r="K22" s="131" t="e">
        <f>IF(保育所単価!$AJ16*加算率a/'2_区分12加算額計算表'!$D$19&gt;=10,
ROUNDDOWN(保育所単価!$AJ16*加算率a/'2_区分12加算額計算表'!$D$19,-1),
ROUNDDOWN(保育所単価!$AJ16*加算率a/'2_区分12加算額計算表'!$D$19,0))*$C22</f>
        <v>#N/A</v>
      </c>
      <c r="L22" s="131" t="e">
        <f>IF(保育所単価!$AJ16*加算率a/'2_区分12加算額計算表'!$D$19&gt;=10,
ROUNDDOWN(保育所単価!$AJ16*加算率a/'2_区分12加算額計算表'!$D$19,-1),
ROUNDDOWN(保育所単価!$AJ16*加算率a/'2_区分12加算額計算表'!$D$19,0))*$C22</f>
        <v>#N/A</v>
      </c>
      <c r="M22" s="131" t="e">
        <f>IF(保育所単価!$AJ16*加算率a/'2_区分12加算額計算表'!$D$19&gt;=10,
ROUNDDOWN(保育所単価!$AJ16*加算率a/'2_区分12加算額計算表'!$D$19,-1),
ROUNDDOWN(保育所単価!$AJ16*加算率a/'2_区分12加算額計算表'!$D$19,0))*$C22</f>
        <v>#N/A</v>
      </c>
      <c r="N22" s="131" t="e">
        <f>IF(保育所単価!$AJ16*加算率a/'2_区分12加算額計算表'!$D$19&gt;=10,
ROUNDDOWN(保育所単価!$AJ16*加算率a/'2_区分12加算額計算表'!$D$19,-1),
ROUNDDOWN(保育所単価!$AJ16*加算率a/'2_区分12加算額計算表'!$D$19,0))*$C22</f>
        <v>#N/A</v>
      </c>
      <c r="O22" s="131" t="e">
        <f>IF(保育所単価!$AJ16*加算率a/'2_区分12加算額計算表'!$D$19&gt;=10,
ROUNDDOWN(保育所単価!$AJ16*加算率a/'2_区分12加算額計算表'!$D$19,-1),
ROUNDDOWN(保育所単価!$AJ16*加算率a/'2_区分12加算額計算表'!$D$19,0))*$C22</f>
        <v>#N/A</v>
      </c>
      <c r="P22" s="131" t="e">
        <f>IF(保育所単価!$AJ16*加算率a/'2_区分12加算額計算表'!$D$19&gt;=10,
ROUNDDOWN(保育所単価!$AJ16*加算率a/'2_区分12加算額計算表'!$D$19,-1),
ROUNDDOWN(保育所単価!$AJ16*加算率a/'2_区分12加算額計算表'!$D$19,0))*$C22</f>
        <v>#N/A</v>
      </c>
      <c r="Q22" s="131" t="e">
        <f>IF(保育所単価!$AJ16*加算率a/'2_区分12加算額計算表'!$D$19&gt;=10,
ROUNDDOWN(保育所単価!$AJ16*加算率a/'2_区分12加算額計算表'!$D$19,-1),
ROUNDDOWN(保育所単価!$AJ16*加算率a/'2_区分12加算額計算表'!$D$19,0))*$C22</f>
        <v>#N/A</v>
      </c>
      <c r="R22" s="131" t="e">
        <f>IF(保育所単価!$AJ16*加算率a/'2_区分12加算額計算表'!$D$19&gt;=10,
ROUNDDOWN(保育所単価!$AJ16*加算率a/'2_区分12加算額計算表'!$D$19,-1),
ROUNDDOWN(保育所単価!$AJ16*加算率a/'2_区分12加算額計算表'!$D$19,0))*$C22</f>
        <v>#N/A</v>
      </c>
      <c r="S22" s="131" t="e">
        <f>IF(保育所単価!$AJ16*加算率a/'2_区分12加算額計算表'!$D$19&gt;=10,
ROUNDDOWN(保育所単価!$AJ16*加算率a/'2_区分12加算額計算表'!$D$19,-1),
ROUNDDOWN(保育所単価!$AJ16*加算率a/'2_区分12加算額計算表'!$D$19,0))*$C22</f>
        <v>#N/A</v>
      </c>
      <c r="T22" s="131" t="e">
        <f>IF(保育所単価!$AJ16*加算率a/'2_区分12加算額計算表'!$D$19&gt;=10,
ROUNDDOWN(保育所単価!$AJ16*加算率a/'2_区分12加算額計算表'!$D$19,-1),
ROUNDDOWN(保育所単価!$AJ16*加算率a/'2_区分12加算額計算表'!$D$19,0))*$C22</f>
        <v>#N/A</v>
      </c>
      <c r="U22" s="131" t="e">
        <f>IF(保育所単価!$AJ16*加算率a/'2_区分12加算額計算表'!$D$19&gt;=10,
ROUNDDOWN(保育所単価!$AJ16*加算率a/'2_区分12加算額計算表'!$D$19,-1),
ROUNDDOWN(保育所単価!$AJ16*加算率a/'2_区分12加算額計算表'!$D$19,0))*$C22</f>
        <v>#N/A</v>
      </c>
      <c r="V22" s="131" t="e">
        <f>IF(保育所単価!$AJ16*加算率a/'2_区分12加算額計算表'!$D$19&gt;=10,
ROUNDDOWN(保育所単価!$AJ16*加算率a/'2_区分12加算額計算表'!$D$19,-1),
ROUNDDOWN(保育所単価!$AJ16*加算率a/'2_区分12加算額計算表'!$D$19,0))*$C22</f>
        <v>#N/A</v>
      </c>
      <c r="W22" s="131" t="e">
        <f>IF(保育所単価!$AJ16*加算率a/'2_区分12加算額計算表'!$D$19&gt;=10,
ROUNDDOWN(保育所単価!$AJ16*加算率a/'2_区分12加算額計算表'!$D$19,-1),
ROUNDDOWN(保育所単価!$AJ16*加算率a/'2_区分12加算額計算表'!$D$19,0))*$C22</f>
        <v>#N/A</v>
      </c>
      <c r="X22" s="131" t="e">
        <f>IF(保育所単価!$AJ16*加算率a/'2_区分12加算額計算表'!$D$19&gt;=10,
ROUNDDOWN(保育所単価!$AJ16*加算率a/'2_区分12加算額計算表'!$D$19,-1),
ROUNDDOWN(保育所単価!$AJ16*加算率a/'2_区分12加算額計算表'!$D$19,0))*$C22</f>
        <v>#N/A</v>
      </c>
      <c r="Y22" s="131" t="e">
        <f>IF(保育所単価!$AJ16*加算率a/'2_区分12加算額計算表'!$D$19&gt;=10,
ROUNDDOWN(保育所単価!$AJ16*加算率a/'2_区分12加算額計算表'!$D$19,-1),
ROUNDDOWN(保育所単価!$AJ16*加算率a/'2_区分12加算額計算表'!$D$19,0))*$C22</f>
        <v>#N/A</v>
      </c>
      <c r="Z22" s="131" t="e">
        <f>IF(保育所単価!$AJ16*加算率a/'2_区分12加算額計算表'!$D$19&gt;=10,
ROUNDDOWN(保育所単価!$AJ16*加算率a/'2_区分12加算額計算表'!$D$19,-1),
ROUNDDOWN(保育所単価!$AJ16*加算率a/'2_区分12加算額計算表'!$D$19,0))*$C22</f>
        <v>#N/A</v>
      </c>
      <c r="AA22" s="131" t="e">
        <f>IF(保育所単価!$AJ16*加算率a/'2_区分12加算額計算表'!$D$19&gt;=10,
ROUNDDOWN(保育所単価!$AJ16*加算率a/'2_区分12加算額計算表'!$D$19,-1),
ROUNDDOWN(保育所単価!$AJ16*加算率a/'2_区分12加算額計算表'!$D$19,0))*$C22</f>
        <v>#N/A</v>
      </c>
    </row>
    <row r="23" spans="1:27">
      <c r="A23" s="140">
        <f>IF('2_区分12加算額計算表'!$F$32=【リスト】!$E$2,1,IF('2_区分12加算額計算表'!$F$32=【リスト】!$E$3,2,IF('2_区分12加算額計算表'!$F$32=【リスト】!$E$4,3,0)))</f>
        <v>0</v>
      </c>
      <c r="B23" s="117" t="s">
        <v>172</v>
      </c>
      <c r="C23" s="112">
        <f>IF('2_区分12加算額計算表'!$F$32&lt;&gt;"",1,0)</f>
        <v>0</v>
      </c>
      <c r="D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E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F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G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H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I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J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K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L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M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N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O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P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Q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R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S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T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U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V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W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X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Y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Z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AA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row>
    <row r="24" spans="1:27">
      <c r="A24" s="140" t="e">
        <f>A18</f>
        <v>#N/A</v>
      </c>
      <c r="B24" s="116" t="s">
        <v>193</v>
      </c>
      <c r="C24" s="111" t="str">
        <f>IF('2_区分12加算額計算表'!$F$34=【リスト】!$H$2,0,IF('2_区分12加算額計算表'!$F$34=【リスト】!$H$3,1,IF('2_区分12加算額計算表'!$F$34=【リスト】!$H$4,2,IF('2_区分12加算額計算表'!$F$34=【リスト】!$H$5,3,"Q"))))</f>
        <v>Q</v>
      </c>
      <c r="D24" s="131">
        <f>IF($C24="Q",0,ROUNDDOWN(SUM(D7:D13,D15)*VLOOKUP($A24&amp;D$1,単価[],保育所単価!$W$1+$C24,FALSE),-1))*-1</f>
        <v>0</v>
      </c>
      <c r="E24" s="131">
        <f>IF($C24="Q",0,ROUNDDOWN(SUM(E7:E13,E15)*VLOOKUP($A24&amp;E$1,単価[],保育所単価!$W$1+$C24,FALSE),-1))*-1</f>
        <v>0</v>
      </c>
      <c r="F24" s="131">
        <f>IF($C24="Q",0,ROUNDDOWN(SUM(F7:F13,F15)*VLOOKUP($A24&amp;F$1,単価[],保育所単価!$W$1+$C24,FALSE),-1))*-1</f>
        <v>0</v>
      </c>
      <c r="G24" s="131">
        <f>IF($C24="Q",0,ROUNDDOWN(SUM(G7:G13,G15)*VLOOKUP($A24&amp;G$1,単価[],保育所単価!$W$1+$C24,FALSE),-1))*-1</f>
        <v>0</v>
      </c>
      <c r="H24" s="131">
        <f>IF($C24="Q",0,ROUNDDOWN(SUM(H7:H13,H15)*VLOOKUP($A24&amp;H$1,単価[],保育所単価!$W$1+$C24,FALSE),-1))*-1</f>
        <v>0</v>
      </c>
      <c r="I24" s="131">
        <f>IF($C24="Q",0,ROUNDDOWN(SUM(I7:I13,I15)*VLOOKUP($A24&amp;I$1,単価[],保育所単価!$W$1+$C24,FALSE),-1))*-1</f>
        <v>0</v>
      </c>
      <c r="J24" s="131">
        <f>IF($C24="Q",0,ROUNDDOWN(SUM(J7:J13,J15)*VLOOKUP($A24&amp;J$1,単価[],保育所単価!$W$1+$C24,FALSE),-1))*-1</f>
        <v>0</v>
      </c>
      <c r="K24" s="131">
        <f>IF($C24="Q",0,ROUNDDOWN(SUM(K7:K13,K15)*VLOOKUP($A24&amp;K$1,単価[],保育所単価!$W$1+$C24,FALSE),-1))*-1</f>
        <v>0</v>
      </c>
      <c r="L24" s="131">
        <f>IF($C24="Q",0,ROUNDDOWN(SUM(L7:L13,L15)*VLOOKUP($A24&amp;L$1,単価[],保育所単価!$W$1+$C24,FALSE),-1))*-1</f>
        <v>0</v>
      </c>
      <c r="M24" s="131">
        <f>IF($C24="Q",0,ROUNDDOWN(SUM(M7:M13,M15)*VLOOKUP($A24&amp;M$1,単価[],保育所単価!$W$1+$C24,FALSE),-1))*-1</f>
        <v>0</v>
      </c>
      <c r="N24" s="131">
        <f>IF($C24="Q",0,ROUNDDOWN(SUM(N7:N13,N15)*VLOOKUP($A24&amp;N$1,単価[],保育所単価!$W$1+$C24,FALSE),-1))*-1</f>
        <v>0</v>
      </c>
      <c r="O24" s="131">
        <f>IF($C24="Q",0,ROUNDDOWN(SUM(O7:O13,O15)*VLOOKUP($A24&amp;O$1,単価[],保育所単価!$W$1+$C24,FALSE),-1))*-1</f>
        <v>0</v>
      </c>
      <c r="P24" s="131">
        <f>IF($C24="Q",0,ROUNDDOWN(SUM(P7:P13,P15)*VLOOKUP($A24&amp;P$1,単価[],保育所単価!$W$1+$C24,FALSE),-1))*-1</f>
        <v>0</v>
      </c>
      <c r="Q24" s="131">
        <f>IF($C24="Q",0,ROUNDDOWN(SUM(Q7:Q13,Q15)*VLOOKUP($A24&amp;Q$1,単価[],保育所単価!$W$1+$C24,FALSE),-1))*-1</f>
        <v>0</v>
      </c>
      <c r="R24" s="131">
        <f>IF($C24="Q",0,ROUNDDOWN(SUM(R7:R13,R15)*VLOOKUP($A24&amp;R$1,単価[],保育所単価!$W$1+$C24,FALSE),-1))*-1</f>
        <v>0</v>
      </c>
      <c r="S24" s="131">
        <f>IF($C24="Q",0,ROUNDDOWN(SUM(S7:S13,S15)*VLOOKUP($A24&amp;S$1,単価[],保育所単価!$W$1+$C24,FALSE),-1))*-1</f>
        <v>0</v>
      </c>
      <c r="T24" s="131">
        <f>IF($C24="Q",0,ROUNDDOWN(SUM(T7:T13,T15)*VLOOKUP($A24&amp;T$1,単価[],保育所単価!$W$1+$C24,FALSE),-1))*-1</f>
        <v>0</v>
      </c>
      <c r="U24" s="131">
        <f>IF($C24="Q",0,ROUNDDOWN(SUM(U7:U13,U15)*VLOOKUP($A24&amp;U$1,単価[],保育所単価!$W$1+$C24,FALSE),-1))*-1</f>
        <v>0</v>
      </c>
      <c r="V24" s="131">
        <f>IF($C24="Q",0,ROUNDDOWN(SUM(V7:V13,V15)*VLOOKUP($A24&amp;V$1,単価[],保育所単価!$W$1+$C24,FALSE),-1))*-1</f>
        <v>0</v>
      </c>
      <c r="W24" s="131">
        <f>IF($C24="Q",0,ROUNDDOWN(SUM(W7:W13,W15)*VLOOKUP($A24&amp;W$1,単価[],保育所単価!$W$1+$C24,FALSE),-1))*-1</f>
        <v>0</v>
      </c>
      <c r="X24" s="131">
        <f>IF($C24="Q",0,ROUNDDOWN(SUM(X7:X13,X15)*VLOOKUP($A24&amp;X$1,単価[],保育所単価!$W$1+$C24,FALSE),-1))*-1</f>
        <v>0</v>
      </c>
      <c r="Y24" s="131">
        <f>IF($C24="Q",0,ROUNDDOWN(SUM(Y7:Y13,Y15)*VLOOKUP($A24&amp;Y$1,単価[],保育所単価!$W$1+$C24,FALSE),-1))*-1</f>
        <v>0</v>
      </c>
      <c r="Z24" s="131">
        <f>IF($C24="Q",0,ROUNDDOWN(SUM(Z7:Z13,Z15)*VLOOKUP($A24&amp;Z$1,単価[],保育所単価!$W$1+$C24,FALSE),-1))*-1</f>
        <v>0</v>
      </c>
      <c r="AA24" s="131">
        <f>IF($C24="Q",0,ROUNDDOWN(SUM(AA7:AA13,AA15)*VLOOKUP($A24&amp;AA$1,単価[],保育所単価!$W$1+$C24,FALSE),-1))*-1</f>
        <v>0</v>
      </c>
    </row>
    <row r="25" spans="1:27">
      <c r="A25" s="141"/>
      <c r="B25" s="114" t="s">
        <v>175</v>
      </c>
      <c r="C25" s="109"/>
      <c r="D25" s="145" t="e">
        <f t="shared" ref="D25:AA25" si="0">SUM(D7:D24)</f>
        <v>#N/A</v>
      </c>
      <c r="E25" s="145" t="e">
        <f t="shared" si="0"/>
        <v>#N/A</v>
      </c>
      <c r="F25" s="145" t="e">
        <f t="shared" si="0"/>
        <v>#N/A</v>
      </c>
      <c r="G25" s="145" t="e">
        <f t="shared" si="0"/>
        <v>#N/A</v>
      </c>
      <c r="H25" s="145" t="e">
        <f t="shared" si="0"/>
        <v>#N/A</v>
      </c>
      <c r="I25" s="145" t="e">
        <f t="shared" si="0"/>
        <v>#N/A</v>
      </c>
      <c r="J25" s="145" t="e">
        <f t="shared" si="0"/>
        <v>#N/A</v>
      </c>
      <c r="K25" s="145" t="e">
        <f t="shared" si="0"/>
        <v>#N/A</v>
      </c>
      <c r="L25" s="145" t="e">
        <f t="shared" si="0"/>
        <v>#N/A</v>
      </c>
      <c r="M25" s="145" t="e">
        <f t="shared" si="0"/>
        <v>#N/A</v>
      </c>
      <c r="N25" s="145" t="e">
        <f t="shared" si="0"/>
        <v>#N/A</v>
      </c>
      <c r="O25" s="145" t="e">
        <f t="shared" si="0"/>
        <v>#N/A</v>
      </c>
      <c r="P25" s="145" t="e">
        <f t="shared" si="0"/>
        <v>#N/A</v>
      </c>
      <c r="Q25" s="145" t="e">
        <f t="shared" si="0"/>
        <v>#N/A</v>
      </c>
      <c r="R25" s="145" t="e">
        <f t="shared" si="0"/>
        <v>#N/A</v>
      </c>
      <c r="S25" s="145" t="e">
        <f t="shared" si="0"/>
        <v>#N/A</v>
      </c>
      <c r="T25" s="145" t="e">
        <f t="shared" si="0"/>
        <v>#N/A</v>
      </c>
      <c r="U25" s="145" t="e">
        <f t="shared" si="0"/>
        <v>#N/A</v>
      </c>
      <c r="V25" s="145" t="e">
        <f t="shared" si="0"/>
        <v>#N/A</v>
      </c>
      <c r="W25" s="145" t="e">
        <f t="shared" si="0"/>
        <v>#N/A</v>
      </c>
      <c r="X25" s="145" t="e">
        <f t="shared" si="0"/>
        <v>#N/A</v>
      </c>
      <c r="Y25" s="145" t="e">
        <f t="shared" si="0"/>
        <v>#N/A</v>
      </c>
      <c r="Z25" s="145" t="e">
        <f t="shared" si="0"/>
        <v>#N/A</v>
      </c>
      <c r="AA25" s="145" t="e">
        <f t="shared" si="0"/>
        <v>#N/A</v>
      </c>
    </row>
    <row r="26" spans="1:27">
      <c r="B26" s="118" t="s">
        <v>176</v>
      </c>
      <c r="C26" s="113"/>
      <c r="D26" s="145" t="e">
        <f>D$6*D25</f>
        <v>#N/A</v>
      </c>
      <c r="E26" s="146" t="e">
        <f t="shared" ref="E26:AA26" si="1">E$6*E25</f>
        <v>#N/A</v>
      </c>
      <c r="F26" s="146" t="e">
        <f t="shared" si="1"/>
        <v>#N/A</v>
      </c>
      <c r="G26" s="146" t="e">
        <f t="shared" si="1"/>
        <v>#N/A</v>
      </c>
      <c r="H26" s="145" t="e">
        <f t="shared" si="1"/>
        <v>#N/A</v>
      </c>
      <c r="I26" s="146" t="e">
        <f t="shared" si="1"/>
        <v>#N/A</v>
      </c>
      <c r="J26" s="146" t="e">
        <f t="shared" si="1"/>
        <v>#N/A</v>
      </c>
      <c r="K26" s="146" t="e">
        <f t="shared" si="1"/>
        <v>#N/A</v>
      </c>
      <c r="L26" s="146" t="e">
        <f t="shared" si="1"/>
        <v>#N/A</v>
      </c>
      <c r="M26" s="146" t="e">
        <f t="shared" si="1"/>
        <v>#N/A</v>
      </c>
      <c r="N26" s="146" t="e">
        <f t="shared" si="1"/>
        <v>#N/A</v>
      </c>
      <c r="O26" s="146" t="e">
        <f t="shared" si="1"/>
        <v>#N/A</v>
      </c>
      <c r="P26" s="146" t="e">
        <f t="shared" si="1"/>
        <v>#N/A</v>
      </c>
      <c r="Q26" s="146" t="e">
        <f t="shared" si="1"/>
        <v>#N/A</v>
      </c>
      <c r="R26" s="146" t="e">
        <f t="shared" si="1"/>
        <v>#N/A</v>
      </c>
      <c r="S26" s="146" t="e">
        <f t="shared" si="1"/>
        <v>#N/A</v>
      </c>
      <c r="T26" s="146" t="e">
        <f t="shared" si="1"/>
        <v>#N/A</v>
      </c>
      <c r="U26" s="146" t="e">
        <f t="shared" si="1"/>
        <v>#N/A</v>
      </c>
      <c r="V26" s="145" t="e">
        <f t="shared" si="1"/>
        <v>#N/A</v>
      </c>
      <c r="W26" s="146" t="e">
        <f t="shared" si="1"/>
        <v>#N/A</v>
      </c>
      <c r="X26" s="146" t="e">
        <f t="shared" si="1"/>
        <v>#N/A</v>
      </c>
      <c r="Y26" s="146" t="e">
        <f t="shared" si="1"/>
        <v>#N/A</v>
      </c>
      <c r="Z26" s="146" t="e">
        <f t="shared" si="1"/>
        <v>#N/A</v>
      </c>
      <c r="AA26" s="146" t="e">
        <f t="shared" si="1"/>
        <v>#N/A</v>
      </c>
    </row>
    <row r="27" spans="1:27">
      <c r="A27" s="141"/>
    </row>
    <row r="28" spans="1:27">
      <c r="A28" s="141" t="s">
        <v>177</v>
      </c>
    </row>
    <row r="29" spans="1:27">
      <c r="A29" s="140" t="e">
        <f t="shared" ref="A29:C44" si="2">A7</f>
        <v>#N/A</v>
      </c>
      <c r="B29" s="119" t="str">
        <f t="shared" si="2"/>
        <v>処遇改善等加算（本園/標準時間）単価</v>
      </c>
      <c r="C29" s="122">
        <f t="shared" si="2"/>
        <v>0</v>
      </c>
      <c r="D29" s="136" t="e">
        <f>ROUNDDOWN(VLOOKUP($A29&amp;D$1,単価[],保育所単価!$G$1,FALSE)*(加算率b+VLOOKUP($A29&amp;D$1,単価[],保育所単価!$H$1,FALSE)),-1)</f>
        <v>#N/A</v>
      </c>
      <c r="E29" s="137"/>
      <c r="F29" s="137"/>
      <c r="G29" s="137"/>
      <c r="H29" s="136" t="e">
        <f>ROUNDDOWN(VLOOKUP($A29&amp;H$1,単価[],保育所単価!$G$1,FALSE)*(加算率b+VLOOKUP($A29&amp;H$1,単価[],保育所単価!$H$1,FALSE)),-1)</f>
        <v>#N/A</v>
      </c>
      <c r="I29" s="137"/>
      <c r="J29" s="137"/>
      <c r="K29" s="137"/>
      <c r="L29" s="138" t="e">
        <f>ROUNDDOWN(VLOOKUP($A29&amp;L$1,単価[],保育所単価!$G$1,FALSE)*(加算率b+VLOOKUP($A29&amp;L$1,単価[],保育所単価!$H$1,FALSE)),-1)</f>
        <v>#N/A</v>
      </c>
      <c r="M29" s="137"/>
      <c r="N29" s="137"/>
      <c r="O29" s="137"/>
      <c r="P29" s="138" t="e">
        <f>ROUNDDOWN(VLOOKUP($A29&amp;P$1,単価[],保育所単価!$G$1,FALSE)*(加算率b+VLOOKUP($A29&amp;P$1,単価[],保育所単価!$H$1,FALSE)),-1)</f>
        <v>#N/A</v>
      </c>
      <c r="Q29" s="137"/>
      <c r="R29" s="137"/>
      <c r="S29" s="137"/>
      <c r="T29" s="138" t="e">
        <f>ROUNDDOWN(VLOOKUP($A29&amp;T$1,単価[],保育所単価!$G$1,FALSE)*(加算率b+VLOOKUP($A29&amp;T$1,単価[],保育所単価!$H$1,FALSE)),-1)</f>
        <v>#N/A</v>
      </c>
      <c r="U29" s="137"/>
      <c r="V29" s="139"/>
      <c r="W29" s="137"/>
      <c r="X29" s="138" t="e">
        <f>ROUNDDOWN(VLOOKUP($A29&amp;X$1,単価[],保育所単価!$G$1,FALSE)*(加算率b+VLOOKUP($A29&amp;X$1,単価[],保育所単価!$H$1,FALSE)),-1)</f>
        <v>#N/A</v>
      </c>
      <c r="Y29" s="137"/>
      <c r="Z29" s="137"/>
      <c r="AA29" s="137"/>
    </row>
    <row r="30" spans="1:27">
      <c r="A30" s="140" t="e">
        <f t="shared" si="2"/>
        <v>#N/A</v>
      </c>
      <c r="B30" s="120" t="str">
        <f t="shared" si="2"/>
        <v>処遇改善等加算（本園/短時間）単価</v>
      </c>
      <c r="C30" s="123">
        <f t="shared" si="2"/>
        <v>0</v>
      </c>
      <c r="D30" s="129"/>
      <c r="E30" s="131" t="e">
        <f>ROUNDDOWN(VLOOKUP($A30&amp;E$1,単価[],保育所単価!$I$1,FALSE)*(加算率b+VLOOKUP($A30&amp;E$1,単価[],保育所単価!$J$1,FALSE)),-1)</f>
        <v>#N/A</v>
      </c>
      <c r="F30" s="132"/>
      <c r="G30" s="132"/>
      <c r="H30" s="129"/>
      <c r="I30" s="131" t="e">
        <f>ROUNDDOWN(VLOOKUP($A30&amp;I$1,単価[],保育所単価!$I$1,FALSE)*(加算率b+VLOOKUP($A30&amp;I$1,単価[],保育所単価!$J$1,FALSE)),-1)</f>
        <v>#N/A</v>
      </c>
      <c r="J30" s="132"/>
      <c r="K30" s="132"/>
      <c r="L30" s="132"/>
      <c r="M30" s="131" t="e">
        <f>ROUNDDOWN(VLOOKUP($A30&amp;M$1,単価[],保育所単価!$I$1,FALSE)*(加算率b+VLOOKUP($A30&amp;M$1,単価[],保育所単価!$J$1,FALSE)),-1)</f>
        <v>#N/A</v>
      </c>
      <c r="N30" s="132"/>
      <c r="O30" s="132"/>
      <c r="P30" s="132"/>
      <c r="Q30" s="131" t="e">
        <f>ROUNDDOWN(VLOOKUP($A30&amp;Q$1,単価[],保育所単価!$I$1,FALSE)*(加算率b+VLOOKUP($A30&amp;Q$1,単価[],保育所単価!$J$1,FALSE)),-1)</f>
        <v>#N/A</v>
      </c>
      <c r="R30" s="132"/>
      <c r="S30" s="132"/>
      <c r="T30" s="132"/>
      <c r="U30" s="131" t="e">
        <f>ROUNDDOWN(VLOOKUP($A30&amp;U$1,単価[],保育所単価!$I$1,FALSE)*(加算率b+VLOOKUP($A30&amp;U$1,単価[],保育所単価!$J$1,FALSE)),-1)</f>
        <v>#N/A</v>
      </c>
      <c r="V30" s="129"/>
      <c r="W30" s="132"/>
      <c r="X30" s="132"/>
      <c r="Y30" s="131" t="e">
        <f>ROUNDDOWN(VLOOKUP($A30&amp;Y$1,単価[],保育所単価!$I$1,FALSE)*(加算率b+VLOOKUP($A30&amp;Y$1,単価[],保育所単価!$J$1,FALSE)),-1)</f>
        <v>#N/A</v>
      </c>
      <c r="Z30" s="132"/>
      <c r="AA30" s="132"/>
    </row>
    <row r="31" spans="1:27">
      <c r="A31" s="140">
        <f t="shared" si="2"/>
        <v>0</v>
      </c>
      <c r="B31" s="120" t="str">
        <f t="shared" si="2"/>
        <v>処遇改善等加算（分園/標準時間）単価</v>
      </c>
      <c r="C31" s="123">
        <f t="shared" si="2"/>
        <v>0</v>
      </c>
      <c r="D31" s="129"/>
      <c r="E31" s="132"/>
      <c r="F31" s="131" t="e">
        <f>ROUNDDOWN(VLOOKUP($A31&amp;F$1,単価[],保育所単価!$G$1,FALSE)*(加算率b+VLOOKUP($A31&amp;F$1,単価[],保育所単価!$H$1,FALSE)),-1)</f>
        <v>#N/A</v>
      </c>
      <c r="G31" s="132"/>
      <c r="H31" s="129"/>
      <c r="I31" s="132"/>
      <c r="J31" s="131" t="e">
        <f>ROUNDDOWN(VLOOKUP($A31&amp;J$1,単価[],保育所単価!$G$1,FALSE)*(加算率b+VLOOKUP($A31&amp;J$1,単価[],保育所単価!$H$1,FALSE)),-1)</f>
        <v>#N/A</v>
      </c>
      <c r="K31" s="132"/>
      <c r="L31" s="132"/>
      <c r="M31" s="132"/>
      <c r="N31" s="131" t="e">
        <f>ROUNDDOWN(VLOOKUP($A31&amp;N$1,単価[],保育所単価!$G$1,FALSE)*(加算率b+VLOOKUP($A31&amp;N$1,単価[],保育所単価!$H$1,FALSE)),-1)</f>
        <v>#N/A</v>
      </c>
      <c r="O31" s="132"/>
      <c r="P31" s="132"/>
      <c r="Q31" s="132"/>
      <c r="R31" s="131" t="e">
        <f>ROUNDDOWN(VLOOKUP($A31&amp;R$1,単価[],保育所単価!$G$1,FALSE)*(加算率b+VLOOKUP($A31&amp;R$1,単価[],保育所単価!$H$1,FALSE)),-1)</f>
        <v>#N/A</v>
      </c>
      <c r="S31" s="132"/>
      <c r="T31" s="132"/>
      <c r="U31" s="132"/>
      <c r="V31" s="135" t="e">
        <f>ROUNDDOWN(VLOOKUP($A31&amp;V$1,単価[],保育所単価!$G$1,FALSE)*(加算率b+VLOOKUP($A31&amp;V$1,単価[],保育所単価!$H$1,FALSE)),-1)</f>
        <v>#N/A</v>
      </c>
      <c r="W31" s="132"/>
      <c r="X31" s="132"/>
      <c r="Y31" s="132"/>
      <c r="Z31" s="131" t="e">
        <f>ROUNDDOWN(VLOOKUP($A31&amp;Z$1,単価[],保育所単価!$G$1,FALSE)*(加算率b+VLOOKUP($A31&amp;Z$1,単価[],保育所単価!$H$1,FALSE)),-1)</f>
        <v>#N/A</v>
      </c>
      <c r="AA31" s="132"/>
    </row>
    <row r="32" spans="1:27">
      <c r="A32" s="140">
        <f t="shared" si="2"/>
        <v>0</v>
      </c>
      <c r="B32" s="120" t="str">
        <f t="shared" si="2"/>
        <v>処遇改善等加算（分園/短時間）単価</v>
      </c>
      <c r="C32" s="123">
        <f t="shared" si="2"/>
        <v>0</v>
      </c>
      <c r="D32" s="129"/>
      <c r="E32" s="132"/>
      <c r="F32" s="132"/>
      <c r="G32" s="131" t="e">
        <f>ROUNDDOWN(VLOOKUP($A32&amp;G$1,単価[],保育所単価!$I$1,FALSE)*(加算率b+VLOOKUP($A32&amp;G$1,単価[],保育所単価!$J$1,FALSE)),-1)</f>
        <v>#N/A</v>
      </c>
      <c r="H32" s="129"/>
      <c r="I32" s="132"/>
      <c r="J32" s="132"/>
      <c r="K32" s="131" t="e">
        <f>ROUNDDOWN(VLOOKUP($A32&amp;K$1,単価[],保育所単価!$I$1,FALSE)*(加算率b+VLOOKUP($A32&amp;K$1,単価[],保育所単価!$J$1,FALSE)),-1)</f>
        <v>#N/A</v>
      </c>
      <c r="L32" s="132"/>
      <c r="M32" s="132"/>
      <c r="N32" s="132"/>
      <c r="O32" s="131" t="e">
        <f>ROUNDDOWN(VLOOKUP($A32&amp;O$1,単価[],保育所単価!$I$1,FALSE)*(加算率b+VLOOKUP($A32&amp;O$1,単価[],保育所単価!$J$1,FALSE)),-1)</f>
        <v>#N/A</v>
      </c>
      <c r="P32" s="132"/>
      <c r="Q32" s="132"/>
      <c r="R32" s="132"/>
      <c r="S32" s="131" t="e">
        <f>ROUNDDOWN(VLOOKUP($A32&amp;S$1,単価[],保育所単価!$I$1,FALSE)*(加算率b+VLOOKUP($A32&amp;S$1,単価[],保育所単価!$J$1,FALSE)),-1)</f>
        <v>#N/A</v>
      </c>
      <c r="T32" s="132"/>
      <c r="U32" s="132"/>
      <c r="V32" s="129"/>
      <c r="W32" s="131" t="e">
        <f>ROUNDDOWN(VLOOKUP($A32&amp;W$1,単価[],保育所単価!$I$1,FALSE)*(加算率b+VLOOKUP($A32&amp;W$1,単価[],保育所単価!$J$1,FALSE)),-1)</f>
        <v>#N/A</v>
      </c>
      <c r="X32" s="132"/>
      <c r="Y32" s="132"/>
      <c r="Z32" s="132"/>
      <c r="AA32" s="131" t="e">
        <f>ROUNDDOWN(VLOOKUP($A32&amp;AA$1,単価[],保育所単価!$I$1,FALSE)*(加算率b+VLOOKUP($A32&amp;AA$1,単価[],保育所単価!$J$1,FALSE)),-1)</f>
        <v>#N/A</v>
      </c>
    </row>
    <row r="33" spans="1:27">
      <c r="A33" s="140" t="e">
        <f t="shared" si="2"/>
        <v>#N/A</v>
      </c>
      <c r="B33" s="120" t="str">
        <f t="shared" si="2"/>
        <v>3歳児配置改善加算単価</v>
      </c>
      <c r="C33" s="123">
        <f t="shared" si="2"/>
        <v>0</v>
      </c>
      <c r="D33" s="129"/>
      <c r="E33" s="132"/>
      <c r="F33" s="132"/>
      <c r="G33" s="132"/>
      <c r="H33" s="129"/>
      <c r="I33" s="132"/>
      <c r="J33" s="132"/>
      <c r="K33" s="132"/>
      <c r="L33" s="132"/>
      <c r="M33" s="132"/>
      <c r="N33" s="132"/>
      <c r="O33" s="132"/>
      <c r="P33" s="131" t="e">
        <f>ROUNDDOWN(VLOOKUP($A33&amp;P$1,単価[],保育所単価!$K$1,FALSE)*(加算率b+VLOOKUP($A33&amp;P$1,単価[],保育所単価!$L$1,FALSE)),-1)*$C33</f>
        <v>#N/A</v>
      </c>
      <c r="Q33" s="131" t="e">
        <f>ROUNDDOWN(VLOOKUP($A33&amp;Q$1,単価[],保育所単価!$K$1,FALSE)*(加算率b+VLOOKUP($A33&amp;Q$1,単価[],保育所単価!$L$1,FALSE)),-1)*$C33</f>
        <v>#N/A</v>
      </c>
      <c r="R33" s="131" t="e">
        <f>ROUNDDOWN(VLOOKUP($A33&amp;R$1,単価[],保育所単価!$K$1,FALSE)*(加算率b+VLOOKUP($A33&amp;R$1,単価[],保育所単価!$L$1,FALSE)),-1)*$C33</f>
        <v>#N/A</v>
      </c>
      <c r="S33" s="131" t="e">
        <f>ROUNDDOWN(VLOOKUP($A33&amp;S$1,単価[],保育所単価!$K$1,FALSE)*(加算率b+VLOOKUP($A33&amp;S$1,単価[],保育所単価!$L$1,FALSE)),-1)*$C33</f>
        <v>#N/A</v>
      </c>
      <c r="T33" s="132"/>
      <c r="U33" s="132"/>
      <c r="V33" s="129"/>
      <c r="W33" s="132"/>
      <c r="X33" s="132"/>
      <c r="Y33" s="132"/>
      <c r="Z33" s="132"/>
      <c r="AA33" s="132"/>
    </row>
    <row r="34" spans="1:27">
      <c r="A34" s="140" t="e">
        <f t="shared" si="2"/>
        <v>#N/A</v>
      </c>
      <c r="B34" s="120" t="str">
        <f t="shared" si="2"/>
        <v>4歳以上児配置改善加算単価</v>
      </c>
      <c r="C34" s="123">
        <f t="shared" si="2"/>
        <v>0</v>
      </c>
      <c r="D34" s="129"/>
      <c r="E34" s="132"/>
      <c r="F34" s="132"/>
      <c r="G34" s="132"/>
      <c r="H34" s="129"/>
      <c r="I34" s="132"/>
      <c r="J34" s="132"/>
      <c r="K34" s="132"/>
      <c r="L34" s="132"/>
      <c r="M34" s="132"/>
      <c r="N34" s="132"/>
      <c r="O34" s="132"/>
      <c r="P34" s="132"/>
      <c r="Q34" s="132"/>
      <c r="R34" s="132"/>
      <c r="S34" s="132"/>
      <c r="T34" s="131" t="e">
        <f>ROUNDDOWN(VLOOKUP($A34&amp;T$1,単価[],保育所単価!$M$1,FALSE)*(加算率b+VLOOKUP($A34&amp;T$1,単価[],保育所単価!$N$1,FALSE)),-1)*$C34</f>
        <v>#N/A</v>
      </c>
      <c r="U34" s="131" t="e">
        <f>ROUNDDOWN(VLOOKUP($A34&amp;U$1,単価[],保育所単価!$M$1,FALSE)*(加算率b+VLOOKUP($A34&amp;U$1,単価[],保育所単価!$N$1,FALSE)),-1)*$C34</f>
        <v>#N/A</v>
      </c>
      <c r="V34" s="131" t="e">
        <f>ROUNDDOWN(VLOOKUP($A34&amp;V$1,単価[],保育所単価!$M$1,FALSE)*(加算率b+VLOOKUP($A34&amp;V$1,単価[],保育所単価!$N$1,FALSE)),-1)*$C34</f>
        <v>#N/A</v>
      </c>
      <c r="W34" s="131" t="e">
        <f>ROUNDDOWN(VLOOKUP($A34&amp;W$1,単価[],保育所単価!$M$1,FALSE)*(加算率b+VLOOKUP($A34&amp;W$1,単価[],保育所単価!$N$1,FALSE)),-1)*$C34</f>
        <v>#N/A</v>
      </c>
      <c r="X34" s="131" t="e">
        <f>ROUNDDOWN(VLOOKUP($A34&amp;X$1,単価[],保育所単価!$M$1,FALSE)*(加算率b+VLOOKUP($A34&amp;X$1,単価[],保育所単価!$N$1,FALSE)),-1)*$C34</f>
        <v>#N/A</v>
      </c>
      <c r="Y34" s="131" t="e">
        <f>ROUNDDOWN(VLOOKUP($A34&amp;Y$1,単価[],保育所単価!$M$1,FALSE)*(加算率b+VLOOKUP($A34&amp;Y$1,単価[],保育所単価!$N$1,FALSE)),-1)*$C34</f>
        <v>#N/A</v>
      </c>
      <c r="Z34" s="131" t="e">
        <f>ROUNDDOWN(VLOOKUP($A34&amp;Z$1,単価[],保育所単価!$M$1,FALSE)*(加算率b+VLOOKUP($A34&amp;Z$1,単価[],保育所単価!$N$1,FALSE)),-1)*$C34</f>
        <v>#N/A</v>
      </c>
      <c r="AA34" s="131" t="e">
        <f>ROUNDDOWN(VLOOKUP($A34&amp;AA$1,単価[],保育所単価!$M$1,FALSE)*(加算率b+VLOOKUP($A34&amp;AA$1,単価[],保育所単価!$N$1,FALSE)),-1)*$C34</f>
        <v>#N/A</v>
      </c>
    </row>
    <row r="35" spans="1:27">
      <c r="A35" s="140" t="e">
        <f t="shared" si="2"/>
        <v>#N/A</v>
      </c>
      <c r="B35" s="120" t="str">
        <f t="shared" si="2"/>
        <v>1歳児配置改善加算単価</v>
      </c>
      <c r="C35" s="123">
        <f t="shared" si="2"/>
        <v>0</v>
      </c>
      <c r="D35" s="129"/>
      <c r="E35" s="132"/>
      <c r="F35" s="132"/>
      <c r="G35" s="132"/>
      <c r="H35" s="131" t="e">
        <f>ROUNDDOWN(VLOOKUP($A35&amp;H$1,単価[],保育所単価!$O$1,FALSE)*(加算率b+VLOOKUP($A35&amp;H$1,単価[],保育所単価!$P$1,FALSE)),-1)*$C35</f>
        <v>#N/A</v>
      </c>
      <c r="I35" s="131" t="e">
        <f>ROUNDDOWN(VLOOKUP($A35&amp;I$1,単価[],保育所単価!$O$1,FALSE)*(加算率b+VLOOKUP($A35&amp;I$1,単価[],保育所単価!$P$1,FALSE)),-1)*$C35</f>
        <v>#N/A</v>
      </c>
      <c r="J35" s="131" t="e">
        <f>ROUNDDOWN(VLOOKUP($A35&amp;J$1,単価[],保育所単価!$O$1,FALSE)*(加算率b+VLOOKUP($A35&amp;J$1,単価[],保育所単価!$P$1,FALSE)),-1)*$C35</f>
        <v>#N/A</v>
      </c>
      <c r="K35" s="131" t="e">
        <f>ROUNDDOWN(VLOOKUP($A35&amp;K$1,単価[],保育所単価!$O$1,FALSE)*(加算率b+VLOOKUP($A35&amp;K$1,単価[],保育所単価!$P$1,FALSE)),-1)*$C35</f>
        <v>#N/A</v>
      </c>
      <c r="L35" s="132"/>
      <c r="M35" s="132"/>
      <c r="N35" s="132"/>
      <c r="O35" s="132"/>
      <c r="P35" s="132"/>
      <c r="Q35" s="132"/>
      <c r="R35" s="132"/>
      <c r="S35" s="132"/>
      <c r="T35" s="132"/>
      <c r="U35" s="132"/>
      <c r="V35" s="129"/>
      <c r="W35" s="132"/>
      <c r="X35" s="132"/>
      <c r="Y35" s="132"/>
      <c r="Z35" s="132"/>
      <c r="AA35" s="132"/>
    </row>
    <row r="36" spans="1:27">
      <c r="A36" s="140">
        <f t="shared" si="2"/>
        <v>1</v>
      </c>
      <c r="B36" s="120" t="str">
        <f t="shared" si="2"/>
        <v>休日保育加算単価</v>
      </c>
      <c r="C36" s="123">
        <f t="shared" si="2"/>
        <v>0</v>
      </c>
      <c r="D36" s="131" t="e">
        <f>ROUNDDOWN(VLOOKUP($A36,保育所単価!$AC$8:$AE$22,2,FALSE)*(加算率b+VLOOKUP($A36,保育所単価!$AC$8:$AE$22,3,FALSE))/'2_区分12加算額計算表'!$D$19,-1)*$C36</f>
        <v>#N/A</v>
      </c>
      <c r="E36" s="131" t="e">
        <f>ROUNDDOWN(VLOOKUP($A36,保育所単価!$AC$8:$AE$22,2,FALSE)*(加算率b+VLOOKUP($A36,保育所単価!$AC$8:$AE$22,3,FALSE))/'2_区分12加算額計算表'!$D$19,-1)*$C36</f>
        <v>#N/A</v>
      </c>
      <c r="F36" s="131" t="e">
        <f>ROUNDDOWN(VLOOKUP($A36,保育所単価!$AC$8:$AE$22,2,FALSE)*(加算率b+VLOOKUP($A36,保育所単価!$AC$8:$AE$22,3,FALSE))/'2_区分12加算額計算表'!$D$19,-1)*$C36</f>
        <v>#N/A</v>
      </c>
      <c r="G36" s="131" t="e">
        <f>ROUNDDOWN(VLOOKUP($A36,保育所単価!$AC$8:$AE$22,2,FALSE)*(加算率b+VLOOKUP($A36,保育所単価!$AC$8:$AE$22,3,FALSE))/'2_区分12加算額計算表'!$D$19,-1)*$C36</f>
        <v>#N/A</v>
      </c>
      <c r="H36" s="131" t="e">
        <f>ROUNDDOWN(VLOOKUP($A36,保育所単価!$AC$8:$AE$22,2,FALSE)*(加算率b+VLOOKUP($A36,保育所単価!$AC$8:$AE$22,3,FALSE))/'2_区分12加算額計算表'!$D$19,-1)*$C36</f>
        <v>#N/A</v>
      </c>
      <c r="I36" s="131" t="e">
        <f>ROUNDDOWN(VLOOKUP($A36,保育所単価!$AC$8:$AE$22,2,FALSE)*(加算率b+VLOOKUP($A36,保育所単価!$AC$8:$AE$22,3,FALSE))/'2_区分12加算額計算表'!$D$19,-1)*$C36</f>
        <v>#N/A</v>
      </c>
      <c r="J36" s="131" t="e">
        <f>ROUNDDOWN(VLOOKUP($A36,保育所単価!$AC$8:$AE$22,2,FALSE)*(加算率b+VLOOKUP($A36,保育所単価!$AC$8:$AE$22,3,FALSE))/'2_区分12加算額計算表'!$D$19,-1)*$C36</f>
        <v>#N/A</v>
      </c>
      <c r="K36" s="131" t="e">
        <f>ROUNDDOWN(VLOOKUP($A36,保育所単価!$AC$8:$AE$22,2,FALSE)*(加算率b+VLOOKUP($A36,保育所単価!$AC$8:$AE$22,3,FALSE))/'2_区分12加算額計算表'!$D$19,-1)*$C36</f>
        <v>#N/A</v>
      </c>
      <c r="L36" s="131" t="e">
        <f>ROUNDDOWN(VLOOKUP($A36,保育所単価!$AC$8:$AE$22,2,FALSE)*(加算率b+VLOOKUP($A36,保育所単価!$AC$8:$AE$22,3,FALSE))/'2_区分12加算額計算表'!$D$19,-1)*$C36</f>
        <v>#N/A</v>
      </c>
      <c r="M36" s="131" t="e">
        <f>ROUNDDOWN(VLOOKUP($A36,保育所単価!$AC$8:$AE$22,2,FALSE)*(加算率b+VLOOKUP($A36,保育所単価!$AC$8:$AE$22,3,FALSE))/'2_区分12加算額計算表'!$D$19,-1)*$C36</f>
        <v>#N/A</v>
      </c>
      <c r="N36" s="131" t="e">
        <f>ROUNDDOWN(VLOOKUP($A36,保育所単価!$AC$8:$AE$22,2,FALSE)*(加算率b+VLOOKUP($A36,保育所単価!$AC$8:$AE$22,3,FALSE))/'2_区分12加算額計算表'!$D$19,-1)*$C36</f>
        <v>#N/A</v>
      </c>
      <c r="O36" s="131" t="e">
        <f>ROUNDDOWN(VLOOKUP($A36,保育所単価!$AC$8:$AE$22,2,FALSE)*(加算率b+VLOOKUP($A36,保育所単価!$AC$8:$AE$22,3,FALSE))/'2_区分12加算額計算表'!$D$19,-1)*$C36</f>
        <v>#N/A</v>
      </c>
      <c r="P36" s="131" t="e">
        <f>ROUNDDOWN(VLOOKUP($A36,保育所単価!$AC$8:$AE$22,2,FALSE)*(加算率b+VLOOKUP($A36,保育所単価!$AC$8:$AE$22,3,FALSE))/'2_区分12加算額計算表'!$D$19,-1)*$C36</f>
        <v>#N/A</v>
      </c>
      <c r="Q36" s="131" t="e">
        <f>ROUNDDOWN(VLOOKUP($A36,保育所単価!$AC$8:$AE$22,2,FALSE)*(加算率b+VLOOKUP($A36,保育所単価!$AC$8:$AE$22,3,FALSE))/'2_区分12加算額計算表'!$D$19,-1)*$C36</f>
        <v>#N/A</v>
      </c>
      <c r="R36" s="131" t="e">
        <f>ROUNDDOWN(VLOOKUP($A36,保育所単価!$AC$8:$AE$22,2,FALSE)*(加算率b+VLOOKUP($A36,保育所単価!$AC$8:$AE$22,3,FALSE))/'2_区分12加算額計算表'!$D$19,-1)*$C36</f>
        <v>#N/A</v>
      </c>
      <c r="S36" s="131" t="e">
        <f>ROUNDDOWN(VLOOKUP($A36,保育所単価!$AC$8:$AE$22,2,FALSE)*(加算率b+VLOOKUP($A36,保育所単価!$AC$8:$AE$22,3,FALSE))/'2_区分12加算額計算表'!$D$19,-1)*$C36</f>
        <v>#N/A</v>
      </c>
      <c r="T36" s="131" t="e">
        <f>ROUNDDOWN(VLOOKUP($A36,保育所単価!$AC$8:$AE$22,2,FALSE)*(加算率b+VLOOKUP($A36,保育所単価!$AC$8:$AE$22,3,FALSE))/'2_区分12加算額計算表'!$D$19,-1)*$C36</f>
        <v>#N/A</v>
      </c>
      <c r="U36" s="131" t="e">
        <f>ROUNDDOWN(VLOOKUP($A36,保育所単価!$AC$8:$AE$22,2,FALSE)*(加算率b+VLOOKUP($A36,保育所単価!$AC$8:$AE$22,3,FALSE))/'2_区分12加算額計算表'!$D$19,-1)*$C36</f>
        <v>#N/A</v>
      </c>
      <c r="V36" s="131" t="e">
        <f>ROUNDDOWN(VLOOKUP($A36,保育所単価!$AC$8:$AE$22,2,FALSE)*(加算率b+VLOOKUP($A36,保育所単価!$AC$8:$AE$22,3,FALSE))/'2_区分12加算額計算表'!$D$19,-1)*$C36</f>
        <v>#N/A</v>
      </c>
      <c r="W36" s="131" t="e">
        <f>ROUNDDOWN(VLOOKUP($A36,保育所単価!$AC$8:$AE$22,2,FALSE)*(加算率b+VLOOKUP($A36,保育所単価!$AC$8:$AE$22,3,FALSE))/'2_区分12加算額計算表'!$D$19,-1)*$C36</f>
        <v>#N/A</v>
      </c>
      <c r="X36" s="131" t="e">
        <f>ROUNDDOWN(VLOOKUP($A36,保育所単価!$AC$8:$AE$22,2,FALSE)*(加算率b+VLOOKUP($A36,保育所単価!$AC$8:$AE$22,3,FALSE))/'2_区分12加算額計算表'!$D$19,-1)*$C36</f>
        <v>#N/A</v>
      </c>
      <c r="Y36" s="131" t="e">
        <f>ROUNDDOWN(VLOOKUP($A36,保育所単価!$AC$8:$AE$22,2,FALSE)*(加算率b+VLOOKUP($A36,保育所単価!$AC$8:$AE$22,3,FALSE))/'2_区分12加算額計算表'!$D$19,-1)*$C36</f>
        <v>#N/A</v>
      </c>
      <c r="Z36" s="131" t="e">
        <f>ROUNDDOWN(VLOOKUP($A36,保育所単価!$AC$8:$AE$22,2,FALSE)*(加算率b+VLOOKUP($A36,保育所単価!$AC$8:$AE$22,3,FALSE))/'2_区分12加算額計算表'!$D$19,-1)*$C36</f>
        <v>#N/A</v>
      </c>
      <c r="AA36" s="131" t="e">
        <f>ROUNDDOWN(VLOOKUP($A36,保育所単価!$AC$8:$AE$22,2,FALSE)*(加算率b+VLOOKUP($A36,保育所単価!$AC$8:$AE$22,3,FALSE))/'2_区分12加算額計算表'!$D$19,-1)*$C36</f>
        <v>#N/A</v>
      </c>
    </row>
    <row r="37" spans="1:27">
      <c r="A37" s="140" t="e">
        <f t="shared" si="2"/>
        <v>#N/A</v>
      </c>
      <c r="B37" s="120" t="str">
        <f t="shared" si="2"/>
        <v>夜間保育加算単価</v>
      </c>
      <c r="C37" s="123">
        <f t="shared" si="2"/>
        <v>0</v>
      </c>
      <c r="D37" s="131" t="e">
        <f>ROUNDDOWN(VLOOKUP($A37&amp;D$1,単価[],保育所単価!$Q$1,FALSE)*(加算率b+VLOOKUP($A37&amp;D$1,単価[],保育所単価!$R$1,FALSE)),-1)*$C37</f>
        <v>#N/A</v>
      </c>
      <c r="E37" s="131" t="e">
        <f>ROUNDDOWN(VLOOKUP($A37&amp;E$1,単価[],保育所単価!$Q$1,FALSE)*(加算率b+VLOOKUP($A37&amp;E$1,単価[],保育所単価!$R$1,FALSE)),-1)*$C37</f>
        <v>#N/A</v>
      </c>
      <c r="F37" s="131" t="e">
        <f>ROUNDDOWN(VLOOKUP($A37&amp;F$1,単価[],保育所単価!$Q$1,FALSE)*(加算率b+VLOOKUP($A37&amp;F$1,単価[],保育所単価!$R$1,FALSE)),-1)*$C37</f>
        <v>#N/A</v>
      </c>
      <c r="G37" s="131" t="e">
        <f>ROUNDDOWN(VLOOKUP($A37&amp;G$1,単価[],保育所単価!$Q$1,FALSE)*(加算率b+VLOOKUP($A37&amp;G$1,単価[],保育所単価!$R$1,FALSE)),-1)*$C37</f>
        <v>#N/A</v>
      </c>
      <c r="H37" s="131" t="e">
        <f>ROUNDDOWN(VLOOKUP($A37&amp;H$1,単価[],保育所単価!$Q$1,FALSE)*(加算率b+VLOOKUP($A37&amp;H$1,単価[],保育所単価!$R$1,FALSE)),-1)*$C37</f>
        <v>#N/A</v>
      </c>
      <c r="I37" s="131" t="e">
        <f>ROUNDDOWN(VLOOKUP($A37&amp;I$1,単価[],保育所単価!$Q$1,FALSE)*(加算率b+VLOOKUP($A37&amp;I$1,単価[],保育所単価!$R$1,FALSE)),-1)*$C37</f>
        <v>#N/A</v>
      </c>
      <c r="J37" s="131" t="e">
        <f>ROUNDDOWN(VLOOKUP($A37&amp;J$1,単価[],保育所単価!$Q$1,FALSE)*(加算率b+VLOOKUP($A37&amp;J$1,単価[],保育所単価!$R$1,FALSE)),-1)*$C37</f>
        <v>#N/A</v>
      </c>
      <c r="K37" s="131" t="e">
        <f>ROUNDDOWN(VLOOKUP($A37&amp;K$1,単価[],保育所単価!$Q$1,FALSE)*(加算率b+VLOOKUP($A37&amp;K$1,単価[],保育所単価!$R$1,FALSE)),-1)*$C37</f>
        <v>#N/A</v>
      </c>
      <c r="L37" s="131" t="e">
        <f>ROUNDDOWN(VLOOKUP($A37&amp;L$1,単価[],保育所単価!$Q$1,FALSE)*(加算率b+VLOOKUP($A37&amp;L$1,単価[],保育所単価!$R$1,FALSE)),-1)*$C37</f>
        <v>#N/A</v>
      </c>
      <c r="M37" s="131" t="e">
        <f>ROUNDDOWN(VLOOKUP($A37&amp;M$1,単価[],保育所単価!$Q$1,FALSE)*(加算率b+VLOOKUP($A37&amp;M$1,単価[],保育所単価!$R$1,FALSE)),-1)*$C37</f>
        <v>#N/A</v>
      </c>
      <c r="N37" s="131" t="e">
        <f>ROUNDDOWN(VLOOKUP($A37&amp;N$1,単価[],保育所単価!$Q$1,FALSE)*(加算率b+VLOOKUP($A37&amp;N$1,単価[],保育所単価!$R$1,FALSE)),-1)*$C37</f>
        <v>#N/A</v>
      </c>
      <c r="O37" s="131" t="e">
        <f>ROUNDDOWN(VLOOKUP($A37&amp;O$1,単価[],保育所単価!$Q$1,FALSE)*(加算率b+VLOOKUP($A37&amp;O$1,単価[],保育所単価!$R$1,FALSE)),-1)*$C37</f>
        <v>#N/A</v>
      </c>
      <c r="P37" s="131" t="e">
        <f>ROUNDDOWN(VLOOKUP($A37&amp;P$1,単価[],保育所単価!$Q$1,FALSE)*(加算率b+VLOOKUP($A37&amp;P$1,単価[],保育所単価!$R$1,FALSE)),-1)*$C37</f>
        <v>#N/A</v>
      </c>
      <c r="Q37" s="131" t="e">
        <f>ROUNDDOWN(VLOOKUP($A37&amp;Q$1,単価[],保育所単価!$Q$1,FALSE)*(加算率b+VLOOKUP($A37&amp;Q$1,単価[],保育所単価!$R$1,FALSE)),-1)*$C37</f>
        <v>#N/A</v>
      </c>
      <c r="R37" s="131" t="e">
        <f>ROUNDDOWN(VLOOKUP($A37&amp;R$1,単価[],保育所単価!$Q$1,FALSE)*(加算率b+VLOOKUP($A37&amp;R$1,単価[],保育所単価!$R$1,FALSE)),-1)*$C37</f>
        <v>#N/A</v>
      </c>
      <c r="S37" s="131" t="e">
        <f>ROUNDDOWN(VLOOKUP($A37&amp;S$1,単価[],保育所単価!$Q$1,FALSE)*(加算率b+VLOOKUP($A37&amp;S$1,単価[],保育所単価!$R$1,FALSE)),-1)*$C37</f>
        <v>#N/A</v>
      </c>
      <c r="T37" s="131" t="e">
        <f>ROUNDDOWN(VLOOKUP($A37&amp;T$1,単価[],保育所単価!$Q$1,FALSE)*(加算率b+VLOOKUP($A37&amp;T$1,単価[],保育所単価!$R$1,FALSE)),-1)*$C37</f>
        <v>#N/A</v>
      </c>
      <c r="U37" s="131" t="e">
        <f>ROUNDDOWN(VLOOKUP($A37&amp;U$1,単価[],保育所単価!$Q$1,FALSE)*(加算率b+VLOOKUP($A37&amp;U$1,単価[],保育所単価!$R$1,FALSE)),-1)*$C37</f>
        <v>#N/A</v>
      </c>
      <c r="V37" s="131" t="e">
        <f>ROUNDDOWN(VLOOKUP($A37&amp;V$1,単価[],保育所単価!$Q$1,FALSE)*(加算率b+VLOOKUP($A37&amp;V$1,単価[],保育所単価!$R$1,FALSE)),-1)*$C37</f>
        <v>#N/A</v>
      </c>
      <c r="W37" s="131" t="e">
        <f>ROUNDDOWN(VLOOKUP($A37&amp;W$1,単価[],保育所単価!$Q$1,FALSE)*(加算率b+VLOOKUP($A37&amp;W$1,単価[],保育所単価!$R$1,FALSE)),-1)*$C37</f>
        <v>#N/A</v>
      </c>
      <c r="X37" s="131" t="e">
        <f>ROUNDDOWN(VLOOKUP($A37&amp;X$1,単価[],保育所単価!$Q$1,FALSE)*(加算率b+VLOOKUP($A37&amp;X$1,単価[],保育所単価!$R$1,FALSE)),-1)*$C37</f>
        <v>#N/A</v>
      </c>
      <c r="Y37" s="131" t="e">
        <f>ROUNDDOWN(VLOOKUP($A37&amp;Y$1,単価[],保育所単価!$Q$1,FALSE)*(加算率b+VLOOKUP($A37&amp;Y$1,単価[],保育所単価!$R$1,FALSE)),-1)*$C37</f>
        <v>#N/A</v>
      </c>
      <c r="Z37" s="131" t="e">
        <f>ROUNDDOWN(VLOOKUP($A37&amp;Z$1,単価[],保育所単価!$Q$1,FALSE)*(加算率b+VLOOKUP($A37&amp;Z$1,単価[],保育所単価!$R$1,FALSE)),-1)*$C37</f>
        <v>#N/A</v>
      </c>
      <c r="AA37" s="131" t="e">
        <f>ROUNDDOWN(VLOOKUP($A37&amp;AA$1,単価[],保育所単価!$Q$1,FALSE)*(加算率b+VLOOKUP($A37&amp;AA$1,単価[],保育所単価!$R$1,FALSE)),-1)*$C37</f>
        <v>#N/A</v>
      </c>
    </row>
    <row r="38" spans="1:27">
      <c r="A38" s="140" t="e">
        <f t="shared" si="2"/>
        <v>#N/A</v>
      </c>
      <c r="B38" s="120" t="str">
        <f t="shared" si="2"/>
        <v>チーム保育推進加算単価</v>
      </c>
      <c r="C38" s="123">
        <f t="shared" si="2"/>
        <v>0</v>
      </c>
      <c r="D38" s="131" t="e">
        <f>ROUNDDOWN(VLOOKUP($A38&amp;D$1,単価[],保育所単価!$S$1,FALSE)*(加算率b+VLOOKUP($A38&amp;D$1,単価[],保育所単価!$T$1,FALSE)),-1)*$C38</f>
        <v>#N/A</v>
      </c>
      <c r="E38" s="131" t="e">
        <f>ROUNDDOWN(VLOOKUP($A38&amp;E$1,単価[],保育所単価!$S$1,FALSE)*(加算率b+VLOOKUP($A38&amp;E$1,単価[],保育所単価!$T$1,FALSE)),-1)*$C38</f>
        <v>#N/A</v>
      </c>
      <c r="F38" s="131" t="e">
        <f>ROUNDDOWN(VLOOKUP($A38&amp;F$1,単価[],保育所単価!$S$1,FALSE)*(加算率b+VLOOKUP($A38&amp;F$1,単価[],保育所単価!$T$1,FALSE)),-1)*$C38</f>
        <v>#N/A</v>
      </c>
      <c r="G38" s="131" t="e">
        <f>ROUNDDOWN(VLOOKUP($A38&amp;G$1,単価[],保育所単価!$S$1,FALSE)*(加算率b+VLOOKUP($A38&amp;G$1,単価[],保育所単価!$T$1,FALSE)),-1)*$C38</f>
        <v>#N/A</v>
      </c>
      <c r="H38" s="131" t="e">
        <f>ROUNDDOWN(VLOOKUP($A38&amp;H$1,単価[],保育所単価!$S$1,FALSE)*(加算率b+VLOOKUP($A38&amp;H$1,単価[],保育所単価!$T$1,FALSE)),-1)*$C38</f>
        <v>#N/A</v>
      </c>
      <c r="I38" s="131" t="e">
        <f>ROUNDDOWN(VLOOKUP($A38&amp;I$1,単価[],保育所単価!$S$1,FALSE)*(加算率b+VLOOKUP($A38&amp;I$1,単価[],保育所単価!$T$1,FALSE)),-1)*$C38</f>
        <v>#N/A</v>
      </c>
      <c r="J38" s="131" t="e">
        <f>ROUNDDOWN(VLOOKUP($A38&amp;J$1,単価[],保育所単価!$S$1,FALSE)*(加算率b+VLOOKUP($A38&amp;J$1,単価[],保育所単価!$T$1,FALSE)),-1)*$C38</f>
        <v>#N/A</v>
      </c>
      <c r="K38" s="131" t="e">
        <f>ROUNDDOWN(VLOOKUP($A38&amp;K$1,単価[],保育所単価!$S$1,FALSE)*(加算率b+VLOOKUP($A38&amp;K$1,単価[],保育所単価!$T$1,FALSE)),-1)*$C38</f>
        <v>#N/A</v>
      </c>
      <c r="L38" s="131" t="e">
        <f>ROUNDDOWN(VLOOKUP($A38&amp;L$1,単価[],保育所単価!$S$1,FALSE)*(加算率b+VLOOKUP($A38&amp;L$1,単価[],保育所単価!$T$1,FALSE)),-1)*$C38</f>
        <v>#N/A</v>
      </c>
      <c r="M38" s="131" t="e">
        <f>ROUNDDOWN(VLOOKUP($A38&amp;M$1,単価[],保育所単価!$S$1,FALSE)*(加算率b+VLOOKUP($A38&amp;M$1,単価[],保育所単価!$T$1,FALSE)),-1)*$C38</f>
        <v>#N/A</v>
      </c>
      <c r="N38" s="131" t="e">
        <f>ROUNDDOWN(VLOOKUP($A38&amp;N$1,単価[],保育所単価!$S$1,FALSE)*(加算率b+VLOOKUP($A38&amp;N$1,単価[],保育所単価!$T$1,FALSE)),-1)*$C38</f>
        <v>#N/A</v>
      </c>
      <c r="O38" s="131" t="e">
        <f>ROUNDDOWN(VLOOKUP($A38&amp;O$1,単価[],保育所単価!$S$1,FALSE)*(加算率b+VLOOKUP($A38&amp;O$1,単価[],保育所単価!$T$1,FALSE)),-1)*$C38</f>
        <v>#N/A</v>
      </c>
      <c r="P38" s="131" t="e">
        <f>ROUNDDOWN(VLOOKUP($A38&amp;P$1,単価[],保育所単価!$S$1,FALSE)*(加算率b+VLOOKUP($A38&amp;P$1,単価[],保育所単価!$T$1,FALSE)),-1)*$C38</f>
        <v>#N/A</v>
      </c>
      <c r="Q38" s="131" t="e">
        <f>ROUNDDOWN(VLOOKUP($A38&amp;Q$1,単価[],保育所単価!$S$1,FALSE)*(加算率b+VLOOKUP($A38&amp;Q$1,単価[],保育所単価!$T$1,FALSE)),-1)*$C38</f>
        <v>#N/A</v>
      </c>
      <c r="R38" s="131" t="e">
        <f>ROUNDDOWN(VLOOKUP($A38&amp;R$1,単価[],保育所単価!$S$1,FALSE)*(加算率b+VLOOKUP($A38&amp;R$1,単価[],保育所単価!$T$1,FALSE)),-1)*$C38</f>
        <v>#N/A</v>
      </c>
      <c r="S38" s="131" t="e">
        <f>ROUNDDOWN(VLOOKUP($A38&amp;S$1,単価[],保育所単価!$S$1,FALSE)*(加算率b+VLOOKUP($A38&amp;S$1,単価[],保育所単価!$T$1,FALSE)),-1)*$C38</f>
        <v>#N/A</v>
      </c>
      <c r="T38" s="131" t="e">
        <f>ROUNDDOWN(VLOOKUP($A38&amp;T$1,単価[],保育所単価!$S$1,FALSE)*(加算率b+VLOOKUP($A38&amp;T$1,単価[],保育所単価!$T$1,FALSE)),-1)*$C38</f>
        <v>#N/A</v>
      </c>
      <c r="U38" s="131" t="e">
        <f>ROUNDDOWN(VLOOKUP($A38&amp;U$1,単価[],保育所単価!$S$1,FALSE)*(加算率b+VLOOKUP($A38&amp;U$1,単価[],保育所単価!$T$1,FALSE)),-1)*$C38</f>
        <v>#N/A</v>
      </c>
      <c r="V38" s="131" t="e">
        <f>ROUNDDOWN(VLOOKUP($A38&amp;V$1,単価[],保育所単価!$S$1,FALSE)*(加算率b+VLOOKUP($A38&amp;V$1,単価[],保育所単価!$T$1,FALSE)),-1)*$C38</f>
        <v>#N/A</v>
      </c>
      <c r="W38" s="131" t="e">
        <f>ROUNDDOWN(VLOOKUP($A38&amp;W$1,単価[],保育所単価!$S$1,FALSE)*(加算率b+VLOOKUP($A38&amp;W$1,単価[],保育所単価!$T$1,FALSE)),-1)*$C38</f>
        <v>#N/A</v>
      </c>
      <c r="X38" s="131" t="e">
        <f>ROUNDDOWN(VLOOKUP($A38&amp;X$1,単価[],保育所単価!$S$1,FALSE)*(加算率b+VLOOKUP($A38&amp;X$1,単価[],保育所単価!$T$1,FALSE)),-1)*$C38</f>
        <v>#N/A</v>
      </c>
      <c r="Y38" s="131" t="e">
        <f>ROUNDDOWN(VLOOKUP($A38&amp;Y$1,単価[],保育所単価!$S$1,FALSE)*(加算率b+VLOOKUP($A38&amp;Y$1,単価[],保育所単価!$T$1,FALSE)),-1)*$C38</f>
        <v>#N/A</v>
      </c>
      <c r="Z38" s="131" t="e">
        <f>ROUNDDOWN(VLOOKUP($A38&amp;Z$1,単価[],保育所単価!$S$1,FALSE)*(加算率b+VLOOKUP($A38&amp;Z$1,単価[],保育所単価!$T$1,FALSE)),-1)*$C38</f>
        <v>#N/A</v>
      </c>
      <c r="AA38" s="131" t="e">
        <f>ROUNDDOWN(VLOOKUP($A38&amp;AA$1,単価[],保育所単価!$S$1,FALSE)*(加算率b+VLOOKUP($A38&amp;AA$1,単価[],保育所単価!$T$1,FALSE)),-1)*$C38</f>
        <v>#N/A</v>
      </c>
    </row>
    <row r="39" spans="1:27">
      <c r="A39" s="140">
        <f t="shared" si="2"/>
        <v>0</v>
      </c>
      <c r="B39" s="120" t="str">
        <f t="shared" si="2"/>
        <v>分園の調整</v>
      </c>
      <c r="C39" s="123">
        <f t="shared" si="2"/>
        <v>0</v>
      </c>
      <c r="D39" s="129"/>
      <c r="E39" s="132"/>
      <c r="F39" s="131" t="e">
        <f>ROUNDDOWN(SUM(F31:F32)/10,-1)*-1</f>
        <v>#N/A</v>
      </c>
      <c r="G39" s="131" t="e">
        <f>ROUNDDOWN(SUM(G31:G32)/10,-1)*-1</f>
        <v>#N/A</v>
      </c>
      <c r="H39" s="129"/>
      <c r="I39" s="132"/>
      <c r="J39" s="131" t="e">
        <f>ROUNDDOWN(SUM(J31:J32)/10,-1)*-1</f>
        <v>#N/A</v>
      </c>
      <c r="K39" s="131" t="e">
        <f>ROUNDDOWN(SUM(K31:K32)/10,-1)*-1</f>
        <v>#N/A</v>
      </c>
      <c r="L39" s="132"/>
      <c r="M39" s="132"/>
      <c r="N39" s="131" t="e">
        <f>ROUNDDOWN(SUM(N31:N32)/10,-1)*-1</f>
        <v>#N/A</v>
      </c>
      <c r="O39" s="131" t="e">
        <f>ROUNDDOWN(SUM(O31:O32)/10,-1)*-1</f>
        <v>#N/A</v>
      </c>
      <c r="P39" s="132"/>
      <c r="Q39" s="132"/>
      <c r="R39" s="131" t="e">
        <f>ROUNDDOWN(SUM(R31:R32)/10,-1)*-1</f>
        <v>#N/A</v>
      </c>
      <c r="S39" s="131" t="e">
        <f>ROUNDDOWN(SUM(S31:S32)/10,-1)*-1</f>
        <v>#N/A</v>
      </c>
      <c r="T39" s="132"/>
      <c r="U39" s="132"/>
      <c r="V39" s="135" t="e">
        <f>ROUNDDOWN(SUM(V31:V32)/10,-1)*-1</f>
        <v>#N/A</v>
      </c>
      <c r="W39" s="131" t="e">
        <f>ROUNDDOWN(SUM(W31:W32)/10,-1)*-1</f>
        <v>#N/A</v>
      </c>
      <c r="X39" s="132"/>
      <c r="Y39" s="132"/>
      <c r="Z39" s="131" t="e">
        <f>ROUNDDOWN(SUM(Z31:Z32)/10,-1)*-1</f>
        <v>#N/A</v>
      </c>
      <c r="AA39" s="131" t="e">
        <f>ROUNDDOWN(SUM(AA31:AA32)/10,-1)*-1</f>
        <v>#N/A</v>
      </c>
    </row>
    <row r="40" spans="1:27">
      <c r="A40" s="140" t="e">
        <f t="shared" si="2"/>
        <v>#N/A</v>
      </c>
      <c r="B40" s="120" t="str">
        <f t="shared" si="2"/>
        <v>施設長を設置していない場合の調整（本園）</v>
      </c>
      <c r="C40" s="123">
        <f t="shared" si="2"/>
        <v>0</v>
      </c>
      <c r="D40" s="131" t="e">
        <f>ROUNDDOWN(VLOOKUP($A40&amp;D$1,単価[],保育所単価!$U$1,FALSE)*(加算率b+VLOOKUP($A40&amp;D$1,単価[],保育所単価!$V$1,FALSE))*-1*$C40,-1)</f>
        <v>#N/A</v>
      </c>
      <c r="E40" s="131" t="e">
        <f>ROUNDDOWN(VLOOKUP($A40&amp;E$1,単価[],保育所単価!$U$1,FALSE)*(加算率b+VLOOKUP($A40&amp;E$1,単価[],保育所単価!$V$1,FALSE))*-1*$C40,-1)</f>
        <v>#N/A</v>
      </c>
      <c r="F40" s="129"/>
      <c r="G40" s="132"/>
      <c r="H40" s="131" t="e">
        <f>ROUNDDOWN(VLOOKUP($A40&amp;H$1,単価[],保育所単価!$U$1,FALSE)*(加算率b+VLOOKUP($A40&amp;H$1,単価[],保育所単価!$V$1,FALSE))*-1*$C40,-1)</f>
        <v>#N/A</v>
      </c>
      <c r="I40" s="131" t="e">
        <f>ROUNDDOWN(VLOOKUP($A40&amp;I$1,単価[],保育所単価!$U$1,FALSE)*(加算率b+VLOOKUP($A40&amp;I$1,単価[],保育所単価!$V$1,FALSE))*-1*$C40,-1)</f>
        <v>#N/A</v>
      </c>
      <c r="J40" s="129"/>
      <c r="K40" s="132"/>
      <c r="L40" s="131" t="e">
        <f>ROUNDDOWN(VLOOKUP($A40&amp;L$1,単価[],保育所単価!$U$1,FALSE)*(加算率b+VLOOKUP($A40&amp;L$1,単価[],保育所単価!$V$1,FALSE))*-1*$C40,-1)</f>
        <v>#N/A</v>
      </c>
      <c r="M40" s="131" t="e">
        <f>ROUNDDOWN(VLOOKUP($A40&amp;M$1,単価[],保育所単価!$U$1,FALSE)*(加算率b+VLOOKUP($A40&amp;M$1,単価[],保育所単価!$V$1,FALSE))*-1*$C40,-1)</f>
        <v>#N/A</v>
      </c>
      <c r="N40" s="129"/>
      <c r="O40" s="132"/>
      <c r="P40" s="131" t="e">
        <f>ROUNDDOWN(VLOOKUP($A40&amp;P$1,単価[],保育所単価!$U$1,FALSE)*(加算率b+VLOOKUP($A40&amp;P$1,単価[],保育所単価!$V$1,FALSE))*-1*$C40,-1)</f>
        <v>#N/A</v>
      </c>
      <c r="Q40" s="131" t="e">
        <f>ROUNDDOWN(VLOOKUP($A40&amp;Q$1,単価[],保育所単価!$U$1,FALSE)*(加算率b+VLOOKUP($A40&amp;Q$1,単価[],保育所単価!$V$1,FALSE))*-1*$C40,-1)</f>
        <v>#N/A</v>
      </c>
      <c r="R40" s="129"/>
      <c r="S40" s="132"/>
      <c r="T40" s="131" t="e">
        <f>ROUNDDOWN(VLOOKUP($A40&amp;T$1,単価[],保育所単価!$U$1,FALSE)*(加算率b+VLOOKUP($A40&amp;T$1,単価[],保育所単価!$V$1,FALSE))*-1*$C40,-1)</f>
        <v>#N/A</v>
      </c>
      <c r="U40" s="131" t="e">
        <f>ROUNDDOWN(VLOOKUP($A40&amp;U$1,単価[],保育所単価!$U$1,FALSE)*(加算率b+VLOOKUP($A40&amp;U$1,単価[],保育所単価!$V$1,FALSE))*-1*$C40,-1)</f>
        <v>#N/A</v>
      </c>
      <c r="V40" s="129"/>
      <c r="W40" s="132"/>
      <c r="X40" s="131" t="e">
        <f>ROUNDDOWN(VLOOKUP($A40&amp;X$1,単価[],保育所単価!$U$1,FALSE)*(加算率b+VLOOKUP($A40&amp;X$1,単価[],保育所単価!$V$1,FALSE))*-1*$C40,-1)</f>
        <v>#N/A</v>
      </c>
      <c r="Y40" s="131" t="e">
        <f>ROUNDDOWN(VLOOKUP($A40&amp;Y$1,単価[],保育所単価!$U$1,FALSE)*(加算率b+VLOOKUP($A40&amp;Y$1,単価[],保育所単価!$V$1,FALSE))*-1*$C40,-1)</f>
        <v>#N/A</v>
      </c>
      <c r="Z40" s="129"/>
      <c r="AA40" s="132"/>
    </row>
    <row r="41" spans="1:27">
      <c r="A41" s="140">
        <f t="shared" si="2"/>
        <v>0</v>
      </c>
      <c r="B41" s="120" t="str">
        <f t="shared" si="2"/>
        <v>施設長を設置していない場合の調整（分園）</v>
      </c>
      <c r="C41" s="123">
        <f t="shared" si="2"/>
        <v>0</v>
      </c>
      <c r="D41" s="129"/>
      <c r="E41" s="132"/>
      <c r="F41" s="131" t="e">
        <f>ROUNDDOWN(VLOOKUP($A41&amp;F$1,単価[],保育所単価!$U$1,FALSE)*(加算率b+VLOOKUP($A41&amp;F$1,単価[],保育所単価!$V$1,FALSE))*-1*$C41,-1)</f>
        <v>#N/A</v>
      </c>
      <c r="G41" s="131" t="e">
        <f>ROUNDDOWN(VLOOKUP($A41&amp;G$1,単価[],保育所単価!$U$1,FALSE)*(加算率b+VLOOKUP($A41&amp;G$1,単価[],保育所単価!$V$1,FALSE))*-1*$C41,-1)</f>
        <v>#N/A</v>
      </c>
      <c r="H41" s="129"/>
      <c r="I41" s="132"/>
      <c r="J41" s="131" t="e">
        <f>ROUNDDOWN(VLOOKUP($A41&amp;J$1,単価[],保育所単価!$U$1,FALSE)*(加算率b+VLOOKUP($A41&amp;J$1,単価[],保育所単価!$V$1,FALSE))*-1*$C41,-1)</f>
        <v>#N/A</v>
      </c>
      <c r="K41" s="131" t="e">
        <f>ROUNDDOWN(VLOOKUP($A41&amp;K$1,単価[],保育所単価!$U$1,FALSE)*(加算率b+VLOOKUP($A41&amp;K$1,単価[],保育所単価!$V$1,FALSE))*-1*$C41,-1)</f>
        <v>#N/A</v>
      </c>
      <c r="L41" s="129"/>
      <c r="M41" s="132"/>
      <c r="N41" s="131" t="e">
        <f>ROUNDDOWN(VLOOKUP($A41&amp;N$1,単価[],保育所単価!$U$1,FALSE)*(加算率b+VLOOKUP($A41&amp;N$1,単価[],保育所単価!$V$1,FALSE))*-1*$C41,-1)</f>
        <v>#N/A</v>
      </c>
      <c r="O41" s="131" t="e">
        <f>ROUNDDOWN(VLOOKUP($A41&amp;O$1,単価[],保育所単価!$U$1,FALSE)*(加算率b+VLOOKUP($A41&amp;O$1,単価[],保育所単価!$V$1,FALSE))*-1*$C41,-1)</f>
        <v>#N/A</v>
      </c>
      <c r="P41" s="129"/>
      <c r="Q41" s="132"/>
      <c r="R41" s="131" t="e">
        <f>ROUNDDOWN(VLOOKUP($A41&amp;R$1,単価[],保育所単価!$U$1,FALSE)*(加算率b+VLOOKUP($A41&amp;R$1,単価[],保育所単価!$V$1,FALSE))*-1*$C41,-1)</f>
        <v>#N/A</v>
      </c>
      <c r="S41" s="131" t="e">
        <f>ROUNDDOWN(VLOOKUP($A41&amp;S$1,単価[],保育所単価!$U$1,FALSE)*(加算率b+VLOOKUP($A41&amp;S$1,単価[],保育所単価!$V$1,FALSE))*-1*$C41,-1)</f>
        <v>#N/A</v>
      </c>
      <c r="T41" s="129"/>
      <c r="U41" s="132"/>
      <c r="V41" s="131" t="e">
        <f>ROUNDDOWN(VLOOKUP($A41&amp;V$1,単価[],保育所単価!$U$1,FALSE)*(加算率b+VLOOKUP($A41&amp;V$1,単価[],保育所単価!$V$1,FALSE))*-1*$C41,-1)</f>
        <v>#N/A</v>
      </c>
      <c r="W41" s="131" t="e">
        <f>ROUNDDOWN(VLOOKUP($A41&amp;W$1,単価[],保育所単価!$U$1,FALSE)*(加算率b+VLOOKUP($A41&amp;W$1,単価[],保育所単価!$V$1,FALSE))*-1*$C41,-1)</f>
        <v>#N/A</v>
      </c>
      <c r="X41" s="129"/>
      <c r="Y41" s="132"/>
      <c r="Z41" s="131" t="e">
        <f>ROUNDDOWN(VLOOKUP($A41&amp;Z$1,単価[],保育所単価!$U$1,FALSE)*(加算率b+VLOOKUP($A41&amp;Z$1,単価[],保育所単価!$V$1,FALSE))*-1*$C41,-1)</f>
        <v>#N/A</v>
      </c>
      <c r="AA41" s="131" t="e">
        <f>ROUNDDOWN(VLOOKUP($A41&amp;AA$1,単価[],保育所単価!$U$1,FALSE)*(加算率b+VLOOKUP($A41&amp;AA$1,単価[],保育所単価!$V$1,FALSE))*-1*$C41,-1)</f>
        <v>#N/A</v>
      </c>
    </row>
    <row r="42" spans="1:27">
      <c r="A42" s="140">
        <f t="shared" si="2"/>
        <v>0</v>
      </c>
      <c r="B42" s="120" t="str">
        <f t="shared" si="2"/>
        <v>主任保育士専任加算単価</v>
      </c>
      <c r="C42" s="123">
        <f t="shared" si="2"/>
        <v>0</v>
      </c>
      <c r="D42" s="131" t="e">
        <f>ROUNDDOWN(保育所単価!$AJ15*(加算率b+保育所単価!$AK15)/'2_区分12加算額計算表'!$D$19,-1)*$C42</f>
        <v>#N/A</v>
      </c>
      <c r="E42" s="131" t="e">
        <f>ROUNDDOWN(保育所単価!$AJ15*(加算率b+保育所単価!$AK15)/'2_区分12加算額計算表'!$D$19,-1)*$C42</f>
        <v>#N/A</v>
      </c>
      <c r="F42" s="131" t="e">
        <f>ROUNDDOWN(保育所単価!$AJ15*(加算率b+保育所単価!$AK15)/'2_区分12加算額計算表'!$D$19,-1)*$C42</f>
        <v>#N/A</v>
      </c>
      <c r="G42" s="131" t="e">
        <f>ROUNDDOWN(保育所単価!$AJ15*(加算率b+保育所単価!$AK15)/'2_区分12加算額計算表'!$D$19,-1)*$C42</f>
        <v>#N/A</v>
      </c>
      <c r="H42" s="131" t="e">
        <f>ROUNDDOWN(保育所単価!$AJ15*(加算率b+保育所単価!$AK15)/'2_区分12加算額計算表'!$D$19,-1)*$C42</f>
        <v>#N/A</v>
      </c>
      <c r="I42" s="131" t="e">
        <f>ROUNDDOWN(保育所単価!$AJ15*(加算率b+保育所単価!$AK15)/'2_区分12加算額計算表'!$D$19,-1)*$C42</f>
        <v>#N/A</v>
      </c>
      <c r="J42" s="131" t="e">
        <f>ROUNDDOWN(保育所単価!$AJ15*(加算率b+保育所単価!$AK15)/'2_区分12加算額計算表'!$D$19,-1)*$C42</f>
        <v>#N/A</v>
      </c>
      <c r="K42" s="131" t="e">
        <f>ROUNDDOWN(保育所単価!$AJ15*(加算率b+保育所単価!$AK15)/'2_区分12加算額計算表'!$D$19,-1)*$C42</f>
        <v>#N/A</v>
      </c>
      <c r="L42" s="131" t="e">
        <f>ROUNDDOWN(保育所単価!$AJ15*(加算率b+保育所単価!$AK15)/'2_区分12加算額計算表'!$D$19,-1)*$C42</f>
        <v>#N/A</v>
      </c>
      <c r="M42" s="131" t="e">
        <f>ROUNDDOWN(保育所単価!$AJ15*(加算率b+保育所単価!$AK15)/'2_区分12加算額計算表'!$D$19,-1)*$C42</f>
        <v>#N/A</v>
      </c>
      <c r="N42" s="131" t="e">
        <f>ROUNDDOWN(保育所単価!$AJ15*(加算率b+保育所単価!$AK15)/'2_区分12加算額計算表'!$D$19,-1)*$C42</f>
        <v>#N/A</v>
      </c>
      <c r="O42" s="131" t="e">
        <f>ROUNDDOWN(保育所単価!$AJ15*(加算率b+保育所単価!$AK15)/'2_区分12加算額計算表'!$D$19,-1)*$C42</f>
        <v>#N/A</v>
      </c>
      <c r="P42" s="131" t="e">
        <f>ROUNDDOWN(保育所単価!$AJ15*(加算率b+保育所単価!$AK15)/'2_区分12加算額計算表'!$D$19,-1)*$C42</f>
        <v>#N/A</v>
      </c>
      <c r="Q42" s="131" t="e">
        <f>ROUNDDOWN(保育所単価!$AJ15*(加算率b+保育所単価!$AK15)/'2_区分12加算額計算表'!$D$19,-1)*$C42</f>
        <v>#N/A</v>
      </c>
      <c r="R42" s="131" t="e">
        <f>ROUNDDOWN(保育所単価!$AJ15*(加算率b+保育所単価!$AK15)/'2_区分12加算額計算表'!$D$19,-1)*$C42</f>
        <v>#N/A</v>
      </c>
      <c r="S42" s="131" t="e">
        <f>ROUNDDOWN(保育所単価!$AJ15*(加算率b+保育所単価!$AK15)/'2_区分12加算額計算表'!$D$19,-1)*$C42</f>
        <v>#N/A</v>
      </c>
      <c r="T42" s="131" t="e">
        <f>ROUNDDOWN(保育所単価!$AJ15*(加算率b+保育所単価!$AK15)/'2_区分12加算額計算表'!$D$19,-1)*$C42</f>
        <v>#N/A</v>
      </c>
      <c r="U42" s="131" t="e">
        <f>ROUNDDOWN(保育所単価!$AJ15*(加算率b+保育所単価!$AK15)/'2_区分12加算額計算表'!$D$19,-1)*$C42</f>
        <v>#N/A</v>
      </c>
      <c r="V42" s="131" t="e">
        <f>ROUNDDOWN(保育所単価!$AJ15*(加算率b+保育所単価!$AK15)/'2_区分12加算額計算表'!$D$19,-1)*$C42</f>
        <v>#N/A</v>
      </c>
      <c r="W42" s="131" t="e">
        <f>ROUNDDOWN(保育所単価!$AJ15*(加算率b+保育所単価!$AK15)/'2_区分12加算額計算表'!$D$19,-1)*$C42</f>
        <v>#N/A</v>
      </c>
      <c r="X42" s="131" t="e">
        <f>ROUNDDOWN(保育所単価!$AJ15*(加算率b+保育所単価!$AK15)/'2_区分12加算額計算表'!$D$19,-1)*$C42</f>
        <v>#N/A</v>
      </c>
      <c r="Y42" s="131" t="e">
        <f>ROUNDDOWN(保育所単価!$AJ15*(加算率b+保育所単価!$AK15)/'2_区分12加算額計算表'!$D$19,-1)*$C42</f>
        <v>#N/A</v>
      </c>
      <c r="Z42" s="131" t="e">
        <f>ROUNDDOWN(保育所単価!$AJ15*(加算率b+保育所単価!$AK15)/'2_区分12加算額計算表'!$D$19,-1)*$C42</f>
        <v>#N/A</v>
      </c>
      <c r="AA42" s="131" t="e">
        <f>ROUNDDOWN(保育所単価!$AJ15*(加算率b+保育所単価!$AK15)/'2_区分12加算額計算表'!$D$19,-1)*$C42</f>
        <v>#N/A</v>
      </c>
    </row>
    <row r="43" spans="1:27">
      <c r="A43" s="140">
        <f t="shared" si="2"/>
        <v>1</v>
      </c>
      <c r="B43" s="120" t="str">
        <f t="shared" si="2"/>
        <v>療育支援加算単価</v>
      </c>
      <c r="C43" s="123">
        <f t="shared" si="2"/>
        <v>0</v>
      </c>
      <c r="D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E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F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G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H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I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J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K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L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M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N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O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P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Q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R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S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T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U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V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W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X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Y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Z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AA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row>
    <row r="44" spans="1:27">
      <c r="A44" s="140">
        <f t="shared" si="2"/>
        <v>0</v>
      </c>
      <c r="B44" s="120" t="str">
        <f t="shared" si="2"/>
        <v>事務職員雇上費加算単価</v>
      </c>
      <c r="C44" s="123">
        <f t="shared" si="2"/>
        <v>0</v>
      </c>
      <c r="D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E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F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G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H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I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J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K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L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M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N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O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P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Q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R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S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T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U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V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W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X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Y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Z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AA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row>
    <row r="45" spans="1:27">
      <c r="A45" s="140">
        <f t="shared" ref="A45:C46" si="3">A23</f>
        <v>0</v>
      </c>
      <c r="B45" s="121" t="str">
        <f t="shared" si="3"/>
        <v>栄養管理加算単価</v>
      </c>
      <c r="C45" s="124">
        <f t="shared" si="3"/>
        <v>0</v>
      </c>
      <c r="D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E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F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G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H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I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J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K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L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M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N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O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P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Q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R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S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T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U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V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W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X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Y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Z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AA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row>
    <row r="46" spans="1:27">
      <c r="A46" s="140" t="e">
        <f t="shared" si="3"/>
        <v>#N/A</v>
      </c>
      <c r="B46" s="116" t="str">
        <f>B24</f>
        <v>土曜閉所減算単価</v>
      </c>
      <c r="C46" s="111" t="str">
        <f>C24</f>
        <v>Q</v>
      </c>
      <c r="D46" s="131">
        <f>IF($C46="Q",0,ROUNDDOWN(SUM(D29:D35,D37)*VLOOKUP($A46&amp;D$1,単価[],保育所単価!$W$1+$C46,FALSE),-1))*-1</f>
        <v>0</v>
      </c>
      <c r="E46" s="131">
        <f>IF($C46="Q",0,ROUNDDOWN(SUM(E29:E35,E37)*VLOOKUP($A46&amp;E$1,単価[],保育所単価!$W$1+$C46,FALSE),-1))*-1</f>
        <v>0</v>
      </c>
      <c r="F46" s="131">
        <f>IF($C46="Q",0,ROUNDDOWN(SUM(F29:F35,F37)*VLOOKUP($A46&amp;F$1,単価[],保育所単価!$W$1+$C46,FALSE),-1))*-1</f>
        <v>0</v>
      </c>
      <c r="G46" s="131">
        <f>IF($C46="Q",0,ROUNDDOWN(SUM(G29:G35,G37)*VLOOKUP($A46&amp;G$1,単価[],保育所単価!$W$1+$C46,FALSE),-1))*-1</f>
        <v>0</v>
      </c>
      <c r="H46" s="131">
        <f>IF($C46="Q",0,ROUNDDOWN(SUM(H29:H35,H37)*VLOOKUP($A46&amp;H$1,単価[],保育所単価!$W$1+$C46,FALSE),-1))*-1</f>
        <v>0</v>
      </c>
      <c r="I46" s="131">
        <f>IF($C46="Q",0,ROUNDDOWN(SUM(I29:I35,I37)*VLOOKUP($A46&amp;I$1,単価[],保育所単価!$W$1+$C46,FALSE),-1))*-1</f>
        <v>0</v>
      </c>
      <c r="J46" s="131">
        <f>IF($C46="Q",0,ROUNDDOWN(SUM(J29:J35,J37)*VLOOKUP($A46&amp;J$1,単価[],保育所単価!$W$1+$C46,FALSE),-1))*-1</f>
        <v>0</v>
      </c>
      <c r="K46" s="131">
        <f>IF($C46="Q",0,ROUNDDOWN(SUM(K29:K35,K37)*VLOOKUP($A46&amp;K$1,単価[],保育所単価!$W$1+$C46,FALSE),-1))*-1</f>
        <v>0</v>
      </c>
      <c r="L46" s="131">
        <f>IF($C46="Q",0,ROUNDDOWN(SUM(L29:L35,L37)*VLOOKUP($A46&amp;L$1,単価[],保育所単価!$W$1+$C46,FALSE),-1))*-1</f>
        <v>0</v>
      </c>
      <c r="M46" s="131">
        <f>IF($C46="Q",0,ROUNDDOWN(SUM(M29:M35,M37)*VLOOKUP($A46&amp;M$1,単価[],保育所単価!$W$1+$C46,FALSE),-1))*-1</f>
        <v>0</v>
      </c>
      <c r="N46" s="131">
        <f>IF($C46="Q",0,ROUNDDOWN(SUM(N29:N35,N37)*VLOOKUP($A46&amp;N$1,単価[],保育所単価!$W$1+$C46,FALSE),-1))*-1</f>
        <v>0</v>
      </c>
      <c r="O46" s="131">
        <f>IF($C46="Q",0,ROUNDDOWN(SUM(O29:O35,O37)*VLOOKUP($A46&amp;O$1,単価[],保育所単価!$W$1+$C46,FALSE),-1))*-1</f>
        <v>0</v>
      </c>
      <c r="P46" s="131">
        <f>IF($C46="Q",0,ROUNDDOWN(SUM(P29:P35,P37)*VLOOKUP($A46&amp;P$1,単価[],保育所単価!$W$1+$C46,FALSE),-1))*-1</f>
        <v>0</v>
      </c>
      <c r="Q46" s="131">
        <f>IF($C46="Q",0,ROUNDDOWN(SUM(Q29:Q35,Q37)*VLOOKUP($A46&amp;Q$1,単価[],保育所単価!$W$1+$C46,FALSE),-1))*-1</f>
        <v>0</v>
      </c>
      <c r="R46" s="131">
        <f>IF($C46="Q",0,ROUNDDOWN(SUM(R29:R35,R37)*VLOOKUP($A46&amp;R$1,単価[],保育所単価!$W$1+$C46,FALSE),-1))*-1</f>
        <v>0</v>
      </c>
      <c r="S46" s="131">
        <f>IF($C46="Q",0,ROUNDDOWN(SUM(S29:S35,S37)*VLOOKUP($A46&amp;S$1,単価[],保育所単価!$W$1+$C46,FALSE),-1))*-1</f>
        <v>0</v>
      </c>
      <c r="T46" s="131">
        <f>IF($C46="Q",0,ROUNDDOWN(SUM(T29:T35,T37)*VLOOKUP($A46&amp;T$1,単価[],保育所単価!$W$1+$C46,FALSE),-1))*-1</f>
        <v>0</v>
      </c>
      <c r="U46" s="131">
        <f>IF($C46="Q",0,ROUNDDOWN(SUM(U29:U35,U37)*VLOOKUP($A46&amp;U$1,単価[],保育所単価!$W$1+$C46,FALSE),-1))*-1</f>
        <v>0</v>
      </c>
      <c r="V46" s="131">
        <f>IF($C46="Q",0,ROUNDDOWN(SUM(V29:V35,V37)*VLOOKUP($A46&amp;V$1,単価[],保育所単価!$W$1+$C46,FALSE),-1))*-1</f>
        <v>0</v>
      </c>
      <c r="W46" s="131">
        <f>IF($C46="Q",0,ROUNDDOWN(SUM(W29:W35,W37)*VLOOKUP($A46&amp;W$1,単価[],保育所単価!$W$1+$C46,FALSE),-1))*-1</f>
        <v>0</v>
      </c>
      <c r="X46" s="131">
        <f>IF($C46="Q",0,ROUNDDOWN(SUM(X29:X35,X37)*VLOOKUP($A46&amp;X$1,単価[],保育所単価!$W$1+$C46,FALSE),-1))*-1</f>
        <v>0</v>
      </c>
      <c r="Y46" s="131">
        <f>IF($C46="Q",0,ROUNDDOWN(SUM(Y29:Y35,Y37)*VLOOKUP($A46&amp;Y$1,単価[],保育所単価!$W$1+$C46,FALSE),-1))*-1</f>
        <v>0</v>
      </c>
      <c r="Z46" s="131">
        <f>IF($C46="Q",0,ROUNDDOWN(SUM(Z29:Z35,Z37)*VLOOKUP($A46&amp;Z$1,単価[],保育所単価!$W$1+$C46,FALSE),-1))*-1</f>
        <v>0</v>
      </c>
      <c r="AA46" s="131">
        <f>IF($C46="Q",0,ROUNDDOWN(SUM(AA29:AA35,AA37)*VLOOKUP($A46&amp;AA$1,単価[],保育所単価!$W$1+$C46,FALSE),-1))*-1</f>
        <v>0</v>
      </c>
    </row>
    <row r="47" spans="1:27">
      <c r="B47" s="94" t="str">
        <f>B25</f>
        <v>単価計（②）</v>
      </c>
      <c r="C47" s="96"/>
      <c r="D47" s="145" t="e">
        <f t="shared" ref="D47:AA47" si="4">SUM(D29:D46)</f>
        <v>#N/A</v>
      </c>
      <c r="E47" s="145" t="e">
        <f t="shared" si="4"/>
        <v>#N/A</v>
      </c>
      <c r="F47" s="145" t="e">
        <f t="shared" si="4"/>
        <v>#N/A</v>
      </c>
      <c r="G47" s="145" t="e">
        <f t="shared" si="4"/>
        <v>#N/A</v>
      </c>
      <c r="H47" s="145" t="e">
        <f t="shared" si="4"/>
        <v>#N/A</v>
      </c>
      <c r="I47" s="145" t="e">
        <f t="shared" si="4"/>
        <v>#N/A</v>
      </c>
      <c r="J47" s="145" t="e">
        <f t="shared" si="4"/>
        <v>#N/A</v>
      </c>
      <c r="K47" s="145" t="e">
        <f t="shared" si="4"/>
        <v>#N/A</v>
      </c>
      <c r="L47" s="145" t="e">
        <f t="shared" si="4"/>
        <v>#N/A</v>
      </c>
      <c r="M47" s="145" t="e">
        <f t="shared" si="4"/>
        <v>#N/A</v>
      </c>
      <c r="N47" s="145" t="e">
        <f t="shared" si="4"/>
        <v>#N/A</v>
      </c>
      <c r="O47" s="145" t="e">
        <f t="shared" si="4"/>
        <v>#N/A</v>
      </c>
      <c r="P47" s="145" t="e">
        <f t="shared" si="4"/>
        <v>#N/A</v>
      </c>
      <c r="Q47" s="145" t="e">
        <f t="shared" si="4"/>
        <v>#N/A</v>
      </c>
      <c r="R47" s="145" t="e">
        <f t="shared" si="4"/>
        <v>#N/A</v>
      </c>
      <c r="S47" s="145" t="e">
        <f t="shared" si="4"/>
        <v>#N/A</v>
      </c>
      <c r="T47" s="145" t="e">
        <f t="shared" si="4"/>
        <v>#N/A</v>
      </c>
      <c r="U47" s="145" t="e">
        <f t="shared" si="4"/>
        <v>#N/A</v>
      </c>
      <c r="V47" s="145" t="e">
        <f t="shared" si="4"/>
        <v>#N/A</v>
      </c>
      <c r="W47" s="145" t="e">
        <f t="shared" si="4"/>
        <v>#N/A</v>
      </c>
      <c r="X47" s="145" t="e">
        <f t="shared" si="4"/>
        <v>#N/A</v>
      </c>
      <c r="Y47" s="145" t="e">
        <f t="shared" si="4"/>
        <v>#N/A</v>
      </c>
      <c r="Z47" s="145" t="e">
        <f t="shared" si="4"/>
        <v>#N/A</v>
      </c>
      <c r="AA47" s="145" t="e">
        <f t="shared" si="4"/>
        <v>#N/A</v>
      </c>
    </row>
    <row r="48" spans="1:27">
      <c r="B48" s="94" t="str">
        <f>B26</f>
        <v>月額（①×②）</v>
      </c>
      <c r="C48" s="96"/>
      <c r="D48" s="145" t="e">
        <f t="shared" ref="D48:AA48" si="5">D$6*D47</f>
        <v>#N/A</v>
      </c>
      <c r="E48" s="146" t="e">
        <f t="shared" si="5"/>
        <v>#N/A</v>
      </c>
      <c r="F48" s="146" t="e">
        <f t="shared" si="5"/>
        <v>#N/A</v>
      </c>
      <c r="G48" s="146" t="e">
        <f t="shared" si="5"/>
        <v>#N/A</v>
      </c>
      <c r="H48" s="145" t="e">
        <f t="shared" si="5"/>
        <v>#N/A</v>
      </c>
      <c r="I48" s="146" t="e">
        <f t="shared" si="5"/>
        <v>#N/A</v>
      </c>
      <c r="J48" s="146" t="e">
        <f t="shared" si="5"/>
        <v>#N/A</v>
      </c>
      <c r="K48" s="146" t="e">
        <f t="shared" si="5"/>
        <v>#N/A</v>
      </c>
      <c r="L48" s="146" t="e">
        <f t="shared" si="5"/>
        <v>#N/A</v>
      </c>
      <c r="M48" s="146" t="e">
        <f t="shared" si="5"/>
        <v>#N/A</v>
      </c>
      <c r="N48" s="146" t="e">
        <f t="shared" si="5"/>
        <v>#N/A</v>
      </c>
      <c r="O48" s="146" t="e">
        <f t="shared" si="5"/>
        <v>#N/A</v>
      </c>
      <c r="P48" s="146" t="e">
        <f t="shared" si="5"/>
        <v>#N/A</v>
      </c>
      <c r="Q48" s="146" t="e">
        <f t="shared" si="5"/>
        <v>#N/A</v>
      </c>
      <c r="R48" s="146" t="e">
        <f t="shared" si="5"/>
        <v>#N/A</v>
      </c>
      <c r="S48" s="146" t="e">
        <f t="shared" si="5"/>
        <v>#N/A</v>
      </c>
      <c r="T48" s="146" t="e">
        <f t="shared" si="5"/>
        <v>#N/A</v>
      </c>
      <c r="U48" s="146" t="e">
        <f t="shared" si="5"/>
        <v>#N/A</v>
      </c>
      <c r="V48" s="145" t="e">
        <f t="shared" si="5"/>
        <v>#N/A</v>
      </c>
      <c r="W48" s="146" t="e">
        <f t="shared" si="5"/>
        <v>#N/A</v>
      </c>
      <c r="X48" s="146" t="e">
        <f t="shared" si="5"/>
        <v>#N/A</v>
      </c>
      <c r="Y48" s="146" t="e">
        <f t="shared" si="5"/>
        <v>#N/A</v>
      </c>
      <c r="Z48" s="146" t="e">
        <f t="shared" si="5"/>
        <v>#N/A</v>
      </c>
      <c r="AA48" s="146" t="e">
        <f t="shared" si="5"/>
        <v>#N/A</v>
      </c>
    </row>
  </sheetData>
  <phoneticPr fontId="4"/>
  <pageMargins left="0.7" right="0.7" top="0.75" bottom="0.75" header="0.3" footer="0.3"/>
  <pageSetup paperSize="9" scale="3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68DE4-A105-45C1-ABB4-0D86C3BD3FFF}">
  <sheetPr>
    <tabColor theme="2" tint="-9.9978637043366805E-2"/>
    <pageSetUpPr fitToPage="1"/>
  </sheetPr>
  <dimension ref="B1:AQ95"/>
  <sheetViews>
    <sheetView view="pageBreakPreview" zoomScale="70" zoomScaleNormal="100" zoomScaleSheetLayoutView="70" workbookViewId="0"/>
  </sheetViews>
  <sheetFormatPr defaultColWidth="1.625" defaultRowHeight="15.75" customHeight="1"/>
  <cols>
    <col min="1" max="1" width="1.625" style="2"/>
    <col min="2" max="2" width="15.875" style="2" customWidth="1"/>
    <col min="3" max="3" width="9" style="2" bestFit="1" customWidth="1"/>
    <col min="4" max="4" width="4" style="2" customWidth="1"/>
    <col min="5" max="5" width="5" style="2" customWidth="1"/>
    <col min="6" max="6" width="5.125" style="2" customWidth="1"/>
    <col min="7" max="26" width="7.375" style="2" customWidth="1"/>
    <col min="27" max="27" width="1.625" style="2"/>
    <col min="28" max="28" width="12.125" style="2" customWidth="1"/>
    <col min="29" max="29" width="4.375" style="2" customWidth="1"/>
    <col min="30" max="31" width="7.5" style="2" customWidth="1"/>
    <col min="32" max="32" width="1.625" style="2"/>
    <col min="33" max="33" width="11.625" style="2" customWidth="1"/>
    <col min="34" max="34" width="4.375" style="2" customWidth="1"/>
    <col min="35" max="37" width="7.5" style="2" customWidth="1"/>
    <col min="38" max="38" width="1.625" style="2"/>
    <col min="39" max="39" width="11.625" style="2" customWidth="1"/>
    <col min="40" max="40" width="4.375" style="2" customWidth="1"/>
    <col min="41" max="43" width="7.5" style="2" customWidth="1"/>
    <col min="44" max="16384" width="1.625" style="2"/>
  </cols>
  <sheetData>
    <row r="1" spans="2:43" ht="15.75" customHeight="1">
      <c r="F1" s="2">
        <f>COLUMNS($F:F)</f>
        <v>1</v>
      </c>
      <c r="G1" s="2">
        <f>COLUMNS($F:G)</f>
        <v>2</v>
      </c>
      <c r="H1" s="2">
        <f>COLUMNS($F:H)</f>
        <v>3</v>
      </c>
      <c r="I1" s="2">
        <f>COLUMNS($F:I)</f>
        <v>4</v>
      </c>
      <c r="J1" s="2">
        <f>COLUMNS($F:J)</f>
        <v>5</v>
      </c>
      <c r="K1" s="2">
        <f>COLUMNS($F:K)</f>
        <v>6</v>
      </c>
      <c r="L1" s="2">
        <f>COLUMNS($F:L)</f>
        <v>7</v>
      </c>
      <c r="M1" s="2">
        <f>COLUMNS($F:M)</f>
        <v>8</v>
      </c>
      <c r="N1" s="2">
        <f>COLUMNS($F:N)</f>
        <v>9</v>
      </c>
      <c r="O1" s="2">
        <f>COLUMNS($F:O)</f>
        <v>10</v>
      </c>
      <c r="P1" s="2">
        <f>COLUMNS($F:P)</f>
        <v>11</v>
      </c>
      <c r="Q1" s="2">
        <f>COLUMNS($F:Q)</f>
        <v>12</v>
      </c>
      <c r="R1" s="2">
        <f>COLUMNS($F:R)</f>
        <v>13</v>
      </c>
      <c r="S1" s="2">
        <f>COLUMNS($F:S)</f>
        <v>14</v>
      </c>
      <c r="T1" s="2">
        <f>COLUMNS($F:T)</f>
        <v>15</v>
      </c>
      <c r="U1" s="2">
        <f>COLUMNS($F:U)</f>
        <v>16</v>
      </c>
      <c r="V1" s="2">
        <f>COLUMNS($F:V)</f>
        <v>17</v>
      </c>
      <c r="W1" s="2">
        <f>COLUMNS($F:W)</f>
        <v>18</v>
      </c>
      <c r="X1" s="2">
        <f>COLUMNS($F:X)</f>
        <v>19</v>
      </c>
      <c r="Y1" s="2">
        <f>COLUMNS($F:Y)</f>
        <v>20</v>
      </c>
      <c r="Z1" s="2">
        <f>COLUMNS($F:Z)</f>
        <v>21</v>
      </c>
      <c r="AB1" s="2">
        <f>COLUMNS($AB:AB)</f>
        <v>1</v>
      </c>
      <c r="AC1" s="2">
        <f>COLUMNS($AB:AC)</f>
        <v>2</v>
      </c>
      <c r="AD1" s="2">
        <f>COLUMNS($AB:AD)</f>
        <v>3</v>
      </c>
      <c r="AE1" s="2">
        <f>COLUMNS($AB:AE)</f>
        <v>4</v>
      </c>
      <c r="AH1" s="2">
        <f>COLUMNS($AH:AH)</f>
        <v>1</v>
      </c>
      <c r="AI1" s="2">
        <f>COLUMNS($AH:AI)</f>
        <v>2</v>
      </c>
      <c r="AJ1" s="2">
        <f>COLUMNS($AH:AJ)</f>
        <v>3</v>
      </c>
      <c r="AK1" s="2">
        <f>COLUMNS($AH:AK)</f>
        <v>4</v>
      </c>
      <c r="AN1" s="2">
        <f>COLUMNS($AN:AN)</f>
        <v>1</v>
      </c>
      <c r="AO1" s="2">
        <f>COLUMNS($AN:AO)</f>
        <v>2</v>
      </c>
      <c r="AP1" s="2">
        <f>COLUMNS($AN:AP)</f>
        <v>3</v>
      </c>
      <c r="AQ1" s="2">
        <f>COLUMNS($AN:AQ)</f>
        <v>4</v>
      </c>
    </row>
    <row r="2" spans="2:43" ht="15.75" customHeight="1">
      <c r="B2" s="1"/>
      <c r="F2" s="2" t="s">
        <v>197</v>
      </c>
      <c r="G2" s="2" t="s">
        <v>198</v>
      </c>
      <c r="H2" s="2" t="s">
        <v>199</v>
      </c>
      <c r="I2" s="2" t="s">
        <v>200</v>
      </c>
      <c r="J2" s="2" t="s">
        <v>201</v>
      </c>
      <c r="K2" s="2" t="s">
        <v>202</v>
      </c>
      <c r="L2" s="2" t="s">
        <v>203</v>
      </c>
      <c r="M2" s="2" t="s">
        <v>204</v>
      </c>
      <c r="N2" s="2" t="s">
        <v>205</v>
      </c>
      <c r="O2" s="2" t="s">
        <v>206</v>
      </c>
      <c r="P2" s="2" t="s">
        <v>207</v>
      </c>
      <c r="Q2" s="2" t="s">
        <v>208</v>
      </c>
      <c r="R2" s="2" t="s">
        <v>209</v>
      </c>
      <c r="S2" s="2" t="s">
        <v>210</v>
      </c>
      <c r="T2" s="2" t="s">
        <v>211</v>
      </c>
      <c r="U2" s="2" t="s">
        <v>212</v>
      </c>
      <c r="V2" s="2" t="s">
        <v>213</v>
      </c>
      <c r="W2" s="2" t="s">
        <v>214</v>
      </c>
      <c r="X2" s="2" t="s">
        <v>215</v>
      </c>
      <c r="Y2" s="2" t="s">
        <v>216</v>
      </c>
      <c r="Z2" s="2" t="s">
        <v>217</v>
      </c>
      <c r="AB2" s="2" t="s">
        <v>197</v>
      </c>
      <c r="AC2" s="2" t="s">
        <v>198</v>
      </c>
      <c r="AD2" s="2" t="s">
        <v>199</v>
      </c>
      <c r="AE2" s="2" t="s">
        <v>200</v>
      </c>
      <c r="AH2" s="2" t="s">
        <v>197</v>
      </c>
      <c r="AI2" s="2" t="s">
        <v>198</v>
      </c>
      <c r="AJ2" s="2" t="s">
        <v>199</v>
      </c>
      <c r="AK2" s="2" t="s">
        <v>200</v>
      </c>
      <c r="AN2" s="2" t="s">
        <v>197</v>
      </c>
      <c r="AO2" s="2" t="s">
        <v>198</v>
      </c>
      <c r="AP2" s="2" t="s">
        <v>199</v>
      </c>
      <c r="AQ2" s="2" t="s">
        <v>200</v>
      </c>
    </row>
    <row r="3" spans="2:43" ht="15.75" customHeight="1">
      <c r="B3" s="3" t="s">
        <v>0</v>
      </c>
      <c r="C3" s="3"/>
      <c r="D3" s="3"/>
      <c r="E3" s="3"/>
      <c r="F3" s="3"/>
      <c r="G3" s="3"/>
      <c r="H3" s="3"/>
      <c r="I3" s="3"/>
      <c r="J3" s="3"/>
      <c r="K3" s="3"/>
      <c r="L3" s="3"/>
      <c r="M3" s="3"/>
      <c r="N3" s="3"/>
      <c r="O3" s="3"/>
      <c r="P3" s="3"/>
      <c r="Q3" s="3"/>
      <c r="R3" s="3"/>
      <c r="S3" s="3"/>
      <c r="T3" s="3"/>
      <c r="U3" s="33"/>
      <c r="V3" s="33"/>
      <c r="W3" s="33"/>
      <c r="X3" s="33"/>
      <c r="Y3" s="33"/>
      <c r="Z3" s="33"/>
      <c r="AA3" s="3"/>
      <c r="AB3" s="89"/>
      <c r="AC3" s="3"/>
      <c r="AD3" s="3"/>
      <c r="AE3" s="3"/>
      <c r="AG3" s="4" t="s">
        <v>1</v>
      </c>
      <c r="AH3" s="4"/>
      <c r="AI3" s="4"/>
      <c r="AJ3" s="4"/>
      <c r="AK3" s="4"/>
      <c r="AL3" s="4"/>
      <c r="AM3" s="4"/>
      <c r="AN3" s="4"/>
      <c r="AO3" s="4"/>
      <c r="AP3" s="4"/>
      <c r="AQ3" s="4"/>
    </row>
    <row r="4" spans="2:43" ht="15.75" customHeight="1">
      <c r="B4" s="2" t="s">
        <v>2</v>
      </c>
      <c r="U4" s="41"/>
      <c r="V4" s="41"/>
      <c r="W4" s="41"/>
      <c r="X4" s="41"/>
      <c r="Y4" s="41"/>
      <c r="Z4" s="41"/>
      <c r="AB4" s="89" t="s">
        <v>3</v>
      </c>
      <c r="AG4" s="2" t="s">
        <v>4</v>
      </c>
    </row>
    <row r="5" spans="2:43" ht="15">
      <c r="B5" s="5"/>
      <c r="C5" s="6"/>
      <c r="D5" s="7" t="s">
        <v>5</v>
      </c>
      <c r="E5" s="8" t="s">
        <v>6</v>
      </c>
      <c r="F5" s="9" t="s">
        <v>7</v>
      </c>
      <c r="G5" s="12" t="s">
        <v>8</v>
      </c>
      <c r="H5" s="12"/>
      <c r="I5" s="12"/>
      <c r="J5" s="12"/>
      <c r="K5" s="10" t="s">
        <v>9</v>
      </c>
      <c r="L5" s="11"/>
      <c r="M5" s="10" t="s">
        <v>10</v>
      </c>
      <c r="N5" s="11"/>
      <c r="O5" s="10" t="s">
        <v>11</v>
      </c>
      <c r="P5" s="11"/>
      <c r="Q5" s="10" t="s">
        <v>12</v>
      </c>
      <c r="R5" s="11"/>
      <c r="S5" s="10" t="s">
        <v>13</v>
      </c>
      <c r="T5" s="11"/>
      <c r="U5" s="10" t="s">
        <v>168</v>
      </c>
      <c r="V5" s="11"/>
      <c r="W5" s="10" t="s">
        <v>191</v>
      </c>
      <c r="X5" s="10"/>
      <c r="Y5" s="10"/>
      <c r="Z5" s="10"/>
      <c r="AB5" s="89" t="s">
        <v>15</v>
      </c>
      <c r="AC5" s="6"/>
      <c r="AD5" s="14"/>
      <c r="AE5" s="15"/>
      <c r="AG5" s="13" t="s">
        <v>16</v>
      </c>
      <c r="AH5" s="6"/>
      <c r="AI5" s="14"/>
      <c r="AJ5" s="14"/>
      <c r="AK5" s="15"/>
      <c r="AM5" s="13" t="s">
        <v>17</v>
      </c>
      <c r="AN5" s="6"/>
      <c r="AO5" s="14"/>
      <c r="AP5" s="14"/>
      <c r="AQ5" s="15"/>
    </row>
    <row r="6" spans="2:43" s="22" customFormat="1" ht="15.75" customHeight="1">
      <c r="B6" s="16"/>
      <c r="C6" s="17"/>
      <c r="D6" s="18" t="s">
        <v>18</v>
      </c>
      <c r="E6" s="19" t="s">
        <v>18</v>
      </c>
      <c r="F6" s="16"/>
      <c r="G6" s="21" t="s">
        <v>19</v>
      </c>
      <c r="H6" s="21" t="s">
        <v>21</v>
      </c>
      <c r="I6" s="21" t="s">
        <v>20</v>
      </c>
      <c r="J6" s="21" t="s">
        <v>21</v>
      </c>
      <c r="K6" s="21" t="s">
        <v>23</v>
      </c>
      <c r="L6" s="21" t="s">
        <v>21</v>
      </c>
      <c r="M6" s="21" t="s">
        <v>23</v>
      </c>
      <c r="N6" s="21" t="s">
        <v>21</v>
      </c>
      <c r="O6" s="21" t="s">
        <v>23</v>
      </c>
      <c r="P6" s="21" t="s">
        <v>21</v>
      </c>
      <c r="Q6" s="21" t="s">
        <v>23</v>
      </c>
      <c r="R6" s="21" t="s">
        <v>21</v>
      </c>
      <c r="S6" s="21" t="s">
        <v>23</v>
      </c>
      <c r="T6" s="21" t="s">
        <v>21</v>
      </c>
      <c r="U6" s="21" t="s">
        <v>23</v>
      </c>
      <c r="V6" s="21" t="s">
        <v>21</v>
      </c>
      <c r="W6" s="21" t="s">
        <v>220</v>
      </c>
      <c r="X6" s="21" t="s">
        <v>221</v>
      </c>
      <c r="Y6" s="21" t="s">
        <v>222</v>
      </c>
      <c r="Z6" s="21" t="s">
        <v>223</v>
      </c>
      <c r="AB6" s="89"/>
      <c r="AC6" s="23" t="s">
        <v>24</v>
      </c>
      <c r="AD6" s="21" t="s">
        <v>23</v>
      </c>
      <c r="AE6" s="21" t="s">
        <v>21</v>
      </c>
      <c r="AG6" s="20"/>
      <c r="AH6" s="23" t="s">
        <v>24</v>
      </c>
      <c r="AI6" s="20" t="s">
        <v>22</v>
      </c>
      <c r="AJ6" s="21" t="s">
        <v>23</v>
      </c>
      <c r="AK6" s="21" t="s">
        <v>21</v>
      </c>
      <c r="AM6" s="20"/>
      <c r="AN6" s="23" t="s">
        <v>24</v>
      </c>
      <c r="AO6" s="20" t="s">
        <v>22</v>
      </c>
      <c r="AP6" s="21" t="s">
        <v>23</v>
      </c>
      <c r="AQ6" s="21" t="s">
        <v>21</v>
      </c>
    </row>
    <row r="7" spans="2:43" s="22" customFormat="1" ht="15.75" customHeight="1">
      <c r="B7" s="24"/>
      <c r="C7" s="25"/>
      <c r="D7" s="24"/>
      <c r="E7" s="26"/>
      <c r="F7" s="25"/>
      <c r="G7" s="27"/>
      <c r="H7" s="27"/>
      <c r="I7" s="27"/>
      <c r="J7" s="27"/>
      <c r="K7" s="27"/>
      <c r="L7" s="27"/>
      <c r="M7" s="27"/>
      <c r="N7" s="27"/>
      <c r="O7" s="27"/>
      <c r="P7" s="27"/>
      <c r="Q7" s="27"/>
      <c r="R7" s="27"/>
      <c r="S7" s="27"/>
      <c r="T7" s="27"/>
      <c r="U7" s="27"/>
      <c r="V7" s="27"/>
      <c r="W7" s="151"/>
      <c r="X7" s="151"/>
      <c r="Y7" s="151"/>
      <c r="Z7" s="151"/>
      <c r="AB7" s="89"/>
      <c r="AC7" s="27"/>
      <c r="AD7" s="27"/>
      <c r="AE7" s="27"/>
      <c r="AG7" s="27"/>
      <c r="AH7" s="27"/>
      <c r="AI7" s="24"/>
      <c r="AJ7" s="27"/>
      <c r="AK7" s="27"/>
      <c r="AM7" s="27"/>
      <c r="AN7" s="27"/>
      <c r="AO7" s="24"/>
      <c r="AP7" s="27"/>
      <c r="AQ7" s="27"/>
    </row>
    <row r="8" spans="2:43" s="22" customFormat="1" ht="15.75" customHeight="1">
      <c r="B8" s="28"/>
      <c r="C8" s="29" t="s">
        <v>25</v>
      </c>
      <c r="D8" s="30">
        <v>0</v>
      </c>
      <c r="E8" s="31" t="s">
        <v>26</v>
      </c>
      <c r="F8" s="32" t="str">
        <f t="shared" ref="F8:F39" si="0">D8&amp;E8</f>
        <v>0A</v>
      </c>
      <c r="G8" s="33"/>
      <c r="H8" s="33"/>
      <c r="I8" s="33"/>
      <c r="J8" s="33"/>
      <c r="K8" s="33"/>
      <c r="L8" s="33"/>
      <c r="M8" s="34"/>
      <c r="N8" s="33"/>
      <c r="O8" s="34"/>
      <c r="P8" s="33"/>
      <c r="Q8" s="33"/>
      <c r="R8" s="33"/>
      <c r="S8" s="33"/>
      <c r="T8" s="33"/>
      <c r="U8" s="41"/>
      <c r="V8" s="41"/>
      <c r="W8" s="41"/>
      <c r="X8" s="41"/>
      <c r="Y8" s="41"/>
      <c r="Z8" s="41"/>
      <c r="AB8" s="89" t="s">
        <v>27</v>
      </c>
      <c r="AC8" s="35">
        <v>1</v>
      </c>
      <c r="AD8" s="35">
        <v>0</v>
      </c>
      <c r="AE8" s="35">
        <v>0</v>
      </c>
      <c r="AG8" s="35" t="s">
        <v>27</v>
      </c>
      <c r="AH8" s="35">
        <v>1</v>
      </c>
      <c r="AI8" s="35">
        <v>0</v>
      </c>
      <c r="AJ8" s="35">
        <v>0</v>
      </c>
      <c r="AK8" s="35">
        <v>0</v>
      </c>
      <c r="AM8" s="35" t="s">
        <v>27</v>
      </c>
      <c r="AN8" s="35">
        <v>0</v>
      </c>
      <c r="AO8" s="35">
        <v>0</v>
      </c>
      <c r="AP8" s="35">
        <v>0</v>
      </c>
      <c r="AQ8" s="35">
        <v>0</v>
      </c>
    </row>
    <row r="9" spans="2:43" s="22" customFormat="1" ht="15.75" customHeight="1">
      <c r="B9" s="28"/>
      <c r="C9" s="37" t="s">
        <v>28</v>
      </c>
      <c r="D9" s="38">
        <f>D8</f>
        <v>0</v>
      </c>
      <c r="E9" s="39" t="s">
        <v>29</v>
      </c>
      <c r="F9" s="40" t="str">
        <f t="shared" si="0"/>
        <v>0B</v>
      </c>
      <c r="G9" s="41"/>
      <c r="H9" s="41"/>
      <c r="I9" s="41"/>
      <c r="J9" s="41"/>
      <c r="K9" s="41"/>
      <c r="L9" s="41"/>
      <c r="M9" s="42"/>
      <c r="N9" s="41"/>
      <c r="O9" s="42"/>
      <c r="P9" s="41"/>
      <c r="Q9" s="41"/>
      <c r="R9" s="41"/>
      <c r="S9" s="41"/>
      <c r="T9" s="41"/>
      <c r="U9" s="41"/>
      <c r="V9" s="41"/>
      <c r="W9" s="41"/>
      <c r="X9" s="41"/>
      <c r="Y9" s="41"/>
      <c r="Z9" s="41"/>
      <c r="AB9" s="89" t="s">
        <v>30</v>
      </c>
      <c r="AC9" s="35">
        <v>2</v>
      </c>
      <c r="AD9" s="43">
        <v>2840</v>
      </c>
      <c r="AE9" s="44">
        <v>1.9</v>
      </c>
      <c r="AG9" s="35" t="s">
        <v>31</v>
      </c>
      <c r="AH9" s="35">
        <v>2</v>
      </c>
      <c r="AI9" s="43">
        <v>52030</v>
      </c>
      <c r="AJ9" s="43">
        <v>520</v>
      </c>
      <c r="AK9" s="44">
        <v>8.5</v>
      </c>
      <c r="AM9" s="35" t="s">
        <v>32</v>
      </c>
      <c r="AN9" s="35">
        <v>1</v>
      </c>
      <c r="AO9" s="43">
        <v>79950</v>
      </c>
      <c r="AP9" s="43">
        <v>790</v>
      </c>
      <c r="AQ9" s="44">
        <v>8.4</v>
      </c>
    </row>
    <row r="10" spans="2:43" s="22" customFormat="1" ht="15.75" customHeight="1">
      <c r="B10" s="28"/>
      <c r="C10" s="37" t="s">
        <v>33</v>
      </c>
      <c r="D10" s="38">
        <f>D8</f>
        <v>0</v>
      </c>
      <c r="E10" s="39" t="s">
        <v>34</v>
      </c>
      <c r="F10" s="40" t="str">
        <f t="shared" si="0"/>
        <v>0C</v>
      </c>
      <c r="G10" s="41"/>
      <c r="H10" s="41"/>
      <c r="I10" s="41"/>
      <c r="J10" s="41"/>
      <c r="K10" s="41"/>
      <c r="L10" s="41"/>
      <c r="M10" s="42"/>
      <c r="N10" s="41"/>
      <c r="O10" s="42"/>
      <c r="P10" s="41"/>
      <c r="Q10" s="41"/>
      <c r="R10" s="41"/>
      <c r="S10" s="41"/>
      <c r="T10" s="41"/>
      <c r="U10" s="41"/>
      <c r="V10" s="41"/>
      <c r="W10" s="41"/>
      <c r="X10" s="41"/>
      <c r="Y10" s="41"/>
      <c r="Z10" s="41"/>
      <c r="AB10" s="89" t="s">
        <v>35</v>
      </c>
      <c r="AC10" s="35">
        <v>3</v>
      </c>
      <c r="AD10" s="43">
        <v>3040</v>
      </c>
      <c r="AE10" s="44">
        <v>1.8</v>
      </c>
      <c r="AG10" s="45" t="s">
        <v>36</v>
      </c>
      <c r="AH10" s="87">
        <v>3</v>
      </c>
      <c r="AI10" s="77">
        <v>34680</v>
      </c>
      <c r="AJ10" s="77">
        <v>340</v>
      </c>
      <c r="AK10" s="78">
        <v>9.6999999999999993</v>
      </c>
      <c r="AM10" s="35" t="s">
        <v>37</v>
      </c>
      <c r="AN10" s="35">
        <v>2</v>
      </c>
      <c r="AO10" s="43">
        <v>50000</v>
      </c>
      <c r="AP10" s="43">
        <v>500</v>
      </c>
      <c r="AQ10" s="44">
        <v>0</v>
      </c>
    </row>
    <row r="11" spans="2:43" s="22" customFormat="1" ht="15.75" customHeight="1">
      <c r="B11" s="48"/>
      <c r="C11" s="49" t="s">
        <v>38</v>
      </c>
      <c r="D11" s="50">
        <f>D8</f>
        <v>0</v>
      </c>
      <c r="E11" s="51" t="s">
        <v>39</v>
      </c>
      <c r="F11" s="52" t="str">
        <f t="shared" si="0"/>
        <v>0D</v>
      </c>
      <c r="G11" s="53"/>
      <c r="H11" s="53"/>
      <c r="I11" s="53"/>
      <c r="J11" s="53"/>
      <c r="K11" s="53"/>
      <c r="L11" s="53"/>
      <c r="M11" s="54"/>
      <c r="N11" s="53"/>
      <c r="O11" s="54"/>
      <c r="P11" s="53"/>
      <c r="Q11" s="53"/>
      <c r="R11" s="53"/>
      <c r="S11" s="53"/>
      <c r="T11" s="53"/>
      <c r="U11" s="41"/>
      <c r="V11" s="41"/>
      <c r="W11" s="41"/>
      <c r="X11" s="41"/>
      <c r="Y11" s="41"/>
      <c r="Z11" s="41"/>
      <c r="AB11" s="89" t="s">
        <v>40</v>
      </c>
      <c r="AC11" s="35">
        <v>4</v>
      </c>
      <c r="AD11" s="43">
        <v>3450</v>
      </c>
      <c r="AE11" s="44">
        <v>1.9</v>
      </c>
      <c r="AM11" s="45" t="s">
        <v>41</v>
      </c>
      <c r="AN11" s="87">
        <v>3</v>
      </c>
      <c r="AO11" s="77">
        <v>10000</v>
      </c>
      <c r="AP11" s="77">
        <v>0</v>
      </c>
      <c r="AQ11" s="78">
        <v>0</v>
      </c>
    </row>
    <row r="12" spans="2:43" s="22" customFormat="1" ht="15.75" customHeight="1">
      <c r="B12" s="28" t="s">
        <v>42</v>
      </c>
      <c r="C12" s="55" t="str">
        <f>C$8</f>
        <v>４歳以上児</v>
      </c>
      <c r="D12" s="30">
        <v>1</v>
      </c>
      <c r="E12" s="34" t="str">
        <f>E$8</f>
        <v>A</v>
      </c>
      <c r="F12" s="32" t="str">
        <f t="shared" si="0"/>
        <v>1A</v>
      </c>
      <c r="G12" s="36">
        <v>1310</v>
      </c>
      <c r="H12" s="56">
        <v>3</v>
      </c>
      <c r="I12" s="36">
        <v>1030</v>
      </c>
      <c r="J12" s="56">
        <v>2.9</v>
      </c>
      <c r="K12" s="36">
        <v>0</v>
      </c>
      <c r="L12" s="56">
        <v>0</v>
      </c>
      <c r="M12" s="57">
        <v>30</v>
      </c>
      <c r="N12" s="56">
        <v>3.7</v>
      </c>
      <c r="O12" s="57">
        <v>0</v>
      </c>
      <c r="P12" s="56">
        <v>0</v>
      </c>
      <c r="Q12" s="36">
        <v>230</v>
      </c>
      <c r="R12" s="56">
        <v>6.5</v>
      </c>
      <c r="S12" s="36">
        <v>250</v>
      </c>
      <c r="T12" s="56">
        <v>2.9</v>
      </c>
      <c r="U12" s="36">
        <v>270</v>
      </c>
      <c r="V12" s="56">
        <v>2</v>
      </c>
      <c r="W12" s="143">
        <v>0.01</v>
      </c>
      <c r="X12" s="143">
        <v>0.03</v>
      </c>
      <c r="Y12" s="143">
        <v>0.04</v>
      </c>
      <c r="Z12" s="143">
        <v>0.05</v>
      </c>
      <c r="AB12" s="89" t="s">
        <v>43</v>
      </c>
      <c r="AC12" s="35">
        <v>5</v>
      </c>
      <c r="AD12" s="43">
        <v>3860</v>
      </c>
      <c r="AE12" s="44">
        <v>2</v>
      </c>
    </row>
    <row r="13" spans="2:43" s="22" customFormat="1" ht="15.75" customHeight="1">
      <c r="B13" s="28"/>
      <c r="C13" s="58" t="str">
        <f>C$9</f>
        <v>３歳児</v>
      </c>
      <c r="D13" s="38">
        <f>D12</f>
        <v>1</v>
      </c>
      <c r="E13" s="42" t="str">
        <f>E$9</f>
        <v>B</v>
      </c>
      <c r="F13" s="40" t="str">
        <f t="shared" si="0"/>
        <v>1B</v>
      </c>
      <c r="G13" s="43">
        <v>1390</v>
      </c>
      <c r="H13" s="44">
        <v>3</v>
      </c>
      <c r="I13" s="43">
        <v>1110</v>
      </c>
      <c r="J13" s="44">
        <v>2.9</v>
      </c>
      <c r="K13" s="43">
        <v>80</v>
      </c>
      <c r="L13" s="44">
        <v>2.8</v>
      </c>
      <c r="M13" s="59">
        <v>0</v>
      </c>
      <c r="N13" s="44">
        <v>0</v>
      </c>
      <c r="O13" s="59">
        <v>0</v>
      </c>
      <c r="P13" s="44">
        <v>0</v>
      </c>
      <c r="Q13" s="41">
        <f>Q12</f>
        <v>230</v>
      </c>
      <c r="R13" s="60">
        <f>R12</f>
        <v>6.5</v>
      </c>
      <c r="S13" s="41">
        <f t="shared" ref="S13:Z15" si="1">S$12</f>
        <v>250</v>
      </c>
      <c r="T13" s="60">
        <f t="shared" si="1"/>
        <v>2.9</v>
      </c>
      <c r="U13" s="41">
        <f t="shared" si="1"/>
        <v>270</v>
      </c>
      <c r="V13" s="60">
        <f t="shared" si="1"/>
        <v>2</v>
      </c>
      <c r="W13" s="142">
        <f t="shared" si="1"/>
        <v>0.01</v>
      </c>
      <c r="X13" s="142">
        <f t="shared" si="1"/>
        <v>0.03</v>
      </c>
      <c r="Y13" s="142">
        <f t="shared" si="1"/>
        <v>0.04</v>
      </c>
      <c r="Z13" s="142">
        <f t="shared" si="1"/>
        <v>0.05</v>
      </c>
      <c r="AB13" s="89" t="s">
        <v>44</v>
      </c>
      <c r="AC13" s="35">
        <v>6</v>
      </c>
      <c r="AD13" s="43">
        <v>4260</v>
      </c>
      <c r="AE13" s="44">
        <v>2.1</v>
      </c>
      <c r="AG13" s="22" t="s">
        <v>45</v>
      </c>
    </row>
    <row r="14" spans="2:43" s="22" customFormat="1" ht="15.75" customHeight="1">
      <c r="B14" s="28"/>
      <c r="C14" s="58" t="str">
        <f>C$10</f>
        <v>１、２歳児</v>
      </c>
      <c r="D14" s="38">
        <f>D12</f>
        <v>1</v>
      </c>
      <c r="E14" s="42" t="str">
        <f>E$10</f>
        <v>C</v>
      </c>
      <c r="F14" s="40" t="str">
        <f t="shared" si="0"/>
        <v>1C</v>
      </c>
      <c r="G14" s="43">
        <v>1970</v>
      </c>
      <c r="H14" s="44">
        <v>2.9</v>
      </c>
      <c r="I14" s="43">
        <v>1690</v>
      </c>
      <c r="J14" s="44">
        <v>2.9</v>
      </c>
      <c r="K14" s="43">
        <v>0</v>
      </c>
      <c r="L14" s="44">
        <v>0</v>
      </c>
      <c r="M14" s="59">
        <v>0</v>
      </c>
      <c r="N14" s="44">
        <v>0</v>
      </c>
      <c r="O14" s="59">
        <v>160</v>
      </c>
      <c r="P14" s="44">
        <v>2.8</v>
      </c>
      <c r="Q14" s="41">
        <f>Q12</f>
        <v>230</v>
      </c>
      <c r="R14" s="60">
        <f>R12</f>
        <v>6.5</v>
      </c>
      <c r="S14" s="41">
        <f t="shared" si="1"/>
        <v>250</v>
      </c>
      <c r="T14" s="60">
        <f t="shared" si="1"/>
        <v>2.9</v>
      </c>
      <c r="U14" s="41">
        <f t="shared" si="1"/>
        <v>270</v>
      </c>
      <c r="V14" s="60">
        <f t="shared" si="1"/>
        <v>2</v>
      </c>
      <c r="W14" s="142">
        <f t="shared" si="1"/>
        <v>0.01</v>
      </c>
      <c r="X14" s="142">
        <f t="shared" si="1"/>
        <v>0.03</v>
      </c>
      <c r="Y14" s="142">
        <f t="shared" si="1"/>
        <v>0.04</v>
      </c>
      <c r="Z14" s="142">
        <f t="shared" si="1"/>
        <v>0.05</v>
      </c>
      <c r="AB14" s="89" t="s">
        <v>46</v>
      </c>
      <c r="AC14" s="35">
        <v>7</v>
      </c>
      <c r="AD14" s="43">
        <v>4670</v>
      </c>
      <c r="AE14" s="44">
        <v>1.9</v>
      </c>
      <c r="AI14" s="61" t="s">
        <v>22</v>
      </c>
      <c r="AJ14" s="23" t="s">
        <v>23</v>
      </c>
      <c r="AK14" s="23" t="s">
        <v>21</v>
      </c>
    </row>
    <row r="15" spans="2:43" s="22" customFormat="1" ht="15.75" customHeight="1">
      <c r="B15" s="48"/>
      <c r="C15" s="62" t="str">
        <f>C$11</f>
        <v>乳児</v>
      </c>
      <c r="D15" s="50">
        <f>D12</f>
        <v>1</v>
      </c>
      <c r="E15" s="54" t="str">
        <f>E$11</f>
        <v>D</v>
      </c>
      <c r="F15" s="52" t="str">
        <f t="shared" si="0"/>
        <v>1D</v>
      </c>
      <c r="G15" s="46">
        <v>2810</v>
      </c>
      <c r="H15" s="47">
        <v>2.9</v>
      </c>
      <c r="I15" s="46">
        <v>2530</v>
      </c>
      <c r="J15" s="47">
        <v>2.9</v>
      </c>
      <c r="K15" s="46">
        <v>0</v>
      </c>
      <c r="L15" s="47">
        <v>0</v>
      </c>
      <c r="M15" s="63">
        <v>0</v>
      </c>
      <c r="N15" s="47">
        <v>0</v>
      </c>
      <c r="O15" s="63">
        <v>0</v>
      </c>
      <c r="P15" s="47">
        <v>0</v>
      </c>
      <c r="Q15" s="53">
        <f>Q12</f>
        <v>230</v>
      </c>
      <c r="R15" s="64">
        <f>R12</f>
        <v>6.5</v>
      </c>
      <c r="S15" s="53">
        <f t="shared" si="1"/>
        <v>250</v>
      </c>
      <c r="T15" s="64">
        <f t="shared" si="1"/>
        <v>2.9</v>
      </c>
      <c r="U15" s="53">
        <f t="shared" si="1"/>
        <v>270</v>
      </c>
      <c r="V15" s="64">
        <f t="shared" si="1"/>
        <v>2</v>
      </c>
      <c r="W15" s="142">
        <f t="shared" si="1"/>
        <v>0.01</v>
      </c>
      <c r="X15" s="142">
        <f t="shared" si="1"/>
        <v>0.03</v>
      </c>
      <c r="Y15" s="142">
        <f t="shared" si="1"/>
        <v>0.04</v>
      </c>
      <c r="Z15" s="142">
        <f t="shared" si="1"/>
        <v>0.05</v>
      </c>
      <c r="AB15" s="89" t="s">
        <v>47</v>
      </c>
      <c r="AC15" s="35">
        <v>8</v>
      </c>
      <c r="AD15" s="43">
        <v>5080</v>
      </c>
      <c r="AE15" s="44">
        <v>2</v>
      </c>
      <c r="AG15" s="61" t="s">
        <v>48</v>
      </c>
      <c r="AH15" s="65"/>
      <c r="AI15" s="66">
        <v>269290</v>
      </c>
      <c r="AJ15" s="66">
        <v>2690</v>
      </c>
      <c r="AK15" s="67">
        <v>4.9000000000000004</v>
      </c>
    </row>
    <row r="16" spans="2:43" s="22" customFormat="1" ht="15.75" customHeight="1">
      <c r="B16" s="68" t="s">
        <v>49</v>
      </c>
      <c r="C16" s="55" t="str">
        <f>C$8</f>
        <v>４歳以上児</v>
      </c>
      <c r="D16" s="30">
        <v>2</v>
      </c>
      <c r="E16" s="34" t="str">
        <f>E$8</f>
        <v>A</v>
      </c>
      <c r="F16" s="69" t="str">
        <f t="shared" si="0"/>
        <v>2A</v>
      </c>
      <c r="G16" s="70">
        <v>1080</v>
      </c>
      <c r="H16" s="71">
        <v>3</v>
      </c>
      <c r="I16" s="70">
        <v>860</v>
      </c>
      <c r="J16" s="71">
        <v>2.9</v>
      </c>
      <c r="K16" s="33">
        <f t="shared" ref="K16:P16" si="2">K$12</f>
        <v>0</v>
      </c>
      <c r="L16" s="72">
        <f t="shared" si="2"/>
        <v>0</v>
      </c>
      <c r="M16" s="33">
        <f t="shared" si="2"/>
        <v>30</v>
      </c>
      <c r="N16" s="72">
        <f t="shared" si="2"/>
        <v>3.7</v>
      </c>
      <c r="O16" s="33">
        <f t="shared" si="2"/>
        <v>0</v>
      </c>
      <c r="P16" s="72">
        <f t="shared" si="2"/>
        <v>0</v>
      </c>
      <c r="Q16" s="36">
        <v>180</v>
      </c>
      <c r="R16" s="56">
        <v>6.6</v>
      </c>
      <c r="S16" s="36">
        <v>200</v>
      </c>
      <c r="T16" s="56">
        <v>2.9</v>
      </c>
      <c r="U16" s="36">
        <v>220</v>
      </c>
      <c r="V16" s="56">
        <v>2</v>
      </c>
      <c r="W16" s="143">
        <v>0.01</v>
      </c>
      <c r="X16" s="143">
        <v>0.03</v>
      </c>
      <c r="Y16" s="143">
        <v>0.04</v>
      </c>
      <c r="Z16" s="143">
        <v>0.05</v>
      </c>
      <c r="AB16" s="89" t="s">
        <v>50</v>
      </c>
      <c r="AC16" s="35">
        <v>9</v>
      </c>
      <c r="AD16" s="43">
        <v>5490</v>
      </c>
      <c r="AE16" s="44">
        <v>2</v>
      </c>
      <c r="AG16" s="61" t="s">
        <v>51</v>
      </c>
      <c r="AH16" s="65"/>
      <c r="AI16" s="46">
        <v>48100</v>
      </c>
      <c r="AJ16" s="46">
        <v>480</v>
      </c>
      <c r="AK16" s="47">
        <v>9.1999999999999993</v>
      </c>
    </row>
    <row r="17" spans="2:35" s="22" customFormat="1" ht="15.75" customHeight="1">
      <c r="B17" s="28"/>
      <c r="C17" s="58" t="str">
        <f>C$9</f>
        <v>３歳児</v>
      </c>
      <c r="D17" s="38">
        <f>D16</f>
        <v>2</v>
      </c>
      <c r="E17" s="42" t="str">
        <f>E$9</f>
        <v>B</v>
      </c>
      <c r="F17" s="40" t="str">
        <f t="shared" si="0"/>
        <v>2B</v>
      </c>
      <c r="G17" s="43">
        <v>1160</v>
      </c>
      <c r="H17" s="44">
        <v>3</v>
      </c>
      <c r="I17" s="43">
        <v>940</v>
      </c>
      <c r="J17" s="44">
        <v>2.9</v>
      </c>
      <c r="K17" s="41">
        <f t="shared" ref="K17:P17" si="3">K$13</f>
        <v>80</v>
      </c>
      <c r="L17" s="60">
        <f t="shared" si="3"/>
        <v>2.8</v>
      </c>
      <c r="M17" s="41">
        <f t="shared" si="3"/>
        <v>0</v>
      </c>
      <c r="N17" s="60">
        <f t="shared" si="3"/>
        <v>0</v>
      </c>
      <c r="O17" s="41">
        <f t="shared" si="3"/>
        <v>0</v>
      </c>
      <c r="P17" s="60">
        <f t="shared" si="3"/>
        <v>0</v>
      </c>
      <c r="Q17" s="41">
        <f>Q16</f>
        <v>180</v>
      </c>
      <c r="R17" s="60">
        <f>R16</f>
        <v>6.6</v>
      </c>
      <c r="S17" s="41">
        <f t="shared" ref="S17:Z19" si="4">S$16</f>
        <v>200</v>
      </c>
      <c r="T17" s="60">
        <f t="shared" si="4"/>
        <v>2.9</v>
      </c>
      <c r="U17" s="41">
        <f t="shared" si="4"/>
        <v>220</v>
      </c>
      <c r="V17" s="60">
        <f t="shared" si="4"/>
        <v>2</v>
      </c>
      <c r="W17" s="142">
        <f t="shared" si="4"/>
        <v>0.01</v>
      </c>
      <c r="X17" s="142">
        <f t="shared" si="4"/>
        <v>0.03</v>
      </c>
      <c r="Y17" s="142">
        <f t="shared" si="4"/>
        <v>0.04</v>
      </c>
      <c r="Z17" s="142">
        <f t="shared" si="4"/>
        <v>0.05</v>
      </c>
      <c r="AB17" s="89" t="s">
        <v>52</v>
      </c>
      <c r="AC17" s="35">
        <v>10</v>
      </c>
      <c r="AD17" s="43">
        <v>5900</v>
      </c>
      <c r="AE17" s="44">
        <v>2.1</v>
      </c>
      <c r="AG17" s="61" t="s">
        <v>53</v>
      </c>
      <c r="AH17" s="65"/>
      <c r="AI17" s="46">
        <v>49020</v>
      </c>
    </row>
    <row r="18" spans="2:35" s="22" customFormat="1" ht="15.75" customHeight="1">
      <c r="B18" s="28"/>
      <c r="C18" s="58" t="str">
        <f>C$10</f>
        <v>１、２歳児</v>
      </c>
      <c r="D18" s="38">
        <f>D16</f>
        <v>2</v>
      </c>
      <c r="E18" s="42" t="str">
        <f>E$10</f>
        <v>C</v>
      </c>
      <c r="F18" s="40" t="str">
        <f t="shared" si="0"/>
        <v>2C</v>
      </c>
      <c r="G18" s="43">
        <v>1750</v>
      </c>
      <c r="H18" s="44">
        <v>2.9</v>
      </c>
      <c r="I18" s="43">
        <v>1520</v>
      </c>
      <c r="J18" s="44">
        <v>2.9</v>
      </c>
      <c r="K18" s="41">
        <f t="shared" ref="K18:P18" si="5">K$14</f>
        <v>0</v>
      </c>
      <c r="L18" s="60">
        <f t="shared" si="5"/>
        <v>0</v>
      </c>
      <c r="M18" s="41">
        <f t="shared" si="5"/>
        <v>0</v>
      </c>
      <c r="N18" s="60">
        <f t="shared" si="5"/>
        <v>0</v>
      </c>
      <c r="O18" s="41">
        <f t="shared" si="5"/>
        <v>160</v>
      </c>
      <c r="P18" s="60">
        <f t="shared" si="5"/>
        <v>2.8</v>
      </c>
      <c r="Q18" s="41">
        <f>Q16</f>
        <v>180</v>
      </c>
      <c r="R18" s="60">
        <f>R16</f>
        <v>6.6</v>
      </c>
      <c r="S18" s="41">
        <f t="shared" si="4"/>
        <v>200</v>
      </c>
      <c r="T18" s="60">
        <f t="shared" si="4"/>
        <v>2.9</v>
      </c>
      <c r="U18" s="41">
        <f t="shared" si="4"/>
        <v>220</v>
      </c>
      <c r="V18" s="60">
        <f t="shared" si="4"/>
        <v>2</v>
      </c>
      <c r="W18" s="142">
        <f t="shared" si="4"/>
        <v>0.01</v>
      </c>
      <c r="X18" s="142">
        <f t="shared" si="4"/>
        <v>0.03</v>
      </c>
      <c r="Y18" s="142">
        <f t="shared" si="4"/>
        <v>0.04</v>
      </c>
      <c r="Z18" s="142">
        <f t="shared" si="4"/>
        <v>0.05</v>
      </c>
      <c r="AB18" s="89" t="s">
        <v>164</v>
      </c>
      <c r="AC18" s="35">
        <v>11</v>
      </c>
      <c r="AD18" s="43">
        <v>6310</v>
      </c>
      <c r="AE18" s="44">
        <v>1.9</v>
      </c>
      <c r="AG18" s="61" t="s">
        <v>54</v>
      </c>
      <c r="AH18" s="65"/>
      <c r="AI18" s="46">
        <v>6130</v>
      </c>
    </row>
    <row r="19" spans="2:35" s="22" customFormat="1" ht="15.75" customHeight="1">
      <c r="B19" s="73"/>
      <c r="C19" s="62" t="str">
        <f>C$11</f>
        <v>乳児</v>
      </c>
      <c r="D19" s="50">
        <f>D16</f>
        <v>2</v>
      </c>
      <c r="E19" s="54" t="str">
        <f>E$11</f>
        <v>D</v>
      </c>
      <c r="F19" s="52" t="str">
        <f t="shared" si="0"/>
        <v>2D</v>
      </c>
      <c r="G19" s="46">
        <v>2590</v>
      </c>
      <c r="H19" s="47">
        <v>2.9</v>
      </c>
      <c r="I19" s="46">
        <v>2360</v>
      </c>
      <c r="J19" s="47">
        <v>2.9</v>
      </c>
      <c r="K19" s="53">
        <f t="shared" ref="K19:P19" si="6">K$15</f>
        <v>0</v>
      </c>
      <c r="L19" s="64">
        <f t="shared" si="6"/>
        <v>0</v>
      </c>
      <c r="M19" s="53">
        <f t="shared" si="6"/>
        <v>0</v>
      </c>
      <c r="N19" s="64">
        <f t="shared" si="6"/>
        <v>0</v>
      </c>
      <c r="O19" s="53">
        <f t="shared" si="6"/>
        <v>0</v>
      </c>
      <c r="P19" s="64">
        <f t="shared" si="6"/>
        <v>0</v>
      </c>
      <c r="Q19" s="53">
        <f>Q16</f>
        <v>180</v>
      </c>
      <c r="R19" s="64">
        <f>R16</f>
        <v>6.6</v>
      </c>
      <c r="S19" s="53">
        <f t="shared" si="4"/>
        <v>200</v>
      </c>
      <c r="T19" s="64">
        <f t="shared" si="4"/>
        <v>2.9</v>
      </c>
      <c r="U19" s="53">
        <f t="shared" si="4"/>
        <v>220</v>
      </c>
      <c r="V19" s="64">
        <f t="shared" si="4"/>
        <v>2</v>
      </c>
      <c r="W19" s="142">
        <f t="shared" si="4"/>
        <v>0.01</v>
      </c>
      <c r="X19" s="142">
        <f t="shared" si="4"/>
        <v>0.03</v>
      </c>
      <c r="Y19" s="142">
        <f t="shared" si="4"/>
        <v>0.04</v>
      </c>
      <c r="Z19" s="142">
        <f t="shared" si="4"/>
        <v>0.05</v>
      </c>
      <c r="AB19" s="89" t="s">
        <v>55</v>
      </c>
      <c r="AC19" s="35">
        <v>12</v>
      </c>
      <c r="AD19" s="43">
        <v>6710</v>
      </c>
      <c r="AE19" s="44">
        <v>2</v>
      </c>
      <c r="AG19" s="61" t="s">
        <v>56</v>
      </c>
      <c r="AH19" s="65"/>
      <c r="AI19" s="46">
        <v>120</v>
      </c>
    </row>
    <row r="20" spans="2:35" s="22" customFormat="1" ht="15.75" customHeight="1">
      <c r="B20" s="68" t="s">
        <v>57</v>
      </c>
      <c r="C20" s="55" t="str">
        <f>C$8</f>
        <v>４歳以上児</v>
      </c>
      <c r="D20" s="30">
        <v>3</v>
      </c>
      <c r="E20" s="34" t="str">
        <f>E$8</f>
        <v>A</v>
      </c>
      <c r="F20" s="69" t="str">
        <f t="shared" si="0"/>
        <v>3A</v>
      </c>
      <c r="G20" s="70">
        <v>930</v>
      </c>
      <c r="H20" s="71">
        <v>3</v>
      </c>
      <c r="I20" s="70">
        <v>750</v>
      </c>
      <c r="J20" s="71">
        <v>2.8</v>
      </c>
      <c r="K20" s="33">
        <f t="shared" ref="K20:P20" si="7">K$12</f>
        <v>0</v>
      </c>
      <c r="L20" s="72">
        <f t="shared" si="7"/>
        <v>0</v>
      </c>
      <c r="M20" s="33">
        <f t="shared" si="7"/>
        <v>30</v>
      </c>
      <c r="N20" s="72">
        <f t="shared" si="7"/>
        <v>3.7</v>
      </c>
      <c r="O20" s="33">
        <f t="shared" si="7"/>
        <v>0</v>
      </c>
      <c r="P20" s="72">
        <f t="shared" si="7"/>
        <v>0</v>
      </c>
      <c r="Q20" s="36">
        <v>150</v>
      </c>
      <c r="R20" s="56">
        <v>6.6</v>
      </c>
      <c r="S20" s="36">
        <v>160</v>
      </c>
      <c r="T20" s="56">
        <v>3</v>
      </c>
      <c r="U20" s="36">
        <v>180</v>
      </c>
      <c r="V20" s="56">
        <v>2</v>
      </c>
      <c r="W20" s="143">
        <v>0.01</v>
      </c>
      <c r="X20" s="143">
        <v>0.03</v>
      </c>
      <c r="Y20" s="143">
        <v>0.04</v>
      </c>
      <c r="Z20" s="143">
        <v>0.05</v>
      </c>
      <c r="AB20" s="89" t="s">
        <v>58</v>
      </c>
      <c r="AC20" s="35">
        <v>13</v>
      </c>
      <c r="AD20" s="43">
        <v>7120</v>
      </c>
      <c r="AE20" s="44">
        <v>2</v>
      </c>
      <c r="AG20" s="61" t="s">
        <v>59</v>
      </c>
      <c r="AH20" s="65"/>
      <c r="AI20" s="46">
        <v>160000</v>
      </c>
    </row>
    <row r="21" spans="2:35" s="22" customFormat="1" ht="15.75" customHeight="1">
      <c r="B21" s="28"/>
      <c r="C21" s="58" t="str">
        <f>C$9</f>
        <v>３歳児</v>
      </c>
      <c r="D21" s="38">
        <f>D20</f>
        <v>3</v>
      </c>
      <c r="E21" s="42" t="str">
        <f>E$9</f>
        <v>B</v>
      </c>
      <c r="F21" s="40" t="str">
        <f t="shared" si="0"/>
        <v>3B</v>
      </c>
      <c r="G21" s="43">
        <v>1010</v>
      </c>
      <c r="H21" s="44">
        <v>2.9</v>
      </c>
      <c r="I21" s="43">
        <v>830</v>
      </c>
      <c r="J21" s="44">
        <v>2.8</v>
      </c>
      <c r="K21" s="41">
        <f t="shared" ref="K21:P21" si="8">K$13</f>
        <v>80</v>
      </c>
      <c r="L21" s="60">
        <f t="shared" si="8"/>
        <v>2.8</v>
      </c>
      <c r="M21" s="41">
        <f t="shared" si="8"/>
        <v>0</v>
      </c>
      <c r="N21" s="60">
        <f t="shared" si="8"/>
        <v>0</v>
      </c>
      <c r="O21" s="41">
        <f t="shared" si="8"/>
        <v>0</v>
      </c>
      <c r="P21" s="60">
        <f t="shared" si="8"/>
        <v>0</v>
      </c>
      <c r="Q21" s="41">
        <f>Q20</f>
        <v>150</v>
      </c>
      <c r="R21" s="60">
        <f>R20</f>
        <v>6.6</v>
      </c>
      <c r="S21" s="41">
        <f t="shared" ref="S21:Z23" si="9">S$20</f>
        <v>160</v>
      </c>
      <c r="T21" s="60">
        <f t="shared" si="9"/>
        <v>3</v>
      </c>
      <c r="U21" s="41">
        <f t="shared" si="9"/>
        <v>180</v>
      </c>
      <c r="V21" s="60">
        <f t="shared" si="9"/>
        <v>2</v>
      </c>
      <c r="W21" s="142">
        <f t="shared" si="9"/>
        <v>0.01</v>
      </c>
      <c r="X21" s="142">
        <f t="shared" si="9"/>
        <v>0.03</v>
      </c>
      <c r="Y21" s="142">
        <f t="shared" si="9"/>
        <v>0.04</v>
      </c>
      <c r="Z21" s="142">
        <f t="shared" si="9"/>
        <v>0.05</v>
      </c>
      <c r="AB21" s="89" t="s">
        <v>60</v>
      </c>
      <c r="AC21" s="35">
        <v>14</v>
      </c>
      <c r="AD21" s="43">
        <v>7530</v>
      </c>
      <c r="AE21" s="44">
        <v>2.1</v>
      </c>
      <c r="AG21" s="61" t="s">
        <v>61</v>
      </c>
      <c r="AH21" s="65"/>
      <c r="AI21" s="46">
        <v>150000</v>
      </c>
    </row>
    <row r="22" spans="2:35" s="22" customFormat="1" ht="15.75" customHeight="1">
      <c r="B22" s="28"/>
      <c r="C22" s="58" t="str">
        <f>C$10</f>
        <v>１、２歳児</v>
      </c>
      <c r="D22" s="38">
        <f>D20</f>
        <v>3</v>
      </c>
      <c r="E22" s="42" t="str">
        <f>E$10</f>
        <v>C</v>
      </c>
      <c r="F22" s="40" t="str">
        <f t="shared" si="0"/>
        <v>3C</v>
      </c>
      <c r="G22" s="43">
        <v>1600</v>
      </c>
      <c r="H22" s="44">
        <v>2.9</v>
      </c>
      <c r="I22" s="43">
        <v>1410</v>
      </c>
      <c r="J22" s="44">
        <v>2.8</v>
      </c>
      <c r="K22" s="41">
        <f t="shared" ref="K22:P22" si="10">K$14</f>
        <v>0</v>
      </c>
      <c r="L22" s="60">
        <f t="shared" si="10"/>
        <v>0</v>
      </c>
      <c r="M22" s="41">
        <f t="shared" si="10"/>
        <v>0</v>
      </c>
      <c r="N22" s="60">
        <f t="shared" si="10"/>
        <v>0</v>
      </c>
      <c r="O22" s="41">
        <f t="shared" si="10"/>
        <v>160</v>
      </c>
      <c r="P22" s="60">
        <f t="shared" si="10"/>
        <v>2.8</v>
      </c>
      <c r="Q22" s="41">
        <f>Q20</f>
        <v>150</v>
      </c>
      <c r="R22" s="60">
        <f>R20</f>
        <v>6.6</v>
      </c>
      <c r="S22" s="41">
        <f t="shared" si="9"/>
        <v>160</v>
      </c>
      <c r="T22" s="60">
        <f t="shared" si="9"/>
        <v>3</v>
      </c>
      <c r="U22" s="41">
        <f t="shared" si="9"/>
        <v>180</v>
      </c>
      <c r="V22" s="60">
        <f t="shared" si="9"/>
        <v>2</v>
      </c>
      <c r="W22" s="142">
        <f t="shared" si="9"/>
        <v>0.01</v>
      </c>
      <c r="X22" s="142">
        <f t="shared" si="9"/>
        <v>0.03</v>
      </c>
      <c r="Y22" s="142">
        <f t="shared" si="9"/>
        <v>0.04</v>
      </c>
      <c r="Z22" s="142">
        <f t="shared" si="9"/>
        <v>0.05</v>
      </c>
      <c r="AB22" s="89" t="s">
        <v>62</v>
      </c>
      <c r="AC22" s="87">
        <v>15</v>
      </c>
      <c r="AD22" s="77">
        <v>7940</v>
      </c>
      <c r="AE22" s="78">
        <v>2.1</v>
      </c>
    </row>
    <row r="23" spans="2:35" s="22" customFormat="1" ht="15.75" customHeight="1">
      <c r="B23" s="73"/>
      <c r="C23" s="62" t="str">
        <f>C$11</f>
        <v>乳児</v>
      </c>
      <c r="D23" s="50">
        <f>D20</f>
        <v>3</v>
      </c>
      <c r="E23" s="54" t="str">
        <f>E$11</f>
        <v>D</v>
      </c>
      <c r="F23" s="52" t="str">
        <f t="shared" si="0"/>
        <v>3D</v>
      </c>
      <c r="G23" s="46">
        <v>2440</v>
      </c>
      <c r="H23" s="47">
        <v>2.9</v>
      </c>
      <c r="I23" s="46">
        <v>2250</v>
      </c>
      <c r="J23" s="47">
        <v>2.9</v>
      </c>
      <c r="K23" s="53">
        <f t="shared" ref="K23:P23" si="11">K$15</f>
        <v>0</v>
      </c>
      <c r="L23" s="64">
        <f t="shared" si="11"/>
        <v>0</v>
      </c>
      <c r="M23" s="53">
        <f t="shared" si="11"/>
        <v>0</v>
      </c>
      <c r="N23" s="64">
        <f t="shared" si="11"/>
        <v>0</v>
      </c>
      <c r="O23" s="53">
        <f t="shared" si="11"/>
        <v>0</v>
      </c>
      <c r="P23" s="64">
        <f t="shared" si="11"/>
        <v>0</v>
      </c>
      <c r="Q23" s="53">
        <f>Q20</f>
        <v>150</v>
      </c>
      <c r="R23" s="64">
        <f>R20</f>
        <v>6.6</v>
      </c>
      <c r="S23" s="53">
        <f t="shared" si="9"/>
        <v>160</v>
      </c>
      <c r="T23" s="64">
        <f t="shared" si="9"/>
        <v>3</v>
      </c>
      <c r="U23" s="53">
        <f t="shared" si="9"/>
        <v>180</v>
      </c>
      <c r="V23" s="64">
        <f t="shared" si="9"/>
        <v>2</v>
      </c>
      <c r="W23" s="142">
        <f t="shared" si="9"/>
        <v>0.01</v>
      </c>
      <c r="X23" s="142">
        <f t="shared" si="9"/>
        <v>0.03</v>
      </c>
      <c r="Y23" s="142">
        <f t="shared" si="9"/>
        <v>0.04</v>
      </c>
      <c r="Z23" s="142">
        <f t="shared" si="9"/>
        <v>0.05</v>
      </c>
    </row>
    <row r="24" spans="2:35" s="22" customFormat="1" ht="15.75" customHeight="1">
      <c r="B24" s="68" t="s">
        <v>63</v>
      </c>
      <c r="C24" s="55" t="str">
        <f>C$8</f>
        <v>４歳以上児</v>
      </c>
      <c r="D24" s="30">
        <v>4</v>
      </c>
      <c r="E24" s="34" t="str">
        <f>E$8</f>
        <v>A</v>
      </c>
      <c r="F24" s="69" t="str">
        <f t="shared" si="0"/>
        <v>4A</v>
      </c>
      <c r="G24" s="70">
        <v>820</v>
      </c>
      <c r="H24" s="71">
        <v>2.9</v>
      </c>
      <c r="I24" s="70">
        <v>660</v>
      </c>
      <c r="J24" s="71">
        <v>2.8</v>
      </c>
      <c r="K24" s="33">
        <f t="shared" ref="K24:P24" si="12">K$12</f>
        <v>0</v>
      </c>
      <c r="L24" s="72">
        <f t="shared" si="12"/>
        <v>0</v>
      </c>
      <c r="M24" s="33">
        <f t="shared" si="12"/>
        <v>30</v>
      </c>
      <c r="N24" s="72">
        <f t="shared" si="12"/>
        <v>3.7</v>
      </c>
      <c r="O24" s="33">
        <f t="shared" si="12"/>
        <v>0</v>
      </c>
      <c r="P24" s="72">
        <f t="shared" si="12"/>
        <v>0</v>
      </c>
      <c r="Q24" s="36">
        <v>130</v>
      </c>
      <c r="R24" s="56">
        <v>6.5</v>
      </c>
      <c r="S24" s="36">
        <v>140</v>
      </c>
      <c r="T24" s="56">
        <v>2.9</v>
      </c>
      <c r="U24" s="36">
        <v>150</v>
      </c>
      <c r="V24" s="56">
        <v>2.1</v>
      </c>
      <c r="W24" s="143">
        <v>0.01</v>
      </c>
      <c r="X24" s="143">
        <v>0.03</v>
      </c>
      <c r="Y24" s="143">
        <v>0.04</v>
      </c>
      <c r="Z24" s="143">
        <v>0.05</v>
      </c>
    </row>
    <row r="25" spans="2:35" s="22" customFormat="1" ht="15.75" customHeight="1">
      <c r="B25" s="28"/>
      <c r="C25" s="58" t="str">
        <f>C$9</f>
        <v>３歳児</v>
      </c>
      <c r="D25" s="38">
        <f>D24</f>
        <v>4</v>
      </c>
      <c r="E25" s="42" t="str">
        <f>E$9</f>
        <v>B</v>
      </c>
      <c r="F25" s="40" t="str">
        <f t="shared" si="0"/>
        <v>4B</v>
      </c>
      <c r="G25" s="43">
        <v>900</v>
      </c>
      <c r="H25" s="44">
        <v>2.9</v>
      </c>
      <c r="I25" s="43">
        <v>740</v>
      </c>
      <c r="J25" s="44">
        <v>2.8</v>
      </c>
      <c r="K25" s="41">
        <f t="shared" ref="K25:P25" si="13">K$13</f>
        <v>80</v>
      </c>
      <c r="L25" s="60">
        <f t="shared" si="13"/>
        <v>2.8</v>
      </c>
      <c r="M25" s="41">
        <f t="shared" si="13"/>
        <v>0</v>
      </c>
      <c r="N25" s="60">
        <f t="shared" si="13"/>
        <v>0</v>
      </c>
      <c r="O25" s="41">
        <f t="shared" si="13"/>
        <v>0</v>
      </c>
      <c r="P25" s="60">
        <f t="shared" si="13"/>
        <v>0</v>
      </c>
      <c r="Q25" s="41">
        <f>Q24</f>
        <v>130</v>
      </c>
      <c r="R25" s="60">
        <f>R24</f>
        <v>6.5</v>
      </c>
      <c r="S25" s="41">
        <f t="shared" ref="S25:Z27" si="14">S$24</f>
        <v>140</v>
      </c>
      <c r="T25" s="60">
        <f t="shared" si="14"/>
        <v>2.9</v>
      </c>
      <c r="U25" s="41">
        <f t="shared" si="14"/>
        <v>150</v>
      </c>
      <c r="V25" s="60">
        <f t="shared" si="14"/>
        <v>2.1</v>
      </c>
      <c r="W25" s="142">
        <f t="shared" si="14"/>
        <v>0.01</v>
      </c>
      <c r="X25" s="142">
        <f t="shared" si="14"/>
        <v>0.03</v>
      </c>
      <c r="Y25" s="142">
        <f t="shared" si="14"/>
        <v>0.04</v>
      </c>
      <c r="Z25" s="142">
        <f t="shared" si="14"/>
        <v>0.05</v>
      </c>
    </row>
    <row r="26" spans="2:35" s="22" customFormat="1" ht="15.75" customHeight="1">
      <c r="B26" s="28"/>
      <c r="C26" s="58" t="str">
        <f>C$10</f>
        <v>１、２歳児</v>
      </c>
      <c r="D26" s="38">
        <f>D24</f>
        <v>4</v>
      </c>
      <c r="E26" s="42" t="str">
        <f>E$10</f>
        <v>C</v>
      </c>
      <c r="F26" s="40" t="str">
        <f t="shared" si="0"/>
        <v>4C</v>
      </c>
      <c r="G26" s="43">
        <v>1490</v>
      </c>
      <c r="H26" s="44">
        <v>2.9</v>
      </c>
      <c r="I26" s="43">
        <v>1330</v>
      </c>
      <c r="J26" s="44">
        <v>2.8</v>
      </c>
      <c r="K26" s="41">
        <f t="shared" ref="K26:P26" si="15">K$14</f>
        <v>0</v>
      </c>
      <c r="L26" s="60">
        <f t="shared" si="15"/>
        <v>0</v>
      </c>
      <c r="M26" s="41">
        <f t="shared" si="15"/>
        <v>0</v>
      </c>
      <c r="N26" s="60">
        <f t="shared" si="15"/>
        <v>0</v>
      </c>
      <c r="O26" s="41">
        <f t="shared" si="15"/>
        <v>160</v>
      </c>
      <c r="P26" s="60">
        <f t="shared" si="15"/>
        <v>2.8</v>
      </c>
      <c r="Q26" s="41">
        <f>Q24</f>
        <v>130</v>
      </c>
      <c r="R26" s="60">
        <f>R24</f>
        <v>6.5</v>
      </c>
      <c r="S26" s="41">
        <f t="shared" si="14"/>
        <v>140</v>
      </c>
      <c r="T26" s="60">
        <f t="shared" si="14"/>
        <v>2.9</v>
      </c>
      <c r="U26" s="41">
        <f t="shared" si="14"/>
        <v>150</v>
      </c>
      <c r="V26" s="60">
        <f t="shared" si="14"/>
        <v>2.1</v>
      </c>
      <c r="W26" s="142">
        <f t="shared" si="14"/>
        <v>0.01</v>
      </c>
      <c r="X26" s="142">
        <f t="shared" si="14"/>
        <v>0.03</v>
      </c>
      <c r="Y26" s="142">
        <f t="shared" si="14"/>
        <v>0.04</v>
      </c>
      <c r="Z26" s="142">
        <f t="shared" si="14"/>
        <v>0.05</v>
      </c>
    </row>
    <row r="27" spans="2:35" s="22" customFormat="1" ht="15.75" customHeight="1">
      <c r="B27" s="73"/>
      <c r="C27" s="62" t="str">
        <f>C$11</f>
        <v>乳児</v>
      </c>
      <c r="D27" s="50">
        <f>D24</f>
        <v>4</v>
      </c>
      <c r="E27" s="54" t="str">
        <f>E$11</f>
        <v>D</v>
      </c>
      <c r="F27" s="52" t="str">
        <f t="shared" si="0"/>
        <v>4D</v>
      </c>
      <c r="G27" s="46">
        <v>2330</v>
      </c>
      <c r="H27" s="47">
        <v>2.9</v>
      </c>
      <c r="I27" s="46">
        <v>2170</v>
      </c>
      <c r="J27" s="47">
        <v>2.8</v>
      </c>
      <c r="K27" s="53">
        <f t="shared" ref="K27:P27" si="16">K$15</f>
        <v>0</v>
      </c>
      <c r="L27" s="64">
        <f t="shared" si="16"/>
        <v>0</v>
      </c>
      <c r="M27" s="53">
        <f t="shared" si="16"/>
        <v>0</v>
      </c>
      <c r="N27" s="64">
        <f t="shared" si="16"/>
        <v>0</v>
      </c>
      <c r="O27" s="53">
        <f t="shared" si="16"/>
        <v>0</v>
      </c>
      <c r="P27" s="64">
        <f t="shared" si="16"/>
        <v>0</v>
      </c>
      <c r="Q27" s="53">
        <f>Q24</f>
        <v>130</v>
      </c>
      <c r="R27" s="64">
        <f>R24</f>
        <v>6.5</v>
      </c>
      <c r="S27" s="53">
        <f t="shared" si="14"/>
        <v>140</v>
      </c>
      <c r="T27" s="64">
        <f t="shared" si="14"/>
        <v>2.9</v>
      </c>
      <c r="U27" s="53">
        <f t="shared" si="14"/>
        <v>150</v>
      </c>
      <c r="V27" s="64">
        <f t="shared" si="14"/>
        <v>2.1</v>
      </c>
      <c r="W27" s="142">
        <f t="shared" si="14"/>
        <v>0.01</v>
      </c>
      <c r="X27" s="142">
        <f t="shared" si="14"/>
        <v>0.03</v>
      </c>
      <c r="Y27" s="142">
        <f t="shared" si="14"/>
        <v>0.04</v>
      </c>
      <c r="Z27" s="142">
        <f t="shared" si="14"/>
        <v>0.05</v>
      </c>
    </row>
    <row r="28" spans="2:35" s="22" customFormat="1" ht="15.75" customHeight="1">
      <c r="B28" s="68" t="s">
        <v>64</v>
      </c>
      <c r="C28" s="55" t="str">
        <f>C$8</f>
        <v>４歳以上児</v>
      </c>
      <c r="D28" s="30">
        <v>5</v>
      </c>
      <c r="E28" s="34" t="str">
        <f>E$8</f>
        <v>A</v>
      </c>
      <c r="F28" s="69" t="str">
        <f t="shared" si="0"/>
        <v>5A</v>
      </c>
      <c r="G28" s="70">
        <v>750</v>
      </c>
      <c r="H28" s="71">
        <v>2.9</v>
      </c>
      <c r="I28" s="70">
        <v>610</v>
      </c>
      <c r="J28" s="71">
        <v>2.8</v>
      </c>
      <c r="K28" s="33">
        <f t="shared" ref="K28:P28" si="17">K$12</f>
        <v>0</v>
      </c>
      <c r="L28" s="72">
        <f t="shared" si="17"/>
        <v>0</v>
      </c>
      <c r="M28" s="33">
        <f t="shared" si="17"/>
        <v>30</v>
      </c>
      <c r="N28" s="72">
        <f t="shared" si="17"/>
        <v>3.7</v>
      </c>
      <c r="O28" s="33">
        <f t="shared" si="17"/>
        <v>0</v>
      </c>
      <c r="P28" s="72">
        <f t="shared" si="17"/>
        <v>0</v>
      </c>
      <c r="Q28" s="36">
        <v>110</v>
      </c>
      <c r="R28" s="56">
        <v>6.8</v>
      </c>
      <c r="S28" s="36">
        <v>120</v>
      </c>
      <c r="T28" s="56">
        <v>3</v>
      </c>
      <c r="U28" s="36">
        <v>130</v>
      </c>
      <c r="V28" s="56">
        <v>2.1</v>
      </c>
      <c r="W28" s="143">
        <v>0.01</v>
      </c>
      <c r="X28" s="143">
        <v>0.03</v>
      </c>
      <c r="Y28" s="143">
        <v>0.04</v>
      </c>
      <c r="Z28" s="143">
        <v>0.05</v>
      </c>
    </row>
    <row r="29" spans="2:35" s="22" customFormat="1" ht="15.75" customHeight="1">
      <c r="B29" s="28"/>
      <c r="C29" s="58" t="str">
        <f>C$9</f>
        <v>３歳児</v>
      </c>
      <c r="D29" s="38">
        <f>D28</f>
        <v>5</v>
      </c>
      <c r="E29" s="42" t="str">
        <f>E$9</f>
        <v>B</v>
      </c>
      <c r="F29" s="40" t="str">
        <f t="shared" si="0"/>
        <v>5B</v>
      </c>
      <c r="G29" s="43">
        <v>830</v>
      </c>
      <c r="H29" s="44">
        <v>2.9</v>
      </c>
      <c r="I29" s="43">
        <v>690</v>
      </c>
      <c r="J29" s="44">
        <v>2.8</v>
      </c>
      <c r="K29" s="41">
        <f t="shared" ref="K29:P29" si="18">K$13</f>
        <v>80</v>
      </c>
      <c r="L29" s="60">
        <f t="shared" si="18"/>
        <v>2.8</v>
      </c>
      <c r="M29" s="41">
        <f t="shared" si="18"/>
        <v>0</v>
      </c>
      <c r="N29" s="60">
        <f t="shared" si="18"/>
        <v>0</v>
      </c>
      <c r="O29" s="41">
        <f t="shared" si="18"/>
        <v>0</v>
      </c>
      <c r="P29" s="60">
        <f t="shared" si="18"/>
        <v>0</v>
      </c>
      <c r="Q29" s="41">
        <f>Q28</f>
        <v>110</v>
      </c>
      <c r="R29" s="60">
        <f>R28</f>
        <v>6.8</v>
      </c>
      <c r="S29" s="41">
        <f t="shared" ref="S29:Z31" si="19">S$28</f>
        <v>120</v>
      </c>
      <c r="T29" s="60">
        <f t="shared" si="19"/>
        <v>3</v>
      </c>
      <c r="U29" s="41">
        <f t="shared" si="19"/>
        <v>130</v>
      </c>
      <c r="V29" s="60">
        <f t="shared" si="19"/>
        <v>2.1</v>
      </c>
      <c r="W29" s="142">
        <f t="shared" si="19"/>
        <v>0.01</v>
      </c>
      <c r="X29" s="142">
        <f t="shared" si="19"/>
        <v>0.03</v>
      </c>
      <c r="Y29" s="142">
        <f t="shared" si="19"/>
        <v>0.04</v>
      </c>
      <c r="Z29" s="142">
        <f t="shared" si="19"/>
        <v>0.05</v>
      </c>
    </row>
    <row r="30" spans="2:35" s="22" customFormat="1" ht="15.75" customHeight="1">
      <c r="B30" s="28"/>
      <c r="C30" s="58" t="str">
        <f>C$10</f>
        <v>１、２歳児</v>
      </c>
      <c r="D30" s="38">
        <f>D28</f>
        <v>5</v>
      </c>
      <c r="E30" s="42" t="str">
        <f>E$10</f>
        <v>C</v>
      </c>
      <c r="F30" s="40" t="str">
        <f t="shared" si="0"/>
        <v>5C</v>
      </c>
      <c r="G30" s="43">
        <v>1420</v>
      </c>
      <c r="H30" s="44">
        <v>2.8</v>
      </c>
      <c r="I30" s="43">
        <v>1280</v>
      </c>
      <c r="J30" s="44">
        <v>2.8</v>
      </c>
      <c r="K30" s="41">
        <f t="shared" ref="K30:P30" si="20">K$14</f>
        <v>0</v>
      </c>
      <c r="L30" s="60">
        <f t="shared" si="20"/>
        <v>0</v>
      </c>
      <c r="M30" s="41">
        <f t="shared" si="20"/>
        <v>0</v>
      </c>
      <c r="N30" s="60">
        <f t="shared" si="20"/>
        <v>0</v>
      </c>
      <c r="O30" s="41">
        <f t="shared" si="20"/>
        <v>160</v>
      </c>
      <c r="P30" s="60">
        <f t="shared" si="20"/>
        <v>2.8</v>
      </c>
      <c r="Q30" s="41">
        <f>Q28</f>
        <v>110</v>
      </c>
      <c r="R30" s="60">
        <f>R28</f>
        <v>6.8</v>
      </c>
      <c r="S30" s="41">
        <f t="shared" si="19"/>
        <v>120</v>
      </c>
      <c r="T30" s="60">
        <f t="shared" si="19"/>
        <v>3</v>
      </c>
      <c r="U30" s="41">
        <f t="shared" si="19"/>
        <v>130</v>
      </c>
      <c r="V30" s="60">
        <f t="shared" si="19"/>
        <v>2.1</v>
      </c>
      <c r="W30" s="142">
        <f t="shared" si="19"/>
        <v>0.01</v>
      </c>
      <c r="X30" s="142">
        <f t="shared" si="19"/>
        <v>0.03</v>
      </c>
      <c r="Y30" s="142">
        <f t="shared" si="19"/>
        <v>0.04</v>
      </c>
      <c r="Z30" s="142">
        <f t="shared" si="19"/>
        <v>0.05</v>
      </c>
    </row>
    <row r="31" spans="2:35" s="22" customFormat="1" ht="15.75" customHeight="1">
      <c r="B31" s="73"/>
      <c r="C31" s="62" t="str">
        <f>C$11</f>
        <v>乳児</v>
      </c>
      <c r="D31" s="50">
        <f>D28</f>
        <v>5</v>
      </c>
      <c r="E31" s="54" t="str">
        <f>E$11</f>
        <v>D</v>
      </c>
      <c r="F31" s="52" t="str">
        <f t="shared" si="0"/>
        <v>5D</v>
      </c>
      <c r="G31" s="46">
        <v>2260</v>
      </c>
      <c r="H31" s="47">
        <v>2.9</v>
      </c>
      <c r="I31" s="46">
        <v>2120</v>
      </c>
      <c r="J31" s="47">
        <v>2.8</v>
      </c>
      <c r="K31" s="53">
        <f t="shared" ref="K31:P31" si="21">K$15</f>
        <v>0</v>
      </c>
      <c r="L31" s="64">
        <f t="shared" si="21"/>
        <v>0</v>
      </c>
      <c r="M31" s="53">
        <f t="shared" si="21"/>
        <v>0</v>
      </c>
      <c r="N31" s="64">
        <f t="shared" si="21"/>
        <v>0</v>
      </c>
      <c r="O31" s="53">
        <f t="shared" si="21"/>
        <v>0</v>
      </c>
      <c r="P31" s="64">
        <f t="shared" si="21"/>
        <v>0</v>
      </c>
      <c r="Q31" s="53">
        <f>Q28</f>
        <v>110</v>
      </c>
      <c r="R31" s="64">
        <f>R28</f>
        <v>6.8</v>
      </c>
      <c r="S31" s="53">
        <f t="shared" si="19"/>
        <v>120</v>
      </c>
      <c r="T31" s="64">
        <f t="shared" si="19"/>
        <v>3</v>
      </c>
      <c r="U31" s="53">
        <f t="shared" si="19"/>
        <v>130</v>
      </c>
      <c r="V31" s="64">
        <f t="shared" si="19"/>
        <v>2.1</v>
      </c>
      <c r="W31" s="142">
        <f t="shared" si="19"/>
        <v>0.01</v>
      </c>
      <c r="X31" s="142">
        <f t="shared" si="19"/>
        <v>0.03</v>
      </c>
      <c r="Y31" s="142">
        <f t="shared" si="19"/>
        <v>0.04</v>
      </c>
      <c r="Z31" s="142">
        <f t="shared" si="19"/>
        <v>0.05</v>
      </c>
    </row>
    <row r="32" spans="2:35" s="22" customFormat="1" ht="15.75" customHeight="1">
      <c r="B32" s="68" t="s">
        <v>65</v>
      </c>
      <c r="C32" s="55" t="str">
        <f>C$8</f>
        <v>４歳以上児</v>
      </c>
      <c r="D32" s="30">
        <v>6</v>
      </c>
      <c r="E32" s="34" t="str">
        <f>E$8</f>
        <v>A</v>
      </c>
      <c r="F32" s="69" t="str">
        <f t="shared" si="0"/>
        <v>6A</v>
      </c>
      <c r="G32" s="70">
        <v>780</v>
      </c>
      <c r="H32" s="71">
        <v>2.9</v>
      </c>
      <c r="I32" s="70">
        <v>650</v>
      </c>
      <c r="J32" s="71">
        <v>2.8</v>
      </c>
      <c r="K32" s="33">
        <f t="shared" ref="K32:P32" si="22">K$12</f>
        <v>0</v>
      </c>
      <c r="L32" s="72">
        <f t="shared" si="22"/>
        <v>0</v>
      </c>
      <c r="M32" s="33">
        <f t="shared" si="22"/>
        <v>30</v>
      </c>
      <c r="N32" s="72">
        <f t="shared" si="22"/>
        <v>3.7</v>
      </c>
      <c r="O32" s="33">
        <f t="shared" si="22"/>
        <v>0</v>
      </c>
      <c r="P32" s="72">
        <f t="shared" si="22"/>
        <v>0</v>
      </c>
      <c r="Q32" s="36">
        <v>100</v>
      </c>
      <c r="R32" s="56">
        <v>6.6</v>
      </c>
      <c r="S32" s="36">
        <v>110</v>
      </c>
      <c r="T32" s="56">
        <v>2.9</v>
      </c>
      <c r="U32" s="36">
        <v>120</v>
      </c>
      <c r="V32" s="56">
        <v>2</v>
      </c>
      <c r="W32" s="143">
        <v>0.01</v>
      </c>
      <c r="X32" s="143">
        <v>0.03</v>
      </c>
      <c r="Y32" s="143">
        <v>0.04</v>
      </c>
      <c r="Z32" s="143">
        <v>0.05</v>
      </c>
    </row>
    <row r="33" spans="2:26" s="22" customFormat="1" ht="15.75" customHeight="1">
      <c r="B33" s="28"/>
      <c r="C33" s="58" t="str">
        <f>C$9</f>
        <v>３歳児</v>
      </c>
      <c r="D33" s="38">
        <f>D32</f>
        <v>6</v>
      </c>
      <c r="E33" s="42" t="str">
        <f>E$9</f>
        <v>B</v>
      </c>
      <c r="F33" s="40" t="str">
        <f t="shared" si="0"/>
        <v>6B</v>
      </c>
      <c r="G33" s="43">
        <v>860</v>
      </c>
      <c r="H33" s="44">
        <v>2.9</v>
      </c>
      <c r="I33" s="43">
        <v>730</v>
      </c>
      <c r="J33" s="44">
        <v>2.8</v>
      </c>
      <c r="K33" s="41">
        <f t="shared" ref="K33:P33" si="23">K$13</f>
        <v>80</v>
      </c>
      <c r="L33" s="60">
        <f t="shared" si="23"/>
        <v>2.8</v>
      </c>
      <c r="M33" s="41">
        <f t="shared" si="23"/>
        <v>0</v>
      </c>
      <c r="N33" s="60">
        <f t="shared" si="23"/>
        <v>0</v>
      </c>
      <c r="O33" s="41">
        <f t="shared" si="23"/>
        <v>0</v>
      </c>
      <c r="P33" s="60">
        <f t="shared" si="23"/>
        <v>0</v>
      </c>
      <c r="Q33" s="41">
        <f>Q32</f>
        <v>100</v>
      </c>
      <c r="R33" s="60">
        <f>R32</f>
        <v>6.6</v>
      </c>
      <c r="S33" s="41">
        <f t="shared" ref="S33:Z35" si="24">S$32</f>
        <v>110</v>
      </c>
      <c r="T33" s="60">
        <f t="shared" si="24"/>
        <v>2.9</v>
      </c>
      <c r="U33" s="41">
        <f t="shared" si="24"/>
        <v>120</v>
      </c>
      <c r="V33" s="60">
        <f t="shared" si="24"/>
        <v>2</v>
      </c>
      <c r="W33" s="142">
        <f t="shared" si="24"/>
        <v>0.01</v>
      </c>
      <c r="X33" s="142">
        <f t="shared" si="24"/>
        <v>0.03</v>
      </c>
      <c r="Y33" s="142">
        <f t="shared" si="24"/>
        <v>0.04</v>
      </c>
      <c r="Z33" s="142">
        <f t="shared" si="24"/>
        <v>0.05</v>
      </c>
    </row>
    <row r="34" spans="2:26" s="22" customFormat="1" ht="15.75" customHeight="1">
      <c r="B34" s="28"/>
      <c r="C34" s="58" t="str">
        <f>C$10</f>
        <v>１、２歳児</v>
      </c>
      <c r="D34" s="38">
        <f>D32</f>
        <v>6</v>
      </c>
      <c r="E34" s="42" t="str">
        <f>E$10</f>
        <v>C</v>
      </c>
      <c r="F34" s="40" t="str">
        <f t="shared" si="0"/>
        <v>6C</v>
      </c>
      <c r="G34" s="43">
        <v>1440</v>
      </c>
      <c r="H34" s="44">
        <v>2.9</v>
      </c>
      <c r="I34" s="43">
        <v>1320</v>
      </c>
      <c r="J34" s="44">
        <v>2.8</v>
      </c>
      <c r="K34" s="41">
        <f t="shared" ref="K34:P34" si="25">K$14</f>
        <v>0</v>
      </c>
      <c r="L34" s="60">
        <f t="shared" si="25"/>
        <v>0</v>
      </c>
      <c r="M34" s="41">
        <f t="shared" si="25"/>
        <v>0</v>
      </c>
      <c r="N34" s="60">
        <f t="shared" si="25"/>
        <v>0</v>
      </c>
      <c r="O34" s="41">
        <f t="shared" si="25"/>
        <v>160</v>
      </c>
      <c r="P34" s="60">
        <f t="shared" si="25"/>
        <v>2.8</v>
      </c>
      <c r="Q34" s="41">
        <f>Q32</f>
        <v>100</v>
      </c>
      <c r="R34" s="60">
        <f>R32</f>
        <v>6.6</v>
      </c>
      <c r="S34" s="41">
        <f t="shared" si="24"/>
        <v>110</v>
      </c>
      <c r="T34" s="60">
        <f t="shared" si="24"/>
        <v>2.9</v>
      </c>
      <c r="U34" s="41">
        <f t="shared" si="24"/>
        <v>120</v>
      </c>
      <c r="V34" s="60">
        <f t="shared" si="24"/>
        <v>2</v>
      </c>
      <c r="W34" s="142">
        <f t="shared" si="24"/>
        <v>0.01</v>
      </c>
      <c r="X34" s="142">
        <f t="shared" si="24"/>
        <v>0.03</v>
      </c>
      <c r="Y34" s="142">
        <f t="shared" si="24"/>
        <v>0.04</v>
      </c>
      <c r="Z34" s="142">
        <f t="shared" si="24"/>
        <v>0.05</v>
      </c>
    </row>
    <row r="35" spans="2:26" s="22" customFormat="1" ht="15.75" customHeight="1">
      <c r="B35" s="73"/>
      <c r="C35" s="62" t="str">
        <f>C$11</f>
        <v>乳児</v>
      </c>
      <c r="D35" s="50">
        <f>D32</f>
        <v>6</v>
      </c>
      <c r="E35" s="54" t="str">
        <f>E$11</f>
        <v>D</v>
      </c>
      <c r="F35" s="52" t="str">
        <f t="shared" si="0"/>
        <v>6D</v>
      </c>
      <c r="G35" s="46">
        <v>2280</v>
      </c>
      <c r="H35" s="47">
        <v>2.9</v>
      </c>
      <c r="I35" s="46">
        <v>2160</v>
      </c>
      <c r="J35" s="47">
        <v>2.8</v>
      </c>
      <c r="K35" s="53">
        <f t="shared" ref="K35:P35" si="26">K$15</f>
        <v>0</v>
      </c>
      <c r="L35" s="64">
        <f t="shared" si="26"/>
        <v>0</v>
      </c>
      <c r="M35" s="53">
        <f t="shared" si="26"/>
        <v>0</v>
      </c>
      <c r="N35" s="64">
        <f t="shared" si="26"/>
        <v>0</v>
      </c>
      <c r="O35" s="53">
        <f t="shared" si="26"/>
        <v>0</v>
      </c>
      <c r="P35" s="64">
        <f t="shared" si="26"/>
        <v>0</v>
      </c>
      <c r="Q35" s="53">
        <f>Q32</f>
        <v>100</v>
      </c>
      <c r="R35" s="64">
        <f>R32</f>
        <v>6.6</v>
      </c>
      <c r="S35" s="53">
        <f t="shared" si="24"/>
        <v>110</v>
      </c>
      <c r="T35" s="64">
        <f t="shared" si="24"/>
        <v>2.9</v>
      </c>
      <c r="U35" s="53">
        <f t="shared" si="24"/>
        <v>120</v>
      </c>
      <c r="V35" s="64">
        <f t="shared" si="24"/>
        <v>2</v>
      </c>
      <c r="W35" s="142">
        <f t="shared" si="24"/>
        <v>0.01</v>
      </c>
      <c r="X35" s="142">
        <f t="shared" si="24"/>
        <v>0.03</v>
      </c>
      <c r="Y35" s="142">
        <f t="shared" si="24"/>
        <v>0.04</v>
      </c>
      <c r="Z35" s="142">
        <f t="shared" si="24"/>
        <v>0.05</v>
      </c>
    </row>
    <row r="36" spans="2:26" s="22" customFormat="1" ht="15.75" customHeight="1">
      <c r="B36" s="68" t="s">
        <v>66</v>
      </c>
      <c r="C36" s="55" t="str">
        <f>C$8</f>
        <v>４歳以上児</v>
      </c>
      <c r="D36" s="30">
        <v>7</v>
      </c>
      <c r="E36" s="34" t="str">
        <f>E$8</f>
        <v>A</v>
      </c>
      <c r="F36" s="69" t="str">
        <f t="shared" si="0"/>
        <v>7A</v>
      </c>
      <c r="G36" s="70">
        <v>710</v>
      </c>
      <c r="H36" s="71">
        <v>2.9</v>
      </c>
      <c r="I36" s="70">
        <v>600</v>
      </c>
      <c r="J36" s="71">
        <v>2.8</v>
      </c>
      <c r="K36" s="33">
        <f t="shared" ref="K36:P36" si="27">K$12</f>
        <v>0</v>
      </c>
      <c r="L36" s="72">
        <f t="shared" si="27"/>
        <v>0</v>
      </c>
      <c r="M36" s="33">
        <f t="shared" si="27"/>
        <v>30</v>
      </c>
      <c r="N36" s="72">
        <f t="shared" si="27"/>
        <v>3.7</v>
      </c>
      <c r="O36" s="33">
        <f t="shared" si="27"/>
        <v>0</v>
      </c>
      <c r="P36" s="72">
        <f t="shared" si="27"/>
        <v>0</v>
      </c>
      <c r="Q36" s="36">
        <v>90</v>
      </c>
      <c r="R36" s="56">
        <v>6.6</v>
      </c>
      <c r="S36" s="36">
        <v>100</v>
      </c>
      <c r="T36" s="56">
        <v>2.9</v>
      </c>
      <c r="U36" s="36">
        <v>110</v>
      </c>
      <c r="V36" s="56">
        <v>2</v>
      </c>
      <c r="W36" s="143">
        <v>0.01</v>
      </c>
      <c r="X36" s="143">
        <v>0.03</v>
      </c>
      <c r="Y36" s="143">
        <v>0.04</v>
      </c>
      <c r="Z36" s="143">
        <v>0.05</v>
      </c>
    </row>
    <row r="37" spans="2:26" s="22" customFormat="1" ht="15.75" customHeight="1">
      <c r="B37" s="28"/>
      <c r="C37" s="58" t="str">
        <f>C$9</f>
        <v>３歳児</v>
      </c>
      <c r="D37" s="38">
        <f>D36</f>
        <v>7</v>
      </c>
      <c r="E37" s="42" t="str">
        <f>E$9</f>
        <v>B</v>
      </c>
      <c r="F37" s="40" t="str">
        <f t="shared" si="0"/>
        <v>7B</v>
      </c>
      <c r="G37" s="43">
        <v>790</v>
      </c>
      <c r="H37" s="44">
        <v>2.9</v>
      </c>
      <c r="I37" s="43">
        <v>680</v>
      </c>
      <c r="J37" s="44">
        <v>2.8</v>
      </c>
      <c r="K37" s="41">
        <f t="shared" ref="K37:P37" si="28">K$13</f>
        <v>80</v>
      </c>
      <c r="L37" s="60">
        <f t="shared" si="28"/>
        <v>2.8</v>
      </c>
      <c r="M37" s="41">
        <f t="shared" si="28"/>
        <v>0</v>
      </c>
      <c r="N37" s="60">
        <f t="shared" si="28"/>
        <v>0</v>
      </c>
      <c r="O37" s="41">
        <f t="shared" si="28"/>
        <v>0</v>
      </c>
      <c r="P37" s="60">
        <f t="shared" si="28"/>
        <v>0</v>
      </c>
      <c r="Q37" s="41">
        <f>Q36</f>
        <v>90</v>
      </c>
      <c r="R37" s="60">
        <f>R36</f>
        <v>6.6</v>
      </c>
      <c r="S37" s="41">
        <f t="shared" ref="S37:Z39" si="29">S$36</f>
        <v>100</v>
      </c>
      <c r="T37" s="60">
        <f t="shared" si="29"/>
        <v>2.9</v>
      </c>
      <c r="U37" s="41">
        <f t="shared" si="29"/>
        <v>110</v>
      </c>
      <c r="V37" s="60">
        <f t="shared" si="29"/>
        <v>2</v>
      </c>
      <c r="W37" s="142">
        <f t="shared" si="29"/>
        <v>0.01</v>
      </c>
      <c r="X37" s="142">
        <f t="shared" si="29"/>
        <v>0.03</v>
      </c>
      <c r="Y37" s="142">
        <f t="shared" si="29"/>
        <v>0.04</v>
      </c>
      <c r="Z37" s="142">
        <f t="shared" si="29"/>
        <v>0.05</v>
      </c>
    </row>
    <row r="38" spans="2:26" s="22" customFormat="1" ht="15.75" customHeight="1">
      <c r="B38" s="28"/>
      <c r="C38" s="58" t="str">
        <f>C$10</f>
        <v>１、２歳児</v>
      </c>
      <c r="D38" s="38">
        <f>D36</f>
        <v>7</v>
      </c>
      <c r="E38" s="42" t="str">
        <f>E$10</f>
        <v>C</v>
      </c>
      <c r="F38" s="40" t="str">
        <f t="shared" si="0"/>
        <v>7C</v>
      </c>
      <c r="G38" s="43">
        <v>1370</v>
      </c>
      <c r="H38" s="44">
        <v>2.9</v>
      </c>
      <c r="I38" s="43">
        <v>1260</v>
      </c>
      <c r="J38" s="44">
        <v>2.8</v>
      </c>
      <c r="K38" s="41">
        <f t="shared" ref="K38:P38" si="30">K$14</f>
        <v>0</v>
      </c>
      <c r="L38" s="60">
        <f t="shared" si="30"/>
        <v>0</v>
      </c>
      <c r="M38" s="41">
        <f t="shared" si="30"/>
        <v>0</v>
      </c>
      <c r="N38" s="60">
        <f t="shared" si="30"/>
        <v>0</v>
      </c>
      <c r="O38" s="41">
        <f t="shared" si="30"/>
        <v>160</v>
      </c>
      <c r="P38" s="60">
        <f t="shared" si="30"/>
        <v>2.8</v>
      </c>
      <c r="Q38" s="41">
        <f>Q36</f>
        <v>90</v>
      </c>
      <c r="R38" s="60">
        <f>R36</f>
        <v>6.6</v>
      </c>
      <c r="S38" s="41">
        <f t="shared" si="29"/>
        <v>100</v>
      </c>
      <c r="T38" s="60">
        <f t="shared" si="29"/>
        <v>2.9</v>
      </c>
      <c r="U38" s="41">
        <f t="shared" si="29"/>
        <v>110</v>
      </c>
      <c r="V38" s="60">
        <f t="shared" si="29"/>
        <v>2</v>
      </c>
      <c r="W38" s="142">
        <f t="shared" si="29"/>
        <v>0.01</v>
      </c>
      <c r="X38" s="142">
        <f t="shared" si="29"/>
        <v>0.03</v>
      </c>
      <c r="Y38" s="142">
        <f t="shared" si="29"/>
        <v>0.04</v>
      </c>
      <c r="Z38" s="142">
        <f t="shared" si="29"/>
        <v>0.05</v>
      </c>
    </row>
    <row r="39" spans="2:26" s="22" customFormat="1" ht="15.75" customHeight="1">
      <c r="B39" s="73"/>
      <c r="C39" s="62" t="str">
        <f>C$11</f>
        <v>乳児</v>
      </c>
      <c r="D39" s="50">
        <f>D36</f>
        <v>7</v>
      </c>
      <c r="E39" s="54" t="str">
        <f>E$11</f>
        <v>D</v>
      </c>
      <c r="F39" s="52" t="str">
        <f t="shared" si="0"/>
        <v>7D</v>
      </c>
      <c r="G39" s="46">
        <v>2210</v>
      </c>
      <c r="H39" s="47">
        <v>2.9</v>
      </c>
      <c r="I39" s="46">
        <v>2100</v>
      </c>
      <c r="J39" s="47">
        <v>2.8</v>
      </c>
      <c r="K39" s="53">
        <f t="shared" ref="K39:P39" si="31">K$15</f>
        <v>0</v>
      </c>
      <c r="L39" s="64">
        <f t="shared" si="31"/>
        <v>0</v>
      </c>
      <c r="M39" s="53">
        <f t="shared" si="31"/>
        <v>0</v>
      </c>
      <c r="N39" s="64">
        <f t="shared" si="31"/>
        <v>0</v>
      </c>
      <c r="O39" s="53">
        <f t="shared" si="31"/>
        <v>0</v>
      </c>
      <c r="P39" s="64">
        <f t="shared" si="31"/>
        <v>0</v>
      </c>
      <c r="Q39" s="53">
        <f>Q36</f>
        <v>90</v>
      </c>
      <c r="R39" s="64">
        <f>R36</f>
        <v>6.6</v>
      </c>
      <c r="S39" s="53">
        <f t="shared" si="29"/>
        <v>100</v>
      </c>
      <c r="T39" s="64">
        <f t="shared" si="29"/>
        <v>2.9</v>
      </c>
      <c r="U39" s="53">
        <f t="shared" si="29"/>
        <v>110</v>
      </c>
      <c r="V39" s="64">
        <f t="shared" si="29"/>
        <v>2</v>
      </c>
      <c r="W39" s="142">
        <f t="shared" si="29"/>
        <v>0.01</v>
      </c>
      <c r="X39" s="142">
        <f t="shared" si="29"/>
        <v>0.03</v>
      </c>
      <c r="Y39" s="142">
        <f t="shared" si="29"/>
        <v>0.04</v>
      </c>
      <c r="Z39" s="142">
        <f t="shared" si="29"/>
        <v>0.05</v>
      </c>
    </row>
    <row r="40" spans="2:26" s="22" customFormat="1" ht="15.75" customHeight="1">
      <c r="B40" s="68" t="s">
        <v>67</v>
      </c>
      <c r="C40" s="55" t="str">
        <f>C$8</f>
        <v>４歳以上児</v>
      </c>
      <c r="D40" s="30">
        <v>8</v>
      </c>
      <c r="E40" s="34" t="str">
        <f>E$8</f>
        <v>A</v>
      </c>
      <c r="F40" s="69" t="str">
        <f t="shared" ref="F40:F71" si="32">D40&amp;E40</f>
        <v>8A</v>
      </c>
      <c r="G40" s="70">
        <v>660</v>
      </c>
      <c r="H40" s="71">
        <v>2.9</v>
      </c>
      <c r="I40" s="70">
        <v>560</v>
      </c>
      <c r="J40" s="71">
        <v>2.8</v>
      </c>
      <c r="K40" s="33">
        <f t="shared" ref="K40:P40" si="33">K$12</f>
        <v>0</v>
      </c>
      <c r="L40" s="72">
        <f t="shared" si="33"/>
        <v>0</v>
      </c>
      <c r="M40" s="33">
        <f t="shared" si="33"/>
        <v>30</v>
      </c>
      <c r="N40" s="72">
        <f t="shared" si="33"/>
        <v>3.7</v>
      </c>
      <c r="O40" s="33">
        <f t="shared" si="33"/>
        <v>0</v>
      </c>
      <c r="P40" s="72">
        <f t="shared" si="33"/>
        <v>0</v>
      </c>
      <c r="Q40" s="36">
        <v>80</v>
      </c>
      <c r="R40" s="56">
        <v>6.8</v>
      </c>
      <c r="S40" s="36">
        <v>90</v>
      </c>
      <c r="T40" s="56">
        <v>2.9</v>
      </c>
      <c r="U40" s="36">
        <v>100</v>
      </c>
      <c r="V40" s="56">
        <v>2</v>
      </c>
      <c r="W40" s="143">
        <v>0.01</v>
      </c>
      <c r="X40" s="143">
        <v>0.03</v>
      </c>
      <c r="Y40" s="143">
        <v>0.04</v>
      </c>
      <c r="Z40" s="143">
        <v>0.06</v>
      </c>
    </row>
    <row r="41" spans="2:26" s="22" customFormat="1" ht="15.75" customHeight="1">
      <c r="B41" s="28"/>
      <c r="C41" s="58" t="str">
        <f>C$9</f>
        <v>３歳児</v>
      </c>
      <c r="D41" s="38">
        <f>D40</f>
        <v>8</v>
      </c>
      <c r="E41" s="42" t="str">
        <f>E$9</f>
        <v>B</v>
      </c>
      <c r="F41" s="40" t="str">
        <f t="shared" si="32"/>
        <v>8B</v>
      </c>
      <c r="G41" s="43">
        <v>740</v>
      </c>
      <c r="H41" s="44">
        <v>2.9</v>
      </c>
      <c r="I41" s="43">
        <v>640</v>
      </c>
      <c r="J41" s="44">
        <v>2.8</v>
      </c>
      <c r="K41" s="41">
        <f t="shared" ref="K41:P41" si="34">K$13</f>
        <v>80</v>
      </c>
      <c r="L41" s="60">
        <f t="shared" si="34"/>
        <v>2.8</v>
      </c>
      <c r="M41" s="41">
        <f t="shared" si="34"/>
        <v>0</v>
      </c>
      <c r="N41" s="60">
        <f t="shared" si="34"/>
        <v>0</v>
      </c>
      <c r="O41" s="41">
        <f t="shared" si="34"/>
        <v>0</v>
      </c>
      <c r="P41" s="60">
        <f t="shared" si="34"/>
        <v>0</v>
      </c>
      <c r="Q41" s="41">
        <f>Q40</f>
        <v>80</v>
      </c>
      <c r="R41" s="60">
        <f>R40</f>
        <v>6.8</v>
      </c>
      <c r="S41" s="41">
        <f t="shared" ref="S41:Z43" si="35">S$40</f>
        <v>90</v>
      </c>
      <c r="T41" s="60">
        <f t="shared" si="35"/>
        <v>2.9</v>
      </c>
      <c r="U41" s="41">
        <f t="shared" si="35"/>
        <v>100</v>
      </c>
      <c r="V41" s="60">
        <f t="shared" si="35"/>
        <v>2</v>
      </c>
      <c r="W41" s="142">
        <f t="shared" si="35"/>
        <v>0.01</v>
      </c>
      <c r="X41" s="142">
        <f t="shared" si="35"/>
        <v>0.03</v>
      </c>
      <c r="Y41" s="142">
        <f t="shared" si="35"/>
        <v>0.04</v>
      </c>
      <c r="Z41" s="142">
        <f t="shared" si="35"/>
        <v>0.06</v>
      </c>
    </row>
    <row r="42" spans="2:26" s="22" customFormat="1" ht="15.75" customHeight="1">
      <c r="B42" s="28"/>
      <c r="C42" s="58" t="str">
        <f>C$10</f>
        <v>１、２歳児</v>
      </c>
      <c r="D42" s="38">
        <f>D40</f>
        <v>8</v>
      </c>
      <c r="E42" s="42" t="str">
        <f>E$10</f>
        <v>C</v>
      </c>
      <c r="F42" s="40" t="str">
        <f t="shared" si="32"/>
        <v>8C</v>
      </c>
      <c r="G42" s="43">
        <v>1320</v>
      </c>
      <c r="H42" s="44">
        <v>2.9</v>
      </c>
      <c r="I42" s="43">
        <v>1220</v>
      </c>
      <c r="J42" s="44">
        <v>2.8</v>
      </c>
      <c r="K42" s="41">
        <f t="shared" ref="K42:P42" si="36">K$14</f>
        <v>0</v>
      </c>
      <c r="L42" s="60">
        <f t="shared" si="36"/>
        <v>0</v>
      </c>
      <c r="M42" s="41">
        <f t="shared" si="36"/>
        <v>0</v>
      </c>
      <c r="N42" s="60">
        <f t="shared" si="36"/>
        <v>0</v>
      </c>
      <c r="O42" s="41">
        <f t="shared" si="36"/>
        <v>160</v>
      </c>
      <c r="P42" s="60">
        <f t="shared" si="36"/>
        <v>2.8</v>
      </c>
      <c r="Q42" s="41">
        <f>Q40</f>
        <v>80</v>
      </c>
      <c r="R42" s="60">
        <f>R40</f>
        <v>6.8</v>
      </c>
      <c r="S42" s="41">
        <f t="shared" si="35"/>
        <v>90</v>
      </c>
      <c r="T42" s="60">
        <f t="shared" si="35"/>
        <v>2.9</v>
      </c>
      <c r="U42" s="41">
        <f t="shared" si="35"/>
        <v>100</v>
      </c>
      <c r="V42" s="60">
        <f t="shared" si="35"/>
        <v>2</v>
      </c>
      <c r="W42" s="142">
        <f t="shared" si="35"/>
        <v>0.01</v>
      </c>
      <c r="X42" s="142">
        <f t="shared" si="35"/>
        <v>0.03</v>
      </c>
      <c r="Y42" s="142">
        <f t="shared" si="35"/>
        <v>0.04</v>
      </c>
      <c r="Z42" s="142">
        <f t="shared" si="35"/>
        <v>0.06</v>
      </c>
    </row>
    <row r="43" spans="2:26" s="22" customFormat="1" ht="15.75" customHeight="1">
      <c r="B43" s="73"/>
      <c r="C43" s="62" t="str">
        <f>C$11</f>
        <v>乳児</v>
      </c>
      <c r="D43" s="50">
        <f>D40</f>
        <v>8</v>
      </c>
      <c r="E43" s="54" t="str">
        <f>E$11</f>
        <v>D</v>
      </c>
      <c r="F43" s="52" t="str">
        <f t="shared" si="32"/>
        <v>8D</v>
      </c>
      <c r="G43" s="46">
        <v>2160</v>
      </c>
      <c r="H43" s="47">
        <v>2.9</v>
      </c>
      <c r="I43" s="46">
        <v>2060</v>
      </c>
      <c r="J43" s="47">
        <v>2.8</v>
      </c>
      <c r="K43" s="53">
        <f t="shared" ref="K43:P43" si="37">K$15</f>
        <v>0</v>
      </c>
      <c r="L43" s="64">
        <f t="shared" si="37"/>
        <v>0</v>
      </c>
      <c r="M43" s="53">
        <f t="shared" si="37"/>
        <v>0</v>
      </c>
      <c r="N43" s="64">
        <f t="shared" si="37"/>
        <v>0</v>
      </c>
      <c r="O43" s="53">
        <f t="shared" si="37"/>
        <v>0</v>
      </c>
      <c r="P43" s="64">
        <f t="shared" si="37"/>
        <v>0</v>
      </c>
      <c r="Q43" s="53">
        <f>Q40</f>
        <v>80</v>
      </c>
      <c r="R43" s="64">
        <f>R40</f>
        <v>6.8</v>
      </c>
      <c r="S43" s="53">
        <f t="shared" si="35"/>
        <v>90</v>
      </c>
      <c r="T43" s="64">
        <f t="shared" si="35"/>
        <v>2.9</v>
      </c>
      <c r="U43" s="53">
        <f t="shared" si="35"/>
        <v>100</v>
      </c>
      <c r="V43" s="64">
        <f t="shared" si="35"/>
        <v>2</v>
      </c>
      <c r="W43" s="142">
        <f t="shared" si="35"/>
        <v>0.01</v>
      </c>
      <c r="X43" s="142">
        <f t="shared" si="35"/>
        <v>0.03</v>
      </c>
      <c r="Y43" s="142">
        <f t="shared" si="35"/>
        <v>0.04</v>
      </c>
      <c r="Z43" s="142">
        <f t="shared" si="35"/>
        <v>0.06</v>
      </c>
    </row>
    <row r="44" spans="2:26" s="22" customFormat="1" ht="15.75" customHeight="1">
      <c r="B44" s="68" t="s">
        <v>68</v>
      </c>
      <c r="C44" s="55" t="str">
        <f>C$8</f>
        <v>４歳以上児</v>
      </c>
      <c r="D44" s="30">
        <v>9</v>
      </c>
      <c r="E44" s="34" t="str">
        <f>E$8</f>
        <v>A</v>
      </c>
      <c r="F44" s="69" t="str">
        <f t="shared" si="32"/>
        <v>9A</v>
      </c>
      <c r="G44" s="70">
        <v>620</v>
      </c>
      <c r="H44" s="71">
        <v>2.9</v>
      </c>
      <c r="I44" s="70">
        <v>520</v>
      </c>
      <c r="J44" s="71">
        <v>2.8</v>
      </c>
      <c r="K44" s="33">
        <f t="shared" ref="K44:P44" si="38">K$12</f>
        <v>0</v>
      </c>
      <c r="L44" s="72">
        <f t="shared" si="38"/>
        <v>0</v>
      </c>
      <c r="M44" s="33">
        <f t="shared" si="38"/>
        <v>30</v>
      </c>
      <c r="N44" s="72">
        <f t="shared" si="38"/>
        <v>3.7</v>
      </c>
      <c r="O44" s="33">
        <f t="shared" si="38"/>
        <v>0</v>
      </c>
      <c r="P44" s="72">
        <f t="shared" si="38"/>
        <v>0</v>
      </c>
      <c r="Q44" s="36">
        <v>70</v>
      </c>
      <c r="R44" s="56">
        <v>7.1</v>
      </c>
      <c r="S44" s="36">
        <v>80</v>
      </c>
      <c r="T44" s="56">
        <v>3</v>
      </c>
      <c r="U44" s="36">
        <v>90</v>
      </c>
      <c r="V44" s="56">
        <v>2</v>
      </c>
      <c r="W44" s="143">
        <v>0.01</v>
      </c>
      <c r="X44" s="143">
        <v>0.03</v>
      </c>
      <c r="Y44" s="143">
        <v>0.04</v>
      </c>
      <c r="Z44" s="143">
        <v>0.06</v>
      </c>
    </row>
    <row r="45" spans="2:26" s="22" customFormat="1" ht="15.75" customHeight="1">
      <c r="B45" s="28"/>
      <c r="C45" s="58" t="str">
        <f>C$9</f>
        <v>３歳児</v>
      </c>
      <c r="D45" s="38">
        <f>D44</f>
        <v>9</v>
      </c>
      <c r="E45" s="42" t="str">
        <f>E$9</f>
        <v>B</v>
      </c>
      <c r="F45" s="40" t="str">
        <f t="shared" si="32"/>
        <v>9B</v>
      </c>
      <c r="G45" s="43">
        <v>700</v>
      </c>
      <c r="H45" s="44">
        <v>2.9</v>
      </c>
      <c r="I45" s="43">
        <v>600</v>
      </c>
      <c r="J45" s="44">
        <v>2.8</v>
      </c>
      <c r="K45" s="41">
        <f t="shared" ref="K45:P45" si="39">K$13</f>
        <v>80</v>
      </c>
      <c r="L45" s="60">
        <f t="shared" si="39"/>
        <v>2.8</v>
      </c>
      <c r="M45" s="41">
        <f t="shared" si="39"/>
        <v>0</v>
      </c>
      <c r="N45" s="60">
        <f t="shared" si="39"/>
        <v>0</v>
      </c>
      <c r="O45" s="41">
        <f t="shared" si="39"/>
        <v>0</v>
      </c>
      <c r="P45" s="60">
        <f t="shared" si="39"/>
        <v>0</v>
      </c>
      <c r="Q45" s="41">
        <f>Q44</f>
        <v>70</v>
      </c>
      <c r="R45" s="60">
        <f>R44</f>
        <v>7.1</v>
      </c>
      <c r="S45" s="41">
        <f t="shared" ref="S45:Z47" si="40">S$44</f>
        <v>80</v>
      </c>
      <c r="T45" s="60">
        <f t="shared" si="40"/>
        <v>3</v>
      </c>
      <c r="U45" s="41">
        <f t="shared" si="40"/>
        <v>90</v>
      </c>
      <c r="V45" s="60">
        <f t="shared" si="40"/>
        <v>2</v>
      </c>
      <c r="W45" s="142">
        <f t="shared" si="40"/>
        <v>0.01</v>
      </c>
      <c r="X45" s="142">
        <f t="shared" si="40"/>
        <v>0.03</v>
      </c>
      <c r="Y45" s="142">
        <f t="shared" si="40"/>
        <v>0.04</v>
      </c>
      <c r="Z45" s="142">
        <f t="shared" si="40"/>
        <v>0.06</v>
      </c>
    </row>
    <row r="46" spans="2:26" s="22" customFormat="1" ht="15.75" customHeight="1">
      <c r="B46" s="28"/>
      <c r="C46" s="58" t="str">
        <f>C$10</f>
        <v>１、２歳児</v>
      </c>
      <c r="D46" s="38">
        <f>D44</f>
        <v>9</v>
      </c>
      <c r="E46" s="42" t="str">
        <f>E$10</f>
        <v>C</v>
      </c>
      <c r="F46" s="40" t="str">
        <f t="shared" si="32"/>
        <v>9C</v>
      </c>
      <c r="G46" s="43">
        <v>1280</v>
      </c>
      <c r="H46" s="44">
        <v>2.9</v>
      </c>
      <c r="I46" s="43">
        <v>1190</v>
      </c>
      <c r="J46" s="44">
        <v>2.8</v>
      </c>
      <c r="K46" s="41">
        <f t="shared" ref="K46:P46" si="41">K$14</f>
        <v>0</v>
      </c>
      <c r="L46" s="60">
        <f t="shared" si="41"/>
        <v>0</v>
      </c>
      <c r="M46" s="41">
        <f t="shared" si="41"/>
        <v>0</v>
      </c>
      <c r="N46" s="60">
        <f t="shared" si="41"/>
        <v>0</v>
      </c>
      <c r="O46" s="41">
        <f t="shared" si="41"/>
        <v>160</v>
      </c>
      <c r="P46" s="60">
        <f t="shared" si="41"/>
        <v>2.8</v>
      </c>
      <c r="Q46" s="41">
        <f>Q44</f>
        <v>70</v>
      </c>
      <c r="R46" s="60">
        <f>R44</f>
        <v>7.1</v>
      </c>
      <c r="S46" s="41">
        <f t="shared" si="40"/>
        <v>80</v>
      </c>
      <c r="T46" s="60">
        <f t="shared" si="40"/>
        <v>3</v>
      </c>
      <c r="U46" s="41">
        <f t="shared" si="40"/>
        <v>90</v>
      </c>
      <c r="V46" s="60">
        <f t="shared" si="40"/>
        <v>2</v>
      </c>
      <c r="W46" s="142">
        <f t="shared" si="40"/>
        <v>0.01</v>
      </c>
      <c r="X46" s="142">
        <f t="shared" si="40"/>
        <v>0.03</v>
      </c>
      <c r="Y46" s="142">
        <f t="shared" si="40"/>
        <v>0.04</v>
      </c>
      <c r="Z46" s="142">
        <f t="shared" si="40"/>
        <v>0.06</v>
      </c>
    </row>
    <row r="47" spans="2:26" s="22" customFormat="1" ht="15.75" customHeight="1">
      <c r="B47" s="73"/>
      <c r="C47" s="62" t="str">
        <f>C$11</f>
        <v>乳児</v>
      </c>
      <c r="D47" s="50">
        <f>D44</f>
        <v>9</v>
      </c>
      <c r="E47" s="54" t="str">
        <f>E$11</f>
        <v>D</v>
      </c>
      <c r="F47" s="52" t="str">
        <f t="shared" si="32"/>
        <v>9D</v>
      </c>
      <c r="G47" s="46">
        <v>2120</v>
      </c>
      <c r="H47" s="47">
        <v>2.9</v>
      </c>
      <c r="I47" s="46">
        <v>2030</v>
      </c>
      <c r="J47" s="47">
        <v>2.8</v>
      </c>
      <c r="K47" s="53">
        <f t="shared" ref="K47:P47" si="42">K$15</f>
        <v>0</v>
      </c>
      <c r="L47" s="64">
        <f t="shared" si="42"/>
        <v>0</v>
      </c>
      <c r="M47" s="53">
        <f t="shared" si="42"/>
        <v>0</v>
      </c>
      <c r="N47" s="64">
        <f t="shared" si="42"/>
        <v>0</v>
      </c>
      <c r="O47" s="53">
        <f t="shared" si="42"/>
        <v>0</v>
      </c>
      <c r="P47" s="64">
        <f t="shared" si="42"/>
        <v>0</v>
      </c>
      <c r="Q47" s="53">
        <f>Q44</f>
        <v>70</v>
      </c>
      <c r="R47" s="64">
        <f>R44</f>
        <v>7.1</v>
      </c>
      <c r="S47" s="53">
        <f t="shared" si="40"/>
        <v>80</v>
      </c>
      <c r="T47" s="64">
        <f t="shared" si="40"/>
        <v>3</v>
      </c>
      <c r="U47" s="53">
        <f t="shared" si="40"/>
        <v>90</v>
      </c>
      <c r="V47" s="64">
        <f t="shared" si="40"/>
        <v>2</v>
      </c>
      <c r="W47" s="142">
        <f t="shared" si="40"/>
        <v>0.01</v>
      </c>
      <c r="X47" s="142">
        <f t="shared" si="40"/>
        <v>0.03</v>
      </c>
      <c r="Y47" s="142">
        <f t="shared" si="40"/>
        <v>0.04</v>
      </c>
      <c r="Z47" s="142">
        <f t="shared" si="40"/>
        <v>0.06</v>
      </c>
    </row>
    <row r="48" spans="2:26" s="22" customFormat="1" ht="15.75" customHeight="1">
      <c r="B48" s="68" t="s">
        <v>69</v>
      </c>
      <c r="C48" s="55" t="str">
        <f>C$8</f>
        <v>４歳以上児</v>
      </c>
      <c r="D48" s="30">
        <v>10</v>
      </c>
      <c r="E48" s="34" t="str">
        <f>E$8</f>
        <v>A</v>
      </c>
      <c r="F48" s="69" t="str">
        <f t="shared" si="32"/>
        <v>10A</v>
      </c>
      <c r="G48" s="70">
        <v>550</v>
      </c>
      <c r="H48" s="71">
        <v>2.9</v>
      </c>
      <c r="I48" s="70">
        <v>470</v>
      </c>
      <c r="J48" s="71">
        <v>2.8</v>
      </c>
      <c r="K48" s="33">
        <f t="shared" ref="K48:P48" si="43">K$12</f>
        <v>0</v>
      </c>
      <c r="L48" s="72">
        <f t="shared" si="43"/>
        <v>0</v>
      </c>
      <c r="M48" s="33">
        <f t="shared" si="43"/>
        <v>30</v>
      </c>
      <c r="N48" s="72">
        <f t="shared" si="43"/>
        <v>3.7</v>
      </c>
      <c r="O48" s="33">
        <f t="shared" si="43"/>
        <v>0</v>
      </c>
      <c r="P48" s="72">
        <f t="shared" si="43"/>
        <v>0</v>
      </c>
      <c r="Q48" s="36">
        <v>60</v>
      </c>
      <c r="R48" s="56">
        <v>7.1</v>
      </c>
      <c r="S48" s="36">
        <v>70</v>
      </c>
      <c r="T48" s="56">
        <v>2.9</v>
      </c>
      <c r="U48" s="36">
        <v>70</v>
      </c>
      <c r="V48" s="56">
        <v>2.2999999999999998</v>
      </c>
      <c r="W48" s="143">
        <v>0.01</v>
      </c>
      <c r="X48" s="143">
        <v>0.03</v>
      </c>
      <c r="Y48" s="143">
        <v>0.04</v>
      </c>
      <c r="Z48" s="143">
        <v>0.06</v>
      </c>
    </row>
    <row r="49" spans="2:26" s="22" customFormat="1" ht="15.75" customHeight="1">
      <c r="B49" s="28"/>
      <c r="C49" s="58" t="str">
        <f>C$9</f>
        <v>３歳児</v>
      </c>
      <c r="D49" s="38">
        <f>D48</f>
        <v>10</v>
      </c>
      <c r="E49" s="42" t="str">
        <f>E$9</f>
        <v>B</v>
      </c>
      <c r="F49" s="40" t="str">
        <f t="shared" si="32"/>
        <v>10B</v>
      </c>
      <c r="G49" s="43">
        <v>630</v>
      </c>
      <c r="H49" s="44">
        <v>2.9</v>
      </c>
      <c r="I49" s="43">
        <v>550</v>
      </c>
      <c r="J49" s="44">
        <v>2.8</v>
      </c>
      <c r="K49" s="41">
        <f t="shared" ref="K49:P49" si="44">K$13</f>
        <v>80</v>
      </c>
      <c r="L49" s="60">
        <f t="shared" si="44"/>
        <v>2.8</v>
      </c>
      <c r="M49" s="41">
        <f t="shared" si="44"/>
        <v>0</v>
      </c>
      <c r="N49" s="60">
        <f t="shared" si="44"/>
        <v>0</v>
      </c>
      <c r="O49" s="41">
        <f t="shared" si="44"/>
        <v>0</v>
      </c>
      <c r="P49" s="60">
        <f t="shared" si="44"/>
        <v>0</v>
      </c>
      <c r="Q49" s="41">
        <f>Q48</f>
        <v>60</v>
      </c>
      <c r="R49" s="60">
        <f>R48</f>
        <v>7.1</v>
      </c>
      <c r="S49" s="41">
        <f t="shared" ref="S49:Z51" si="45">S$48</f>
        <v>70</v>
      </c>
      <c r="T49" s="60">
        <f t="shared" si="45"/>
        <v>2.9</v>
      </c>
      <c r="U49" s="41">
        <f t="shared" si="45"/>
        <v>70</v>
      </c>
      <c r="V49" s="60">
        <f t="shared" si="45"/>
        <v>2.2999999999999998</v>
      </c>
      <c r="W49" s="142">
        <f t="shared" si="45"/>
        <v>0.01</v>
      </c>
      <c r="X49" s="142">
        <f t="shared" si="45"/>
        <v>0.03</v>
      </c>
      <c r="Y49" s="142">
        <f t="shared" si="45"/>
        <v>0.04</v>
      </c>
      <c r="Z49" s="142">
        <f t="shared" si="45"/>
        <v>0.06</v>
      </c>
    </row>
    <row r="50" spans="2:26" s="22" customFormat="1" ht="15.75" customHeight="1">
      <c r="B50" s="28"/>
      <c r="C50" s="58" t="str">
        <f>C$10</f>
        <v>１、２歳児</v>
      </c>
      <c r="D50" s="38">
        <f>D48</f>
        <v>10</v>
      </c>
      <c r="E50" s="42" t="str">
        <f>E$10</f>
        <v>C</v>
      </c>
      <c r="F50" s="40" t="str">
        <f t="shared" si="32"/>
        <v>10C</v>
      </c>
      <c r="G50" s="43">
        <v>1220</v>
      </c>
      <c r="H50" s="44">
        <v>2.8</v>
      </c>
      <c r="I50" s="43">
        <v>1140</v>
      </c>
      <c r="J50" s="44">
        <v>2.8</v>
      </c>
      <c r="K50" s="41">
        <f t="shared" ref="K50:P50" si="46">K$14</f>
        <v>0</v>
      </c>
      <c r="L50" s="60">
        <f t="shared" si="46"/>
        <v>0</v>
      </c>
      <c r="M50" s="41">
        <f t="shared" si="46"/>
        <v>0</v>
      </c>
      <c r="N50" s="60">
        <f t="shared" si="46"/>
        <v>0</v>
      </c>
      <c r="O50" s="41">
        <f t="shared" si="46"/>
        <v>160</v>
      </c>
      <c r="P50" s="60">
        <f t="shared" si="46"/>
        <v>2.8</v>
      </c>
      <c r="Q50" s="41">
        <f>Q48</f>
        <v>60</v>
      </c>
      <c r="R50" s="60">
        <f>R48</f>
        <v>7.1</v>
      </c>
      <c r="S50" s="41">
        <f t="shared" si="45"/>
        <v>70</v>
      </c>
      <c r="T50" s="60">
        <f t="shared" si="45"/>
        <v>2.9</v>
      </c>
      <c r="U50" s="41">
        <f t="shared" si="45"/>
        <v>70</v>
      </c>
      <c r="V50" s="60">
        <f t="shared" si="45"/>
        <v>2.2999999999999998</v>
      </c>
      <c r="W50" s="142">
        <f t="shared" si="45"/>
        <v>0.01</v>
      </c>
      <c r="X50" s="142">
        <f t="shared" si="45"/>
        <v>0.03</v>
      </c>
      <c r="Y50" s="142">
        <f t="shared" si="45"/>
        <v>0.04</v>
      </c>
      <c r="Z50" s="142">
        <f t="shared" si="45"/>
        <v>0.06</v>
      </c>
    </row>
    <row r="51" spans="2:26" s="22" customFormat="1" ht="15.75" customHeight="1">
      <c r="B51" s="73"/>
      <c r="C51" s="62" t="str">
        <f>C$11</f>
        <v>乳児</v>
      </c>
      <c r="D51" s="50">
        <f>D48</f>
        <v>10</v>
      </c>
      <c r="E51" s="54" t="str">
        <f>E$11</f>
        <v>D</v>
      </c>
      <c r="F51" s="52" t="str">
        <f t="shared" si="32"/>
        <v>10D</v>
      </c>
      <c r="G51" s="46">
        <v>2060</v>
      </c>
      <c r="H51" s="47">
        <v>2.9</v>
      </c>
      <c r="I51" s="46">
        <v>1980</v>
      </c>
      <c r="J51" s="47">
        <v>2.8</v>
      </c>
      <c r="K51" s="53">
        <f t="shared" ref="K51:P51" si="47">K$15</f>
        <v>0</v>
      </c>
      <c r="L51" s="64">
        <f t="shared" si="47"/>
        <v>0</v>
      </c>
      <c r="M51" s="53">
        <f t="shared" si="47"/>
        <v>0</v>
      </c>
      <c r="N51" s="64">
        <f t="shared" si="47"/>
        <v>0</v>
      </c>
      <c r="O51" s="53">
        <f t="shared" si="47"/>
        <v>0</v>
      </c>
      <c r="P51" s="64">
        <f t="shared" si="47"/>
        <v>0</v>
      </c>
      <c r="Q51" s="53">
        <f>Q48</f>
        <v>60</v>
      </c>
      <c r="R51" s="64">
        <f>R48</f>
        <v>7.1</v>
      </c>
      <c r="S51" s="53">
        <f t="shared" si="45"/>
        <v>70</v>
      </c>
      <c r="T51" s="64">
        <f t="shared" si="45"/>
        <v>2.9</v>
      </c>
      <c r="U51" s="53">
        <f t="shared" si="45"/>
        <v>70</v>
      </c>
      <c r="V51" s="64">
        <f t="shared" si="45"/>
        <v>2.2999999999999998</v>
      </c>
      <c r="W51" s="142">
        <f t="shared" si="45"/>
        <v>0.01</v>
      </c>
      <c r="X51" s="142">
        <f t="shared" si="45"/>
        <v>0.03</v>
      </c>
      <c r="Y51" s="142">
        <f t="shared" si="45"/>
        <v>0.04</v>
      </c>
      <c r="Z51" s="142">
        <f t="shared" si="45"/>
        <v>0.06</v>
      </c>
    </row>
    <row r="52" spans="2:26" s="22" customFormat="1" ht="15.75" customHeight="1">
      <c r="B52" s="68" t="s">
        <v>70</v>
      </c>
      <c r="C52" s="55" t="str">
        <f>C$8</f>
        <v>４歳以上児</v>
      </c>
      <c r="D52" s="30">
        <v>11</v>
      </c>
      <c r="E52" s="34" t="str">
        <f>E$8</f>
        <v>A</v>
      </c>
      <c r="F52" s="69" t="str">
        <f t="shared" si="32"/>
        <v>11A</v>
      </c>
      <c r="G52" s="70">
        <v>510</v>
      </c>
      <c r="H52" s="71">
        <v>2.9</v>
      </c>
      <c r="I52" s="70">
        <v>440</v>
      </c>
      <c r="J52" s="71">
        <v>2.8</v>
      </c>
      <c r="K52" s="33">
        <f t="shared" ref="K52:P52" si="48">K$12</f>
        <v>0</v>
      </c>
      <c r="L52" s="72">
        <f t="shared" si="48"/>
        <v>0</v>
      </c>
      <c r="M52" s="33">
        <f t="shared" si="48"/>
        <v>30</v>
      </c>
      <c r="N52" s="72">
        <f t="shared" si="48"/>
        <v>3.7</v>
      </c>
      <c r="O52" s="33">
        <f t="shared" si="48"/>
        <v>0</v>
      </c>
      <c r="P52" s="72">
        <f t="shared" si="48"/>
        <v>0</v>
      </c>
      <c r="Q52" s="36">
        <v>50</v>
      </c>
      <c r="R52" s="56">
        <v>7.4</v>
      </c>
      <c r="S52" s="36">
        <v>60</v>
      </c>
      <c r="T52" s="56">
        <v>3</v>
      </c>
      <c r="U52" s="36">
        <v>60</v>
      </c>
      <c r="V52" s="56">
        <v>2.2999999999999998</v>
      </c>
      <c r="W52" s="143">
        <v>0.01</v>
      </c>
      <c r="X52" s="143">
        <v>0.03</v>
      </c>
      <c r="Y52" s="143">
        <v>0.04</v>
      </c>
      <c r="Z52" s="143">
        <v>0.06</v>
      </c>
    </row>
    <row r="53" spans="2:26" s="22" customFormat="1" ht="15.75" customHeight="1">
      <c r="B53" s="28"/>
      <c r="C53" s="58" t="str">
        <f>C$9</f>
        <v>３歳児</v>
      </c>
      <c r="D53" s="38">
        <f>D52</f>
        <v>11</v>
      </c>
      <c r="E53" s="42" t="str">
        <f>E$9</f>
        <v>B</v>
      </c>
      <c r="F53" s="40" t="str">
        <f t="shared" si="32"/>
        <v>11B</v>
      </c>
      <c r="G53" s="43">
        <v>590</v>
      </c>
      <c r="H53" s="44">
        <v>2.8</v>
      </c>
      <c r="I53" s="43">
        <v>520</v>
      </c>
      <c r="J53" s="44">
        <v>2.8</v>
      </c>
      <c r="K53" s="41">
        <f t="shared" ref="K53:P53" si="49">K$13</f>
        <v>80</v>
      </c>
      <c r="L53" s="60">
        <f t="shared" si="49"/>
        <v>2.8</v>
      </c>
      <c r="M53" s="41">
        <f t="shared" si="49"/>
        <v>0</v>
      </c>
      <c r="N53" s="60">
        <f t="shared" si="49"/>
        <v>0</v>
      </c>
      <c r="O53" s="41">
        <f t="shared" si="49"/>
        <v>0</v>
      </c>
      <c r="P53" s="60">
        <f t="shared" si="49"/>
        <v>0</v>
      </c>
      <c r="Q53" s="41">
        <f>Q52</f>
        <v>50</v>
      </c>
      <c r="R53" s="60">
        <f>R52</f>
        <v>7.4</v>
      </c>
      <c r="S53" s="41">
        <f t="shared" ref="S53:Z55" si="50">S$52</f>
        <v>60</v>
      </c>
      <c r="T53" s="60">
        <f t="shared" si="50"/>
        <v>3</v>
      </c>
      <c r="U53" s="41">
        <f t="shared" si="50"/>
        <v>60</v>
      </c>
      <c r="V53" s="60">
        <f t="shared" si="50"/>
        <v>2.2999999999999998</v>
      </c>
      <c r="W53" s="142">
        <f t="shared" si="50"/>
        <v>0.01</v>
      </c>
      <c r="X53" s="142">
        <f t="shared" si="50"/>
        <v>0.03</v>
      </c>
      <c r="Y53" s="142">
        <f t="shared" si="50"/>
        <v>0.04</v>
      </c>
      <c r="Z53" s="142">
        <f t="shared" si="50"/>
        <v>0.06</v>
      </c>
    </row>
    <row r="54" spans="2:26" s="22" customFormat="1" ht="15.75" customHeight="1">
      <c r="B54" s="28"/>
      <c r="C54" s="58" t="str">
        <f>C$10</f>
        <v>１、２歳児</v>
      </c>
      <c r="D54" s="38">
        <f>D52</f>
        <v>11</v>
      </c>
      <c r="E54" s="42" t="str">
        <f>E$10</f>
        <v>C</v>
      </c>
      <c r="F54" s="40" t="str">
        <f t="shared" si="32"/>
        <v>11C</v>
      </c>
      <c r="G54" s="43">
        <v>1170</v>
      </c>
      <c r="H54" s="44">
        <v>2.8</v>
      </c>
      <c r="I54" s="43">
        <v>1100</v>
      </c>
      <c r="J54" s="44">
        <v>2.8</v>
      </c>
      <c r="K54" s="41">
        <f t="shared" ref="K54:P54" si="51">K$14</f>
        <v>0</v>
      </c>
      <c r="L54" s="60">
        <f t="shared" si="51"/>
        <v>0</v>
      </c>
      <c r="M54" s="41">
        <f t="shared" si="51"/>
        <v>0</v>
      </c>
      <c r="N54" s="60">
        <f t="shared" si="51"/>
        <v>0</v>
      </c>
      <c r="O54" s="41">
        <f t="shared" si="51"/>
        <v>160</v>
      </c>
      <c r="P54" s="60">
        <f t="shared" si="51"/>
        <v>2.8</v>
      </c>
      <c r="Q54" s="41">
        <f>Q52</f>
        <v>50</v>
      </c>
      <c r="R54" s="60">
        <f>R52</f>
        <v>7.4</v>
      </c>
      <c r="S54" s="41">
        <f t="shared" si="50"/>
        <v>60</v>
      </c>
      <c r="T54" s="60">
        <f t="shared" si="50"/>
        <v>3</v>
      </c>
      <c r="U54" s="41">
        <f t="shared" si="50"/>
        <v>60</v>
      </c>
      <c r="V54" s="60">
        <f t="shared" si="50"/>
        <v>2.2999999999999998</v>
      </c>
      <c r="W54" s="142">
        <f t="shared" si="50"/>
        <v>0.01</v>
      </c>
      <c r="X54" s="142">
        <f t="shared" si="50"/>
        <v>0.03</v>
      </c>
      <c r="Y54" s="142">
        <f t="shared" si="50"/>
        <v>0.04</v>
      </c>
      <c r="Z54" s="142">
        <f t="shared" si="50"/>
        <v>0.06</v>
      </c>
    </row>
    <row r="55" spans="2:26" s="22" customFormat="1" ht="15.75" customHeight="1">
      <c r="B55" s="73"/>
      <c r="C55" s="62" t="str">
        <f>C$11</f>
        <v>乳児</v>
      </c>
      <c r="D55" s="50">
        <f>D52</f>
        <v>11</v>
      </c>
      <c r="E55" s="54" t="str">
        <f>E$11</f>
        <v>D</v>
      </c>
      <c r="F55" s="52" t="str">
        <f t="shared" si="32"/>
        <v>11D</v>
      </c>
      <c r="G55" s="46">
        <v>2010</v>
      </c>
      <c r="H55" s="47">
        <v>2.9</v>
      </c>
      <c r="I55" s="46">
        <v>1940</v>
      </c>
      <c r="J55" s="47">
        <v>2.8</v>
      </c>
      <c r="K55" s="53">
        <f t="shared" ref="K55:P55" si="52">K$15</f>
        <v>0</v>
      </c>
      <c r="L55" s="64">
        <f t="shared" si="52"/>
        <v>0</v>
      </c>
      <c r="M55" s="53">
        <f t="shared" si="52"/>
        <v>0</v>
      </c>
      <c r="N55" s="64">
        <f t="shared" si="52"/>
        <v>0</v>
      </c>
      <c r="O55" s="53">
        <f t="shared" si="52"/>
        <v>0</v>
      </c>
      <c r="P55" s="64">
        <f t="shared" si="52"/>
        <v>0</v>
      </c>
      <c r="Q55" s="53">
        <f>Q52</f>
        <v>50</v>
      </c>
      <c r="R55" s="64">
        <f>R52</f>
        <v>7.4</v>
      </c>
      <c r="S55" s="53">
        <f t="shared" si="50"/>
        <v>60</v>
      </c>
      <c r="T55" s="64">
        <f t="shared" si="50"/>
        <v>3</v>
      </c>
      <c r="U55" s="53">
        <f t="shared" si="50"/>
        <v>60</v>
      </c>
      <c r="V55" s="64">
        <f t="shared" si="50"/>
        <v>2.2999999999999998</v>
      </c>
      <c r="W55" s="142">
        <f t="shared" si="50"/>
        <v>0.01</v>
      </c>
      <c r="X55" s="142">
        <f t="shared" si="50"/>
        <v>0.03</v>
      </c>
      <c r="Y55" s="142">
        <f t="shared" si="50"/>
        <v>0.04</v>
      </c>
      <c r="Z55" s="142">
        <f t="shared" si="50"/>
        <v>0.06</v>
      </c>
    </row>
    <row r="56" spans="2:26" s="22" customFormat="1" ht="15.75" customHeight="1">
      <c r="B56" s="68" t="s">
        <v>71</v>
      </c>
      <c r="C56" s="55" t="str">
        <f>C$8</f>
        <v>４歳以上児</v>
      </c>
      <c r="D56" s="30">
        <v>12</v>
      </c>
      <c r="E56" s="34" t="str">
        <f>E$8</f>
        <v>A</v>
      </c>
      <c r="F56" s="69" t="str">
        <f t="shared" si="32"/>
        <v>12A</v>
      </c>
      <c r="G56" s="70">
        <v>470</v>
      </c>
      <c r="H56" s="71">
        <v>2.9</v>
      </c>
      <c r="I56" s="70">
        <v>410</v>
      </c>
      <c r="J56" s="71">
        <v>2.8</v>
      </c>
      <c r="K56" s="33">
        <f t="shared" ref="K56:P56" si="53">K$12</f>
        <v>0</v>
      </c>
      <c r="L56" s="72">
        <f t="shared" si="53"/>
        <v>0</v>
      </c>
      <c r="M56" s="33">
        <f t="shared" si="53"/>
        <v>30</v>
      </c>
      <c r="N56" s="72">
        <f t="shared" si="53"/>
        <v>3.7</v>
      </c>
      <c r="O56" s="33">
        <f t="shared" si="53"/>
        <v>0</v>
      </c>
      <c r="P56" s="72">
        <f t="shared" si="53"/>
        <v>0</v>
      </c>
      <c r="Q56" s="36">
        <v>50</v>
      </c>
      <c r="R56" s="56">
        <v>6.6</v>
      </c>
      <c r="S56" s="36">
        <v>50</v>
      </c>
      <c r="T56" s="56">
        <v>3.2</v>
      </c>
      <c r="U56" s="36">
        <v>60</v>
      </c>
      <c r="V56" s="56">
        <v>2</v>
      </c>
      <c r="W56" s="143">
        <v>0.01</v>
      </c>
      <c r="X56" s="143">
        <v>0.03</v>
      </c>
      <c r="Y56" s="143">
        <v>0.04</v>
      </c>
      <c r="Z56" s="143">
        <v>0.06</v>
      </c>
    </row>
    <row r="57" spans="2:26" s="22" customFormat="1" ht="15.75" customHeight="1">
      <c r="B57" s="28"/>
      <c r="C57" s="58" t="str">
        <f>C$9</f>
        <v>３歳児</v>
      </c>
      <c r="D57" s="38">
        <f>D56</f>
        <v>12</v>
      </c>
      <c r="E57" s="42" t="str">
        <f>E$9</f>
        <v>B</v>
      </c>
      <c r="F57" s="40" t="str">
        <f t="shared" si="32"/>
        <v>12B</v>
      </c>
      <c r="G57" s="43">
        <v>550</v>
      </c>
      <c r="H57" s="44">
        <v>2.9</v>
      </c>
      <c r="I57" s="43">
        <v>490</v>
      </c>
      <c r="J57" s="44">
        <v>2.8</v>
      </c>
      <c r="K57" s="41">
        <f t="shared" ref="K57:P57" si="54">K$13</f>
        <v>80</v>
      </c>
      <c r="L57" s="60">
        <f t="shared" si="54"/>
        <v>2.8</v>
      </c>
      <c r="M57" s="41">
        <f t="shared" si="54"/>
        <v>0</v>
      </c>
      <c r="N57" s="60">
        <f t="shared" si="54"/>
        <v>0</v>
      </c>
      <c r="O57" s="41">
        <f t="shared" si="54"/>
        <v>0</v>
      </c>
      <c r="P57" s="60">
        <f t="shared" si="54"/>
        <v>0</v>
      </c>
      <c r="Q57" s="41">
        <f>Q56</f>
        <v>50</v>
      </c>
      <c r="R57" s="60">
        <f>R56</f>
        <v>6.6</v>
      </c>
      <c r="S57" s="41">
        <f t="shared" ref="S57:Z59" si="55">S$56</f>
        <v>50</v>
      </c>
      <c r="T57" s="60">
        <f t="shared" si="55"/>
        <v>3.2</v>
      </c>
      <c r="U57" s="41">
        <f t="shared" si="55"/>
        <v>60</v>
      </c>
      <c r="V57" s="60">
        <f t="shared" si="55"/>
        <v>2</v>
      </c>
      <c r="W57" s="142">
        <f t="shared" si="55"/>
        <v>0.01</v>
      </c>
      <c r="X57" s="142">
        <f t="shared" si="55"/>
        <v>0.03</v>
      </c>
      <c r="Y57" s="142">
        <f t="shared" si="55"/>
        <v>0.04</v>
      </c>
      <c r="Z57" s="142">
        <f t="shared" si="55"/>
        <v>0.06</v>
      </c>
    </row>
    <row r="58" spans="2:26" s="22" customFormat="1" ht="15.75" customHeight="1">
      <c r="B58" s="28"/>
      <c r="C58" s="58" t="str">
        <f>C$10</f>
        <v>１、２歳児</v>
      </c>
      <c r="D58" s="38">
        <f>D56</f>
        <v>12</v>
      </c>
      <c r="E58" s="42" t="str">
        <f>E$10</f>
        <v>C</v>
      </c>
      <c r="F58" s="40" t="str">
        <f t="shared" si="32"/>
        <v>12C</v>
      </c>
      <c r="G58" s="43">
        <v>1130</v>
      </c>
      <c r="H58" s="44">
        <v>2.9</v>
      </c>
      <c r="I58" s="43">
        <v>1070</v>
      </c>
      <c r="J58" s="44">
        <v>2.8</v>
      </c>
      <c r="K58" s="41">
        <f t="shared" ref="K58:P58" si="56">K$14</f>
        <v>0</v>
      </c>
      <c r="L58" s="60">
        <f t="shared" si="56"/>
        <v>0</v>
      </c>
      <c r="M58" s="41">
        <f t="shared" si="56"/>
        <v>0</v>
      </c>
      <c r="N58" s="60">
        <f t="shared" si="56"/>
        <v>0</v>
      </c>
      <c r="O58" s="41">
        <f t="shared" si="56"/>
        <v>160</v>
      </c>
      <c r="P58" s="60">
        <f t="shared" si="56"/>
        <v>2.8</v>
      </c>
      <c r="Q58" s="41">
        <f>Q56</f>
        <v>50</v>
      </c>
      <c r="R58" s="60">
        <f>R56</f>
        <v>6.6</v>
      </c>
      <c r="S58" s="41">
        <f t="shared" si="55"/>
        <v>50</v>
      </c>
      <c r="T58" s="60">
        <f t="shared" si="55"/>
        <v>3.2</v>
      </c>
      <c r="U58" s="41">
        <f t="shared" si="55"/>
        <v>60</v>
      </c>
      <c r="V58" s="60">
        <f t="shared" si="55"/>
        <v>2</v>
      </c>
      <c r="W58" s="142">
        <f t="shared" si="55"/>
        <v>0.01</v>
      </c>
      <c r="X58" s="142">
        <f t="shared" si="55"/>
        <v>0.03</v>
      </c>
      <c r="Y58" s="142">
        <f t="shared" si="55"/>
        <v>0.04</v>
      </c>
      <c r="Z58" s="142">
        <f t="shared" si="55"/>
        <v>0.06</v>
      </c>
    </row>
    <row r="59" spans="2:26" s="22" customFormat="1" ht="15.75" customHeight="1">
      <c r="B59" s="73"/>
      <c r="C59" s="62" t="str">
        <f>C$11</f>
        <v>乳児</v>
      </c>
      <c r="D59" s="50">
        <f>D56</f>
        <v>12</v>
      </c>
      <c r="E59" s="54" t="str">
        <f>E$11</f>
        <v>D</v>
      </c>
      <c r="F59" s="52" t="str">
        <f t="shared" si="32"/>
        <v>12D</v>
      </c>
      <c r="G59" s="46">
        <v>1970</v>
      </c>
      <c r="H59" s="47">
        <v>2.9</v>
      </c>
      <c r="I59" s="46">
        <v>1910</v>
      </c>
      <c r="J59" s="47">
        <v>2.8</v>
      </c>
      <c r="K59" s="53">
        <f t="shared" ref="K59:P59" si="57">K$15</f>
        <v>0</v>
      </c>
      <c r="L59" s="64">
        <f t="shared" si="57"/>
        <v>0</v>
      </c>
      <c r="M59" s="53">
        <f t="shared" si="57"/>
        <v>0</v>
      </c>
      <c r="N59" s="64">
        <f t="shared" si="57"/>
        <v>0</v>
      </c>
      <c r="O59" s="53">
        <f t="shared" si="57"/>
        <v>0</v>
      </c>
      <c r="P59" s="64">
        <f t="shared" si="57"/>
        <v>0</v>
      </c>
      <c r="Q59" s="53">
        <f>Q56</f>
        <v>50</v>
      </c>
      <c r="R59" s="64">
        <f>R56</f>
        <v>6.6</v>
      </c>
      <c r="S59" s="53">
        <f t="shared" si="55"/>
        <v>50</v>
      </c>
      <c r="T59" s="64">
        <f t="shared" si="55"/>
        <v>3.2</v>
      </c>
      <c r="U59" s="53">
        <f t="shared" si="55"/>
        <v>60</v>
      </c>
      <c r="V59" s="64">
        <f t="shared" si="55"/>
        <v>2</v>
      </c>
      <c r="W59" s="142">
        <f t="shared" si="55"/>
        <v>0.01</v>
      </c>
      <c r="X59" s="142">
        <f t="shared" si="55"/>
        <v>0.03</v>
      </c>
      <c r="Y59" s="142">
        <f t="shared" si="55"/>
        <v>0.04</v>
      </c>
      <c r="Z59" s="142">
        <f t="shared" si="55"/>
        <v>0.06</v>
      </c>
    </row>
    <row r="60" spans="2:26" s="22" customFormat="1" ht="15.75" customHeight="1">
      <c r="B60" s="68" t="s">
        <v>72</v>
      </c>
      <c r="C60" s="55" t="str">
        <f>C$8</f>
        <v>４歳以上児</v>
      </c>
      <c r="D60" s="30">
        <v>13</v>
      </c>
      <c r="E60" s="34" t="str">
        <f>E$8</f>
        <v>A</v>
      </c>
      <c r="F60" s="69" t="str">
        <f t="shared" si="32"/>
        <v>13A</v>
      </c>
      <c r="G60" s="70">
        <v>400</v>
      </c>
      <c r="H60" s="71">
        <v>3.1</v>
      </c>
      <c r="I60" s="70">
        <v>340</v>
      </c>
      <c r="J60" s="71">
        <v>3.1</v>
      </c>
      <c r="K60" s="33">
        <f t="shared" ref="K60:P60" si="58">K$12</f>
        <v>0</v>
      </c>
      <c r="L60" s="72">
        <f t="shared" si="58"/>
        <v>0</v>
      </c>
      <c r="M60" s="33">
        <f t="shared" si="58"/>
        <v>30</v>
      </c>
      <c r="N60" s="72">
        <f t="shared" si="58"/>
        <v>3.7</v>
      </c>
      <c r="O60" s="33">
        <f t="shared" si="58"/>
        <v>0</v>
      </c>
      <c r="P60" s="72">
        <f t="shared" si="58"/>
        <v>0</v>
      </c>
      <c r="Q60" s="35"/>
      <c r="R60" s="35"/>
      <c r="S60" s="36">
        <v>50</v>
      </c>
      <c r="T60" s="56">
        <v>2.9</v>
      </c>
      <c r="U60" s="36">
        <v>50</v>
      </c>
      <c r="V60" s="56">
        <v>2.2000000000000002</v>
      </c>
      <c r="W60" s="143">
        <v>0.01</v>
      </c>
      <c r="X60" s="143">
        <v>0.03</v>
      </c>
      <c r="Y60" s="143">
        <v>0.04</v>
      </c>
      <c r="Z60" s="143">
        <v>0.06</v>
      </c>
    </row>
    <row r="61" spans="2:26" s="22" customFormat="1" ht="15.75" customHeight="1">
      <c r="B61" s="28"/>
      <c r="C61" s="58" t="str">
        <f>C$9</f>
        <v>３歳児</v>
      </c>
      <c r="D61" s="38">
        <f>D60</f>
        <v>13</v>
      </c>
      <c r="E61" s="42" t="str">
        <f>E$9</f>
        <v>B</v>
      </c>
      <c r="F61" s="40" t="str">
        <f t="shared" si="32"/>
        <v>13B</v>
      </c>
      <c r="G61" s="43">
        <v>480</v>
      </c>
      <c r="H61" s="44">
        <v>3</v>
      </c>
      <c r="I61" s="43">
        <v>420</v>
      </c>
      <c r="J61" s="44">
        <v>3</v>
      </c>
      <c r="K61" s="41">
        <f t="shared" ref="K61:P61" si="59">K$13</f>
        <v>80</v>
      </c>
      <c r="L61" s="60">
        <f t="shared" si="59"/>
        <v>2.8</v>
      </c>
      <c r="M61" s="41">
        <f t="shared" si="59"/>
        <v>0</v>
      </c>
      <c r="N61" s="60">
        <f t="shared" si="59"/>
        <v>0</v>
      </c>
      <c r="O61" s="41">
        <f t="shared" si="59"/>
        <v>0</v>
      </c>
      <c r="P61" s="60">
        <f t="shared" si="59"/>
        <v>0</v>
      </c>
      <c r="Q61" s="74"/>
      <c r="R61" s="74"/>
      <c r="S61" s="41">
        <f t="shared" ref="S61:Z63" si="60">S$60</f>
        <v>50</v>
      </c>
      <c r="T61" s="60">
        <f t="shared" si="60"/>
        <v>2.9</v>
      </c>
      <c r="U61" s="41">
        <f t="shared" si="60"/>
        <v>50</v>
      </c>
      <c r="V61" s="60">
        <f t="shared" si="60"/>
        <v>2.2000000000000002</v>
      </c>
      <c r="W61" s="142">
        <f t="shared" si="60"/>
        <v>0.01</v>
      </c>
      <c r="X61" s="142">
        <f t="shared" si="60"/>
        <v>0.03</v>
      </c>
      <c r="Y61" s="142">
        <f t="shared" si="60"/>
        <v>0.04</v>
      </c>
      <c r="Z61" s="142">
        <f t="shared" si="60"/>
        <v>0.06</v>
      </c>
    </row>
    <row r="62" spans="2:26" s="22" customFormat="1" ht="15.75" customHeight="1">
      <c r="B62" s="28"/>
      <c r="C62" s="58" t="str">
        <f>C$10</f>
        <v>１、２歳児</v>
      </c>
      <c r="D62" s="38">
        <f>D60</f>
        <v>13</v>
      </c>
      <c r="E62" s="42" t="str">
        <f>E$10</f>
        <v>C</v>
      </c>
      <c r="F62" s="40" t="str">
        <f t="shared" si="32"/>
        <v>13C</v>
      </c>
      <c r="G62" s="43">
        <v>1060</v>
      </c>
      <c r="H62" s="44">
        <v>2.9</v>
      </c>
      <c r="I62" s="43">
        <v>1010</v>
      </c>
      <c r="J62" s="44">
        <v>2.9</v>
      </c>
      <c r="K62" s="41">
        <f t="shared" ref="K62:P62" si="61">K$14</f>
        <v>0</v>
      </c>
      <c r="L62" s="60">
        <f t="shared" si="61"/>
        <v>0</v>
      </c>
      <c r="M62" s="41">
        <f t="shared" si="61"/>
        <v>0</v>
      </c>
      <c r="N62" s="60">
        <f t="shared" si="61"/>
        <v>0</v>
      </c>
      <c r="O62" s="41">
        <f t="shared" si="61"/>
        <v>160</v>
      </c>
      <c r="P62" s="60">
        <f t="shared" si="61"/>
        <v>2.8</v>
      </c>
      <c r="Q62" s="74"/>
      <c r="R62" s="74"/>
      <c r="S62" s="41">
        <f t="shared" si="60"/>
        <v>50</v>
      </c>
      <c r="T62" s="60">
        <f t="shared" si="60"/>
        <v>2.9</v>
      </c>
      <c r="U62" s="41">
        <f t="shared" si="60"/>
        <v>50</v>
      </c>
      <c r="V62" s="60">
        <f t="shared" si="60"/>
        <v>2.2000000000000002</v>
      </c>
      <c r="W62" s="142">
        <f t="shared" si="60"/>
        <v>0.01</v>
      </c>
      <c r="X62" s="142">
        <f t="shared" si="60"/>
        <v>0.03</v>
      </c>
      <c r="Y62" s="142">
        <f t="shared" si="60"/>
        <v>0.04</v>
      </c>
      <c r="Z62" s="142">
        <f t="shared" si="60"/>
        <v>0.06</v>
      </c>
    </row>
    <row r="63" spans="2:26" s="22" customFormat="1" ht="15.75" customHeight="1">
      <c r="B63" s="73"/>
      <c r="C63" s="62" t="str">
        <f>C$11</f>
        <v>乳児</v>
      </c>
      <c r="D63" s="50">
        <f>D60</f>
        <v>13</v>
      </c>
      <c r="E63" s="54" t="str">
        <f>E$11</f>
        <v>D</v>
      </c>
      <c r="F63" s="52" t="str">
        <f t="shared" si="32"/>
        <v>13D</v>
      </c>
      <c r="G63" s="46">
        <v>1900</v>
      </c>
      <c r="H63" s="47">
        <v>2.9</v>
      </c>
      <c r="I63" s="46">
        <v>1850</v>
      </c>
      <c r="J63" s="47">
        <v>2.9</v>
      </c>
      <c r="K63" s="53">
        <f t="shared" ref="K63:P63" si="62">K$15</f>
        <v>0</v>
      </c>
      <c r="L63" s="64">
        <f t="shared" si="62"/>
        <v>0</v>
      </c>
      <c r="M63" s="53">
        <f t="shared" si="62"/>
        <v>0</v>
      </c>
      <c r="N63" s="64">
        <f t="shared" si="62"/>
        <v>0</v>
      </c>
      <c r="O63" s="53">
        <f t="shared" si="62"/>
        <v>0</v>
      </c>
      <c r="P63" s="64">
        <f t="shared" si="62"/>
        <v>0</v>
      </c>
      <c r="Q63" s="75"/>
      <c r="R63" s="75"/>
      <c r="S63" s="53">
        <f t="shared" si="60"/>
        <v>50</v>
      </c>
      <c r="T63" s="64">
        <f t="shared" si="60"/>
        <v>2.9</v>
      </c>
      <c r="U63" s="53">
        <f t="shared" si="60"/>
        <v>50</v>
      </c>
      <c r="V63" s="64">
        <f t="shared" si="60"/>
        <v>2.2000000000000002</v>
      </c>
      <c r="W63" s="142">
        <f t="shared" si="60"/>
        <v>0.01</v>
      </c>
      <c r="X63" s="142">
        <f t="shared" si="60"/>
        <v>0.03</v>
      </c>
      <c r="Y63" s="142">
        <f t="shared" si="60"/>
        <v>0.04</v>
      </c>
      <c r="Z63" s="142">
        <f t="shared" si="60"/>
        <v>0.06</v>
      </c>
    </row>
    <row r="64" spans="2:26" s="22" customFormat="1" ht="15.75" customHeight="1">
      <c r="B64" s="68" t="s">
        <v>73</v>
      </c>
      <c r="C64" s="55" t="str">
        <f>C$8</f>
        <v>４歳以上児</v>
      </c>
      <c r="D64" s="30">
        <v>14</v>
      </c>
      <c r="E64" s="34" t="str">
        <f>E$8</f>
        <v>A</v>
      </c>
      <c r="F64" s="69" t="str">
        <f t="shared" si="32"/>
        <v>14A</v>
      </c>
      <c r="G64" s="70">
        <v>380</v>
      </c>
      <c r="H64" s="71">
        <v>3.1</v>
      </c>
      <c r="I64" s="70">
        <v>330</v>
      </c>
      <c r="J64" s="71">
        <v>3</v>
      </c>
      <c r="K64" s="33">
        <f t="shared" ref="K64:P64" si="63">K$12</f>
        <v>0</v>
      </c>
      <c r="L64" s="72">
        <f t="shared" si="63"/>
        <v>0</v>
      </c>
      <c r="M64" s="33">
        <f t="shared" si="63"/>
        <v>30</v>
      </c>
      <c r="N64" s="72">
        <f t="shared" si="63"/>
        <v>3.7</v>
      </c>
      <c r="O64" s="33">
        <f t="shared" si="63"/>
        <v>0</v>
      </c>
      <c r="P64" s="72">
        <f t="shared" si="63"/>
        <v>0</v>
      </c>
      <c r="Q64" s="35"/>
      <c r="R64" s="35"/>
      <c r="S64" s="36">
        <v>40</v>
      </c>
      <c r="T64" s="56">
        <v>3.3</v>
      </c>
      <c r="U64" s="36">
        <v>50</v>
      </c>
      <c r="V64" s="56">
        <v>2</v>
      </c>
      <c r="W64" s="143">
        <v>0.01</v>
      </c>
      <c r="X64" s="143">
        <v>0.03</v>
      </c>
      <c r="Y64" s="143">
        <v>0.04</v>
      </c>
      <c r="Z64" s="143">
        <v>0.06</v>
      </c>
    </row>
    <row r="65" spans="2:35" s="22" customFormat="1" ht="15.75" customHeight="1">
      <c r="B65" s="28"/>
      <c r="C65" s="58" t="str">
        <f>C$9</f>
        <v>３歳児</v>
      </c>
      <c r="D65" s="38">
        <f>D64</f>
        <v>14</v>
      </c>
      <c r="E65" s="42" t="str">
        <f>E$9</f>
        <v>B</v>
      </c>
      <c r="F65" s="40" t="str">
        <f t="shared" si="32"/>
        <v>14B</v>
      </c>
      <c r="G65" s="43">
        <v>460</v>
      </c>
      <c r="H65" s="44">
        <v>3</v>
      </c>
      <c r="I65" s="43">
        <v>410</v>
      </c>
      <c r="J65" s="44">
        <v>3</v>
      </c>
      <c r="K65" s="41">
        <f t="shared" ref="K65:P65" si="64">K$13</f>
        <v>80</v>
      </c>
      <c r="L65" s="60">
        <f t="shared" si="64"/>
        <v>2.8</v>
      </c>
      <c r="M65" s="41">
        <f t="shared" si="64"/>
        <v>0</v>
      </c>
      <c r="N65" s="60">
        <f t="shared" si="64"/>
        <v>0</v>
      </c>
      <c r="O65" s="41">
        <f t="shared" si="64"/>
        <v>0</v>
      </c>
      <c r="P65" s="60">
        <f t="shared" si="64"/>
        <v>0</v>
      </c>
      <c r="Q65" s="74"/>
      <c r="R65" s="74"/>
      <c r="S65" s="41">
        <f t="shared" ref="S65:Z67" si="65">S$64</f>
        <v>40</v>
      </c>
      <c r="T65" s="60">
        <f t="shared" si="65"/>
        <v>3.3</v>
      </c>
      <c r="U65" s="41">
        <f t="shared" si="65"/>
        <v>50</v>
      </c>
      <c r="V65" s="60">
        <f t="shared" si="65"/>
        <v>2</v>
      </c>
      <c r="W65" s="142">
        <f t="shared" si="65"/>
        <v>0.01</v>
      </c>
      <c r="X65" s="142">
        <f t="shared" si="65"/>
        <v>0.03</v>
      </c>
      <c r="Y65" s="142">
        <f t="shared" si="65"/>
        <v>0.04</v>
      </c>
      <c r="Z65" s="142">
        <f t="shared" si="65"/>
        <v>0.06</v>
      </c>
    </row>
    <row r="66" spans="2:35" s="22" customFormat="1" ht="15.75" customHeight="1">
      <c r="B66" s="28"/>
      <c r="C66" s="58" t="str">
        <f>C$10</f>
        <v>１、２歳児</v>
      </c>
      <c r="D66" s="38">
        <f>D64</f>
        <v>14</v>
      </c>
      <c r="E66" s="42" t="str">
        <f>E$10</f>
        <v>C</v>
      </c>
      <c r="F66" s="40" t="str">
        <f t="shared" si="32"/>
        <v>14C</v>
      </c>
      <c r="G66" s="43">
        <v>1040</v>
      </c>
      <c r="H66" s="44">
        <v>2.9</v>
      </c>
      <c r="I66" s="43">
        <v>990</v>
      </c>
      <c r="J66" s="44">
        <v>2.9</v>
      </c>
      <c r="K66" s="41">
        <f t="shared" ref="K66:P66" si="66">K$14</f>
        <v>0</v>
      </c>
      <c r="L66" s="60">
        <f t="shared" si="66"/>
        <v>0</v>
      </c>
      <c r="M66" s="41">
        <f t="shared" si="66"/>
        <v>0</v>
      </c>
      <c r="N66" s="60">
        <f t="shared" si="66"/>
        <v>0</v>
      </c>
      <c r="O66" s="41">
        <f t="shared" si="66"/>
        <v>160</v>
      </c>
      <c r="P66" s="60">
        <f t="shared" si="66"/>
        <v>2.8</v>
      </c>
      <c r="Q66" s="74"/>
      <c r="R66" s="74"/>
      <c r="S66" s="41">
        <f t="shared" si="65"/>
        <v>40</v>
      </c>
      <c r="T66" s="60">
        <f t="shared" si="65"/>
        <v>3.3</v>
      </c>
      <c r="U66" s="41">
        <f t="shared" si="65"/>
        <v>50</v>
      </c>
      <c r="V66" s="60">
        <f t="shared" si="65"/>
        <v>2</v>
      </c>
      <c r="W66" s="142">
        <f t="shared" si="65"/>
        <v>0.01</v>
      </c>
      <c r="X66" s="142">
        <f t="shared" si="65"/>
        <v>0.03</v>
      </c>
      <c r="Y66" s="142">
        <f t="shared" si="65"/>
        <v>0.04</v>
      </c>
      <c r="Z66" s="142">
        <f t="shared" si="65"/>
        <v>0.06</v>
      </c>
    </row>
    <row r="67" spans="2:35" s="22" customFormat="1" ht="15.75" customHeight="1">
      <c r="B67" s="73"/>
      <c r="C67" s="62" t="str">
        <f>C$11</f>
        <v>乳児</v>
      </c>
      <c r="D67" s="50">
        <f>D64</f>
        <v>14</v>
      </c>
      <c r="E67" s="54" t="str">
        <f>E$11</f>
        <v>D</v>
      </c>
      <c r="F67" s="52" t="str">
        <f t="shared" si="32"/>
        <v>14D</v>
      </c>
      <c r="G67" s="46">
        <v>1880</v>
      </c>
      <c r="H67" s="47">
        <v>2.9</v>
      </c>
      <c r="I67" s="46">
        <v>1830</v>
      </c>
      <c r="J67" s="47">
        <v>2.9</v>
      </c>
      <c r="K67" s="53">
        <f t="shared" ref="K67:P67" si="67">K$15</f>
        <v>0</v>
      </c>
      <c r="L67" s="64">
        <f t="shared" si="67"/>
        <v>0</v>
      </c>
      <c r="M67" s="53">
        <f t="shared" si="67"/>
        <v>0</v>
      </c>
      <c r="N67" s="64">
        <f t="shared" si="67"/>
        <v>0</v>
      </c>
      <c r="O67" s="53">
        <f t="shared" si="67"/>
        <v>0</v>
      </c>
      <c r="P67" s="64">
        <f t="shared" si="67"/>
        <v>0</v>
      </c>
      <c r="Q67" s="75"/>
      <c r="R67" s="75"/>
      <c r="S67" s="53">
        <f t="shared" si="65"/>
        <v>40</v>
      </c>
      <c r="T67" s="64">
        <f t="shared" si="65"/>
        <v>3.3</v>
      </c>
      <c r="U67" s="53">
        <f t="shared" si="65"/>
        <v>50</v>
      </c>
      <c r="V67" s="64">
        <f t="shared" si="65"/>
        <v>2</v>
      </c>
      <c r="W67" s="142">
        <f t="shared" si="65"/>
        <v>0.01</v>
      </c>
      <c r="X67" s="142">
        <f t="shared" si="65"/>
        <v>0.03</v>
      </c>
      <c r="Y67" s="142">
        <f t="shared" si="65"/>
        <v>0.04</v>
      </c>
      <c r="Z67" s="142">
        <f t="shared" si="65"/>
        <v>0.06</v>
      </c>
    </row>
    <row r="68" spans="2:35" s="22" customFormat="1" ht="15.75" customHeight="1">
      <c r="B68" s="68" t="s">
        <v>74</v>
      </c>
      <c r="C68" s="55" t="str">
        <f>C$8</f>
        <v>４歳以上児</v>
      </c>
      <c r="D68" s="30">
        <v>15</v>
      </c>
      <c r="E68" s="34" t="str">
        <f>E$8</f>
        <v>A</v>
      </c>
      <c r="F68" s="69" t="str">
        <f t="shared" si="32"/>
        <v>15A</v>
      </c>
      <c r="G68" s="70">
        <v>360</v>
      </c>
      <c r="H68" s="71">
        <v>3.1</v>
      </c>
      <c r="I68" s="70">
        <v>320</v>
      </c>
      <c r="J68" s="71">
        <v>3</v>
      </c>
      <c r="K68" s="33">
        <f t="shared" ref="K68:P68" si="68">K$12</f>
        <v>0</v>
      </c>
      <c r="L68" s="72">
        <f t="shared" si="68"/>
        <v>0</v>
      </c>
      <c r="M68" s="33">
        <f t="shared" si="68"/>
        <v>30</v>
      </c>
      <c r="N68" s="72">
        <f t="shared" si="68"/>
        <v>3.7</v>
      </c>
      <c r="O68" s="33">
        <f t="shared" si="68"/>
        <v>0</v>
      </c>
      <c r="P68" s="72">
        <f t="shared" si="68"/>
        <v>0</v>
      </c>
      <c r="Q68" s="35"/>
      <c r="R68" s="35"/>
      <c r="S68" s="36">
        <v>40</v>
      </c>
      <c r="T68" s="56">
        <v>3</v>
      </c>
      <c r="U68" s="36">
        <v>40</v>
      </c>
      <c r="V68" s="56">
        <v>2.2999999999999998</v>
      </c>
      <c r="W68" s="143">
        <v>0.01</v>
      </c>
      <c r="X68" s="143">
        <v>0.03</v>
      </c>
      <c r="Y68" s="143">
        <v>0.04</v>
      </c>
      <c r="Z68" s="143">
        <v>0.06</v>
      </c>
    </row>
    <row r="69" spans="2:35" s="22" customFormat="1" ht="15.75" customHeight="1">
      <c r="B69" s="28"/>
      <c r="C69" s="58" t="str">
        <f>C$9</f>
        <v>３歳児</v>
      </c>
      <c r="D69" s="38">
        <f>D68</f>
        <v>15</v>
      </c>
      <c r="E69" s="42" t="str">
        <f>E$9</f>
        <v>B</v>
      </c>
      <c r="F69" s="40" t="str">
        <f t="shared" si="32"/>
        <v>15B</v>
      </c>
      <c r="G69" s="43">
        <v>440</v>
      </c>
      <c r="H69" s="44">
        <v>3</v>
      </c>
      <c r="I69" s="43">
        <v>400</v>
      </c>
      <c r="J69" s="44">
        <v>2.9</v>
      </c>
      <c r="K69" s="41">
        <f t="shared" ref="K69:P69" si="69">K$13</f>
        <v>80</v>
      </c>
      <c r="L69" s="60">
        <f t="shared" si="69"/>
        <v>2.8</v>
      </c>
      <c r="M69" s="41">
        <f t="shared" si="69"/>
        <v>0</v>
      </c>
      <c r="N69" s="60">
        <f t="shared" si="69"/>
        <v>0</v>
      </c>
      <c r="O69" s="41">
        <f t="shared" si="69"/>
        <v>0</v>
      </c>
      <c r="P69" s="60">
        <f t="shared" si="69"/>
        <v>0</v>
      </c>
      <c r="Q69" s="74"/>
      <c r="R69" s="74"/>
      <c r="S69" s="41">
        <f t="shared" ref="S69:Z71" si="70">S$68</f>
        <v>40</v>
      </c>
      <c r="T69" s="60">
        <f t="shared" si="70"/>
        <v>3</v>
      </c>
      <c r="U69" s="41">
        <f t="shared" si="70"/>
        <v>40</v>
      </c>
      <c r="V69" s="60">
        <f t="shared" si="70"/>
        <v>2.2999999999999998</v>
      </c>
      <c r="W69" s="142">
        <f t="shared" si="70"/>
        <v>0.01</v>
      </c>
      <c r="X69" s="142">
        <f t="shared" si="70"/>
        <v>0.03</v>
      </c>
      <c r="Y69" s="142">
        <f t="shared" si="70"/>
        <v>0.04</v>
      </c>
      <c r="Z69" s="142">
        <f t="shared" si="70"/>
        <v>0.06</v>
      </c>
    </row>
    <row r="70" spans="2:35" s="22" customFormat="1" ht="15.75" customHeight="1">
      <c r="B70" s="28"/>
      <c r="C70" s="58" t="str">
        <f>C$10</f>
        <v>１、２歳児</v>
      </c>
      <c r="D70" s="38">
        <f>D68</f>
        <v>15</v>
      </c>
      <c r="E70" s="42" t="str">
        <f>E$10</f>
        <v>C</v>
      </c>
      <c r="F70" s="40" t="str">
        <f t="shared" si="32"/>
        <v>15C</v>
      </c>
      <c r="G70" s="43">
        <v>1030</v>
      </c>
      <c r="H70" s="44">
        <v>2.9</v>
      </c>
      <c r="I70" s="43">
        <v>980</v>
      </c>
      <c r="J70" s="44">
        <v>2.9</v>
      </c>
      <c r="K70" s="41">
        <f t="shared" ref="K70:P70" si="71">K$14</f>
        <v>0</v>
      </c>
      <c r="L70" s="60">
        <f t="shared" si="71"/>
        <v>0</v>
      </c>
      <c r="M70" s="41">
        <f t="shared" si="71"/>
        <v>0</v>
      </c>
      <c r="N70" s="60">
        <f t="shared" si="71"/>
        <v>0</v>
      </c>
      <c r="O70" s="41">
        <f t="shared" si="71"/>
        <v>160</v>
      </c>
      <c r="P70" s="60">
        <f t="shared" si="71"/>
        <v>2.8</v>
      </c>
      <c r="Q70" s="74"/>
      <c r="R70" s="74"/>
      <c r="S70" s="41">
        <f t="shared" si="70"/>
        <v>40</v>
      </c>
      <c r="T70" s="60">
        <f t="shared" si="70"/>
        <v>3</v>
      </c>
      <c r="U70" s="41">
        <f t="shared" si="70"/>
        <v>40</v>
      </c>
      <c r="V70" s="60">
        <f t="shared" si="70"/>
        <v>2.2999999999999998</v>
      </c>
      <c r="W70" s="142">
        <f t="shared" si="70"/>
        <v>0.01</v>
      </c>
      <c r="X70" s="142">
        <f t="shared" si="70"/>
        <v>0.03</v>
      </c>
      <c r="Y70" s="142">
        <f t="shared" si="70"/>
        <v>0.04</v>
      </c>
      <c r="Z70" s="142">
        <f t="shared" si="70"/>
        <v>0.06</v>
      </c>
    </row>
    <row r="71" spans="2:35" s="22" customFormat="1" ht="15.75" customHeight="1">
      <c r="B71" s="73"/>
      <c r="C71" s="62" t="str">
        <f>C$11</f>
        <v>乳児</v>
      </c>
      <c r="D71" s="50">
        <f>D68</f>
        <v>15</v>
      </c>
      <c r="E71" s="54" t="str">
        <f>E$11</f>
        <v>D</v>
      </c>
      <c r="F71" s="52" t="str">
        <f t="shared" si="32"/>
        <v>15D</v>
      </c>
      <c r="G71" s="46">
        <v>1870</v>
      </c>
      <c r="H71" s="47">
        <v>2.9</v>
      </c>
      <c r="I71" s="46">
        <v>1820</v>
      </c>
      <c r="J71" s="47">
        <v>2.9</v>
      </c>
      <c r="K71" s="53">
        <f t="shared" ref="K71:P71" si="72">K$15</f>
        <v>0</v>
      </c>
      <c r="L71" s="64">
        <f t="shared" si="72"/>
        <v>0</v>
      </c>
      <c r="M71" s="53">
        <f t="shared" si="72"/>
        <v>0</v>
      </c>
      <c r="N71" s="64">
        <f t="shared" si="72"/>
        <v>0</v>
      </c>
      <c r="O71" s="53">
        <f t="shared" si="72"/>
        <v>0</v>
      </c>
      <c r="P71" s="64">
        <f t="shared" si="72"/>
        <v>0</v>
      </c>
      <c r="Q71" s="75"/>
      <c r="R71" s="75"/>
      <c r="S71" s="53">
        <f t="shared" si="70"/>
        <v>40</v>
      </c>
      <c r="T71" s="64">
        <f t="shared" si="70"/>
        <v>3</v>
      </c>
      <c r="U71" s="53">
        <f t="shared" si="70"/>
        <v>40</v>
      </c>
      <c r="V71" s="64">
        <f t="shared" si="70"/>
        <v>2.2999999999999998</v>
      </c>
      <c r="W71" s="142">
        <f t="shared" si="70"/>
        <v>0.01</v>
      </c>
      <c r="X71" s="142">
        <f t="shared" si="70"/>
        <v>0.03</v>
      </c>
      <c r="Y71" s="142">
        <f t="shared" si="70"/>
        <v>0.04</v>
      </c>
      <c r="Z71" s="142">
        <f t="shared" si="70"/>
        <v>0.06</v>
      </c>
    </row>
    <row r="72" spans="2:35" s="22" customFormat="1" ht="15.75" customHeight="1">
      <c r="B72" s="68" t="s">
        <v>75</v>
      </c>
      <c r="C72" s="55" t="str">
        <f>C$8</f>
        <v>４歳以上児</v>
      </c>
      <c r="D72" s="30">
        <v>16</v>
      </c>
      <c r="E72" s="34" t="str">
        <f>E$8</f>
        <v>A</v>
      </c>
      <c r="F72" s="69" t="str">
        <f t="shared" ref="F72:F95" si="73">D72&amp;E72</f>
        <v>16A</v>
      </c>
      <c r="G72" s="70">
        <v>350</v>
      </c>
      <c r="H72" s="71">
        <v>3</v>
      </c>
      <c r="I72" s="70">
        <v>300</v>
      </c>
      <c r="J72" s="71">
        <v>3</v>
      </c>
      <c r="K72" s="33">
        <f t="shared" ref="K72:P72" si="74">K$12</f>
        <v>0</v>
      </c>
      <c r="L72" s="72">
        <f t="shared" si="74"/>
        <v>0</v>
      </c>
      <c r="M72" s="33">
        <f t="shared" si="74"/>
        <v>30</v>
      </c>
      <c r="N72" s="72">
        <f t="shared" si="74"/>
        <v>3.7</v>
      </c>
      <c r="O72" s="33">
        <f t="shared" si="74"/>
        <v>0</v>
      </c>
      <c r="P72" s="72">
        <f t="shared" si="74"/>
        <v>0</v>
      </c>
      <c r="Q72" s="35"/>
      <c r="R72" s="35"/>
      <c r="S72" s="36">
        <v>30</v>
      </c>
      <c r="T72" s="56">
        <v>3.7</v>
      </c>
      <c r="U72" s="36">
        <v>40</v>
      </c>
      <c r="V72" s="56">
        <v>2.1</v>
      </c>
      <c r="W72" s="143">
        <v>0.01</v>
      </c>
      <c r="X72" s="143">
        <v>0.03</v>
      </c>
      <c r="Y72" s="143">
        <v>0.04</v>
      </c>
      <c r="Z72" s="143">
        <v>0.06</v>
      </c>
    </row>
    <row r="73" spans="2:35" s="22" customFormat="1" ht="15.75" customHeight="1">
      <c r="B73" s="28"/>
      <c r="C73" s="58" t="str">
        <f>C$9</f>
        <v>３歳児</v>
      </c>
      <c r="D73" s="38">
        <f>D72</f>
        <v>16</v>
      </c>
      <c r="E73" s="42" t="str">
        <f>E$9</f>
        <v>B</v>
      </c>
      <c r="F73" s="40" t="str">
        <f t="shared" si="73"/>
        <v>16B</v>
      </c>
      <c r="G73" s="43">
        <v>430</v>
      </c>
      <c r="H73" s="44">
        <v>3</v>
      </c>
      <c r="I73" s="43">
        <v>380</v>
      </c>
      <c r="J73" s="44">
        <v>3</v>
      </c>
      <c r="K73" s="41">
        <f t="shared" ref="K73:P73" si="75">K$13</f>
        <v>80</v>
      </c>
      <c r="L73" s="60">
        <f t="shared" si="75"/>
        <v>2.8</v>
      </c>
      <c r="M73" s="41">
        <f t="shared" si="75"/>
        <v>0</v>
      </c>
      <c r="N73" s="60">
        <f t="shared" si="75"/>
        <v>0</v>
      </c>
      <c r="O73" s="41">
        <f t="shared" si="75"/>
        <v>0</v>
      </c>
      <c r="P73" s="60">
        <f t="shared" si="75"/>
        <v>0</v>
      </c>
      <c r="Q73" s="74"/>
      <c r="R73" s="74"/>
      <c r="S73" s="41">
        <f t="shared" ref="S73:Z75" si="76">S$72</f>
        <v>30</v>
      </c>
      <c r="T73" s="60">
        <f t="shared" si="76"/>
        <v>3.7</v>
      </c>
      <c r="U73" s="41">
        <f t="shared" si="76"/>
        <v>40</v>
      </c>
      <c r="V73" s="60">
        <f t="shared" si="76"/>
        <v>2.1</v>
      </c>
      <c r="W73" s="142">
        <f t="shared" si="76"/>
        <v>0.01</v>
      </c>
      <c r="X73" s="142">
        <f t="shared" si="76"/>
        <v>0.03</v>
      </c>
      <c r="Y73" s="142">
        <f t="shared" si="76"/>
        <v>0.04</v>
      </c>
      <c r="Z73" s="142">
        <f t="shared" si="76"/>
        <v>0.06</v>
      </c>
    </row>
    <row r="74" spans="2:35" s="22" customFormat="1" ht="15.75" customHeight="1">
      <c r="B74" s="28"/>
      <c r="C74" s="58" t="str">
        <f>C$10</f>
        <v>１、２歳児</v>
      </c>
      <c r="D74" s="38">
        <f>D72</f>
        <v>16</v>
      </c>
      <c r="E74" s="42" t="str">
        <f>E$10</f>
        <v>C</v>
      </c>
      <c r="F74" s="40" t="str">
        <f t="shared" si="73"/>
        <v>16C</v>
      </c>
      <c r="G74" s="43">
        <v>1010</v>
      </c>
      <c r="H74" s="44">
        <v>2.9</v>
      </c>
      <c r="I74" s="43">
        <v>970</v>
      </c>
      <c r="J74" s="44">
        <v>2.9</v>
      </c>
      <c r="K74" s="41">
        <f t="shared" ref="K74:P74" si="77">K$14</f>
        <v>0</v>
      </c>
      <c r="L74" s="60">
        <f t="shared" si="77"/>
        <v>0</v>
      </c>
      <c r="M74" s="41">
        <f t="shared" si="77"/>
        <v>0</v>
      </c>
      <c r="N74" s="60">
        <f t="shared" si="77"/>
        <v>0</v>
      </c>
      <c r="O74" s="41">
        <f t="shared" si="77"/>
        <v>160</v>
      </c>
      <c r="P74" s="60">
        <f t="shared" si="77"/>
        <v>2.8</v>
      </c>
      <c r="Q74" s="74"/>
      <c r="R74" s="74"/>
      <c r="S74" s="41">
        <f t="shared" si="76"/>
        <v>30</v>
      </c>
      <c r="T74" s="60">
        <f t="shared" si="76"/>
        <v>3.7</v>
      </c>
      <c r="U74" s="41">
        <f t="shared" si="76"/>
        <v>40</v>
      </c>
      <c r="V74" s="60">
        <f t="shared" si="76"/>
        <v>2.1</v>
      </c>
      <c r="W74" s="142">
        <f t="shared" si="76"/>
        <v>0.01</v>
      </c>
      <c r="X74" s="142">
        <f t="shared" si="76"/>
        <v>0.03</v>
      </c>
      <c r="Y74" s="142">
        <f t="shared" si="76"/>
        <v>0.04</v>
      </c>
      <c r="Z74" s="142">
        <f t="shared" si="76"/>
        <v>0.06</v>
      </c>
    </row>
    <row r="75" spans="2:35" s="22" customFormat="1" ht="15.75" customHeight="1">
      <c r="B75" s="73"/>
      <c r="C75" s="62" t="str">
        <f>C$11</f>
        <v>乳児</v>
      </c>
      <c r="D75" s="50">
        <f>D72</f>
        <v>16</v>
      </c>
      <c r="E75" s="54" t="str">
        <f>E$11</f>
        <v>D</v>
      </c>
      <c r="F75" s="52" t="str">
        <f t="shared" si="73"/>
        <v>16D</v>
      </c>
      <c r="G75" s="46">
        <v>1850</v>
      </c>
      <c r="H75" s="47">
        <v>2.9</v>
      </c>
      <c r="I75" s="46">
        <v>1810</v>
      </c>
      <c r="J75" s="47">
        <v>2.9</v>
      </c>
      <c r="K75" s="53">
        <f t="shared" ref="K75:P75" si="78">K$15</f>
        <v>0</v>
      </c>
      <c r="L75" s="64">
        <f t="shared" si="78"/>
        <v>0</v>
      </c>
      <c r="M75" s="53">
        <f t="shared" si="78"/>
        <v>0</v>
      </c>
      <c r="N75" s="64">
        <f t="shared" si="78"/>
        <v>0</v>
      </c>
      <c r="O75" s="53">
        <f t="shared" si="78"/>
        <v>0</v>
      </c>
      <c r="P75" s="64">
        <f t="shared" si="78"/>
        <v>0</v>
      </c>
      <c r="Q75" s="75"/>
      <c r="R75" s="75"/>
      <c r="S75" s="53">
        <f t="shared" si="76"/>
        <v>30</v>
      </c>
      <c r="T75" s="64">
        <f t="shared" si="76"/>
        <v>3.7</v>
      </c>
      <c r="U75" s="53">
        <f t="shared" si="76"/>
        <v>40</v>
      </c>
      <c r="V75" s="64">
        <f t="shared" si="76"/>
        <v>2.1</v>
      </c>
      <c r="W75" s="142">
        <f t="shared" si="76"/>
        <v>0.01</v>
      </c>
      <c r="X75" s="142">
        <f t="shared" si="76"/>
        <v>0.03</v>
      </c>
      <c r="Y75" s="142">
        <f t="shared" si="76"/>
        <v>0.04</v>
      </c>
      <c r="Z75" s="142">
        <f t="shared" si="76"/>
        <v>0.06</v>
      </c>
    </row>
    <row r="76" spans="2:35" s="22" customFormat="1" ht="15.75" customHeight="1">
      <c r="B76" s="68" t="s">
        <v>76</v>
      </c>
      <c r="C76" s="55" t="str">
        <f>C$8</f>
        <v>４歳以上児</v>
      </c>
      <c r="D76" s="30">
        <v>17</v>
      </c>
      <c r="E76" s="34" t="str">
        <f>E$8</f>
        <v>A</v>
      </c>
      <c r="F76" s="69" t="str">
        <f t="shared" si="73"/>
        <v>17A</v>
      </c>
      <c r="G76" s="70">
        <v>340</v>
      </c>
      <c r="H76" s="71">
        <v>3</v>
      </c>
      <c r="I76" s="70">
        <v>300</v>
      </c>
      <c r="J76" s="71">
        <v>2.9</v>
      </c>
      <c r="K76" s="33">
        <f t="shared" ref="K76:P76" si="79">K$12</f>
        <v>0</v>
      </c>
      <c r="L76" s="72">
        <f t="shared" si="79"/>
        <v>0</v>
      </c>
      <c r="M76" s="33">
        <f t="shared" si="79"/>
        <v>30</v>
      </c>
      <c r="N76" s="72">
        <f t="shared" si="79"/>
        <v>3.7</v>
      </c>
      <c r="O76" s="33">
        <f t="shared" si="79"/>
        <v>0</v>
      </c>
      <c r="P76" s="72">
        <f t="shared" si="79"/>
        <v>0</v>
      </c>
      <c r="Q76" s="35"/>
      <c r="R76" s="35"/>
      <c r="S76" s="36">
        <v>30</v>
      </c>
      <c r="T76" s="56">
        <v>3.4</v>
      </c>
      <c r="U76" s="36">
        <v>30</v>
      </c>
      <c r="V76" s="56">
        <v>2.6</v>
      </c>
      <c r="W76" s="143">
        <v>0.01</v>
      </c>
      <c r="X76" s="143">
        <v>0.03</v>
      </c>
      <c r="Y76" s="143">
        <v>0.04</v>
      </c>
      <c r="Z76" s="143">
        <v>0.06</v>
      </c>
    </row>
    <row r="77" spans="2:35" s="22" customFormat="1" ht="15.75" customHeight="1">
      <c r="B77" s="28"/>
      <c r="C77" s="58" t="str">
        <f>C$9</f>
        <v>３歳児</v>
      </c>
      <c r="D77" s="38">
        <f>D76</f>
        <v>17</v>
      </c>
      <c r="E77" s="42" t="str">
        <f>E$9</f>
        <v>B</v>
      </c>
      <c r="F77" s="40" t="str">
        <f t="shared" si="73"/>
        <v>17B</v>
      </c>
      <c r="G77" s="43">
        <v>420</v>
      </c>
      <c r="H77" s="44">
        <v>2.9</v>
      </c>
      <c r="I77" s="43">
        <v>380</v>
      </c>
      <c r="J77" s="44">
        <v>2.9</v>
      </c>
      <c r="K77" s="41">
        <f t="shared" ref="K77:P77" si="80">K$13</f>
        <v>80</v>
      </c>
      <c r="L77" s="60">
        <f t="shared" si="80"/>
        <v>2.8</v>
      </c>
      <c r="M77" s="41">
        <f t="shared" si="80"/>
        <v>0</v>
      </c>
      <c r="N77" s="60">
        <f t="shared" si="80"/>
        <v>0</v>
      </c>
      <c r="O77" s="41">
        <f t="shared" si="80"/>
        <v>0</v>
      </c>
      <c r="P77" s="60">
        <f t="shared" si="80"/>
        <v>0</v>
      </c>
      <c r="Q77" s="74"/>
      <c r="R77" s="74"/>
      <c r="S77" s="41">
        <f t="shared" ref="S77:Z79" si="81">S$76</f>
        <v>30</v>
      </c>
      <c r="T77" s="60">
        <f t="shared" si="81"/>
        <v>3.4</v>
      </c>
      <c r="U77" s="41">
        <f t="shared" si="81"/>
        <v>30</v>
      </c>
      <c r="V77" s="60">
        <f t="shared" si="81"/>
        <v>2.6</v>
      </c>
      <c r="W77" s="142">
        <f t="shared" si="81"/>
        <v>0.01</v>
      </c>
      <c r="X77" s="142">
        <f t="shared" si="81"/>
        <v>0.03</v>
      </c>
      <c r="Y77" s="142">
        <f t="shared" si="81"/>
        <v>0.04</v>
      </c>
      <c r="Z77" s="142">
        <f t="shared" si="81"/>
        <v>0.06</v>
      </c>
    </row>
    <row r="78" spans="2:35" s="22" customFormat="1" ht="15.75" customHeight="1">
      <c r="B78" s="28"/>
      <c r="C78" s="58" t="str">
        <f>C$10</f>
        <v>１、２歳児</v>
      </c>
      <c r="D78" s="38">
        <f>D76</f>
        <v>17</v>
      </c>
      <c r="E78" s="42" t="str">
        <f>E$10</f>
        <v>C</v>
      </c>
      <c r="F78" s="40" t="str">
        <f t="shared" si="73"/>
        <v>17C</v>
      </c>
      <c r="G78" s="43">
        <v>1000</v>
      </c>
      <c r="H78" s="44">
        <v>2.9</v>
      </c>
      <c r="I78" s="43">
        <v>960</v>
      </c>
      <c r="J78" s="44">
        <v>2.9</v>
      </c>
      <c r="K78" s="41">
        <f t="shared" ref="K78:P78" si="82">K$14</f>
        <v>0</v>
      </c>
      <c r="L78" s="60">
        <f t="shared" si="82"/>
        <v>0</v>
      </c>
      <c r="M78" s="41">
        <f t="shared" si="82"/>
        <v>0</v>
      </c>
      <c r="N78" s="60">
        <f t="shared" si="82"/>
        <v>0</v>
      </c>
      <c r="O78" s="41">
        <f t="shared" si="82"/>
        <v>160</v>
      </c>
      <c r="P78" s="60">
        <f t="shared" si="82"/>
        <v>2.8</v>
      </c>
      <c r="Q78" s="74"/>
      <c r="R78" s="74"/>
      <c r="S78" s="41">
        <f t="shared" si="81"/>
        <v>30</v>
      </c>
      <c r="T78" s="60">
        <f t="shared" si="81"/>
        <v>3.4</v>
      </c>
      <c r="U78" s="41">
        <f t="shared" si="81"/>
        <v>30</v>
      </c>
      <c r="V78" s="60">
        <f t="shared" si="81"/>
        <v>2.6</v>
      </c>
      <c r="W78" s="142">
        <f t="shared" si="81"/>
        <v>0.01</v>
      </c>
      <c r="X78" s="142">
        <f t="shared" si="81"/>
        <v>0.03</v>
      </c>
      <c r="Y78" s="142">
        <f t="shared" si="81"/>
        <v>0.04</v>
      </c>
      <c r="Z78" s="142">
        <f t="shared" si="81"/>
        <v>0.06</v>
      </c>
    </row>
    <row r="79" spans="2:35" s="22" customFormat="1" ht="15.75" customHeight="1">
      <c r="B79" s="73"/>
      <c r="C79" s="62" t="str">
        <f>C$11</f>
        <v>乳児</v>
      </c>
      <c r="D79" s="50">
        <f>D76</f>
        <v>17</v>
      </c>
      <c r="E79" s="54" t="str">
        <f>E$11</f>
        <v>D</v>
      </c>
      <c r="F79" s="52" t="str">
        <f t="shared" si="73"/>
        <v>17D</v>
      </c>
      <c r="G79" s="46">
        <v>1840</v>
      </c>
      <c r="H79" s="47">
        <v>2.9</v>
      </c>
      <c r="I79" s="46">
        <v>1800</v>
      </c>
      <c r="J79" s="47">
        <v>2.9</v>
      </c>
      <c r="K79" s="53">
        <f t="shared" ref="K79:P79" si="83">K$15</f>
        <v>0</v>
      </c>
      <c r="L79" s="64">
        <f t="shared" si="83"/>
        <v>0</v>
      </c>
      <c r="M79" s="53">
        <f t="shared" si="83"/>
        <v>0</v>
      </c>
      <c r="N79" s="64">
        <f t="shared" si="83"/>
        <v>0</v>
      </c>
      <c r="O79" s="53">
        <f t="shared" si="83"/>
        <v>0</v>
      </c>
      <c r="P79" s="64">
        <f t="shared" si="83"/>
        <v>0</v>
      </c>
      <c r="Q79" s="75"/>
      <c r="R79" s="75"/>
      <c r="S79" s="53">
        <f t="shared" si="81"/>
        <v>30</v>
      </c>
      <c r="T79" s="64">
        <f t="shared" si="81"/>
        <v>3.4</v>
      </c>
      <c r="U79" s="53">
        <f t="shared" si="81"/>
        <v>30</v>
      </c>
      <c r="V79" s="64">
        <f t="shared" si="81"/>
        <v>2.6</v>
      </c>
      <c r="W79" s="142">
        <f t="shared" si="81"/>
        <v>0.01</v>
      </c>
      <c r="X79" s="142">
        <f t="shared" si="81"/>
        <v>0.03</v>
      </c>
      <c r="Y79" s="142">
        <f t="shared" si="81"/>
        <v>0.04</v>
      </c>
      <c r="Z79" s="142">
        <f t="shared" si="81"/>
        <v>0.06</v>
      </c>
      <c r="AG79" s="2"/>
      <c r="AH79" s="2"/>
      <c r="AI79" s="2"/>
    </row>
    <row r="80" spans="2:35" ht="15.75" customHeight="1">
      <c r="B80" s="68" t="s">
        <v>77</v>
      </c>
      <c r="C80" s="55" t="str">
        <f>C$8</f>
        <v>４歳以上児</v>
      </c>
      <c r="D80" s="30">
        <v>18</v>
      </c>
      <c r="E80" s="34" t="str">
        <f>E$8</f>
        <v>A</v>
      </c>
      <c r="F80" s="69" t="str">
        <f t="shared" si="73"/>
        <v>18A</v>
      </c>
      <c r="G80" s="70">
        <v>320</v>
      </c>
      <c r="H80" s="71">
        <v>3.1</v>
      </c>
      <c r="I80" s="70">
        <v>290</v>
      </c>
      <c r="J80" s="71">
        <v>2.9</v>
      </c>
      <c r="K80" s="33">
        <f t="shared" ref="K80:P80" si="84">K$12</f>
        <v>0</v>
      </c>
      <c r="L80" s="72">
        <f t="shared" si="84"/>
        <v>0</v>
      </c>
      <c r="M80" s="33">
        <f t="shared" si="84"/>
        <v>30</v>
      </c>
      <c r="N80" s="72">
        <f t="shared" si="84"/>
        <v>3.7</v>
      </c>
      <c r="O80" s="33">
        <f t="shared" si="84"/>
        <v>0</v>
      </c>
      <c r="P80" s="72">
        <f t="shared" si="84"/>
        <v>0</v>
      </c>
      <c r="Q80" s="35"/>
      <c r="R80" s="35"/>
      <c r="S80" s="36">
        <v>30</v>
      </c>
      <c r="T80" s="56">
        <v>3.2</v>
      </c>
      <c r="U80" s="36">
        <v>30</v>
      </c>
      <c r="V80" s="56">
        <v>2.5</v>
      </c>
      <c r="W80" s="143">
        <v>0.01</v>
      </c>
      <c r="X80" s="143">
        <v>0.03</v>
      </c>
      <c r="Y80" s="143">
        <v>0.04</v>
      </c>
      <c r="Z80" s="143">
        <v>0.06</v>
      </c>
    </row>
    <row r="81" spans="2:26" ht="15.75" customHeight="1">
      <c r="B81" s="28"/>
      <c r="C81" s="58" t="str">
        <f>C$9</f>
        <v>３歳児</v>
      </c>
      <c r="D81" s="38">
        <f>D80</f>
        <v>18</v>
      </c>
      <c r="E81" s="42" t="str">
        <f>E$9</f>
        <v>B</v>
      </c>
      <c r="F81" s="40" t="str">
        <f t="shared" si="73"/>
        <v>18B</v>
      </c>
      <c r="G81" s="43">
        <v>400</v>
      </c>
      <c r="H81" s="44">
        <v>3</v>
      </c>
      <c r="I81" s="43">
        <v>370</v>
      </c>
      <c r="J81" s="44">
        <v>2.9</v>
      </c>
      <c r="K81" s="41">
        <f t="shared" ref="K81:P81" si="85">K$13</f>
        <v>80</v>
      </c>
      <c r="L81" s="60">
        <f t="shared" si="85"/>
        <v>2.8</v>
      </c>
      <c r="M81" s="41">
        <f t="shared" si="85"/>
        <v>0</v>
      </c>
      <c r="N81" s="60">
        <f t="shared" si="85"/>
        <v>0</v>
      </c>
      <c r="O81" s="41">
        <f t="shared" si="85"/>
        <v>0</v>
      </c>
      <c r="P81" s="60">
        <f t="shared" si="85"/>
        <v>0</v>
      </c>
      <c r="Q81" s="74"/>
      <c r="R81" s="74"/>
      <c r="S81" s="41">
        <f t="shared" ref="S81:Z83" si="86">S$80</f>
        <v>30</v>
      </c>
      <c r="T81" s="60">
        <f t="shared" si="86"/>
        <v>3.2</v>
      </c>
      <c r="U81" s="41">
        <f t="shared" si="86"/>
        <v>30</v>
      </c>
      <c r="V81" s="60">
        <f t="shared" si="86"/>
        <v>2.5</v>
      </c>
      <c r="W81" s="142">
        <f t="shared" si="86"/>
        <v>0.01</v>
      </c>
      <c r="X81" s="142">
        <f t="shared" si="86"/>
        <v>0.03</v>
      </c>
      <c r="Y81" s="142">
        <f t="shared" si="86"/>
        <v>0.04</v>
      </c>
      <c r="Z81" s="142">
        <f t="shared" si="86"/>
        <v>0.06</v>
      </c>
    </row>
    <row r="82" spans="2:26" ht="15.75" customHeight="1">
      <c r="B82" s="28"/>
      <c r="C82" s="58" t="str">
        <f>C$10</f>
        <v>１、２歳児</v>
      </c>
      <c r="D82" s="38">
        <f>D80</f>
        <v>18</v>
      </c>
      <c r="E82" s="42" t="str">
        <f>E$10</f>
        <v>C</v>
      </c>
      <c r="F82" s="40" t="str">
        <f t="shared" si="73"/>
        <v>18C</v>
      </c>
      <c r="G82" s="43">
        <v>990</v>
      </c>
      <c r="H82" s="44">
        <v>2.9</v>
      </c>
      <c r="I82" s="43">
        <v>950</v>
      </c>
      <c r="J82" s="44">
        <v>2.9</v>
      </c>
      <c r="K82" s="41">
        <f t="shared" ref="K82:P82" si="87">K$14</f>
        <v>0</v>
      </c>
      <c r="L82" s="60">
        <f t="shared" si="87"/>
        <v>0</v>
      </c>
      <c r="M82" s="41">
        <f t="shared" si="87"/>
        <v>0</v>
      </c>
      <c r="N82" s="60">
        <f t="shared" si="87"/>
        <v>0</v>
      </c>
      <c r="O82" s="41">
        <f t="shared" si="87"/>
        <v>160</v>
      </c>
      <c r="P82" s="60">
        <f t="shared" si="87"/>
        <v>2.8</v>
      </c>
      <c r="Q82" s="74"/>
      <c r="R82" s="74"/>
      <c r="S82" s="41">
        <f t="shared" si="86"/>
        <v>30</v>
      </c>
      <c r="T82" s="60">
        <f t="shared" si="86"/>
        <v>3.2</v>
      </c>
      <c r="U82" s="41">
        <f t="shared" si="86"/>
        <v>30</v>
      </c>
      <c r="V82" s="60">
        <f t="shared" si="86"/>
        <v>2.5</v>
      </c>
      <c r="W82" s="142">
        <f t="shared" si="86"/>
        <v>0.01</v>
      </c>
      <c r="X82" s="142">
        <f t="shared" si="86"/>
        <v>0.03</v>
      </c>
      <c r="Y82" s="142">
        <f t="shared" si="86"/>
        <v>0.04</v>
      </c>
      <c r="Z82" s="142">
        <f t="shared" si="86"/>
        <v>0.06</v>
      </c>
    </row>
    <row r="83" spans="2:26" ht="15.75" customHeight="1">
      <c r="B83" s="73"/>
      <c r="C83" s="62" t="str">
        <f>C$11</f>
        <v>乳児</v>
      </c>
      <c r="D83" s="50">
        <f>D80</f>
        <v>18</v>
      </c>
      <c r="E83" s="54" t="str">
        <f>E$11</f>
        <v>D</v>
      </c>
      <c r="F83" s="52" t="str">
        <f t="shared" si="73"/>
        <v>18D</v>
      </c>
      <c r="G83" s="46">
        <v>1830</v>
      </c>
      <c r="H83" s="47">
        <v>2.9</v>
      </c>
      <c r="I83" s="46">
        <v>1790</v>
      </c>
      <c r="J83" s="47">
        <v>2.9</v>
      </c>
      <c r="K83" s="53">
        <f t="shared" ref="K83:P83" si="88">K$15</f>
        <v>0</v>
      </c>
      <c r="L83" s="64">
        <f t="shared" si="88"/>
        <v>0</v>
      </c>
      <c r="M83" s="53">
        <f t="shared" si="88"/>
        <v>0</v>
      </c>
      <c r="N83" s="64">
        <f t="shared" si="88"/>
        <v>0</v>
      </c>
      <c r="O83" s="53">
        <f t="shared" si="88"/>
        <v>0</v>
      </c>
      <c r="P83" s="64">
        <f t="shared" si="88"/>
        <v>0</v>
      </c>
      <c r="Q83" s="75"/>
      <c r="R83" s="75"/>
      <c r="S83" s="53">
        <f t="shared" si="86"/>
        <v>30</v>
      </c>
      <c r="T83" s="64">
        <f t="shared" si="86"/>
        <v>3.2</v>
      </c>
      <c r="U83" s="53">
        <f t="shared" si="86"/>
        <v>30</v>
      </c>
      <c r="V83" s="64">
        <f t="shared" si="86"/>
        <v>2.5</v>
      </c>
      <c r="W83" s="142">
        <f t="shared" si="86"/>
        <v>0.01</v>
      </c>
      <c r="X83" s="142">
        <f t="shared" si="86"/>
        <v>0.03</v>
      </c>
      <c r="Y83" s="142">
        <f t="shared" si="86"/>
        <v>0.04</v>
      </c>
      <c r="Z83" s="142">
        <f t="shared" si="86"/>
        <v>0.06</v>
      </c>
    </row>
    <row r="84" spans="2:26" ht="15.75" customHeight="1">
      <c r="B84" s="68" t="s">
        <v>78</v>
      </c>
      <c r="C84" s="55" t="str">
        <f>C$8</f>
        <v>４歳以上児</v>
      </c>
      <c r="D84" s="30">
        <v>19</v>
      </c>
      <c r="E84" s="34" t="str">
        <f>E$8</f>
        <v>A</v>
      </c>
      <c r="F84" s="69" t="str">
        <f t="shared" si="73"/>
        <v>19A</v>
      </c>
      <c r="G84" s="70">
        <v>320</v>
      </c>
      <c r="H84" s="71">
        <v>3.2</v>
      </c>
      <c r="I84" s="70">
        <v>290</v>
      </c>
      <c r="J84" s="71">
        <v>3.1</v>
      </c>
      <c r="K84" s="33">
        <f t="shared" ref="K84:P84" si="89">K$12</f>
        <v>0</v>
      </c>
      <c r="L84" s="72">
        <f t="shared" si="89"/>
        <v>0</v>
      </c>
      <c r="M84" s="33">
        <f t="shared" si="89"/>
        <v>30</v>
      </c>
      <c r="N84" s="72">
        <f t="shared" si="89"/>
        <v>3.7</v>
      </c>
      <c r="O84" s="33">
        <f t="shared" si="89"/>
        <v>0</v>
      </c>
      <c r="P84" s="72">
        <f t="shared" si="89"/>
        <v>0</v>
      </c>
      <c r="Q84" s="35"/>
      <c r="R84" s="35"/>
      <c r="S84" s="36">
        <v>30</v>
      </c>
      <c r="T84" s="56">
        <v>3</v>
      </c>
      <c r="U84" s="36">
        <v>30</v>
      </c>
      <c r="V84" s="56">
        <v>2.2999999999999998</v>
      </c>
      <c r="W84" s="143">
        <v>0.01</v>
      </c>
      <c r="X84" s="143">
        <v>0.03</v>
      </c>
      <c r="Y84" s="143">
        <v>0.04</v>
      </c>
      <c r="Z84" s="143">
        <v>0.06</v>
      </c>
    </row>
    <row r="85" spans="2:26" ht="15.75" customHeight="1">
      <c r="B85" s="28"/>
      <c r="C85" s="58" t="str">
        <f>C$9</f>
        <v>３歳児</v>
      </c>
      <c r="D85" s="38">
        <f>D84</f>
        <v>19</v>
      </c>
      <c r="E85" s="42" t="str">
        <f>E$9</f>
        <v>B</v>
      </c>
      <c r="F85" s="40" t="str">
        <f t="shared" si="73"/>
        <v>19B</v>
      </c>
      <c r="G85" s="43">
        <v>400</v>
      </c>
      <c r="H85" s="44">
        <v>3.1</v>
      </c>
      <c r="I85" s="43">
        <v>370</v>
      </c>
      <c r="J85" s="44">
        <v>3.1</v>
      </c>
      <c r="K85" s="41">
        <f t="shared" ref="K85:P85" si="90">K$13</f>
        <v>80</v>
      </c>
      <c r="L85" s="60">
        <f t="shared" si="90"/>
        <v>2.8</v>
      </c>
      <c r="M85" s="41">
        <f t="shared" si="90"/>
        <v>0</v>
      </c>
      <c r="N85" s="60">
        <f t="shared" si="90"/>
        <v>0</v>
      </c>
      <c r="O85" s="41">
        <f t="shared" si="90"/>
        <v>0</v>
      </c>
      <c r="P85" s="60">
        <f t="shared" si="90"/>
        <v>0</v>
      </c>
      <c r="Q85" s="74"/>
      <c r="R85" s="74"/>
      <c r="S85" s="41">
        <f t="shared" ref="S85:Z87" si="91">S$84</f>
        <v>30</v>
      </c>
      <c r="T85" s="60">
        <f t="shared" si="91"/>
        <v>3</v>
      </c>
      <c r="U85" s="41">
        <f t="shared" si="91"/>
        <v>30</v>
      </c>
      <c r="V85" s="60">
        <f t="shared" si="91"/>
        <v>2.2999999999999998</v>
      </c>
      <c r="W85" s="142">
        <f t="shared" si="91"/>
        <v>0.01</v>
      </c>
      <c r="X85" s="142">
        <f t="shared" si="91"/>
        <v>0.03</v>
      </c>
      <c r="Y85" s="142">
        <f t="shared" si="91"/>
        <v>0.04</v>
      </c>
      <c r="Z85" s="142">
        <f t="shared" si="91"/>
        <v>0.06</v>
      </c>
    </row>
    <row r="86" spans="2:26" ht="15.75" customHeight="1">
      <c r="B86" s="28"/>
      <c r="C86" s="58" t="str">
        <f>C$10</f>
        <v>１、２歳児</v>
      </c>
      <c r="D86" s="38">
        <f>D84</f>
        <v>19</v>
      </c>
      <c r="E86" s="42" t="str">
        <f>E$10</f>
        <v>C</v>
      </c>
      <c r="F86" s="40" t="str">
        <f t="shared" si="73"/>
        <v>19C</v>
      </c>
      <c r="G86" s="43">
        <v>990</v>
      </c>
      <c r="H86" s="44">
        <v>2.9</v>
      </c>
      <c r="I86" s="43">
        <v>950</v>
      </c>
      <c r="J86" s="44">
        <v>2.9</v>
      </c>
      <c r="K86" s="41">
        <f t="shared" ref="K86:P86" si="92">K$14</f>
        <v>0</v>
      </c>
      <c r="L86" s="60">
        <f t="shared" si="92"/>
        <v>0</v>
      </c>
      <c r="M86" s="41">
        <f t="shared" si="92"/>
        <v>0</v>
      </c>
      <c r="N86" s="60">
        <f t="shared" si="92"/>
        <v>0</v>
      </c>
      <c r="O86" s="41">
        <f t="shared" si="92"/>
        <v>160</v>
      </c>
      <c r="P86" s="60">
        <f t="shared" si="92"/>
        <v>2.8</v>
      </c>
      <c r="Q86" s="74"/>
      <c r="R86" s="74"/>
      <c r="S86" s="41">
        <f t="shared" si="91"/>
        <v>30</v>
      </c>
      <c r="T86" s="60">
        <f t="shared" si="91"/>
        <v>3</v>
      </c>
      <c r="U86" s="41">
        <f t="shared" si="91"/>
        <v>30</v>
      </c>
      <c r="V86" s="60">
        <f t="shared" si="91"/>
        <v>2.2999999999999998</v>
      </c>
      <c r="W86" s="142">
        <f t="shared" si="91"/>
        <v>0.01</v>
      </c>
      <c r="X86" s="142">
        <f t="shared" si="91"/>
        <v>0.03</v>
      </c>
      <c r="Y86" s="142">
        <f t="shared" si="91"/>
        <v>0.04</v>
      </c>
      <c r="Z86" s="142">
        <f t="shared" si="91"/>
        <v>0.06</v>
      </c>
    </row>
    <row r="87" spans="2:26" ht="15.75" customHeight="1">
      <c r="B87" s="73"/>
      <c r="C87" s="62" t="str">
        <f>C$11</f>
        <v>乳児</v>
      </c>
      <c r="D87" s="50">
        <f>D84</f>
        <v>19</v>
      </c>
      <c r="E87" s="54" t="str">
        <f>E$11</f>
        <v>D</v>
      </c>
      <c r="F87" s="52" t="str">
        <f t="shared" si="73"/>
        <v>19D</v>
      </c>
      <c r="G87" s="46">
        <v>1830</v>
      </c>
      <c r="H87" s="47">
        <v>2.9</v>
      </c>
      <c r="I87" s="46">
        <v>1790</v>
      </c>
      <c r="J87" s="47">
        <v>2.9</v>
      </c>
      <c r="K87" s="53">
        <f t="shared" ref="K87:P87" si="93">K$15</f>
        <v>0</v>
      </c>
      <c r="L87" s="64">
        <f t="shared" si="93"/>
        <v>0</v>
      </c>
      <c r="M87" s="53">
        <f t="shared" si="93"/>
        <v>0</v>
      </c>
      <c r="N87" s="64">
        <f t="shared" si="93"/>
        <v>0</v>
      </c>
      <c r="O87" s="53">
        <f t="shared" si="93"/>
        <v>0</v>
      </c>
      <c r="P87" s="64">
        <f t="shared" si="93"/>
        <v>0</v>
      </c>
      <c r="Q87" s="75"/>
      <c r="R87" s="75"/>
      <c r="S87" s="53">
        <f t="shared" si="91"/>
        <v>30</v>
      </c>
      <c r="T87" s="64">
        <f t="shared" si="91"/>
        <v>3</v>
      </c>
      <c r="U87" s="53">
        <f t="shared" si="91"/>
        <v>30</v>
      </c>
      <c r="V87" s="64">
        <f t="shared" si="91"/>
        <v>2.2999999999999998</v>
      </c>
      <c r="W87" s="142">
        <f t="shared" si="91"/>
        <v>0.01</v>
      </c>
      <c r="X87" s="142">
        <f t="shared" si="91"/>
        <v>0.03</v>
      </c>
      <c r="Y87" s="142">
        <f t="shared" si="91"/>
        <v>0.04</v>
      </c>
      <c r="Z87" s="142">
        <f t="shared" si="91"/>
        <v>0.06</v>
      </c>
    </row>
    <row r="88" spans="2:26" ht="15.75" customHeight="1">
      <c r="B88" s="68" t="s">
        <v>79</v>
      </c>
      <c r="C88" s="55" t="str">
        <f>C$8</f>
        <v>４歳以上児</v>
      </c>
      <c r="D88" s="30">
        <v>20</v>
      </c>
      <c r="E88" s="34" t="str">
        <f>E$8</f>
        <v>A</v>
      </c>
      <c r="F88" s="69" t="str">
        <f t="shared" si="73"/>
        <v>20A</v>
      </c>
      <c r="G88" s="70">
        <v>320</v>
      </c>
      <c r="H88" s="71">
        <v>3.1</v>
      </c>
      <c r="I88" s="70">
        <v>280</v>
      </c>
      <c r="J88" s="71">
        <v>3.2</v>
      </c>
      <c r="K88" s="33">
        <f t="shared" ref="K88:P88" si="94">K$12</f>
        <v>0</v>
      </c>
      <c r="L88" s="72">
        <f t="shared" si="94"/>
        <v>0</v>
      </c>
      <c r="M88" s="33">
        <f t="shared" si="94"/>
        <v>30</v>
      </c>
      <c r="N88" s="72">
        <f t="shared" si="94"/>
        <v>3.7</v>
      </c>
      <c r="O88" s="33">
        <f t="shared" si="94"/>
        <v>0</v>
      </c>
      <c r="P88" s="72">
        <f t="shared" si="94"/>
        <v>0</v>
      </c>
      <c r="Q88" s="35"/>
      <c r="R88" s="35"/>
      <c r="S88" s="36">
        <v>20</v>
      </c>
      <c r="T88" s="56">
        <v>4.2</v>
      </c>
      <c r="U88" s="36">
        <v>30</v>
      </c>
      <c r="V88" s="56">
        <v>2.2000000000000002</v>
      </c>
      <c r="W88" s="143">
        <v>0.01</v>
      </c>
      <c r="X88" s="143">
        <v>0.03</v>
      </c>
      <c r="Y88" s="143">
        <v>0.04</v>
      </c>
      <c r="Z88" s="143">
        <v>0.06</v>
      </c>
    </row>
    <row r="89" spans="2:26" ht="15.75" customHeight="1">
      <c r="B89" s="28"/>
      <c r="C89" s="58" t="str">
        <f>C$9</f>
        <v>３歳児</v>
      </c>
      <c r="D89" s="38">
        <f>D88</f>
        <v>20</v>
      </c>
      <c r="E89" s="42" t="str">
        <f>E$9</f>
        <v>B</v>
      </c>
      <c r="F89" s="40" t="str">
        <f t="shared" si="73"/>
        <v>20B</v>
      </c>
      <c r="G89" s="43">
        <v>400</v>
      </c>
      <c r="H89" s="44">
        <v>3</v>
      </c>
      <c r="I89" s="43">
        <v>360</v>
      </c>
      <c r="J89" s="44">
        <v>3.1</v>
      </c>
      <c r="K89" s="41">
        <f t="shared" ref="K89:P89" si="95">K$13</f>
        <v>80</v>
      </c>
      <c r="L89" s="60">
        <f t="shared" si="95"/>
        <v>2.8</v>
      </c>
      <c r="M89" s="41">
        <f t="shared" si="95"/>
        <v>0</v>
      </c>
      <c r="N89" s="60">
        <f t="shared" si="95"/>
        <v>0</v>
      </c>
      <c r="O89" s="41">
        <f t="shared" si="95"/>
        <v>0</v>
      </c>
      <c r="P89" s="60">
        <f t="shared" si="95"/>
        <v>0</v>
      </c>
      <c r="Q89" s="74"/>
      <c r="R89" s="74"/>
      <c r="S89" s="41">
        <f t="shared" ref="S89:Z91" si="96">S$88</f>
        <v>20</v>
      </c>
      <c r="T89" s="60">
        <f t="shared" si="96"/>
        <v>4.2</v>
      </c>
      <c r="U89" s="41">
        <f t="shared" si="96"/>
        <v>30</v>
      </c>
      <c r="V89" s="60">
        <f t="shared" si="96"/>
        <v>2.2000000000000002</v>
      </c>
      <c r="W89" s="142">
        <f t="shared" si="96"/>
        <v>0.01</v>
      </c>
      <c r="X89" s="142">
        <f t="shared" si="96"/>
        <v>0.03</v>
      </c>
      <c r="Y89" s="142">
        <f t="shared" si="96"/>
        <v>0.04</v>
      </c>
      <c r="Z89" s="142">
        <f t="shared" si="96"/>
        <v>0.06</v>
      </c>
    </row>
    <row r="90" spans="2:26" ht="15.75" customHeight="1">
      <c r="B90" s="28"/>
      <c r="C90" s="58" t="str">
        <f>C$10</f>
        <v>１、２歳児</v>
      </c>
      <c r="D90" s="38">
        <f>D88</f>
        <v>20</v>
      </c>
      <c r="E90" s="42" t="str">
        <f>E$10</f>
        <v>C</v>
      </c>
      <c r="F90" s="40" t="str">
        <f t="shared" si="73"/>
        <v>20C</v>
      </c>
      <c r="G90" s="43">
        <v>980</v>
      </c>
      <c r="H90" s="44">
        <v>2.9</v>
      </c>
      <c r="I90" s="43">
        <v>950</v>
      </c>
      <c r="J90" s="44">
        <v>2.9</v>
      </c>
      <c r="K90" s="41">
        <f t="shared" ref="K90:P90" si="97">K$14</f>
        <v>0</v>
      </c>
      <c r="L90" s="60">
        <f t="shared" si="97"/>
        <v>0</v>
      </c>
      <c r="M90" s="41">
        <f t="shared" si="97"/>
        <v>0</v>
      </c>
      <c r="N90" s="60">
        <f t="shared" si="97"/>
        <v>0</v>
      </c>
      <c r="O90" s="41">
        <f t="shared" si="97"/>
        <v>160</v>
      </c>
      <c r="P90" s="60">
        <f t="shared" si="97"/>
        <v>2.8</v>
      </c>
      <c r="Q90" s="74"/>
      <c r="R90" s="74"/>
      <c r="S90" s="41">
        <f t="shared" si="96"/>
        <v>20</v>
      </c>
      <c r="T90" s="60">
        <f t="shared" si="96"/>
        <v>4.2</v>
      </c>
      <c r="U90" s="41">
        <f t="shared" si="96"/>
        <v>30</v>
      </c>
      <c r="V90" s="60">
        <f t="shared" si="96"/>
        <v>2.2000000000000002</v>
      </c>
      <c r="W90" s="142">
        <f t="shared" si="96"/>
        <v>0.01</v>
      </c>
      <c r="X90" s="142">
        <f t="shared" si="96"/>
        <v>0.03</v>
      </c>
      <c r="Y90" s="142">
        <f t="shared" si="96"/>
        <v>0.04</v>
      </c>
      <c r="Z90" s="142">
        <f t="shared" si="96"/>
        <v>0.06</v>
      </c>
    </row>
    <row r="91" spans="2:26" ht="15.75" customHeight="1">
      <c r="B91" s="73"/>
      <c r="C91" s="62" t="str">
        <f>C$11</f>
        <v>乳児</v>
      </c>
      <c r="D91" s="50">
        <f>D88</f>
        <v>20</v>
      </c>
      <c r="E91" s="54" t="str">
        <f>E$11</f>
        <v>D</v>
      </c>
      <c r="F91" s="52" t="str">
        <f t="shared" si="73"/>
        <v>20D</v>
      </c>
      <c r="G91" s="46">
        <v>1820</v>
      </c>
      <c r="H91" s="47">
        <v>2.9</v>
      </c>
      <c r="I91" s="46">
        <v>1790</v>
      </c>
      <c r="J91" s="47">
        <v>2.9</v>
      </c>
      <c r="K91" s="53">
        <f t="shared" ref="K91:P91" si="98">K$15</f>
        <v>0</v>
      </c>
      <c r="L91" s="64">
        <f t="shared" si="98"/>
        <v>0</v>
      </c>
      <c r="M91" s="53">
        <f t="shared" si="98"/>
        <v>0</v>
      </c>
      <c r="N91" s="64">
        <f t="shared" si="98"/>
        <v>0</v>
      </c>
      <c r="O91" s="53">
        <f t="shared" si="98"/>
        <v>0</v>
      </c>
      <c r="P91" s="64">
        <f t="shared" si="98"/>
        <v>0</v>
      </c>
      <c r="Q91" s="75"/>
      <c r="R91" s="75"/>
      <c r="S91" s="53">
        <f t="shared" si="96"/>
        <v>20</v>
      </c>
      <c r="T91" s="64">
        <f t="shared" si="96"/>
        <v>4.2</v>
      </c>
      <c r="U91" s="53">
        <f t="shared" si="96"/>
        <v>30</v>
      </c>
      <c r="V91" s="64">
        <f t="shared" si="96"/>
        <v>2.2000000000000002</v>
      </c>
      <c r="W91" s="142">
        <f t="shared" si="96"/>
        <v>0.01</v>
      </c>
      <c r="X91" s="142">
        <f t="shared" si="96"/>
        <v>0.03</v>
      </c>
      <c r="Y91" s="142">
        <f t="shared" si="96"/>
        <v>0.04</v>
      </c>
      <c r="Z91" s="142">
        <f t="shared" si="96"/>
        <v>0.06</v>
      </c>
    </row>
    <row r="92" spans="2:26" ht="15.75" customHeight="1">
      <c r="B92" s="68" t="s">
        <v>80</v>
      </c>
      <c r="C92" s="55" t="str">
        <f>C$8</f>
        <v>４歳以上児</v>
      </c>
      <c r="D92" s="30">
        <v>21</v>
      </c>
      <c r="E92" s="34" t="str">
        <f>E$8</f>
        <v>A</v>
      </c>
      <c r="F92" s="69" t="str">
        <f t="shared" si="73"/>
        <v>21A</v>
      </c>
      <c r="G92" s="70">
        <v>310</v>
      </c>
      <c r="H92" s="71">
        <v>3.1</v>
      </c>
      <c r="I92" s="70">
        <v>280</v>
      </c>
      <c r="J92" s="71">
        <v>3.1</v>
      </c>
      <c r="K92" s="33">
        <f t="shared" ref="K92:P92" si="99">K$12</f>
        <v>0</v>
      </c>
      <c r="L92" s="72">
        <f t="shared" si="99"/>
        <v>0</v>
      </c>
      <c r="M92" s="33">
        <f t="shared" si="99"/>
        <v>30</v>
      </c>
      <c r="N92" s="72">
        <f t="shared" si="99"/>
        <v>3.7</v>
      </c>
      <c r="O92" s="33">
        <f t="shared" si="99"/>
        <v>0</v>
      </c>
      <c r="P92" s="72">
        <f t="shared" si="99"/>
        <v>0</v>
      </c>
      <c r="Q92" s="35"/>
      <c r="R92" s="35"/>
      <c r="S92" s="36">
        <v>20</v>
      </c>
      <c r="T92" s="56">
        <v>4</v>
      </c>
      <c r="U92" s="36">
        <v>30</v>
      </c>
      <c r="V92" s="56">
        <v>2</v>
      </c>
      <c r="W92" s="143">
        <v>0.01</v>
      </c>
      <c r="X92" s="143">
        <v>0.03</v>
      </c>
      <c r="Y92" s="143">
        <v>0.04</v>
      </c>
      <c r="Z92" s="143">
        <v>0.06</v>
      </c>
    </row>
    <row r="93" spans="2:26" ht="15.75" customHeight="1">
      <c r="B93" s="28"/>
      <c r="C93" s="58" t="str">
        <f>C$9</f>
        <v>３歳児</v>
      </c>
      <c r="D93" s="38">
        <f>D92</f>
        <v>21</v>
      </c>
      <c r="E93" s="42" t="str">
        <f>E$9</f>
        <v>B</v>
      </c>
      <c r="F93" s="40" t="str">
        <f t="shared" si="73"/>
        <v>21B</v>
      </c>
      <c r="G93" s="43">
        <v>390</v>
      </c>
      <c r="H93" s="44">
        <v>3</v>
      </c>
      <c r="I93" s="43">
        <v>360</v>
      </c>
      <c r="J93" s="44">
        <v>3</v>
      </c>
      <c r="K93" s="41">
        <f t="shared" ref="K93:P93" si="100">K$13</f>
        <v>80</v>
      </c>
      <c r="L93" s="60">
        <f t="shared" si="100"/>
        <v>2.8</v>
      </c>
      <c r="M93" s="41">
        <f t="shared" si="100"/>
        <v>0</v>
      </c>
      <c r="N93" s="60">
        <f t="shared" si="100"/>
        <v>0</v>
      </c>
      <c r="O93" s="41">
        <f t="shared" si="100"/>
        <v>0</v>
      </c>
      <c r="P93" s="60">
        <f t="shared" si="100"/>
        <v>0</v>
      </c>
      <c r="Q93" s="74"/>
      <c r="R93" s="74"/>
      <c r="S93" s="41">
        <f t="shared" ref="S93:Z95" si="101">S$92</f>
        <v>20</v>
      </c>
      <c r="T93" s="60">
        <f t="shared" si="101"/>
        <v>4</v>
      </c>
      <c r="U93" s="41">
        <f t="shared" si="101"/>
        <v>30</v>
      </c>
      <c r="V93" s="60">
        <f t="shared" si="101"/>
        <v>2</v>
      </c>
      <c r="W93" s="142">
        <f t="shared" si="101"/>
        <v>0.01</v>
      </c>
      <c r="X93" s="142">
        <f t="shared" si="101"/>
        <v>0.03</v>
      </c>
      <c r="Y93" s="142">
        <f t="shared" si="101"/>
        <v>0.04</v>
      </c>
      <c r="Z93" s="142">
        <f t="shared" si="101"/>
        <v>0.06</v>
      </c>
    </row>
    <row r="94" spans="2:26" ht="15.75" customHeight="1">
      <c r="B94" s="28"/>
      <c r="C94" s="58" t="str">
        <f>C$10</f>
        <v>１、２歳児</v>
      </c>
      <c r="D94" s="38">
        <f>D92</f>
        <v>21</v>
      </c>
      <c r="E94" s="42" t="str">
        <f>E$10</f>
        <v>C</v>
      </c>
      <c r="F94" s="40" t="str">
        <f t="shared" si="73"/>
        <v>21C</v>
      </c>
      <c r="G94" s="43">
        <v>970</v>
      </c>
      <c r="H94" s="44">
        <v>2.9</v>
      </c>
      <c r="I94" s="43">
        <v>940</v>
      </c>
      <c r="J94" s="44">
        <v>2.9</v>
      </c>
      <c r="K94" s="41">
        <f t="shared" ref="K94:P94" si="102">K$14</f>
        <v>0</v>
      </c>
      <c r="L94" s="60">
        <f t="shared" si="102"/>
        <v>0</v>
      </c>
      <c r="M94" s="41">
        <f t="shared" si="102"/>
        <v>0</v>
      </c>
      <c r="N94" s="60">
        <f t="shared" si="102"/>
        <v>0</v>
      </c>
      <c r="O94" s="41">
        <f t="shared" si="102"/>
        <v>160</v>
      </c>
      <c r="P94" s="60">
        <f t="shared" si="102"/>
        <v>2.8</v>
      </c>
      <c r="Q94" s="74"/>
      <c r="R94" s="74"/>
      <c r="S94" s="41">
        <f t="shared" si="101"/>
        <v>20</v>
      </c>
      <c r="T94" s="60">
        <f t="shared" si="101"/>
        <v>4</v>
      </c>
      <c r="U94" s="41">
        <f t="shared" si="101"/>
        <v>30</v>
      </c>
      <c r="V94" s="60">
        <f t="shared" si="101"/>
        <v>2</v>
      </c>
      <c r="W94" s="142">
        <f t="shared" si="101"/>
        <v>0.01</v>
      </c>
      <c r="X94" s="142">
        <f t="shared" si="101"/>
        <v>0.03</v>
      </c>
      <c r="Y94" s="142">
        <f t="shared" si="101"/>
        <v>0.04</v>
      </c>
      <c r="Z94" s="142">
        <f t="shared" si="101"/>
        <v>0.06</v>
      </c>
    </row>
    <row r="95" spans="2:26" ht="15.75" customHeight="1">
      <c r="B95" s="73"/>
      <c r="C95" s="62" t="str">
        <f>C$11</f>
        <v>乳児</v>
      </c>
      <c r="D95" s="50">
        <f>D92</f>
        <v>21</v>
      </c>
      <c r="E95" s="54" t="str">
        <f>E$11</f>
        <v>D</v>
      </c>
      <c r="F95" s="76" t="str">
        <f t="shared" si="73"/>
        <v>21D</v>
      </c>
      <c r="G95" s="77">
        <v>1810</v>
      </c>
      <c r="H95" s="78">
        <v>2.9</v>
      </c>
      <c r="I95" s="77">
        <v>1780</v>
      </c>
      <c r="J95" s="78">
        <v>2.9</v>
      </c>
      <c r="K95" s="79">
        <f t="shared" ref="K95:P95" si="103">K$15</f>
        <v>0</v>
      </c>
      <c r="L95" s="80">
        <f t="shared" si="103"/>
        <v>0</v>
      </c>
      <c r="M95" s="79">
        <f t="shared" si="103"/>
        <v>0</v>
      </c>
      <c r="N95" s="80">
        <f t="shared" si="103"/>
        <v>0</v>
      </c>
      <c r="O95" s="79">
        <f t="shared" si="103"/>
        <v>0</v>
      </c>
      <c r="P95" s="80">
        <f t="shared" si="103"/>
        <v>0</v>
      </c>
      <c r="Q95" s="81"/>
      <c r="R95" s="81"/>
      <c r="S95" s="79">
        <f t="shared" si="101"/>
        <v>20</v>
      </c>
      <c r="T95" s="80">
        <f t="shared" si="101"/>
        <v>4</v>
      </c>
      <c r="U95" s="79">
        <f t="shared" si="101"/>
        <v>30</v>
      </c>
      <c r="V95" s="80">
        <f t="shared" si="101"/>
        <v>2</v>
      </c>
      <c r="W95" s="142">
        <f t="shared" si="101"/>
        <v>0.01</v>
      </c>
      <c r="X95" s="142">
        <f t="shared" si="101"/>
        <v>0.03</v>
      </c>
      <c r="Y95" s="142">
        <f t="shared" si="101"/>
        <v>0.04</v>
      </c>
      <c r="Z95" s="142">
        <f t="shared" si="101"/>
        <v>0.06</v>
      </c>
    </row>
  </sheetData>
  <phoneticPr fontId="6"/>
  <pageMargins left="0.70866141732283472" right="0.70866141732283472" top="0.74803149606299213" bottom="0.74803149606299213" header="0.31496062992125984" footer="0.31496062992125984"/>
  <pageSetup paperSize="9" scale="33" orientation="landscape" r:id="rId1"/>
  <tableParts count="4">
    <tablePart r:id="rId2"/>
    <tablePart r:id="rId3"/>
    <tablePart r:id="rId4"/>
    <tablePart r:id="rId5"/>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A50BB-E61C-4E85-AC30-0DACA483535F}">
  <sheetPr>
    <tabColor theme="2" tint="-9.9978637043366805E-2"/>
  </sheetPr>
  <dimension ref="A1:F11"/>
  <sheetViews>
    <sheetView workbookViewId="0">
      <selection activeCell="C27" sqref="C27"/>
    </sheetView>
  </sheetViews>
  <sheetFormatPr defaultRowHeight="12.75"/>
  <cols>
    <col min="1" max="1" width="18.875" style="420" bestFit="1" customWidth="1"/>
    <col min="2" max="5" width="9" style="420"/>
    <col min="6" max="6" width="61.625" style="420" bestFit="1" customWidth="1"/>
    <col min="7" max="16384" width="9" style="420"/>
  </cols>
  <sheetData>
    <row r="1" spans="1:6" s="83" customFormat="1">
      <c r="A1" s="83" t="s">
        <v>356</v>
      </c>
      <c r="B1" s="83" t="s">
        <v>355</v>
      </c>
      <c r="C1" s="83" t="s">
        <v>354</v>
      </c>
      <c r="D1" s="83" t="s">
        <v>353</v>
      </c>
      <c r="E1" s="83" t="s">
        <v>352</v>
      </c>
      <c r="F1" s="83" t="s">
        <v>351</v>
      </c>
    </row>
    <row r="2" spans="1:6">
      <c r="A2" s="420" t="s">
        <v>350</v>
      </c>
      <c r="B2" s="420" t="s">
        <v>349</v>
      </c>
      <c r="C2" s="420" t="s">
        <v>321</v>
      </c>
      <c r="D2" s="420" t="s">
        <v>319</v>
      </c>
      <c r="E2" s="420" t="s">
        <v>317</v>
      </c>
      <c r="F2" s="420" t="s">
        <v>357</v>
      </c>
    </row>
    <row r="3" spans="1:6">
      <c r="A3" s="420" t="s">
        <v>348</v>
      </c>
      <c r="B3" s="420" t="s">
        <v>347</v>
      </c>
      <c r="C3" s="420" t="s">
        <v>346</v>
      </c>
      <c r="D3" s="420" t="s">
        <v>345</v>
      </c>
      <c r="E3" s="420" t="s">
        <v>344</v>
      </c>
      <c r="F3" s="420" t="s">
        <v>343</v>
      </c>
    </row>
    <row r="4" spans="1:6">
      <c r="A4" s="420" t="s">
        <v>332</v>
      </c>
    </row>
    <row r="5" spans="1:6">
      <c r="A5" s="420" t="s">
        <v>342</v>
      </c>
    </row>
    <row r="6" spans="1:6">
      <c r="A6" s="420" t="s">
        <v>722</v>
      </c>
    </row>
    <row r="7" spans="1:6">
      <c r="A7" s="420" t="s">
        <v>341</v>
      </c>
    </row>
    <row r="8" spans="1:6">
      <c r="A8" s="420" t="s">
        <v>340</v>
      </c>
    </row>
    <row r="9" spans="1:6">
      <c r="A9" s="420" t="s">
        <v>339</v>
      </c>
    </row>
    <row r="10" spans="1:6">
      <c r="A10" s="420" t="s">
        <v>721</v>
      </c>
    </row>
    <row r="11" spans="1:6">
      <c r="A11" s="420" t="s">
        <v>338</v>
      </c>
    </row>
  </sheetData>
  <phoneticPr fontId="4"/>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8CAA7-A498-49B1-97C1-381817BD7722}">
  <sheetPr>
    <tabColor theme="2" tint="-9.9978637043366805E-2"/>
  </sheetPr>
  <dimension ref="A1:L23"/>
  <sheetViews>
    <sheetView zoomScaleNormal="100" workbookViewId="0">
      <selection activeCell="R26" sqref="R26"/>
    </sheetView>
  </sheetViews>
  <sheetFormatPr defaultRowHeight="12.75"/>
  <cols>
    <col min="1" max="1" width="13" style="84" bestFit="1" customWidth="1"/>
    <col min="2" max="3" width="7" style="84" bestFit="1" customWidth="1"/>
    <col min="4" max="4" width="28" style="84" bestFit="1" customWidth="1"/>
    <col min="5" max="5" width="7" style="84" bestFit="1" customWidth="1"/>
    <col min="6" max="6" width="11" style="84" bestFit="1" customWidth="1"/>
    <col min="7" max="7" width="8.25" style="84" bestFit="1" customWidth="1"/>
    <col min="8" max="8" width="11" style="84" customWidth="1"/>
    <col min="9" max="10" width="7.125" style="84" bestFit="1" customWidth="1"/>
    <col min="11" max="16384" width="9" style="84"/>
  </cols>
  <sheetData>
    <row r="1" spans="1:12" s="83" customFormat="1">
      <c r="A1" s="83" t="s">
        <v>81</v>
      </c>
      <c r="B1" s="83" t="s">
        <v>82</v>
      </c>
      <c r="C1" s="83" t="s">
        <v>118</v>
      </c>
      <c r="D1" s="83" t="s">
        <v>119</v>
      </c>
      <c r="E1" s="83" t="s">
        <v>120</v>
      </c>
      <c r="F1" s="83" t="s">
        <v>148</v>
      </c>
      <c r="G1" s="83" t="s">
        <v>185</v>
      </c>
      <c r="H1" s="83" t="s">
        <v>186</v>
      </c>
      <c r="I1" s="83" t="s">
        <v>137</v>
      </c>
      <c r="J1" s="83" t="s">
        <v>138</v>
      </c>
      <c r="K1" s="83" t="s">
        <v>218</v>
      </c>
      <c r="L1" s="83" t="s">
        <v>219</v>
      </c>
    </row>
    <row r="2" spans="1:12">
      <c r="A2" s="84" t="s">
        <v>85</v>
      </c>
      <c r="B2" s="84" t="s">
        <v>83</v>
      </c>
      <c r="C2" s="84" t="s">
        <v>115</v>
      </c>
      <c r="D2" s="84" t="s">
        <v>121</v>
      </c>
      <c r="E2" s="84" t="s">
        <v>123</v>
      </c>
      <c r="F2" s="84" t="s">
        <v>149</v>
      </c>
      <c r="G2" s="84">
        <v>1</v>
      </c>
      <c r="H2" s="84" t="s">
        <v>187</v>
      </c>
      <c r="I2" s="84">
        <v>1</v>
      </c>
      <c r="J2" s="84">
        <v>1</v>
      </c>
      <c r="K2" s="84">
        <v>12</v>
      </c>
      <c r="L2" s="84">
        <v>7</v>
      </c>
    </row>
    <row r="3" spans="1:12">
      <c r="A3" s="84" t="s">
        <v>86</v>
      </c>
      <c r="B3" s="84" t="s">
        <v>84</v>
      </c>
      <c r="D3" s="84" t="s">
        <v>122</v>
      </c>
      <c r="E3" s="84" t="s">
        <v>124</v>
      </c>
      <c r="F3" s="84" t="s">
        <v>150</v>
      </c>
      <c r="G3" s="84">
        <v>2</v>
      </c>
      <c r="H3" s="84" t="s">
        <v>188</v>
      </c>
      <c r="I3" s="84">
        <v>21</v>
      </c>
      <c r="J3" s="84">
        <v>2</v>
      </c>
      <c r="K3" s="84">
        <v>12</v>
      </c>
      <c r="L3" s="84">
        <v>6</v>
      </c>
    </row>
    <row r="4" spans="1:12">
      <c r="A4" s="84" t="s">
        <v>87</v>
      </c>
      <c r="E4" s="84" t="s">
        <v>125</v>
      </c>
      <c r="F4" s="84" t="s">
        <v>151</v>
      </c>
      <c r="H4" s="84" t="s">
        <v>189</v>
      </c>
      <c r="I4" s="84">
        <f t="shared" ref="I4:I11" si="0">I3+5</f>
        <v>26</v>
      </c>
      <c r="J4" s="84">
        <v>3</v>
      </c>
      <c r="K4" s="84">
        <v>11</v>
      </c>
      <c r="L4" s="84">
        <v>6</v>
      </c>
    </row>
    <row r="5" spans="1:12">
      <c r="A5" s="84" t="s">
        <v>88</v>
      </c>
      <c r="F5" s="84" t="s">
        <v>152</v>
      </c>
      <c r="H5" s="84" t="s">
        <v>190</v>
      </c>
      <c r="I5" s="84">
        <f t="shared" si="0"/>
        <v>31</v>
      </c>
      <c r="J5" s="84">
        <v>4</v>
      </c>
      <c r="K5" s="84">
        <v>10</v>
      </c>
      <c r="L5" s="84">
        <v>6</v>
      </c>
    </row>
    <row r="6" spans="1:12">
      <c r="A6" s="84" t="s">
        <v>89</v>
      </c>
      <c r="F6" s="84" t="s">
        <v>153</v>
      </c>
      <c r="I6" s="84">
        <f t="shared" si="0"/>
        <v>36</v>
      </c>
      <c r="J6" s="84">
        <v>5</v>
      </c>
      <c r="K6" s="84">
        <v>9</v>
      </c>
      <c r="L6" s="84">
        <v>6</v>
      </c>
    </row>
    <row r="7" spans="1:12">
      <c r="A7" s="84" t="s">
        <v>90</v>
      </c>
      <c r="F7" s="84" t="s">
        <v>154</v>
      </c>
      <c r="I7" s="84">
        <f t="shared" si="0"/>
        <v>41</v>
      </c>
      <c r="J7" s="84">
        <v>6</v>
      </c>
      <c r="K7" s="84">
        <v>8</v>
      </c>
      <c r="L7" s="84">
        <v>6</v>
      </c>
    </row>
    <row r="8" spans="1:12">
      <c r="A8" s="84" t="s">
        <v>91</v>
      </c>
      <c r="F8" s="84" t="s">
        <v>155</v>
      </c>
      <c r="I8" s="84">
        <f t="shared" si="0"/>
        <v>46</v>
      </c>
      <c r="J8" s="84">
        <v>7</v>
      </c>
      <c r="K8" s="84">
        <v>7</v>
      </c>
      <c r="L8" s="84">
        <v>6</v>
      </c>
    </row>
    <row r="9" spans="1:12">
      <c r="A9" s="84" t="s">
        <v>92</v>
      </c>
      <c r="F9" s="84" t="s">
        <v>156</v>
      </c>
      <c r="I9" s="84">
        <f t="shared" si="0"/>
        <v>51</v>
      </c>
      <c r="J9" s="84">
        <v>8</v>
      </c>
      <c r="K9" s="84">
        <v>6</v>
      </c>
      <c r="L9" s="84">
        <v>6</v>
      </c>
    </row>
    <row r="10" spans="1:12">
      <c r="A10" s="84" t="s">
        <v>93</v>
      </c>
      <c r="F10" s="84" t="s">
        <v>157</v>
      </c>
      <c r="I10" s="84">
        <f t="shared" si="0"/>
        <v>56</v>
      </c>
      <c r="J10" s="84">
        <v>9</v>
      </c>
      <c r="K10" s="84">
        <v>5</v>
      </c>
      <c r="L10" s="84">
        <v>6</v>
      </c>
    </row>
    <row r="11" spans="1:12">
      <c r="A11" s="84" t="s">
        <v>94</v>
      </c>
      <c r="F11" s="84" t="s">
        <v>158</v>
      </c>
      <c r="I11" s="84">
        <f t="shared" si="0"/>
        <v>61</v>
      </c>
      <c r="J11" s="84">
        <v>10</v>
      </c>
      <c r="K11" s="84">
        <v>4</v>
      </c>
      <c r="L11" s="84">
        <v>6</v>
      </c>
    </row>
    <row r="12" spans="1:12">
      <c r="A12" s="84" t="s">
        <v>95</v>
      </c>
      <c r="F12" s="84" t="s">
        <v>159</v>
      </c>
      <c r="I12" s="84">
        <f t="shared" ref="I12:I23" si="1">I11+10</f>
        <v>71</v>
      </c>
      <c r="J12" s="84">
        <v>11</v>
      </c>
      <c r="K12" s="84">
        <v>3</v>
      </c>
      <c r="L12" s="84">
        <v>6</v>
      </c>
    </row>
    <row r="13" spans="1:12">
      <c r="A13" s="84" t="s">
        <v>96</v>
      </c>
      <c r="F13" s="84" t="s">
        <v>160</v>
      </c>
      <c r="I13" s="84">
        <f t="shared" si="1"/>
        <v>81</v>
      </c>
      <c r="J13" s="84">
        <v>12</v>
      </c>
      <c r="K13" s="84">
        <v>2</v>
      </c>
      <c r="L13" s="84">
        <v>6</v>
      </c>
    </row>
    <row r="14" spans="1:12">
      <c r="F14" s="84" t="s">
        <v>161</v>
      </c>
      <c r="I14" s="84">
        <f t="shared" si="1"/>
        <v>91</v>
      </c>
      <c r="J14" s="84">
        <v>13</v>
      </c>
    </row>
    <row r="15" spans="1:12">
      <c r="F15" s="84" t="s">
        <v>162</v>
      </c>
      <c r="I15" s="84">
        <f t="shared" si="1"/>
        <v>101</v>
      </c>
      <c r="J15" s="84">
        <v>14</v>
      </c>
    </row>
    <row r="16" spans="1:12">
      <c r="I16" s="84">
        <f t="shared" si="1"/>
        <v>111</v>
      </c>
      <c r="J16" s="84">
        <v>15</v>
      </c>
    </row>
    <row r="17" spans="9:10">
      <c r="I17" s="84">
        <f t="shared" si="1"/>
        <v>121</v>
      </c>
      <c r="J17" s="84">
        <v>16</v>
      </c>
    </row>
    <row r="18" spans="9:10">
      <c r="I18" s="84">
        <f t="shared" si="1"/>
        <v>131</v>
      </c>
      <c r="J18" s="84">
        <v>17</v>
      </c>
    </row>
    <row r="19" spans="9:10">
      <c r="I19" s="84">
        <f t="shared" si="1"/>
        <v>141</v>
      </c>
      <c r="J19" s="84">
        <v>18</v>
      </c>
    </row>
    <row r="20" spans="9:10">
      <c r="I20" s="84">
        <f t="shared" si="1"/>
        <v>151</v>
      </c>
      <c r="J20" s="84">
        <v>19</v>
      </c>
    </row>
    <row r="21" spans="9:10">
      <c r="I21" s="84">
        <f t="shared" si="1"/>
        <v>161</v>
      </c>
      <c r="J21" s="84">
        <v>20</v>
      </c>
    </row>
    <row r="22" spans="9:10">
      <c r="I22" s="84">
        <f t="shared" si="1"/>
        <v>171</v>
      </c>
      <c r="J22" s="84">
        <v>21</v>
      </c>
    </row>
    <row r="23" spans="9:10">
      <c r="I23" s="84">
        <f t="shared" si="1"/>
        <v>181</v>
      </c>
      <c r="J23" s="84">
        <v>21</v>
      </c>
    </row>
  </sheetData>
  <phoneticPr fontId="4"/>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7237D-A4E6-4232-9C28-57D4417B333E}">
  <sheetPr>
    <pageSetUpPr fitToPage="1"/>
  </sheetPr>
  <dimension ref="A1:Q94"/>
  <sheetViews>
    <sheetView view="pageBreakPreview" zoomScale="115" zoomScaleNormal="100" zoomScaleSheetLayoutView="115" workbookViewId="0">
      <selection activeCell="L33" sqref="L33"/>
    </sheetView>
  </sheetViews>
  <sheetFormatPr defaultColWidth="9" defaultRowHeight="18.75"/>
  <cols>
    <col min="1" max="1" width="2.375" style="152" customWidth="1"/>
    <col min="2" max="2" width="1.625" style="152" customWidth="1"/>
    <col min="3" max="3" width="14.125" style="152" customWidth="1"/>
    <col min="4" max="4" width="6.875" style="152" customWidth="1"/>
    <col min="5" max="16" width="6.625" style="152" customWidth="1"/>
    <col min="17" max="17" width="7.5" style="152" customWidth="1"/>
    <col min="18" max="16384" width="9" style="152"/>
  </cols>
  <sheetData>
    <row r="1" spans="1:17" ht="40.5" customHeight="1">
      <c r="A1" s="823" t="s">
        <v>250</v>
      </c>
      <c r="B1" s="823"/>
      <c r="C1" s="823"/>
      <c r="D1" s="823"/>
      <c r="E1" s="823"/>
      <c r="F1" s="823"/>
      <c r="G1" s="823"/>
      <c r="H1" s="823"/>
      <c r="I1" s="823"/>
      <c r="J1" s="823"/>
      <c r="K1" s="823"/>
      <c r="L1" s="823"/>
      <c r="M1" s="823"/>
      <c r="N1" s="823"/>
      <c r="O1" s="823"/>
      <c r="P1" s="823"/>
      <c r="Q1" s="823"/>
    </row>
    <row r="2" spans="1:17" ht="18" customHeight="1" thickBot="1">
      <c r="B2" s="153"/>
      <c r="C2" s="153"/>
    </row>
    <row r="3" spans="1:17" ht="18" customHeight="1" thickBot="1">
      <c r="B3" s="153"/>
      <c r="C3" s="153"/>
      <c r="H3" s="824" t="s">
        <v>224</v>
      </c>
      <c r="I3" s="825"/>
      <c r="J3" s="825"/>
      <c r="K3" s="825"/>
      <c r="L3" s="826"/>
      <c r="M3" s="827">
        <f>'0_基本情報'!$D$4</f>
        <v>0</v>
      </c>
      <c r="N3" s="828"/>
      <c r="O3" s="828"/>
      <c r="P3" s="828"/>
      <c r="Q3" s="829"/>
    </row>
    <row r="4" spans="1:17" ht="18" customHeight="1">
      <c r="B4" s="153"/>
      <c r="C4" s="153"/>
      <c r="H4" s="154"/>
      <c r="I4" s="154"/>
      <c r="J4" s="154"/>
      <c r="K4" s="154"/>
      <c r="L4" s="154"/>
      <c r="M4" s="154"/>
      <c r="N4" s="154"/>
      <c r="O4" s="154"/>
      <c r="P4" s="154"/>
      <c r="Q4" s="154"/>
    </row>
    <row r="5" spans="1:17" ht="18" customHeight="1">
      <c r="B5" s="152" t="s">
        <v>225</v>
      </c>
      <c r="H5" s="154"/>
      <c r="I5" s="154"/>
      <c r="J5" s="154"/>
      <c r="K5" s="154"/>
      <c r="L5" s="154"/>
      <c r="M5" s="154"/>
      <c r="N5" s="154"/>
      <c r="O5" s="154"/>
      <c r="P5" s="154"/>
      <c r="Q5" s="154"/>
    </row>
    <row r="6" spans="1:17" ht="18" customHeight="1">
      <c r="B6" s="152" t="s">
        <v>226</v>
      </c>
      <c r="H6" s="154"/>
      <c r="I6" s="154"/>
      <c r="J6" s="154"/>
      <c r="K6" s="154"/>
      <c r="L6" s="154"/>
      <c r="M6" s="154"/>
      <c r="N6" s="154"/>
      <c r="O6" s="154"/>
      <c r="P6" s="154"/>
      <c r="Q6" s="154"/>
    </row>
    <row r="7" spans="1:17" ht="18" customHeight="1">
      <c r="B7" s="152" t="s">
        <v>227</v>
      </c>
      <c r="C7" s="155"/>
      <c r="H7" s="154"/>
      <c r="I7" s="154"/>
      <c r="J7" s="154"/>
      <c r="K7" s="154"/>
      <c r="L7" s="154"/>
      <c r="M7" s="154"/>
      <c r="N7" s="154"/>
      <c r="O7" s="154"/>
      <c r="P7" s="154"/>
      <c r="Q7" s="154"/>
    </row>
    <row r="8" spans="1:17" ht="18" customHeight="1">
      <c r="B8" s="155"/>
      <c r="C8" s="155"/>
      <c r="H8" s="154"/>
      <c r="I8" s="154"/>
      <c r="J8" s="154"/>
      <c r="K8" s="154"/>
      <c r="L8" s="154"/>
      <c r="M8" s="154"/>
      <c r="N8" s="154"/>
      <c r="O8" s="154"/>
      <c r="P8" s="154"/>
      <c r="Q8" s="154"/>
    </row>
    <row r="9" spans="1:17" ht="18" customHeight="1" thickBot="1">
      <c r="A9" s="156" t="s">
        <v>228</v>
      </c>
    </row>
    <row r="10" spans="1:17" ht="17.25" customHeight="1">
      <c r="B10" s="830" t="s">
        <v>229</v>
      </c>
      <c r="C10" s="831"/>
      <c r="D10" s="831"/>
      <c r="E10" s="157">
        <v>4</v>
      </c>
      <c r="F10" s="158">
        <v>5</v>
      </c>
      <c r="G10" s="158">
        <v>6</v>
      </c>
      <c r="H10" s="158">
        <v>7</v>
      </c>
      <c r="I10" s="158">
        <v>8</v>
      </c>
      <c r="J10" s="158">
        <v>9</v>
      </c>
      <c r="K10" s="158">
        <v>10</v>
      </c>
      <c r="L10" s="158">
        <v>11</v>
      </c>
      <c r="M10" s="158">
        <v>12</v>
      </c>
      <c r="N10" s="158">
        <v>1</v>
      </c>
      <c r="O10" s="158">
        <v>2</v>
      </c>
      <c r="P10" s="159">
        <v>3</v>
      </c>
      <c r="Q10" s="834" t="s">
        <v>230</v>
      </c>
    </row>
    <row r="11" spans="1:17" ht="17.25" customHeight="1">
      <c r="B11" s="832"/>
      <c r="C11" s="833"/>
      <c r="D11" s="833"/>
      <c r="E11" s="836" t="s">
        <v>231</v>
      </c>
      <c r="F11" s="837"/>
      <c r="G11" s="837"/>
      <c r="H11" s="837"/>
      <c r="I11" s="837"/>
      <c r="J11" s="837"/>
      <c r="K11" s="837"/>
      <c r="L11" s="837"/>
      <c r="M11" s="837"/>
      <c r="N11" s="837"/>
      <c r="O11" s="837"/>
      <c r="P11" s="838"/>
      <c r="Q11" s="835"/>
    </row>
    <row r="12" spans="1:17" ht="17.25" customHeight="1">
      <c r="B12" s="847" t="s">
        <v>232</v>
      </c>
      <c r="C12" s="848"/>
      <c r="D12" s="160" t="s">
        <v>233</v>
      </c>
      <c r="E12" s="161"/>
      <c r="F12" s="162"/>
      <c r="G12" s="162"/>
      <c r="H12" s="162"/>
      <c r="I12" s="162"/>
      <c r="J12" s="162"/>
      <c r="K12" s="162"/>
      <c r="L12" s="162"/>
      <c r="M12" s="162"/>
      <c r="N12" s="162"/>
      <c r="O12" s="162"/>
      <c r="P12" s="163"/>
      <c r="Q12" s="164">
        <f>ROUND(SUM(E12:P12)/12,0)</f>
        <v>0</v>
      </c>
    </row>
    <row r="13" spans="1:17" ht="17.25" customHeight="1">
      <c r="B13" s="849"/>
      <c r="C13" s="850"/>
      <c r="D13" s="165" t="s">
        <v>234</v>
      </c>
      <c r="E13" s="166"/>
      <c r="F13" s="167" t="str">
        <f>IFERROR(F12/$E12,"")</f>
        <v/>
      </c>
      <c r="G13" s="167" t="str">
        <f t="shared" ref="G13:P13" si="0">IFERROR(G12/$E12,"")</f>
        <v/>
      </c>
      <c r="H13" s="167" t="str">
        <f t="shared" si="0"/>
        <v/>
      </c>
      <c r="I13" s="167" t="str">
        <f t="shared" si="0"/>
        <v/>
      </c>
      <c r="J13" s="167" t="str">
        <f t="shared" si="0"/>
        <v/>
      </c>
      <c r="K13" s="167" t="str">
        <f t="shared" si="0"/>
        <v/>
      </c>
      <c r="L13" s="167" t="str">
        <f t="shared" si="0"/>
        <v/>
      </c>
      <c r="M13" s="167" t="str">
        <f t="shared" si="0"/>
        <v/>
      </c>
      <c r="N13" s="167" t="str">
        <f t="shared" si="0"/>
        <v/>
      </c>
      <c r="O13" s="167" t="str">
        <f t="shared" si="0"/>
        <v/>
      </c>
      <c r="P13" s="168" t="str">
        <f t="shared" si="0"/>
        <v/>
      </c>
      <c r="Q13" s="169" t="s">
        <v>235</v>
      </c>
    </row>
    <row r="14" spans="1:17" ht="17.25" customHeight="1">
      <c r="B14" s="847" t="s">
        <v>236</v>
      </c>
      <c r="C14" s="848"/>
      <c r="D14" s="160" t="s">
        <v>233</v>
      </c>
      <c r="E14" s="161"/>
      <c r="F14" s="162"/>
      <c r="G14" s="162"/>
      <c r="H14" s="162"/>
      <c r="I14" s="162"/>
      <c r="J14" s="162"/>
      <c r="K14" s="162"/>
      <c r="L14" s="162"/>
      <c r="M14" s="162"/>
      <c r="N14" s="162"/>
      <c r="O14" s="162"/>
      <c r="P14" s="163"/>
      <c r="Q14" s="164">
        <f>ROUND(SUM(E14:P14)/12,0)</f>
        <v>0</v>
      </c>
    </row>
    <row r="15" spans="1:17" ht="17.25" customHeight="1">
      <c r="B15" s="849"/>
      <c r="C15" s="850"/>
      <c r="D15" s="165" t="s">
        <v>234</v>
      </c>
      <c r="E15" s="166"/>
      <c r="F15" s="167" t="str">
        <f>IFERROR(F14/$E14,"")</f>
        <v/>
      </c>
      <c r="G15" s="167" t="str">
        <f t="shared" ref="G15:P15" si="1">IFERROR(G14/$E14,"")</f>
        <v/>
      </c>
      <c r="H15" s="167" t="str">
        <f t="shared" si="1"/>
        <v/>
      </c>
      <c r="I15" s="167" t="str">
        <f t="shared" si="1"/>
        <v/>
      </c>
      <c r="J15" s="167" t="str">
        <f t="shared" si="1"/>
        <v/>
      </c>
      <c r="K15" s="167" t="str">
        <f t="shared" si="1"/>
        <v/>
      </c>
      <c r="L15" s="167" t="str">
        <f t="shared" si="1"/>
        <v/>
      </c>
      <c r="M15" s="167" t="str">
        <f t="shared" si="1"/>
        <v/>
      </c>
      <c r="N15" s="167" t="str">
        <f t="shared" si="1"/>
        <v/>
      </c>
      <c r="O15" s="167" t="str">
        <f t="shared" si="1"/>
        <v/>
      </c>
      <c r="P15" s="168" t="str">
        <f t="shared" si="1"/>
        <v/>
      </c>
      <c r="Q15" s="169" t="s">
        <v>235</v>
      </c>
    </row>
    <row r="16" spans="1:17" ht="17.25" customHeight="1">
      <c r="B16" s="851" t="s">
        <v>237</v>
      </c>
      <c r="C16" s="852"/>
      <c r="D16" s="160" t="s">
        <v>233</v>
      </c>
      <c r="E16" s="161"/>
      <c r="F16" s="162"/>
      <c r="G16" s="162"/>
      <c r="H16" s="162"/>
      <c r="I16" s="162"/>
      <c r="J16" s="162"/>
      <c r="K16" s="162"/>
      <c r="L16" s="162"/>
      <c r="M16" s="162"/>
      <c r="N16" s="162"/>
      <c r="O16" s="162"/>
      <c r="P16" s="163"/>
      <c r="Q16" s="164">
        <f>ROUND(SUM(E16:P16)/12,0)</f>
        <v>0</v>
      </c>
    </row>
    <row r="17" spans="1:17" ht="17.25" customHeight="1">
      <c r="B17" s="851"/>
      <c r="C17" s="852"/>
      <c r="D17" s="165" t="s">
        <v>234</v>
      </c>
      <c r="E17" s="166"/>
      <c r="F17" s="167" t="str">
        <f>IFERROR(F16/$E16,"")</f>
        <v/>
      </c>
      <c r="G17" s="167" t="str">
        <f t="shared" ref="G17:P17" si="2">IFERROR(G16/$E16,"")</f>
        <v/>
      </c>
      <c r="H17" s="167" t="str">
        <f t="shared" si="2"/>
        <v/>
      </c>
      <c r="I17" s="167" t="str">
        <f t="shared" si="2"/>
        <v/>
      </c>
      <c r="J17" s="167" t="str">
        <f t="shared" si="2"/>
        <v/>
      </c>
      <c r="K17" s="167" t="str">
        <f t="shared" si="2"/>
        <v/>
      </c>
      <c r="L17" s="167" t="str">
        <f t="shared" si="2"/>
        <v/>
      </c>
      <c r="M17" s="167" t="str">
        <f t="shared" si="2"/>
        <v/>
      </c>
      <c r="N17" s="167" t="str">
        <f t="shared" si="2"/>
        <v/>
      </c>
      <c r="O17" s="167" t="str">
        <f t="shared" si="2"/>
        <v/>
      </c>
      <c r="P17" s="168" t="str">
        <f t="shared" si="2"/>
        <v/>
      </c>
      <c r="Q17" s="169"/>
    </row>
    <row r="18" spans="1:17" ht="17.25" customHeight="1">
      <c r="B18" s="847" t="s">
        <v>238</v>
      </c>
      <c r="C18" s="848"/>
      <c r="D18" s="160" t="s">
        <v>233</v>
      </c>
      <c r="E18" s="161"/>
      <c r="F18" s="162"/>
      <c r="G18" s="162"/>
      <c r="H18" s="162"/>
      <c r="I18" s="162"/>
      <c r="J18" s="162"/>
      <c r="K18" s="162"/>
      <c r="L18" s="162"/>
      <c r="M18" s="162"/>
      <c r="N18" s="162"/>
      <c r="O18" s="162"/>
      <c r="P18" s="163"/>
      <c r="Q18" s="164">
        <f>ROUND(SUM(E18:P18)/12,0)</f>
        <v>0</v>
      </c>
    </row>
    <row r="19" spans="1:17" ht="17.25" customHeight="1">
      <c r="B19" s="849"/>
      <c r="C19" s="853"/>
      <c r="D19" s="165" t="s">
        <v>234</v>
      </c>
      <c r="E19" s="166"/>
      <c r="F19" s="167" t="str">
        <f>IFERROR(F18/$E18,"")</f>
        <v/>
      </c>
      <c r="G19" s="167" t="str">
        <f t="shared" ref="G19:P19" si="3">IFERROR(G18/$E18,"")</f>
        <v/>
      </c>
      <c r="H19" s="167" t="str">
        <f t="shared" si="3"/>
        <v/>
      </c>
      <c r="I19" s="167" t="str">
        <f t="shared" si="3"/>
        <v/>
      </c>
      <c r="J19" s="167" t="str">
        <f t="shared" si="3"/>
        <v/>
      </c>
      <c r="K19" s="167" t="str">
        <f t="shared" si="3"/>
        <v/>
      </c>
      <c r="L19" s="167" t="str">
        <f t="shared" si="3"/>
        <v/>
      </c>
      <c r="M19" s="167" t="str">
        <f t="shared" si="3"/>
        <v/>
      </c>
      <c r="N19" s="167" t="str">
        <f t="shared" si="3"/>
        <v/>
      </c>
      <c r="O19" s="167" t="str">
        <f t="shared" si="3"/>
        <v/>
      </c>
      <c r="P19" s="168" t="str">
        <f t="shared" si="3"/>
        <v/>
      </c>
      <c r="Q19" s="169"/>
    </row>
    <row r="20" spans="1:17" ht="17.25" customHeight="1">
      <c r="B20" s="847" t="s">
        <v>239</v>
      </c>
      <c r="C20" s="848"/>
      <c r="D20" s="160" t="s">
        <v>233</v>
      </c>
      <c r="E20" s="161"/>
      <c r="F20" s="162"/>
      <c r="G20" s="162"/>
      <c r="H20" s="162"/>
      <c r="I20" s="162"/>
      <c r="J20" s="162"/>
      <c r="K20" s="162"/>
      <c r="L20" s="162"/>
      <c r="M20" s="162"/>
      <c r="N20" s="162"/>
      <c r="O20" s="162"/>
      <c r="P20" s="163"/>
      <c r="Q20" s="164">
        <f>ROUND(SUM(E20:P20)/12,0)</f>
        <v>0</v>
      </c>
    </row>
    <row r="21" spans="1:17" ht="17.25" customHeight="1">
      <c r="B21" s="849"/>
      <c r="C21" s="853"/>
      <c r="D21" s="165" t="s">
        <v>234</v>
      </c>
      <c r="E21" s="166"/>
      <c r="F21" s="167" t="str">
        <f>IFERROR(F20/$E20,"")</f>
        <v/>
      </c>
      <c r="G21" s="167" t="str">
        <f t="shared" ref="G21:P21" si="4">IFERROR(G20/$E20,"")</f>
        <v/>
      </c>
      <c r="H21" s="167" t="str">
        <f t="shared" si="4"/>
        <v/>
      </c>
      <c r="I21" s="167" t="str">
        <f t="shared" si="4"/>
        <v/>
      </c>
      <c r="J21" s="167" t="str">
        <f t="shared" si="4"/>
        <v/>
      </c>
      <c r="K21" s="167" t="str">
        <f t="shared" si="4"/>
        <v/>
      </c>
      <c r="L21" s="167" t="str">
        <f t="shared" si="4"/>
        <v/>
      </c>
      <c r="M21" s="167" t="str">
        <f t="shared" si="4"/>
        <v/>
      </c>
      <c r="N21" s="167" t="str">
        <f t="shared" si="4"/>
        <v/>
      </c>
      <c r="O21" s="167" t="str">
        <f t="shared" si="4"/>
        <v/>
      </c>
      <c r="P21" s="168" t="str">
        <f t="shared" si="4"/>
        <v/>
      </c>
      <c r="Q21" s="169"/>
    </row>
    <row r="22" spans="1:17" ht="17.25" customHeight="1">
      <c r="B22" s="847" t="s">
        <v>240</v>
      </c>
      <c r="C22" s="864"/>
      <c r="D22" s="160" t="s">
        <v>233</v>
      </c>
      <c r="E22" s="161"/>
      <c r="F22" s="162"/>
      <c r="G22" s="162"/>
      <c r="H22" s="162"/>
      <c r="I22" s="162"/>
      <c r="J22" s="162"/>
      <c r="K22" s="162"/>
      <c r="L22" s="162"/>
      <c r="M22" s="162"/>
      <c r="N22" s="162"/>
      <c r="O22" s="162"/>
      <c r="P22" s="163"/>
      <c r="Q22" s="164">
        <f>ROUND(SUM(E22:P22)/12,0)</f>
        <v>0</v>
      </c>
    </row>
    <row r="23" spans="1:17" ht="17.25" customHeight="1" thickBot="1">
      <c r="B23" s="865"/>
      <c r="C23" s="866"/>
      <c r="D23" s="170" t="s">
        <v>234</v>
      </c>
      <c r="E23" s="171"/>
      <c r="F23" s="172" t="str">
        <f>IFERROR(F22/$E22,"")</f>
        <v/>
      </c>
      <c r="G23" s="172" t="str">
        <f t="shared" ref="G23:P23" si="5">IFERROR(G22/$E22,"")</f>
        <v/>
      </c>
      <c r="H23" s="172" t="str">
        <f t="shared" si="5"/>
        <v/>
      </c>
      <c r="I23" s="172" t="str">
        <f t="shared" si="5"/>
        <v/>
      </c>
      <c r="J23" s="172" t="str">
        <f t="shared" si="5"/>
        <v/>
      </c>
      <c r="K23" s="172" t="str">
        <f t="shared" si="5"/>
        <v/>
      </c>
      <c r="L23" s="172" t="str">
        <f t="shared" si="5"/>
        <v/>
      </c>
      <c r="M23" s="172" t="str">
        <f t="shared" si="5"/>
        <v/>
      </c>
      <c r="N23" s="172" t="str">
        <f t="shared" si="5"/>
        <v/>
      </c>
      <c r="O23" s="172" t="str">
        <f t="shared" si="5"/>
        <v/>
      </c>
      <c r="P23" s="173" t="str">
        <f t="shared" si="5"/>
        <v/>
      </c>
      <c r="Q23" s="174"/>
    </row>
    <row r="24" spans="1:17" ht="17.25" customHeight="1" thickTop="1" thickBot="1">
      <c r="B24" s="867" t="s">
        <v>241</v>
      </c>
      <c r="C24" s="868"/>
      <c r="D24" s="175"/>
      <c r="E24" s="176">
        <f>SUM(E12,E14,E16,E18,E20,E22)</f>
        <v>0</v>
      </c>
      <c r="F24" s="177">
        <f>SUM(F12,F14,F16,F18,F20,F22)</f>
        <v>0</v>
      </c>
      <c r="G24" s="177">
        <f>SUM(G12,G14,G16,G18,G20,G22)</f>
        <v>0</v>
      </c>
      <c r="H24" s="177">
        <f>SUM(H12,H14,H16,H18,H20,H22)</f>
        <v>0</v>
      </c>
      <c r="I24" s="177">
        <f t="shared" ref="I24:P24" si="6">SUM(I12,I14,I16,I18,I20,I22)</f>
        <v>0</v>
      </c>
      <c r="J24" s="177">
        <f t="shared" si="6"/>
        <v>0</v>
      </c>
      <c r="K24" s="177">
        <f t="shared" si="6"/>
        <v>0</v>
      </c>
      <c r="L24" s="177">
        <f t="shared" si="6"/>
        <v>0</v>
      </c>
      <c r="M24" s="177">
        <f t="shared" si="6"/>
        <v>0</v>
      </c>
      <c r="N24" s="177">
        <f t="shared" si="6"/>
        <v>0</v>
      </c>
      <c r="O24" s="177">
        <f t="shared" si="6"/>
        <v>0</v>
      </c>
      <c r="P24" s="177">
        <f t="shared" si="6"/>
        <v>0</v>
      </c>
      <c r="Q24" s="179">
        <f>SUM(Q12,Q14,Q16,Q18,Q20,Q22)</f>
        <v>0</v>
      </c>
    </row>
    <row r="25" spans="1:17" ht="17.25" customHeight="1">
      <c r="B25" s="154"/>
      <c r="C25" s="154"/>
      <c r="D25" s="154"/>
      <c r="F25" s="180"/>
      <c r="G25" s="180"/>
      <c r="H25" s="180"/>
      <c r="I25" s="180"/>
      <c r="J25" s="180"/>
      <c r="K25" s="180"/>
      <c r="L25" s="180"/>
      <c r="M25" s="180"/>
      <c r="N25" s="180"/>
      <c r="O25" s="180"/>
      <c r="P25" s="180"/>
    </row>
    <row r="26" spans="1:17" ht="17.25" customHeight="1">
      <c r="B26" s="154"/>
      <c r="C26" s="154"/>
      <c r="D26" s="154"/>
      <c r="F26" s="180"/>
      <c r="G26" s="180"/>
      <c r="H26" s="180"/>
      <c r="I26" s="180"/>
      <c r="J26" s="180"/>
      <c r="K26" s="180"/>
      <c r="L26" s="180"/>
      <c r="M26" s="180"/>
      <c r="N26" s="180"/>
      <c r="O26" s="180"/>
      <c r="P26" s="180"/>
    </row>
    <row r="27" spans="1:17" ht="17.25" customHeight="1" thickBot="1">
      <c r="A27" s="156" t="s">
        <v>242</v>
      </c>
      <c r="E27" s="181"/>
    </row>
    <row r="28" spans="1:17" ht="17.25" customHeight="1">
      <c r="B28" s="858" t="s">
        <v>243</v>
      </c>
      <c r="C28" s="859"/>
      <c r="D28" s="860"/>
      <c r="E28" s="157">
        <v>4</v>
      </c>
      <c r="F28" s="182">
        <v>5</v>
      </c>
      <c r="G28" s="182">
        <v>6</v>
      </c>
      <c r="H28" s="159">
        <v>7</v>
      </c>
      <c r="I28" s="158">
        <v>8</v>
      </c>
      <c r="J28" s="158">
        <v>9</v>
      </c>
      <c r="K28" s="183">
        <v>10</v>
      </c>
      <c r="L28" s="158">
        <v>11</v>
      </c>
      <c r="M28" s="158">
        <v>12</v>
      </c>
      <c r="N28" s="158">
        <v>1</v>
      </c>
      <c r="O28" s="158">
        <v>2</v>
      </c>
      <c r="P28" s="159">
        <v>3</v>
      </c>
      <c r="Q28" s="839" t="s">
        <v>230</v>
      </c>
    </row>
    <row r="29" spans="1:17" ht="17.25" customHeight="1">
      <c r="B29" s="861"/>
      <c r="C29" s="862"/>
      <c r="D29" s="863"/>
      <c r="E29" s="841" t="s">
        <v>231</v>
      </c>
      <c r="F29" s="842"/>
      <c r="G29" s="842"/>
      <c r="H29" s="843"/>
      <c r="I29" s="844" t="s">
        <v>244</v>
      </c>
      <c r="J29" s="845"/>
      <c r="K29" s="845"/>
      <c r="L29" s="845"/>
      <c r="M29" s="845"/>
      <c r="N29" s="845"/>
      <c r="O29" s="845"/>
      <c r="P29" s="846"/>
      <c r="Q29" s="840"/>
    </row>
    <row r="30" spans="1:17" ht="18" customHeight="1">
      <c r="B30" s="869" t="str">
        <f>$B$12</f>
        <v>５歳児</v>
      </c>
      <c r="C30" s="870"/>
      <c r="D30" s="184" t="s">
        <v>233</v>
      </c>
      <c r="E30" s="401"/>
      <c r="F30" s="185"/>
      <c r="G30" s="185"/>
      <c r="H30" s="186"/>
      <c r="I30" s="187" t="str">
        <f t="shared" ref="I30:P30" si="7">IFERROR($E$30*I13,"")</f>
        <v/>
      </c>
      <c r="J30" s="187" t="str">
        <f t="shared" si="7"/>
        <v/>
      </c>
      <c r="K30" s="187" t="str">
        <f t="shared" si="7"/>
        <v/>
      </c>
      <c r="L30" s="187" t="str">
        <f t="shared" si="7"/>
        <v/>
      </c>
      <c r="M30" s="187" t="str">
        <f t="shared" si="7"/>
        <v/>
      </c>
      <c r="N30" s="187" t="str">
        <f t="shared" si="7"/>
        <v/>
      </c>
      <c r="O30" s="187" t="str">
        <f t="shared" si="7"/>
        <v/>
      </c>
      <c r="P30" s="188" t="str">
        <f t="shared" si="7"/>
        <v/>
      </c>
      <c r="Q30" s="189">
        <f t="shared" ref="Q30:Q35" si="8">ROUND(SUM(E30:P30)/12,0)</f>
        <v>0</v>
      </c>
    </row>
    <row r="31" spans="1:17" ht="18" customHeight="1">
      <c r="B31" s="869" t="str">
        <f>$B$14</f>
        <v>４歳児</v>
      </c>
      <c r="C31" s="870"/>
      <c r="D31" s="184" t="s">
        <v>233</v>
      </c>
      <c r="E31" s="401"/>
      <c r="F31" s="185"/>
      <c r="G31" s="185"/>
      <c r="H31" s="186"/>
      <c r="I31" s="187" t="str">
        <f t="shared" ref="I31:P31" si="9">IFERROR($E$31*I15,"")</f>
        <v/>
      </c>
      <c r="J31" s="187" t="str">
        <f t="shared" si="9"/>
        <v/>
      </c>
      <c r="K31" s="187" t="str">
        <f t="shared" si="9"/>
        <v/>
      </c>
      <c r="L31" s="187" t="str">
        <f t="shared" si="9"/>
        <v/>
      </c>
      <c r="M31" s="187" t="str">
        <f t="shared" si="9"/>
        <v/>
      </c>
      <c r="N31" s="187" t="str">
        <f t="shared" si="9"/>
        <v/>
      </c>
      <c r="O31" s="187" t="str">
        <f t="shared" si="9"/>
        <v/>
      </c>
      <c r="P31" s="188" t="str">
        <f t="shared" si="9"/>
        <v/>
      </c>
      <c r="Q31" s="189">
        <f t="shared" si="8"/>
        <v>0</v>
      </c>
    </row>
    <row r="32" spans="1:17" ht="18" customHeight="1">
      <c r="B32" s="847" t="str">
        <f>$B$16</f>
        <v>３歳児</v>
      </c>
      <c r="C32" s="864"/>
      <c r="D32" s="190" t="s">
        <v>233</v>
      </c>
      <c r="E32" s="401"/>
      <c r="F32" s="185"/>
      <c r="G32" s="185"/>
      <c r="H32" s="186"/>
      <c r="I32" s="187" t="str">
        <f t="shared" ref="I32:P32" si="10">IFERROR($E$32*I17,"")</f>
        <v/>
      </c>
      <c r="J32" s="187" t="str">
        <f t="shared" si="10"/>
        <v/>
      </c>
      <c r="K32" s="187" t="str">
        <f t="shared" si="10"/>
        <v/>
      </c>
      <c r="L32" s="187" t="str">
        <f t="shared" si="10"/>
        <v/>
      </c>
      <c r="M32" s="187" t="str">
        <f t="shared" si="10"/>
        <v/>
      </c>
      <c r="N32" s="187" t="str">
        <f t="shared" si="10"/>
        <v/>
      </c>
      <c r="O32" s="187" t="str">
        <f t="shared" si="10"/>
        <v/>
      </c>
      <c r="P32" s="188" t="str">
        <f t="shared" si="10"/>
        <v/>
      </c>
      <c r="Q32" s="189">
        <f t="shared" si="8"/>
        <v>0</v>
      </c>
    </row>
    <row r="33" spans="1:17" ht="18" customHeight="1">
      <c r="B33" s="869" t="str">
        <f>$B$18</f>
        <v>２歳児</v>
      </c>
      <c r="C33" s="870"/>
      <c r="D33" s="184" t="s">
        <v>233</v>
      </c>
      <c r="E33" s="401"/>
      <c r="F33" s="185"/>
      <c r="G33" s="185"/>
      <c r="H33" s="186"/>
      <c r="I33" s="187" t="str">
        <f t="shared" ref="I33:P33" si="11">IFERROR($E$33*I19,"")</f>
        <v/>
      </c>
      <c r="J33" s="187" t="str">
        <f t="shared" si="11"/>
        <v/>
      </c>
      <c r="K33" s="187" t="str">
        <f t="shared" si="11"/>
        <v/>
      </c>
      <c r="L33" s="187" t="str">
        <f t="shared" si="11"/>
        <v/>
      </c>
      <c r="M33" s="187" t="str">
        <f t="shared" si="11"/>
        <v/>
      </c>
      <c r="N33" s="187" t="str">
        <f t="shared" si="11"/>
        <v/>
      </c>
      <c r="O33" s="187" t="str">
        <f t="shared" si="11"/>
        <v/>
      </c>
      <c r="P33" s="188" t="str">
        <f t="shared" si="11"/>
        <v/>
      </c>
      <c r="Q33" s="189">
        <f t="shared" si="8"/>
        <v>0</v>
      </c>
    </row>
    <row r="34" spans="1:17" ht="18" customHeight="1">
      <c r="B34" s="869" t="str">
        <f>$B$20</f>
        <v>１歳児</v>
      </c>
      <c r="C34" s="870"/>
      <c r="D34" s="184" t="s">
        <v>233</v>
      </c>
      <c r="E34" s="401"/>
      <c r="F34" s="185"/>
      <c r="G34" s="185"/>
      <c r="H34" s="186"/>
      <c r="I34" s="187" t="str">
        <f t="shared" ref="I34:P34" si="12">IFERROR($E$34*I21,"")</f>
        <v/>
      </c>
      <c r="J34" s="187" t="str">
        <f t="shared" si="12"/>
        <v/>
      </c>
      <c r="K34" s="187" t="str">
        <f t="shared" si="12"/>
        <v/>
      </c>
      <c r="L34" s="187" t="str">
        <f t="shared" si="12"/>
        <v/>
      </c>
      <c r="M34" s="187" t="str">
        <f t="shared" si="12"/>
        <v/>
      </c>
      <c r="N34" s="187" t="str">
        <f t="shared" si="12"/>
        <v/>
      </c>
      <c r="O34" s="187" t="str">
        <f t="shared" si="12"/>
        <v/>
      </c>
      <c r="P34" s="188" t="str">
        <f t="shared" si="12"/>
        <v/>
      </c>
      <c r="Q34" s="189">
        <f t="shared" si="8"/>
        <v>0</v>
      </c>
    </row>
    <row r="35" spans="1:17" ht="18" customHeight="1" thickBot="1">
      <c r="B35" s="854" t="str">
        <f>$B$22</f>
        <v>０歳児</v>
      </c>
      <c r="C35" s="855"/>
      <c r="D35" s="191" t="s">
        <v>233</v>
      </c>
      <c r="E35" s="401"/>
      <c r="F35" s="185"/>
      <c r="G35" s="185"/>
      <c r="H35" s="186"/>
      <c r="I35" s="193" t="str">
        <f t="shared" ref="I35:P35" si="13">IFERROR($E$35*I23,"")</f>
        <v/>
      </c>
      <c r="J35" s="193" t="str">
        <f t="shared" si="13"/>
        <v/>
      </c>
      <c r="K35" s="193" t="str">
        <f t="shared" si="13"/>
        <v/>
      </c>
      <c r="L35" s="193" t="str">
        <f t="shared" si="13"/>
        <v/>
      </c>
      <c r="M35" s="193" t="str">
        <f t="shared" si="13"/>
        <v/>
      </c>
      <c r="N35" s="193" t="str">
        <f t="shared" si="13"/>
        <v/>
      </c>
      <c r="O35" s="193" t="str">
        <f t="shared" si="13"/>
        <v/>
      </c>
      <c r="P35" s="194" t="str">
        <f t="shared" si="13"/>
        <v/>
      </c>
      <c r="Q35" s="195">
        <f t="shared" si="8"/>
        <v>0</v>
      </c>
    </row>
    <row r="36" spans="1:17" ht="18" customHeight="1" thickTop="1" thickBot="1">
      <c r="B36" s="856" t="s">
        <v>241</v>
      </c>
      <c r="C36" s="857"/>
      <c r="D36" s="196"/>
      <c r="E36" s="197">
        <f>SUM(E30:E35)</f>
        <v>0</v>
      </c>
      <c r="F36" s="198">
        <f t="shared" ref="F36:P36" si="14">SUM(F30:F35)</f>
        <v>0</v>
      </c>
      <c r="G36" s="199">
        <f t="shared" si="14"/>
        <v>0</v>
      </c>
      <c r="H36" s="200">
        <f t="shared" si="14"/>
        <v>0</v>
      </c>
      <c r="I36" s="200">
        <f t="shared" si="14"/>
        <v>0</v>
      </c>
      <c r="J36" s="200">
        <f t="shared" si="14"/>
        <v>0</v>
      </c>
      <c r="K36" s="200">
        <f t="shared" si="14"/>
        <v>0</v>
      </c>
      <c r="L36" s="200">
        <f t="shared" si="14"/>
        <v>0</v>
      </c>
      <c r="M36" s="200">
        <f t="shared" si="14"/>
        <v>0</v>
      </c>
      <c r="N36" s="200">
        <f t="shared" si="14"/>
        <v>0</v>
      </c>
      <c r="O36" s="200">
        <f t="shared" si="14"/>
        <v>0</v>
      </c>
      <c r="P36" s="200">
        <f t="shared" si="14"/>
        <v>0</v>
      </c>
      <c r="Q36" s="201">
        <f>SUM(Q30:Q35)</f>
        <v>0</v>
      </c>
    </row>
    <row r="37" spans="1:17" ht="17.25" customHeight="1">
      <c r="B37" s="202" t="s">
        <v>245</v>
      </c>
    </row>
    <row r="38" spans="1:17" ht="17.25" customHeight="1"/>
    <row r="39" spans="1:17" ht="17.25" customHeight="1"/>
    <row r="40" spans="1:17" ht="17.25" customHeight="1"/>
    <row r="41" spans="1:17" ht="17.25" customHeight="1"/>
    <row r="42" spans="1:17" ht="17.25" customHeight="1" thickBot="1">
      <c r="A42" s="156" t="s">
        <v>246</v>
      </c>
      <c r="E42" s="181"/>
    </row>
    <row r="43" spans="1:17" ht="17.25" customHeight="1">
      <c r="B43" s="858" t="s">
        <v>243</v>
      </c>
      <c r="C43" s="859"/>
      <c r="D43" s="860"/>
      <c r="E43" s="157">
        <v>4</v>
      </c>
      <c r="F43" s="182">
        <v>5</v>
      </c>
      <c r="G43" s="182">
        <v>6</v>
      </c>
      <c r="H43" s="159">
        <v>7</v>
      </c>
      <c r="I43" s="158">
        <v>8</v>
      </c>
      <c r="J43" s="158">
        <v>9</v>
      </c>
      <c r="K43" s="183">
        <v>10</v>
      </c>
      <c r="L43" s="158">
        <v>11</v>
      </c>
      <c r="M43" s="158">
        <v>12</v>
      </c>
      <c r="N43" s="158">
        <v>1</v>
      </c>
      <c r="O43" s="158">
        <v>2</v>
      </c>
      <c r="P43" s="159">
        <v>3</v>
      </c>
      <c r="Q43" s="839" t="s">
        <v>230</v>
      </c>
    </row>
    <row r="44" spans="1:17" ht="17.25" customHeight="1">
      <c r="B44" s="861"/>
      <c r="C44" s="862"/>
      <c r="D44" s="863"/>
      <c r="E44" s="841" t="s">
        <v>231</v>
      </c>
      <c r="F44" s="842"/>
      <c r="G44" s="842"/>
      <c r="H44" s="843"/>
      <c r="I44" s="844" t="s">
        <v>247</v>
      </c>
      <c r="J44" s="845"/>
      <c r="K44" s="845"/>
      <c r="L44" s="845"/>
      <c r="M44" s="845"/>
      <c r="N44" s="845"/>
      <c r="O44" s="845"/>
      <c r="P44" s="846"/>
      <c r="Q44" s="840"/>
    </row>
    <row r="45" spans="1:17" ht="18" customHeight="1">
      <c r="B45" s="869" t="str">
        <f>$B$12</f>
        <v>５歳児</v>
      </c>
      <c r="C45" s="870"/>
      <c r="D45" s="203" t="s">
        <v>233</v>
      </c>
      <c r="E45" s="204">
        <f t="shared" ref="E45:H50" si="15">E30</f>
        <v>0</v>
      </c>
      <c r="F45" s="205">
        <f t="shared" si="15"/>
        <v>0</v>
      </c>
      <c r="G45" s="205">
        <f t="shared" si="15"/>
        <v>0</v>
      </c>
      <c r="H45" s="206">
        <f t="shared" si="15"/>
        <v>0</v>
      </c>
      <c r="I45" s="185"/>
      <c r="J45" s="185"/>
      <c r="K45" s="185"/>
      <c r="L45" s="185"/>
      <c r="M45" s="185"/>
      <c r="N45" s="185"/>
      <c r="O45" s="185"/>
      <c r="P45" s="186"/>
      <c r="Q45" s="189">
        <f t="shared" ref="Q45:Q50" si="16">ROUND(SUM(E45:P45)/12,0)</f>
        <v>0</v>
      </c>
    </row>
    <row r="46" spans="1:17" ht="18" customHeight="1">
      <c r="B46" s="869" t="str">
        <f>$B$14</f>
        <v>４歳児</v>
      </c>
      <c r="C46" s="870"/>
      <c r="D46" s="203" t="s">
        <v>233</v>
      </c>
      <c r="E46" s="204">
        <f t="shared" si="15"/>
        <v>0</v>
      </c>
      <c r="F46" s="205">
        <f t="shared" si="15"/>
        <v>0</v>
      </c>
      <c r="G46" s="205">
        <f t="shared" si="15"/>
        <v>0</v>
      </c>
      <c r="H46" s="206">
        <f t="shared" si="15"/>
        <v>0</v>
      </c>
      <c r="I46" s="185"/>
      <c r="J46" s="185"/>
      <c r="K46" s="185"/>
      <c r="L46" s="185"/>
      <c r="M46" s="185"/>
      <c r="N46" s="185"/>
      <c r="O46" s="185"/>
      <c r="P46" s="186"/>
      <c r="Q46" s="189">
        <f t="shared" si="16"/>
        <v>0</v>
      </c>
    </row>
    <row r="47" spans="1:17" ht="18" customHeight="1">
      <c r="B47" s="851" t="str">
        <f>$B$16</f>
        <v>３歳児</v>
      </c>
      <c r="C47" s="852"/>
      <c r="D47" s="203" t="s">
        <v>233</v>
      </c>
      <c r="E47" s="204">
        <f t="shared" si="15"/>
        <v>0</v>
      </c>
      <c r="F47" s="205">
        <f t="shared" si="15"/>
        <v>0</v>
      </c>
      <c r="G47" s="205">
        <f t="shared" si="15"/>
        <v>0</v>
      </c>
      <c r="H47" s="206">
        <f t="shared" si="15"/>
        <v>0</v>
      </c>
      <c r="I47" s="185"/>
      <c r="J47" s="185"/>
      <c r="K47" s="185"/>
      <c r="L47" s="185"/>
      <c r="M47" s="185"/>
      <c r="N47" s="185"/>
      <c r="O47" s="185"/>
      <c r="P47" s="186"/>
      <c r="Q47" s="189">
        <f t="shared" si="16"/>
        <v>0</v>
      </c>
    </row>
    <row r="48" spans="1:17" ht="18" customHeight="1">
      <c r="B48" s="869" t="str">
        <f>$B$18</f>
        <v>２歳児</v>
      </c>
      <c r="C48" s="870"/>
      <c r="D48" s="203" t="s">
        <v>233</v>
      </c>
      <c r="E48" s="204">
        <f t="shared" si="15"/>
        <v>0</v>
      </c>
      <c r="F48" s="207">
        <f t="shared" si="15"/>
        <v>0</v>
      </c>
      <c r="G48" s="207">
        <f t="shared" si="15"/>
        <v>0</v>
      </c>
      <c r="H48" s="206">
        <f t="shared" si="15"/>
        <v>0</v>
      </c>
      <c r="I48" s="185"/>
      <c r="J48" s="185"/>
      <c r="K48" s="185"/>
      <c r="L48" s="185"/>
      <c r="M48" s="185"/>
      <c r="N48" s="185"/>
      <c r="O48" s="185"/>
      <c r="P48" s="186"/>
      <c r="Q48" s="189">
        <f t="shared" si="16"/>
        <v>0</v>
      </c>
    </row>
    <row r="49" spans="2:17" ht="18" customHeight="1">
      <c r="B49" s="869" t="str">
        <f>$B$20</f>
        <v>１歳児</v>
      </c>
      <c r="C49" s="870"/>
      <c r="D49" s="203" t="s">
        <v>233</v>
      </c>
      <c r="E49" s="204">
        <f t="shared" si="15"/>
        <v>0</v>
      </c>
      <c r="F49" s="207">
        <f t="shared" si="15"/>
        <v>0</v>
      </c>
      <c r="G49" s="207">
        <f t="shared" si="15"/>
        <v>0</v>
      </c>
      <c r="H49" s="206">
        <f t="shared" si="15"/>
        <v>0</v>
      </c>
      <c r="I49" s="185"/>
      <c r="J49" s="185"/>
      <c r="K49" s="185"/>
      <c r="L49" s="185"/>
      <c r="M49" s="185"/>
      <c r="N49" s="185"/>
      <c r="O49" s="185"/>
      <c r="P49" s="186"/>
      <c r="Q49" s="189">
        <f t="shared" si="16"/>
        <v>0</v>
      </c>
    </row>
    <row r="50" spans="2:17" ht="18" customHeight="1" thickBot="1">
      <c r="B50" s="854" t="str">
        <f>$B$22</f>
        <v>０歳児</v>
      </c>
      <c r="C50" s="855"/>
      <c r="D50" s="208" t="s">
        <v>233</v>
      </c>
      <c r="E50" s="209">
        <f t="shared" si="15"/>
        <v>0</v>
      </c>
      <c r="F50" s="210">
        <f t="shared" si="15"/>
        <v>0</v>
      </c>
      <c r="G50" s="210">
        <f t="shared" si="15"/>
        <v>0</v>
      </c>
      <c r="H50" s="211">
        <f t="shared" si="15"/>
        <v>0</v>
      </c>
      <c r="I50" s="212"/>
      <c r="J50" s="212"/>
      <c r="K50" s="212"/>
      <c r="L50" s="212"/>
      <c r="M50" s="212"/>
      <c r="N50" s="212"/>
      <c r="O50" s="212"/>
      <c r="P50" s="192"/>
      <c r="Q50" s="195">
        <f t="shared" si="16"/>
        <v>0</v>
      </c>
    </row>
    <row r="51" spans="2:17" ht="18" customHeight="1" thickTop="1" thickBot="1">
      <c r="B51" s="867" t="s">
        <v>241</v>
      </c>
      <c r="C51" s="868"/>
      <c r="D51" s="213"/>
      <c r="E51" s="197">
        <f>SUM(E45:E47,E48:E50)</f>
        <v>0</v>
      </c>
      <c r="F51" s="198">
        <f>SUM(F45:F47,F48:F50)</f>
        <v>0</v>
      </c>
      <c r="G51" s="199">
        <f>SUM(G45:G47,G48:G50)</f>
        <v>0</v>
      </c>
      <c r="H51" s="214">
        <f>SUM(H45:H47,H48:H50)</f>
        <v>0</v>
      </c>
      <c r="I51" s="214">
        <f t="shared" ref="I51:P51" si="17">SUM(I45:I47,I48:I50)</f>
        <v>0</v>
      </c>
      <c r="J51" s="214">
        <f t="shared" si="17"/>
        <v>0</v>
      </c>
      <c r="K51" s="214">
        <f t="shared" si="17"/>
        <v>0</v>
      </c>
      <c r="L51" s="214">
        <f t="shared" si="17"/>
        <v>0</v>
      </c>
      <c r="M51" s="214">
        <f t="shared" si="17"/>
        <v>0</v>
      </c>
      <c r="N51" s="214">
        <f t="shared" si="17"/>
        <v>0</v>
      </c>
      <c r="O51" s="214">
        <f t="shared" si="17"/>
        <v>0</v>
      </c>
      <c r="P51" s="214">
        <f t="shared" si="17"/>
        <v>0</v>
      </c>
      <c r="Q51" s="201">
        <f>SUM(Q45:Q50)</f>
        <v>0</v>
      </c>
    </row>
    <row r="52" spans="2:17" ht="17.25" customHeight="1">
      <c r="B52" s="202" t="s">
        <v>245</v>
      </c>
      <c r="E52" s="215"/>
      <c r="F52" s="215"/>
      <c r="G52" s="215"/>
      <c r="H52" s="215"/>
      <c r="I52" s="215"/>
      <c r="J52" s="215"/>
      <c r="K52" s="215"/>
      <c r="L52" s="215"/>
      <c r="M52" s="215"/>
      <c r="N52" s="215"/>
      <c r="O52" s="215"/>
      <c r="P52" s="215"/>
      <c r="Q52" s="215"/>
    </row>
    <row r="53" spans="2:17" ht="17.25" customHeight="1">
      <c r="E53" s="215"/>
      <c r="F53" s="215"/>
      <c r="G53" s="215"/>
      <c r="H53" s="215"/>
      <c r="I53" s="215"/>
      <c r="J53" s="215"/>
      <c r="K53" s="215"/>
      <c r="L53" s="215"/>
      <c r="M53" s="215"/>
      <c r="N53" s="215"/>
      <c r="O53" s="215"/>
      <c r="P53" s="215"/>
      <c r="Q53" s="215"/>
    </row>
    <row r="54" spans="2:17" ht="17.25" customHeight="1" thickBot="1">
      <c r="B54" s="216" t="s">
        <v>248</v>
      </c>
      <c r="C54" s="217"/>
    </row>
    <row r="55" spans="2:17" ht="94.5" customHeight="1" thickBot="1">
      <c r="B55" s="871" t="s">
        <v>249</v>
      </c>
      <c r="C55" s="872"/>
      <c r="D55" s="872"/>
      <c r="E55" s="872"/>
      <c r="F55" s="872"/>
      <c r="G55" s="872"/>
      <c r="H55" s="872"/>
      <c r="I55" s="872"/>
      <c r="J55" s="872"/>
      <c r="K55" s="872"/>
      <c r="L55" s="872"/>
      <c r="M55" s="872"/>
      <c r="N55" s="872"/>
      <c r="O55" s="872"/>
      <c r="P55" s="872"/>
      <c r="Q55" s="873"/>
    </row>
    <row r="56" spans="2:17" ht="17.25" customHeight="1"/>
    <row r="57" spans="2:17" ht="17.25" customHeight="1"/>
    <row r="58" spans="2:17" ht="17.25" customHeight="1"/>
    <row r="59" spans="2:17" ht="17.25" customHeight="1"/>
    <row r="60" spans="2:17" ht="17.25" customHeight="1"/>
    <row r="61" spans="2:17" ht="17.25" customHeight="1"/>
    <row r="62" spans="2:17" ht="17.25" customHeight="1"/>
    <row r="63" spans="2:17" ht="17.25" customHeight="1"/>
    <row r="64" spans="2:17"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sheetData>
  <mergeCells count="36">
    <mergeCell ref="Q43:Q44"/>
    <mergeCell ref="E44:H44"/>
    <mergeCell ref="I44:P44"/>
    <mergeCell ref="B55:Q55"/>
    <mergeCell ref="B46:C46"/>
    <mergeCell ref="B47:C47"/>
    <mergeCell ref="B48:C48"/>
    <mergeCell ref="B49:C49"/>
    <mergeCell ref="B50:C50"/>
    <mergeCell ref="B51:C51"/>
    <mergeCell ref="B45:C45"/>
    <mergeCell ref="B35:C35"/>
    <mergeCell ref="B36:C36"/>
    <mergeCell ref="B43:D44"/>
    <mergeCell ref="B20:C21"/>
    <mergeCell ref="B22:C23"/>
    <mergeCell ref="B24:C24"/>
    <mergeCell ref="B28:D29"/>
    <mergeCell ref="B30:C30"/>
    <mergeCell ref="B31:C31"/>
    <mergeCell ref="B32:C32"/>
    <mergeCell ref="B33:C33"/>
    <mergeCell ref="B34:C34"/>
    <mergeCell ref="Q28:Q29"/>
    <mergeCell ref="E29:H29"/>
    <mergeCell ref="I29:P29"/>
    <mergeCell ref="B12:C13"/>
    <mergeCell ref="B14:C15"/>
    <mergeCell ref="B16:C17"/>
    <mergeCell ref="B18:C19"/>
    <mergeCell ref="A1:Q1"/>
    <mergeCell ref="H3:L3"/>
    <mergeCell ref="M3:Q3"/>
    <mergeCell ref="B10:D11"/>
    <mergeCell ref="Q10:Q11"/>
    <mergeCell ref="E11:P11"/>
  </mergeCells>
  <phoneticPr fontId="4"/>
  <dataValidations count="1">
    <dataValidation type="whole" allowBlank="1" showInputMessage="1" showErrorMessage="1" sqref="I45:P50 E12:P12 E14:P14 E16:P16 E20:P20 E18:P18 E22:P22 E30:H35" xr:uid="{032A97B4-DC48-49F3-A2B8-E319C9BC220D}">
      <formula1>0</formula1>
      <formula2>1000</formula2>
    </dataValidation>
  </dataValidations>
  <pageMargins left="0.61" right="0.27559055118110237" top="0.55118110236220474" bottom="0.19685039370078741" header="0.31496062992125984" footer="0.19685039370078741"/>
  <pageSetup paperSize="9" scale="74"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5D16C-F289-410D-80F2-8C6C538640A8}">
  <sheetPr>
    <pageSetUpPr fitToPage="1"/>
  </sheetPr>
  <dimension ref="A1:Q94"/>
  <sheetViews>
    <sheetView view="pageBreakPreview" zoomScale="115" zoomScaleNormal="100" zoomScaleSheetLayoutView="115" workbookViewId="0">
      <selection activeCell="K33" sqref="K33"/>
    </sheetView>
  </sheetViews>
  <sheetFormatPr defaultColWidth="9" defaultRowHeight="18.75"/>
  <cols>
    <col min="1" max="1" width="2.375" style="152" customWidth="1"/>
    <col min="2" max="2" width="1.625" style="152" customWidth="1"/>
    <col min="3" max="3" width="14.125" style="152" customWidth="1"/>
    <col min="4" max="4" width="6.875" style="152" customWidth="1"/>
    <col min="5" max="16" width="6.625" style="152" customWidth="1"/>
    <col min="17" max="17" width="7.5" style="152" customWidth="1"/>
    <col min="18" max="16384" width="9" style="152"/>
  </cols>
  <sheetData>
    <row r="1" spans="1:17" ht="40.5" customHeight="1">
      <c r="A1" s="823" t="s">
        <v>251</v>
      </c>
      <c r="B1" s="823"/>
      <c r="C1" s="823"/>
      <c r="D1" s="823"/>
      <c r="E1" s="823"/>
      <c r="F1" s="823"/>
      <c r="G1" s="823"/>
      <c r="H1" s="823"/>
      <c r="I1" s="823"/>
      <c r="J1" s="823"/>
      <c r="K1" s="823"/>
      <c r="L1" s="823"/>
      <c r="M1" s="823"/>
      <c r="N1" s="823"/>
      <c r="O1" s="823"/>
      <c r="P1" s="823"/>
      <c r="Q1" s="823"/>
    </row>
    <row r="2" spans="1:17" ht="18" customHeight="1" thickBot="1">
      <c r="B2" s="153"/>
      <c r="C2" s="153"/>
    </row>
    <row r="3" spans="1:17" ht="18" customHeight="1" thickBot="1">
      <c r="B3" s="153"/>
      <c r="C3" s="153"/>
      <c r="H3" s="824" t="s">
        <v>224</v>
      </c>
      <c r="I3" s="825"/>
      <c r="J3" s="825"/>
      <c r="K3" s="825"/>
      <c r="L3" s="826"/>
      <c r="M3" s="874">
        <f>'1-1_児童数計算表'!$M$3</f>
        <v>0</v>
      </c>
      <c r="N3" s="875"/>
      <c r="O3" s="875"/>
      <c r="P3" s="875"/>
      <c r="Q3" s="876"/>
    </row>
    <row r="4" spans="1:17" ht="18" customHeight="1">
      <c r="B4" s="153"/>
      <c r="C4" s="153"/>
      <c r="H4" s="154"/>
      <c r="I4" s="154"/>
      <c r="J4" s="154"/>
      <c r="K4" s="154"/>
      <c r="L4" s="154"/>
      <c r="M4" s="154"/>
      <c r="N4" s="154"/>
      <c r="O4" s="154"/>
      <c r="P4" s="154"/>
      <c r="Q4" s="154"/>
    </row>
    <row r="5" spans="1:17" ht="18" customHeight="1">
      <c r="B5" s="152" t="s">
        <v>225</v>
      </c>
      <c r="H5" s="154"/>
      <c r="I5" s="154"/>
      <c r="J5" s="154"/>
      <c r="K5" s="154"/>
      <c r="L5" s="154"/>
      <c r="M5" s="154"/>
      <c r="N5" s="154"/>
      <c r="O5" s="154"/>
      <c r="P5" s="154"/>
      <c r="Q5" s="154"/>
    </row>
    <row r="6" spans="1:17" ht="18" customHeight="1">
      <c r="B6" s="152" t="s">
        <v>226</v>
      </c>
      <c r="H6" s="154"/>
      <c r="I6" s="154"/>
      <c r="J6" s="154"/>
      <c r="K6" s="154"/>
      <c r="L6" s="154"/>
      <c r="M6" s="154"/>
      <c r="N6" s="154"/>
      <c r="O6" s="154"/>
      <c r="P6" s="154"/>
      <c r="Q6" s="154"/>
    </row>
    <row r="7" spans="1:17" ht="18" customHeight="1">
      <c r="B7" s="152" t="s">
        <v>227</v>
      </c>
      <c r="C7" s="155"/>
      <c r="H7" s="154"/>
      <c r="I7" s="154"/>
      <c r="J7" s="154"/>
      <c r="K7" s="154"/>
      <c r="L7" s="154"/>
      <c r="M7" s="154"/>
      <c r="N7" s="154"/>
      <c r="O7" s="154"/>
      <c r="P7" s="154"/>
      <c r="Q7" s="154"/>
    </row>
    <row r="8" spans="1:17" ht="18" customHeight="1">
      <c r="B8" s="155"/>
      <c r="C8" s="155"/>
      <c r="H8" s="154"/>
      <c r="I8" s="154"/>
      <c r="J8" s="154"/>
      <c r="K8" s="154"/>
      <c r="L8" s="154"/>
      <c r="M8" s="154"/>
      <c r="N8" s="154"/>
      <c r="O8" s="154"/>
      <c r="P8" s="154"/>
      <c r="Q8" s="154"/>
    </row>
    <row r="9" spans="1:17" ht="18" customHeight="1" thickBot="1">
      <c r="A9" s="156" t="s">
        <v>228</v>
      </c>
    </row>
    <row r="10" spans="1:17" ht="17.25" customHeight="1">
      <c r="B10" s="830" t="s">
        <v>229</v>
      </c>
      <c r="C10" s="831"/>
      <c r="D10" s="831"/>
      <c r="E10" s="157">
        <v>4</v>
      </c>
      <c r="F10" s="158">
        <v>5</v>
      </c>
      <c r="G10" s="158">
        <v>6</v>
      </c>
      <c r="H10" s="158">
        <v>7</v>
      </c>
      <c r="I10" s="158">
        <v>8</v>
      </c>
      <c r="J10" s="158">
        <v>9</v>
      </c>
      <c r="K10" s="158">
        <v>10</v>
      </c>
      <c r="L10" s="158">
        <v>11</v>
      </c>
      <c r="M10" s="158">
        <v>12</v>
      </c>
      <c r="N10" s="158">
        <v>1</v>
      </c>
      <c r="O10" s="158">
        <v>2</v>
      </c>
      <c r="P10" s="159">
        <v>3</v>
      </c>
      <c r="Q10" s="834" t="s">
        <v>230</v>
      </c>
    </row>
    <row r="11" spans="1:17" ht="17.25" customHeight="1">
      <c r="B11" s="832"/>
      <c r="C11" s="833"/>
      <c r="D11" s="833"/>
      <c r="E11" s="836" t="s">
        <v>231</v>
      </c>
      <c r="F11" s="837"/>
      <c r="G11" s="837"/>
      <c r="H11" s="837"/>
      <c r="I11" s="837"/>
      <c r="J11" s="837"/>
      <c r="K11" s="837"/>
      <c r="L11" s="837"/>
      <c r="M11" s="837"/>
      <c r="N11" s="837"/>
      <c r="O11" s="837"/>
      <c r="P11" s="838"/>
      <c r="Q11" s="835"/>
    </row>
    <row r="12" spans="1:17" ht="17.25" customHeight="1">
      <c r="B12" s="847" t="s">
        <v>232</v>
      </c>
      <c r="C12" s="848"/>
      <c r="D12" s="160" t="s">
        <v>233</v>
      </c>
      <c r="E12" s="161"/>
      <c r="F12" s="162"/>
      <c r="G12" s="162"/>
      <c r="H12" s="162"/>
      <c r="I12" s="162"/>
      <c r="J12" s="162"/>
      <c r="K12" s="162"/>
      <c r="L12" s="162"/>
      <c r="M12" s="162"/>
      <c r="N12" s="162"/>
      <c r="O12" s="162"/>
      <c r="P12" s="163"/>
      <c r="Q12" s="164">
        <f>ROUND(SUM(E12:P12)/12,0)</f>
        <v>0</v>
      </c>
    </row>
    <row r="13" spans="1:17" ht="17.25" customHeight="1">
      <c r="B13" s="849"/>
      <c r="C13" s="850"/>
      <c r="D13" s="165" t="s">
        <v>234</v>
      </c>
      <c r="E13" s="166"/>
      <c r="F13" s="167" t="str">
        <f>IFERROR(F12/$E12,"")</f>
        <v/>
      </c>
      <c r="G13" s="167" t="str">
        <f t="shared" ref="G13:P13" si="0">IFERROR(G12/$E12,"")</f>
        <v/>
      </c>
      <c r="H13" s="167" t="str">
        <f t="shared" si="0"/>
        <v/>
      </c>
      <c r="I13" s="167" t="str">
        <f t="shared" si="0"/>
        <v/>
      </c>
      <c r="J13" s="167" t="str">
        <f t="shared" si="0"/>
        <v/>
      </c>
      <c r="K13" s="167" t="str">
        <f t="shared" si="0"/>
        <v/>
      </c>
      <c r="L13" s="167" t="str">
        <f t="shared" si="0"/>
        <v/>
      </c>
      <c r="M13" s="167" t="str">
        <f t="shared" si="0"/>
        <v/>
      </c>
      <c r="N13" s="167" t="str">
        <f t="shared" si="0"/>
        <v/>
      </c>
      <c r="O13" s="167" t="str">
        <f t="shared" si="0"/>
        <v/>
      </c>
      <c r="P13" s="168" t="str">
        <f t="shared" si="0"/>
        <v/>
      </c>
      <c r="Q13" s="169" t="s">
        <v>235</v>
      </c>
    </row>
    <row r="14" spans="1:17" ht="17.25" customHeight="1">
      <c r="B14" s="847" t="s">
        <v>236</v>
      </c>
      <c r="C14" s="848"/>
      <c r="D14" s="160" t="s">
        <v>233</v>
      </c>
      <c r="E14" s="161"/>
      <c r="F14" s="162"/>
      <c r="G14" s="162"/>
      <c r="H14" s="162"/>
      <c r="I14" s="162"/>
      <c r="J14" s="162"/>
      <c r="K14" s="162"/>
      <c r="L14" s="162"/>
      <c r="M14" s="162"/>
      <c r="N14" s="162"/>
      <c r="O14" s="162"/>
      <c r="P14" s="163"/>
      <c r="Q14" s="164">
        <f>ROUND(SUM(E14:P14)/12,0)</f>
        <v>0</v>
      </c>
    </row>
    <row r="15" spans="1:17" ht="17.25" customHeight="1">
      <c r="B15" s="849"/>
      <c r="C15" s="850"/>
      <c r="D15" s="165" t="s">
        <v>234</v>
      </c>
      <c r="E15" s="166"/>
      <c r="F15" s="167" t="str">
        <f>IFERROR(F14/$E14,"")</f>
        <v/>
      </c>
      <c r="G15" s="167" t="str">
        <f t="shared" ref="G15:P15" si="1">IFERROR(G14/$E14,"")</f>
        <v/>
      </c>
      <c r="H15" s="167" t="str">
        <f t="shared" si="1"/>
        <v/>
      </c>
      <c r="I15" s="167" t="str">
        <f t="shared" si="1"/>
        <v/>
      </c>
      <c r="J15" s="167" t="str">
        <f t="shared" si="1"/>
        <v/>
      </c>
      <c r="K15" s="167" t="str">
        <f t="shared" si="1"/>
        <v/>
      </c>
      <c r="L15" s="167" t="str">
        <f t="shared" si="1"/>
        <v/>
      </c>
      <c r="M15" s="167" t="str">
        <f t="shared" si="1"/>
        <v/>
      </c>
      <c r="N15" s="167" t="str">
        <f t="shared" si="1"/>
        <v/>
      </c>
      <c r="O15" s="167" t="str">
        <f t="shared" si="1"/>
        <v/>
      </c>
      <c r="P15" s="168" t="str">
        <f t="shared" si="1"/>
        <v/>
      </c>
      <c r="Q15" s="169" t="s">
        <v>235</v>
      </c>
    </row>
    <row r="16" spans="1:17" ht="17.25" customHeight="1">
      <c r="B16" s="851" t="s">
        <v>237</v>
      </c>
      <c r="C16" s="852"/>
      <c r="D16" s="160" t="s">
        <v>233</v>
      </c>
      <c r="E16" s="161"/>
      <c r="F16" s="162"/>
      <c r="G16" s="162"/>
      <c r="H16" s="162"/>
      <c r="I16" s="162"/>
      <c r="J16" s="162"/>
      <c r="K16" s="162"/>
      <c r="L16" s="162"/>
      <c r="M16" s="162"/>
      <c r="N16" s="162"/>
      <c r="O16" s="162"/>
      <c r="P16" s="163"/>
      <c r="Q16" s="164">
        <f>ROUND(SUM(E16:P16)/12,0)</f>
        <v>0</v>
      </c>
    </row>
    <row r="17" spans="1:17" ht="17.25" customHeight="1">
      <c r="B17" s="851"/>
      <c r="C17" s="852"/>
      <c r="D17" s="165" t="s">
        <v>234</v>
      </c>
      <c r="E17" s="166"/>
      <c r="F17" s="167" t="str">
        <f>IFERROR(F16/$E16,"")</f>
        <v/>
      </c>
      <c r="G17" s="167" t="str">
        <f t="shared" ref="G17:P17" si="2">IFERROR(G16/$E16,"")</f>
        <v/>
      </c>
      <c r="H17" s="167" t="str">
        <f t="shared" si="2"/>
        <v/>
      </c>
      <c r="I17" s="167" t="str">
        <f t="shared" si="2"/>
        <v/>
      </c>
      <c r="J17" s="167" t="str">
        <f t="shared" si="2"/>
        <v/>
      </c>
      <c r="K17" s="167" t="str">
        <f t="shared" si="2"/>
        <v/>
      </c>
      <c r="L17" s="167" t="str">
        <f t="shared" si="2"/>
        <v/>
      </c>
      <c r="M17" s="167" t="str">
        <f t="shared" si="2"/>
        <v/>
      </c>
      <c r="N17" s="167" t="str">
        <f t="shared" si="2"/>
        <v/>
      </c>
      <c r="O17" s="167" t="str">
        <f t="shared" si="2"/>
        <v/>
      </c>
      <c r="P17" s="168" t="str">
        <f t="shared" si="2"/>
        <v/>
      </c>
      <c r="Q17" s="169"/>
    </row>
    <row r="18" spans="1:17" ht="17.25" customHeight="1">
      <c r="B18" s="847" t="s">
        <v>238</v>
      </c>
      <c r="C18" s="848"/>
      <c r="D18" s="160" t="s">
        <v>233</v>
      </c>
      <c r="E18" s="161"/>
      <c r="F18" s="162"/>
      <c r="G18" s="162"/>
      <c r="H18" s="162"/>
      <c r="I18" s="162"/>
      <c r="J18" s="162"/>
      <c r="K18" s="162"/>
      <c r="L18" s="162"/>
      <c r="M18" s="162"/>
      <c r="N18" s="162"/>
      <c r="O18" s="162"/>
      <c r="P18" s="163"/>
      <c r="Q18" s="164">
        <f>ROUND(SUM(E18:P18)/12,0)</f>
        <v>0</v>
      </c>
    </row>
    <row r="19" spans="1:17" ht="17.25" customHeight="1">
      <c r="B19" s="849"/>
      <c r="C19" s="853"/>
      <c r="D19" s="165" t="s">
        <v>234</v>
      </c>
      <c r="E19" s="166"/>
      <c r="F19" s="167" t="str">
        <f>IFERROR(F18/$E18,"")</f>
        <v/>
      </c>
      <c r="G19" s="167" t="str">
        <f t="shared" ref="G19:P19" si="3">IFERROR(G18/$E18,"")</f>
        <v/>
      </c>
      <c r="H19" s="167" t="str">
        <f t="shared" si="3"/>
        <v/>
      </c>
      <c r="I19" s="167" t="str">
        <f t="shared" si="3"/>
        <v/>
      </c>
      <c r="J19" s="167" t="str">
        <f t="shared" si="3"/>
        <v/>
      </c>
      <c r="K19" s="167" t="str">
        <f t="shared" si="3"/>
        <v/>
      </c>
      <c r="L19" s="167" t="str">
        <f t="shared" si="3"/>
        <v/>
      </c>
      <c r="M19" s="167" t="str">
        <f t="shared" si="3"/>
        <v/>
      </c>
      <c r="N19" s="167" t="str">
        <f t="shared" si="3"/>
        <v/>
      </c>
      <c r="O19" s="167" t="str">
        <f t="shared" si="3"/>
        <v/>
      </c>
      <c r="P19" s="168" t="str">
        <f t="shared" si="3"/>
        <v/>
      </c>
      <c r="Q19" s="169"/>
    </row>
    <row r="20" spans="1:17" ht="17.25" customHeight="1">
      <c r="B20" s="847" t="s">
        <v>239</v>
      </c>
      <c r="C20" s="848"/>
      <c r="D20" s="160" t="s">
        <v>233</v>
      </c>
      <c r="E20" s="161"/>
      <c r="F20" s="162"/>
      <c r="G20" s="162"/>
      <c r="H20" s="162"/>
      <c r="I20" s="162"/>
      <c r="J20" s="162"/>
      <c r="K20" s="162"/>
      <c r="L20" s="162"/>
      <c r="M20" s="162"/>
      <c r="N20" s="162"/>
      <c r="O20" s="162"/>
      <c r="P20" s="163"/>
      <c r="Q20" s="164">
        <f>ROUND(SUM(E20:P20)/12,0)</f>
        <v>0</v>
      </c>
    </row>
    <row r="21" spans="1:17" ht="17.25" customHeight="1">
      <c r="B21" s="849"/>
      <c r="C21" s="853"/>
      <c r="D21" s="165" t="s">
        <v>234</v>
      </c>
      <c r="E21" s="166"/>
      <c r="F21" s="167" t="str">
        <f>IFERROR(F20/$E20,"")</f>
        <v/>
      </c>
      <c r="G21" s="167" t="str">
        <f t="shared" ref="G21:P21" si="4">IFERROR(G20/$E20,"")</f>
        <v/>
      </c>
      <c r="H21" s="167" t="str">
        <f t="shared" si="4"/>
        <v/>
      </c>
      <c r="I21" s="167" t="str">
        <f t="shared" si="4"/>
        <v/>
      </c>
      <c r="J21" s="167" t="str">
        <f t="shared" si="4"/>
        <v/>
      </c>
      <c r="K21" s="167" t="str">
        <f t="shared" si="4"/>
        <v/>
      </c>
      <c r="L21" s="167" t="str">
        <f t="shared" si="4"/>
        <v/>
      </c>
      <c r="M21" s="167" t="str">
        <f t="shared" si="4"/>
        <v/>
      </c>
      <c r="N21" s="167" t="str">
        <f t="shared" si="4"/>
        <v/>
      </c>
      <c r="O21" s="167" t="str">
        <f t="shared" si="4"/>
        <v/>
      </c>
      <c r="P21" s="168" t="str">
        <f t="shared" si="4"/>
        <v/>
      </c>
      <c r="Q21" s="169"/>
    </row>
    <row r="22" spans="1:17" ht="17.25" customHeight="1">
      <c r="B22" s="847" t="s">
        <v>240</v>
      </c>
      <c r="C22" s="864"/>
      <c r="D22" s="160" t="s">
        <v>233</v>
      </c>
      <c r="E22" s="161"/>
      <c r="F22" s="162"/>
      <c r="G22" s="162"/>
      <c r="H22" s="162"/>
      <c r="I22" s="162"/>
      <c r="J22" s="162"/>
      <c r="K22" s="162"/>
      <c r="L22" s="162"/>
      <c r="M22" s="162"/>
      <c r="N22" s="162"/>
      <c r="O22" s="162"/>
      <c r="P22" s="163"/>
      <c r="Q22" s="164">
        <f>ROUND(SUM(E22:P22)/12,0)</f>
        <v>0</v>
      </c>
    </row>
    <row r="23" spans="1:17" ht="17.25" customHeight="1" thickBot="1">
      <c r="B23" s="865"/>
      <c r="C23" s="866"/>
      <c r="D23" s="170" t="s">
        <v>234</v>
      </c>
      <c r="E23" s="171"/>
      <c r="F23" s="172" t="str">
        <f>IFERROR(F22/$E22,"")</f>
        <v/>
      </c>
      <c r="G23" s="172" t="str">
        <f t="shared" ref="G23:P23" si="5">IFERROR(G22/$E22,"")</f>
        <v/>
      </c>
      <c r="H23" s="172" t="str">
        <f t="shared" si="5"/>
        <v/>
      </c>
      <c r="I23" s="172" t="str">
        <f t="shared" si="5"/>
        <v/>
      </c>
      <c r="J23" s="172" t="str">
        <f t="shared" si="5"/>
        <v/>
      </c>
      <c r="K23" s="172" t="str">
        <f t="shared" si="5"/>
        <v/>
      </c>
      <c r="L23" s="172" t="str">
        <f t="shared" si="5"/>
        <v/>
      </c>
      <c r="M23" s="172" t="str">
        <f t="shared" si="5"/>
        <v/>
      </c>
      <c r="N23" s="172" t="str">
        <f t="shared" si="5"/>
        <v/>
      </c>
      <c r="O23" s="172" t="str">
        <f t="shared" si="5"/>
        <v/>
      </c>
      <c r="P23" s="173" t="str">
        <f t="shared" si="5"/>
        <v/>
      </c>
      <c r="Q23" s="174"/>
    </row>
    <row r="24" spans="1:17" ht="17.25" customHeight="1" thickTop="1" thickBot="1">
      <c r="B24" s="867" t="s">
        <v>241</v>
      </c>
      <c r="C24" s="868"/>
      <c r="D24" s="175"/>
      <c r="E24" s="176">
        <f>SUM(E12,E14,E16,E18,E20,E22)</f>
        <v>0</v>
      </c>
      <c r="F24" s="177">
        <f>SUM(F12,F14,F16,F18,F20,F22)</f>
        <v>0</v>
      </c>
      <c r="G24" s="177">
        <f>SUM(G12,G14,G16,G18,G20,G22)</f>
        <v>0</v>
      </c>
      <c r="H24" s="177">
        <f>SUM(H12,H14,H16,H18,H20,H22)</f>
        <v>0</v>
      </c>
      <c r="I24" s="177">
        <f t="shared" ref="I24:P24" si="6">SUM(I12,I14,I16,I18,I20,I22)</f>
        <v>0</v>
      </c>
      <c r="J24" s="177">
        <f t="shared" si="6"/>
        <v>0</v>
      </c>
      <c r="K24" s="177">
        <f t="shared" si="6"/>
        <v>0</v>
      </c>
      <c r="L24" s="177">
        <f t="shared" si="6"/>
        <v>0</v>
      </c>
      <c r="M24" s="177">
        <f t="shared" si="6"/>
        <v>0</v>
      </c>
      <c r="N24" s="177">
        <f t="shared" si="6"/>
        <v>0</v>
      </c>
      <c r="O24" s="177">
        <f t="shared" si="6"/>
        <v>0</v>
      </c>
      <c r="P24" s="177">
        <f t="shared" si="6"/>
        <v>0</v>
      </c>
      <c r="Q24" s="179">
        <f>SUM(Q12,Q14,Q16,Q18,Q20,Q22)</f>
        <v>0</v>
      </c>
    </row>
    <row r="25" spans="1:17" ht="17.25" customHeight="1">
      <c r="B25" s="154"/>
      <c r="C25" s="154"/>
      <c r="D25" s="154"/>
      <c r="F25" s="180"/>
      <c r="G25" s="180"/>
      <c r="H25" s="180"/>
      <c r="I25" s="180"/>
      <c r="J25" s="180"/>
      <c r="K25" s="180"/>
      <c r="L25" s="180"/>
      <c r="M25" s="180"/>
      <c r="N25" s="180"/>
      <c r="O25" s="180"/>
      <c r="P25" s="180"/>
    </row>
    <row r="26" spans="1:17" ht="17.25" customHeight="1">
      <c r="B26" s="154"/>
      <c r="C26" s="154"/>
      <c r="D26" s="154"/>
      <c r="F26" s="180"/>
      <c r="G26" s="180"/>
      <c r="H26" s="180"/>
      <c r="I26" s="180"/>
      <c r="J26" s="180"/>
      <c r="K26" s="180"/>
      <c r="L26" s="180"/>
      <c r="M26" s="180"/>
      <c r="N26" s="180"/>
      <c r="O26" s="180"/>
      <c r="P26" s="180"/>
    </row>
    <row r="27" spans="1:17" ht="17.25" customHeight="1" thickBot="1">
      <c r="A27" s="156" t="s">
        <v>242</v>
      </c>
      <c r="E27" s="181"/>
    </row>
    <row r="28" spans="1:17" ht="17.25" customHeight="1">
      <c r="B28" s="858" t="s">
        <v>243</v>
      </c>
      <c r="C28" s="859"/>
      <c r="D28" s="860"/>
      <c r="E28" s="157">
        <v>4</v>
      </c>
      <c r="F28" s="182">
        <v>5</v>
      </c>
      <c r="G28" s="182">
        <v>6</v>
      </c>
      <c r="H28" s="159">
        <v>7</v>
      </c>
      <c r="I28" s="158">
        <v>8</v>
      </c>
      <c r="J28" s="158">
        <v>9</v>
      </c>
      <c r="K28" s="183">
        <v>10</v>
      </c>
      <c r="L28" s="158">
        <v>11</v>
      </c>
      <c r="M28" s="158">
        <v>12</v>
      </c>
      <c r="N28" s="158">
        <v>1</v>
      </c>
      <c r="O28" s="158">
        <v>2</v>
      </c>
      <c r="P28" s="159">
        <v>3</v>
      </c>
      <c r="Q28" s="839" t="s">
        <v>230</v>
      </c>
    </row>
    <row r="29" spans="1:17" ht="17.25" customHeight="1">
      <c r="B29" s="861"/>
      <c r="C29" s="862"/>
      <c r="D29" s="863"/>
      <c r="E29" s="841" t="s">
        <v>231</v>
      </c>
      <c r="F29" s="842"/>
      <c r="G29" s="842"/>
      <c r="H29" s="843"/>
      <c r="I29" s="844" t="s">
        <v>244</v>
      </c>
      <c r="J29" s="845"/>
      <c r="K29" s="845"/>
      <c r="L29" s="845"/>
      <c r="M29" s="845"/>
      <c r="N29" s="845"/>
      <c r="O29" s="845"/>
      <c r="P29" s="846"/>
      <c r="Q29" s="840"/>
    </row>
    <row r="30" spans="1:17" ht="18" customHeight="1">
      <c r="B30" s="869" t="str">
        <f>$B$12</f>
        <v>５歳児</v>
      </c>
      <c r="C30" s="870"/>
      <c r="D30" s="184" t="s">
        <v>233</v>
      </c>
      <c r="E30" s="401"/>
      <c r="F30" s="185"/>
      <c r="G30" s="185"/>
      <c r="H30" s="186"/>
      <c r="I30" s="205" t="str">
        <f>IFERROR($E$30*I13,"")</f>
        <v/>
      </c>
      <c r="J30" s="205" t="str">
        <f t="shared" ref="J30:P30" si="7">IFERROR($E$30*J13,"")</f>
        <v/>
      </c>
      <c r="K30" s="205" t="str">
        <f t="shared" si="7"/>
        <v/>
      </c>
      <c r="L30" s="205" t="str">
        <f t="shared" si="7"/>
        <v/>
      </c>
      <c r="M30" s="205" t="str">
        <f t="shared" si="7"/>
        <v/>
      </c>
      <c r="N30" s="205" t="str">
        <f t="shared" si="7"/>
        <v/>
      </c>
      <c r="O30" s="205" t="str">
        <f t="shared" si="7"/>
        <v/>
      </c>
      <c r="P30" s="206" t="str">
        <f t="shared" si="7"/>
        <v/>
      </c>
      <c r="Q30" s="189">
        <f>ROUND(SUM(E30:P30)/12,0)</f>
        <v>0</v>
      </c>
    </row>
    <row r="31" spans="1:17" ht="18" customHeight="1">
      <c r="B31" s="869" t="str">
        <f>$B$14</f>
        <v>４歳児</v>
      </c>
      <c r="C31" s="870"/>
      <c r="D31" s="184" t="s">
        <v>233</v>
      </c>
      <c r="E31" s="401"/>
      <c r="F31" s="185"/>
      <c r="G31" s="185"/>
      <c r="H31" s="186"/>
      <c r="I31" s="205" t="str">
        <f t="shared" ref="I31:P31" si="8">IFERROR($E$31*I15,"")</f>
        <v/>
      </c>
      <c r="J31" s="205" t="str">
        <f t="shared" si="8"/>
        <v/>
      </c>
      <c r="K31" s="205" t="str">
        <f t="shared" si="8"/>
        <v/>
      </c>
      <c r="L31" s="205" t="str">
        <f t="shared" si="8"/>
        <v/>
      </c>
      <c r="M31" s="205" t="str">
        <f t="shared" si="8"/>
        <v/>
      </c>
      <c r="N31" s="205" t="str">
        <f t="shared" si="8"/>
        <v/>
      </c>
      <c r="O31" s="205" t="str">
        <f t="shared" si="8"/>
        <v/>
      </c>
      <c r="P31" s="206" t="str">
        <f t="shared" si="8"/>
        <v/>
      </c>
      <c r="Q31" s="189">
        <f t="shared" ref="Q31:Q35" si="9">ROUND(SUM(E31:P31)/12,0)</f>
        <v>0</v>
      </c>
    </row>
    <row r="32" spans="1:17" ht="18" customHeight="1">
      <c r="B32" s="851" t="str">
        <f>$B$16</f>
        <v>３歳児</v>
      </c>
      <c r="C32" s="852"/>
      <c r="D32" s="190" t="s">
        <v>233</v>
      </c>
      <c r="E32" s="401"/>
      <c r="F32" s="185"/>
      <c r="G32" s="185"/>
      <c r="H32" s="186"/>
      <c r="I32" s="205" t="str">
        <f t="shared" ref="I32:P32" si="10">IFERROR($E$32*I17,"")</f>
        <v/>
      </c>
      <c r="J32" s="205" t="str">
        <f t="shared" si="10"/>
        <v/>
      </c>
      <c r="K32" s="205" t="str">
        <f t="shared" si="10"/>
        <v/>
      </c>
      <c r="L32" s="205" t="str">
        <f t="shared" si="10"/>
        <v/>
      </c>
      <c r="M32" s="205" t="str">
        <f t="shared" si="10"/>
        <v/>
      </c>
      <c r="N32" s="205" t="str">
        <f t="shared" si="10"/>
        <v/>
      </c>
      <c r="O32" s="205" t="str">
        <f t="shared" si="10"/>
        <v/>
      </c>
      <c r="P32" s="206" t="str">
        <f t="shared" si="10"/>
        <v/>
      </c>
      <c r="Q32" s="189">
        <f t="shared" si="9"/>
        <v>0</v>
      </c>
    </row>
    <row r="33" spans="1:17" ht="18" customHeight="1">
      <c r="B33" s="869" t="str">
        <f>$B$18</f>
        <v>２歳児</v>
      </c>
      <c r="C33" s="870"/>
      <c r="D33" s="184" t="s">
        <v>233</v>
      </c>
      <c r="E33" s="401"/>
      <c r="F33" s="185"/>
      <c r="G33" s="185"/>
      <c r="H33" s="186"/>
      <c r="I33" s="205" t="str">
        <f t="shared" ref="I33:P33" si="11">IFERROR($E$33*I19,"")</f>
        <v/>
      </c>
      <c r="J33" s="205" t="str">
        <f t="shared" si="11"/>
        <v/>
      </c>
      <c r="K33" s="205" t="str">
        <f t="shared" si="11"/>
        <v/>
      </c>
      <c r="L33" s="205" t="str">
        <f t="shared" si="11"/>
        <v/>
      </c>
      <c r="M33" s="205" t="str">
        <f t="shared" si="11"/>
        <v/>
      </c>
      <c r="N33" s="205" t="str">
        <f t="shared" si="11"/>
        <v/>
      </c>
      <c r="O33" s="205" t="str">
        <f t="shared" si="11"/>
        <v/>
      </c>
      <c r="P33" s="206" t="str">
        <f t="shared" si="11"/>
        <v/>
      </c>
      <c r="Q33" s="189">
        <f t="shared" si="9"/>
        <v>0</v>
      </c>
    </row>
    <row r="34" spans="1:17" ht="18" customHeight="1">
      <c r="B34" s="869" t="str">
        <f>$B$20</f>
        <v>１歳児</v>
      </c>
      <c r="C34" s="870"/>
      <c r="D34" s="184" t="s">
        <v>233</v>
      </c>
      <c r="E34" s="401"/>
      <c r="F34" s="185"/>
      <c r="G34" s="185"/>
      <c r="H34" s="186"/>
      <c r="I34" s="205" t="str">
        <f t="shared" ref="I34:P34" si="12">IFERROR($E$34*I21,"")</f>
        <v/>
      </c>
      <c r="J34" s="205" t="str">
        <f t="shared" si="12"/>
        <v/>
      </c>
      <c r="K34" s="205" t="str">
        <f t="shared" si="12"/>
        <v/>
      </c>
      <c r="L34" s="205" t="str">
        <f t="shared" si="12"/>
        <v/>
      </c>
      <c r="M34" s="205" t="str">
        <f t="shared" si="12"/>
        <v/>
      </c>
      <c r="N34" s="205" t="str">
        <f t="shared" si="12"/>
        <v/>
      </c>
      <c r="O34" s="205" t="str">
        <f t="shared" si="12"/>
        <v/>
      </c>
      <c r="P34" s="206" t="str">
        <f t="shared" si="12"/>
        <v/>
      </c>
      <c r="Q34" s="189">
        <f t="shared" si="9"/>
        <v>0</v>
      </c>
    </row>
    <row r="35" spans="1:17" ht="18" customHeight="1" thickBot="1">
      <c r="B35" s="854" t="str">
        <f>$B$22</f>
        <v>０歳児</v>
      </c>
      <c r="C35" s="855"/>
      <c r="D35" s="191" t="s">
        <v>233</v>
      </c>
      <c r="E35" s="401"/>
      <c r="F35" s="185"/>
      <c r="G35" s="185"/>
      <c r="H35" s="186"/>
      <c r="I35" s="218" t="str">
        <f t="shared" ref="I35:P35" si="13">IFERROR($E$35*I23,"")</f>
        <v/>
      </c>
      <c r="J35" s="218" t="str">
        <f t="shared" si="13"/>
        <v/>
      </c>
      <c r="K35" s="218" t="str">
        <f t="shared" si="13"/>
        <v/>
      </c>
      <c r="L35" s="218" t="str">
        <f t="shared" si="13"/>
        <v/>
      </c>
      <c r="M35" s="218" t="str">
        <f t="shared" si="13"/>
        <v/>
      </c>
      <c r="N35" s="218" t="str">
        <f t="shared" si="13"/>
        <v/>
      </c>
      <c r="O35" s="218" t="str">
        <f t="shared" si="13"/>
        <v/>
      </c>
      <c r="P35" s="211" t="str">
        <f t="shared" si="13"/>
        <v/>
      </c>
      <c r="Q35" s="195">
        <f t="shared" si="9"/>
        <v>0</v>
      </c>
    </row>
    <row r="36" spans="1:17" ht="18" customHeight="1" thickTop="1" thickBot="1">
      <c r="B36" s="856" t="s">
        <v>241</v>
      </c>
      <c r="C36" s="857"/>
      <c r="D36" s="196"/>
      <c r="E36" s="197">
        <f>SUM(E30:E35)</f>
        <v>0</v>
      </c>
      <c r="F36" s="198">
        <f t="shared" ref="F36:P36" si="14">SUM(F30:F35)</f>
        <v>0</v>
      </c>
      <c r="G36" s="199">
        <f t="shared" si="14"/>
        <v>0</v>
      </c>
      <c r="H36" s="200">
        <f t="shared" si="14"/>
        <v>0</v>
      </c>
      <c r="I36" s="200">
        <f t="shared" si="14"/>
        <v>0</v>
      </c>
      <c r="J36" s="200">
        <f t="shared" si="14"/>
        <v>0</v>
      </c>
      <c r="K36" s="200">
        <f t="shared" si="14"/>
        <v>0</v>
      </c>
      <c r="L36" s="200">
        <f t="shared" si="14"/>
        <v>0</v>
      </c>
      <c r="M36" s="200">
        <f t="shared" si="14"/>
        <v>0</v>
      </c>
      <c r="N36" s="200">
        <f t="shared" si="14"/>
        <v>0</v>
      </c>
      <c r="O36" s="200">
        <f t="shared" si="14"/>
        <v>0</v>
      </c>
      <c r="P36" s="200">
        <f t="shared" si="14"/>
        <v>0</v>
      </c>
      <c r="Q36" s="201">
        <f t="shared" ref="Q36" si="15">SUM(Q30:Q35)</f>
        <v>0</v>
      </c>
    </row>
    <row r="37" spans="1:17" ht="17.25" customHeight="1">
      <c r="B37" s="202" t="s">
        <v>245</v>
      </c>
    </row>
    <row r="38" spans="1:17" ht="17.25" customHeight="1"/>
    <row r="39" spans="1:17" ht="17.25" customHeight="1"/>
    <row r="40" spans="1:17" ht="17.25" customHeight="1"/>
    <row r="41" spans="1:17" ht="17.25" customHeight="1"/>
    <row r="42" spans="1:17" ht="17.25" customHeight="1" thickBot="1">
      <c r="A42" s="156" t="s">
        <v>246</v>
      </c>
      <c r="E42" s="181"/>
    </row>
    <row r="43" spans="1:17" ht="17.25" customHeight="1">
      <c r="B43" s="858" t="s">
        <v>243</v>
      </c>
      <c r="C43" s="859"/>
      <c r="D43" s="860"/>
      <c r="E43" s="157">
        <v>4</v>
      </c>
      <c r="F43" s="182">
        <v>5</v>
      </c>
      <c r="G43" s="182">
        <v>6</v>
      </c>
      <c r="H43" s="159">
        <v>7</v>
      </c>
      <c r="I43" s="158">
        <v>8</v>
      </c>
      <c r="J43" s="158">
        <v>9</v>
      </c>
      <c r="K43" s="183">
        <v>10</v>
      </c>
      <c r="L43" s="158">
        <v>11</v>
      </c>
      <c r="M43" s="158">
        <v>12</v>
      </c>
      <c r="N43" s="158">
        <v>1</v>
      </c>
      <c r="O43" s="158">
        <v>2</v>
      </c>
      <c r="P43" s="159">
        <v>3</v>
      </c>
      <c r="Q43" s="839" t="s">
        <v>230</v>
      </c>
    </row>
    <row r="44" spans="1:17" ht="17.25" customHeight="1">
      <c r="B44" s="861"/>
      <c r="C44" s="862"/>
      <c r="D44" s="863"/>
      <c r="E44" s="841" t="s">
        <v>231</v>
      </c>
      <c r="F44" s="842"/>
      <c r="G44" s="842"/>
      <c r="H44" s="843"/>
      <c r="I44" s="844" t="s">
        <v>247</v>
      </c>
      <c r="J44" s="845"/>
      <c r="K44" s="845"/>
      <c r="L44" s="845"/>
      <c r="M44" s="845"/>
      <c r="N44" s="845"/>
      <c r="O44" s="845"/>
      <c r="P44" s="846"/>
      <c r="Q44" s="840"/>
    </row>
    <row r="45" spans="1:17" ht="18" customHeight="1">
      <c r="B45" s="869" t="str">
        <f>$B$12</f>
        <v>５歳児</v>
      </c>
      <c r="C45" s="870"/>
      <c r="D45" s="203" t="s">
        <v>233</v>
      </c>
      <c r="E45" s="204">
        <f t="shared" ref="E45:H50" si="16">E30</f>
        <v>0</v>
      </c>
      <c r="F45" s="205">
        <f t="shared" si="16"/>
        <v>0</v>
      </c>
      <c r="G45" s="205">
        <f t="shared" si="16"/>
        <v>0</v>
      </c>
      <c r="H45" s="206">
        <f t="shared" si="16"/>
        <v>0</v>
      </c>
      <c r="I45" s="185"/>
      <c r="J45" s="185"/>
      <c r="K45" s="185"/>
      <c r="L45" s="185"/>
      <c r="M45" s="185"/>
      <c r="N45" s="185"/>
      <c r="O45" s="185"/>
      <c r="P45" s="186"/>
      <c r="Q45" s="189">
        <f t="shared" ref="Q45:Q50" si="17">ROUND(SUM(E45:P45)/12,0)</f>
        <v>0</v>
      </c>
    </row>
    <row r="46" spans="1:17" ht="18" customHeight="1">
      <c r="B46" s="869" t="str">
        <f>$B$14</f>
        <v>４歳児</v>
      </c>
      <c r="C46" s="870"/>
      <c r="D46" s="203" t="s">
        <v>233</v>
      </c>
      <c r="E46" s="204">
        <f t="shared" si="16"/>
        <v>0</v>
      </c>
      <c r="F46" s="205">
        <f t="shared" si="16"/>
        <v>0</v>
      </c>
      <c r="G46" s="205">
        <f t="shared" si="16"/>
        <v>0</v>
      </c>
      <c r="H46" s="206">
        <f t="shared" si="16"/>
        <v>0</v>
      </c>
      <c r="I46" s="185"/>
      <c r="J46" s="185"/>
      <c r="K46" s="185"/>
      <c r="L46" s="185"/>
      <c r="M46" s="185"/>
      <c r="N46" s="185"/>
      <c r="O46" s="185"/>
      <c r="P46" s="186"/>
      <c r="Q46" s="189">
        <f t="shared" si="17"/>
        <v>0</v>
      </c>
    </row>
    <row r="47" spans="1:17" ht="18" customHeight="1">
      <c r="B47" s="851" t="str">
        <f>$B$16</f>
        <v>３歳児</v>
      </c>
      <c r="C47" s="852"/>
      <c r="D47" s="203" t="s">
        <v>233</v>
      </c>
      <c r="E47" s="204">
        <f t="shared" si="16"/>
        <v>0</v>
      </c>
      <c r="F47" s="205">
        <f t="shared" si="16"/>
        <v>0</v>
      </c>
      <c r="G47" s="205">
        <f t="shared" si="16"/>
        <v>0</v>
      </c>
      <c r="H47" s="206">
        <f t="shared" si="16"/>
        <v>0</v>
      </c>
      <c r="I47" s="185"/>
      <c r="J47" s="185"/>
      <c r="K47" s="185"/>
      <c r="L47" s="185"/>
      <c r="M47" s="185"/>
      <c r="N47" s="185"/>
      <c r="O47" s="185"/>
      <c r="P47" s="186"/>
      <c r="Q47" s="189">
        <f t="shared" si="17"/>
        <v>0</v>
      </c>
    </row>
    <row r="48" spans="1:17" ht="18" customHeight="1">
      <c r="B48" s="869" t="str">
        <f>$B$18</f>
        <v>２歳児</v>
      </c>
      <c r="C48" s="870"/>
      <c r="D48" s="203" t="s">
        <v>233</v>
      </c>
      <c r="E48" s="204">
        <f t="shared" si="16"/>
        <v>0</v>
      </c>
      <c r="F48" s="207">
        <f t="shared" si="16"/>
        <v>0</v>
      </c>
      <c r="G48" s="207">
        <f t="shared" si="16"/>
        <v>0</v>
      </c>
      <c r="H48" s="206">
        <f t="shared" si="16"/>
        <v>0</v>
      </c>
      <c r="I48" s="185"/>
      <c r="J48" s="185"/>
      <c r="K48" s="185"/>
      <c r="L48" s="185"/>
      <c r="M48" s="185"/>
      <c r="N48" s="185"/>
      <c r="O48" s="185"/>
      <c r="P48" s="186"/>
      <c r="Q48" s="189">
        <f t="shared" si="17"/>
        <v>0</v>
      </c>
    </row>
    <row r="49" spans="2:17" ht="18" customHeight="1">
      <c r="B49" s="869" t="str">
        <f>$B$20</f>
        <v>１歳児</v>
      </c>
      <c r="C49" s="870"/>
      <c r="D49" s="203" t="s">
        <v>233</v>
      </c>
      <c r="E49" s="204">
        <f t="shared" si="16"/>
        <v>0</v>
      </c>
      <c r="F49" s="207">
        <f t="shared" si="16"/>
        <v>0</v>
      </c>
      <c r="G49" s="207">
        <f t="shared" si="16"/>
        <v>0</v>
      </c>
      <c r="H49" s="206">
        <f t="shared" si="16"/>
        <v>0</v>
      </c>
      <c r="I49" s="185"/>
      <c r="J49" s="185"/>
      <c r="K49" s="185"/>
      <c r="L49" s="185"/>
      <c r="M49" s="185"/>
      <c r="N49" s="185"/>
      <c r="O49" s="185"/>
      <c r="P49" s="186"/>
      <c r="Q49" s="189">
        <f t="shared" si="17"/>
        <v>0</v>
      </c>
    </row>
    <row r="50" spans="2:17" ht="18" customHeight="1" thickBot="1">
      <c r="B50" s="854" t="str">
        <f>$B$22</f>
        <v>０歳児</v>
      </c>
      <c r="C50" s="855"/>
      <c r="D50" s="208" t="s">
        <v>233</v>
      </c>
      <c r="E50" s="209">
        <f t="shared" si="16"/>
        <v>0</v>
      </c>
      <c r="F50" s="210">
        <f t="shared" si="16"/>
        <v>0</v>
      </c>
      <c r="G50" s="210">
        <f t="shared" si="16"/>
        <v>0</v>
      </c>
      <c r="H50" s="211">
        <f t="shared" si="16"/>
        <v>0</v>
      </c>
      <c r="I50" s="212"/>
      <c r="J50" s="212"/>
      <c r="K50" s="212"/>
      <c r="L50" s="212"/>
      <c r="M50" s="212"/>
      <c r="N50" s="212"/>
      <c r="O50" s="212"/>
      <c r="P50" s="192"/>
      <c r="Q50" s="195">
        <f t="shared" si="17"/>
        <v>0</v>
      </c>
    </row>
    <row r="51" spans="2:17" ht="18" customHeight="1" thickTop="1" thickBot="1">
      <c r="B51" s="867" t="s">
        <v>241</v>
      </c>
      <c r="C51" s="868"/>
      <c r="D51" s="213"/>
      <c r="E51" s="197">
        <f>SUM(E45:E50)</f>
        <v>0</v>
      </c>
      <c r="F51" s="198">
        <f t="shared" ref="F51:H51" si="18">SUM(F45:F50)</f>
        <v>0</v>
      </c>
      <c r="G51" s="199">
        <f t="shared" si="18"/>
        <v>0</v>
      </c>
      <c r="H51" s="214">
        <f t="shared" si="18"/>
        <v>0</v>
      </c>
      <c r="I51" s="197"/>
      <c r="J51" s="177"/>
      <c r="K51" s="177"/>
      <c r="L51" s="177"/>
      <c r="M51" s="177"/>
      <c r="N51" s="177"/>
      <c r="O51" s="177"/>
      <c r="P51" s="178"/>
      <c r="Q51" s="201">
        <f>SUM(Q45:Q50)</f>
        <v>0</v>
      </c>
    </row>
    <row r="52" spans="2:17" ht="17.25" customHeight="1">
      <c r="B52" s="202" t="s">
        <v>245</v>
      </c>
      <c r="E52" s="215"/>
      <c r="F52" s="215"/>
      <c r="G52" s="215"/>
      <c r="H52" s="215"/>
      <c r="I52" s="215"/>
      <c r="J52" s="215"/>
      <c r="K52" s="215"/>
      <c r="L52" s="215"/>
      <c r="M52" s="215"/>
      <c r="N52" s="215"/>
      <c r="O52" s="215"/>
      <c r="P52" s="215"/>
      <c r="Q52" s="215"/>
    </row>
    <row r="53" spans="2:17" ht="17.25" customHeight="1">
      <c r="E53" s="215"/>
      <c r="F53" s="215"/>
      <c r="G53" s="215"/>
      <c r="H53" s="215"/>
      <c r="I53" s="215"/>
      <c r="J53" s="215"/>
      <c r="K53" s="215"/>
      <c r="L53" s="215"/>
      <c r="M53" s="215"/>
      <c r="N53" s="215"/>
      <c r="O53" s="215"/>
      <c r="P53" s="215"/>
      <c r="Q53" s="215"/>
    </row>
    <row r="54" spans="2:17" ht="17.25" customHeight="1" thickBot="1">
      <c r="B54" s="216" t="s">
        <v>248</v>
      </c>
      <c r="C54" s="217"/>
    </row>
    <row r="55" spans="2:17" ht="94.5" customHeight="1" thickBot="1">
      <c r="B55" s="871" t="s">
        <v>249</v>
      </c>
      <c r="C55" s="872"/>
      <c r="D55" s="872"/>
      <c r="E55" s="872"/>
      <c r="F55" s="872"/>
      <c r="G55" s="872"/>
      <c r="H55" s="872"/>
      <c r="I55" s="872"/>
      <c r="J55" s="872"/>
      <c r="K55" s="872"/>
      <c r="L55" s="872"/>
      <c r="M55" s="872"/>
      <c r="N55" s="872"/>
      <c r="O55" s="872"/>
      <c r="P55" s="872"/>
      <c r="Q55" s="873"/>
    </row>
    <row r="56" spans="2:17" ht="17.25" customHeight="1"/>
    <row r="57" spans="2:17" ht="17.25" customHeight="1"/>
    <row r="58" spans="2:17" ht="17.25" customHeight="1"/>
    <row r="59" spans="2:17" ht="17.25" customHeight="1"/>
    <row r="60" spans="2:17" ht="17.25" customHeight="1"/>
    <row r="61" spans="2:17" ht="17.25" customHeight="1"/>
    <row r="62" spans="2:17" ht="17.25" customHeight="1"/>
    <row r="63" spans="2:17" ht="17.25" customHeight="1"/>
    <row r="64" spans="2:17"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sheetData>
  <mergeCells count="36">
    <mergeCell ref="Q43:Q44"/>
    <mergeCell ref="E44:H44"/>
    <mergeCell ref="I44:P44"/>
    <mergeCell ref="B55:Q55"/>
    <mergeCell ref="B46:C46"/>
    <mergeCell ref="B47:C47"/>
    <mergeCell ref="B48:C48"/>
    <mergeCell ref="B49:C49"/>
    <mergeCell ref="B50:C50"/>
    <mergeCell ref="B51:C51"/>
    <mergeCell ref="B45:C45"/>
    <mergeCell ref="B35:C35"/>
    <mergeCell ref="B36:C36"/>
    <mergeCell ref="B43:D44"/>
    <mergeCell ref="B20:C21"/>
    <mergeCell ref="B22:C23"/>
    <mergeCell ref="B24:C24"/>
    <mergeCell ref="B28:D29"/>
    <mergeCell ref="B30:C30"/>
    <mergeCell ref="B31:C31"/>
    <mergeCell ref="B32:C32"/>
    <mergeCell ref="B33:C33"/>
    <mergeCell ref="B34:C34"/>
    <mergeCell ref="Q28:Q29"/>
    <mergeCell ref="E29:H29"/>
    <mergeCell ref="I29:P29"/>
    <mergeCell ref="B12:C13"/>
    <mergeCell ref="B14:C15"/>
    <mergeCell ref="B16:C17"/>
    <mergeCell ref="B18:C19"/>
    <mergeCell ref="A1:Q1"/>
    <mergeCell ref="H3:L3"/>
    <mergeCell ref="M3:Q3"/>
    <mergeCell ref="B10:D11"/>
    <mergeCell ref="Q10:Q11"/>
    <mergeCell ref="E11:P11"/>
  </mergeCells>
  <phoneticPr fontId="4"/>
  <dataValidations count="1">
    <dataValidation type="whole" allowBlank="1" showInputMessage="1" showErrorMessage="1" sqref="E12:P12 E14:P14 E16:P16 E20:P20 I45:P50 E18:P18 E22:P22 E30:H35" xr:uid="{690A9C07-68BC-4209-AF3E-A74C58150C3F}">
      <formula1>0</formula1>
      <formula2>1000</formula2>
    </dataValidation>
  </dataValidations>
  <pageMargins left="0.61" right="0.27559055118110237" top="0.55118110236220474" bottom="0.19685039370078741" header="0.31496062992125984" footer="0.19685039370078741"/>
  <pageSetup paperSize="9" scale="74"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4BBD9-5478-4FBC-896F-B6FB7839813F}">
  <sheetPr>
    <pageSetUpPr fitToPage="1"/>
  </sheetPr>
  <dimension ref="A1:P46"/>
  <sheetViews>
    <sheetView view="pageBreakPreview" zoomScaleNormal="70" zoomScaleSheetLayoutView="100" workbookViewId="0">
      <selection activeCell="H54" sqref="H54"/>
    </sheetView>
  </sheetViews>
  <sheetFormatPr defaultRowHeight="18.75"/>
  <cols>
    <col min="1" max="1" width="3.5" customWidth="1"/>
    <col min="4" max="5" width="18.375" customWidth="1"/>
    <col min="8" max="9" width="18.375" customWidth="1"/>
    <col min="11" max="11" width="3.375" customWidth="1"/>
    <col min="13" max="13" width="15.625" customWidth="1"/>
    <col min="16" max="16" width="15.625" customWidth="1"/>
  </cols>
  <sheetData>
    <row r="1" spans="1:16" ht="33">
      <c r="A1" s="147" t="s">
        <v>196</v>
      </c>
      <c r="B1" s="148"/>
      <c r="C1" s="148"/>
      <c r="D1" s="148"/>
      <c r="E1" s="148"/>
      <c r="F1" s="148"/>
      <c r="G1" s="148"/>
      <c r="H1" s="148"/>
      <c r="I1" s="148"/>
      <c r="J1" s="148"/>
    </row>
    <row r="3" spans="1:16" ht="19.5" thickBot="1">
      <c r="B3" t="s">
        <v>101</v>
      </c>
    </row>
    <row r="4" spans="1:16" ht="19.5" thickBot="1">
      <c r="B4" s="91" t="s">
        <v>81</v>
      </c>
      <c r="C4" s="97"/>
      <c r="D4" s="402"/>
    </row>
    <row r="5" spans="1:16" ht="19.5" thickBot="1">
      <c r="B5" s="91" t="s">
        <v>99</v>
      </c>
      <c r="C5" s="97"/>
      <c r="D5" s="402"/>
      <c r="E5" t="s">
        <v>105</v>
      </c>
    </row>
    <row r="6" spans="1:16" ht="19.5" thickBot="1">
      <c r="B6" s="91" t="s">
        <v>97</v>
      </c>
      <c r="C6" s="97"/>
      <c r="D6" s="403"/>
    </row>
    <row r="7" spans="1:16" ht="19.5" thickBot="1">
      <c r="B7" s="91" t="s">
        <v>98</v>
      </c>
      <c r="C7" s="97"/>
      <c r="D7" s="404"/>
    </row>
    <row r="8" spans="1:16">
      <c r="B8" s="91" t="s">
        <v>100</v>
      </c>
      <c r="C8" s="97"/>
      <c r="D8" s="149">
        <f>IF($D$5=【リスト】!$B$3,SUM(D6:D7),SUM(D6))</f>
        <v>0</v>
      </c>
      <c r="L8" t="s">
        <v>298</v>
      </c>
    </row>
    <row r="9" spans="1:16" ht="19.5" thickBot="1">
      <c r="L9" s="92" t="s">
        <v>299</v>
      </c>
      <c r="M9" s="99" t="s">
        <v>300</v>
      </c>
      <c r="O9" s="92" t="s">
        <v>301</v>
      </c>
      <c r="P9" s="99" t="s">
        <v>300</v>
      </c>
    </row>
    <row r="10" spans="1:16" ht="19.5" thickBot="1">
      <c r="B10" s="85" t="s">
        <v>102</v>
      </c>
      <c r="L10" s="98">
        <v>0</v>
      </c>
      <c r="M10" s="228">
        <f>'1-1_児童数計算表'!$Q$35</f>
        <v>0</v>
      </c>
      <c r="O10" s="98">
        <v>0</v>
      </c>
      <c r="P10" s="228">
        <f>'1-2_児童数計算表_分園'!$Q$35</f>
        <v>0</v>
      </c>
    </row>
    <row r="11" spans="1:16" ht="19.5" thickBot="1">
      <c r="C11" s="92" t="s">
        <v>107</v>
      </c>
      <c r="D11" s="99" t="s">
        <v>103</v>
      </c>
      <c r="E11" s="99" t="s">
        <v>104</v>
      </c>
      <c r="G11" s="92" t="s">
        <v>108</v>
      </c>
      <c r="H11" s="99" t="s">
        <v>103</v>
      </c>
      <c r="I11" s="99" t="s">
        <v>104</v>
      </c>
      <c r="L11" s="98">
        <v>1</v>
      </c>
      <c r="M11" s="228">
        <f>'1-1_児童数計算表'!$Q$34</f>
        <v>0</v>
      </c>
      <c r="O11" s="98">
        <v>1</v>
      </c>
      <c r="P11" s="228">
        <f>'1-2_児童数計算表_分園'!$Q$34</f>
        <v>0</v>
      </c>
    </row>
    <row r="12" spans="1:16" ht="19.5" thickBot="1">
      <c r="C12" s="98">
        <v>0</v>
      </c>
      <c r="D12" s="403"/>
      <c r="E12" s="403"/>
      <c r="G12" s="98">
        <v>0</v>
      </c>
      <c r="H12" s="404"/>
      <c r="I12" s="404"/>
      <c r="L12" s="98">
        <v>2</v>
      </c>
      <c r="M12" s="228">
        <f>'1-1_児童数計算表'!$Q$33</f>
        <v>0</v>
      </c>
      <c r="O12" s="98">
        <v>2</v>
      </c>
      <c r="P12" s="228">
        <f>'1-2_児童数計算表_分園'!$Q$33</f>
        <v>0</v>
      </c>
    </row>
    <row r="13" spans="1:16" ht="19.5" thickBot="1">
      <c r="C13" s="98">
        <v>1</v>
      </c>
      <c r="D13" s="403"/>
      <c r="E13" s="403"/>
      <c r="G13" s="98">
        <v>1</v>
      </c>
      <c r="H13" s="404"/>
      <c r="I13" s="404"/>
      <c r="L13" s="98">
        <v>3</v>
      </c>
      <c r="M13" s="228">
        <f>'1-1_児童数計算表'!$Q$32</f>
        <v>0</v>
      </c>
      <c r="O13" s="98">
        <v>3</v>
      </c>
      <c r="P13" s="228">
        <f>'1-2_児童数計算表_分園'!$Q$32</f>
        <v>0</v>
      </c>
    </row>
    <row r="14" spans="1:16" ht="19.5" thickBot="1">
      <c r="C14" s="98">
        <v>2</v>
      </c>
      <c r="D14" s="403"/>
      <c r="E14" s="403"/>
      <c r="G14" s="98">
        <v>2</v>
      </c>
      <c r="H14" s="404"/>
      <c r="I14" s="404"/>
      <c r="L14" s="98">
        <v>4</v>
      </c>
      <c r="M14" s="228">
        <f>'1-1_児童数計算表'!$Q$31</f>
        <v>0</v>
      </c>
      <c r="O14" s="98">
        <v>4</v>
      </c>
      <c r="P14" s="228">
        <f>'1-2_児童数計算表_分園'!$Q$31</f>
        <v>0</v>
      </c>
    </row>
    <row r="15" spans="1:16" ht="19.5" thickBot="1">
      <c r="C15" s="98">
        <v>3</v>
      </c>
      <c r="D15" s="403"/>
      <c r="E15" s="403"/>
      <c r="G15" s="98">
        <v>3</v>
      </c>
      <c r="H15" s="404"/>
      <c r="I15" s="404"/>
      <c r="L15" s="98">
        <v>5</v>
      </c>
      <c r="M15" s="228">
        <f>'1-1_児童数計算表'!$Q$30</f>
        <v>0</v>
      </c>
      <c r="O15" s="98">
        <v>5</v>
      </c>
      <c r="P15" s="228">
        <f>'1-2_児童数計算表_分園'!$Q$30</f>
        <v>0</v>
      </c>
    </row>
    <row r="16" spans="1:16" ht="19.5" thickBot="1">
      <c r="C16" s="98">
        <v>4</v>
      </c>
      <c r="D16" s="403"/>
      <c r="E16" s="403"/>
      <c r="G16" s="98">
        <v>4</v>
      </c>
      <c r="H16" s="404"/>
      <c r="I16" s="404"/>
    </row>
    <row r="17" spans="2:16" ht="19.5" thickBot="1">
      <c r="C17" s="98">
        <v>5</v>
      </c>
      <c r="D17" s="403"/>
      <c r="E17" s="403"/>
      <c r="G17" s="98">
        <v>5</v>
      </c>
      <c r="H17" s="404"/>
      <c r="I17" s="404"/>
      <c r="L17" t="s">
        <v>306</v>
      </c>
    </row>
    <row r="18" spans="2:16" ht="19.5" thickBot="1">
      <c r="C18" s="92" t="s">
        <v>106</v>
      </c>
      <c r="D18" s="100">
        <f>SUM(D12:D17)</f>
        <v>0</v>
      </c>
      <c r="E18" s="100">
        <f>SUM(E12:E17)</f>
        <v>0</v>
      </c>
      <c r="G18" s="92" t="s">
        <v>106</v>
      </c>
      <c r="H18" s="100">
        <f>IF($D$5=【リスト】!$B$3,SUM(H12:H17),0)</f>
        <v>0</v>
      </c>
      <c r="I18" s="100">
        <f>IF($D$5=【リスト】!$B$3,SUM(I12:I17),0)</f>
        <v>0</v>
      </c>
      <c r="L18" s="92" t="s">
        <v>299</v>
      </c>
      <c r="M18" s="99" t="s">
        <v>300</v>
      </c>
      <c r="O18" s="92" t="s">
        <v>301</v>
      </c>
      <c r="P18" s="99" t="s">
        <v>300</v>
      </c>
    </row>
    <row r="19" spans="2:16" ht="19.5" thickBot="1">
      <c r="C19" s="92" t="s">
        <v>116</v>
      </c>
      <c r="D19" s="93">
        <f>SUM(D18:E18,H18:I18)</f>
        <v>0</v>
      </c>
      <c r="L19" s="98">
        <v>0</v>
      </c>
      <c r="M19" s="228">
        <f>'1-1_児童数計算表'!$Q$50</f>
        <v>0</v>
      </c>
      <c r="O19" s="98">
        <v>0</v>
      </c>
      <c r="P19" s="228">
        <f>'1-2_児童数計算表_分園'!$Q$50</f>
        <v>0</v>
      </c>
    </row>
    <row r="20" spans="2:16" ht="19.5" thickBot="1">
      <c r="L20" s="98">
        <v>1</v>
      </c>
      <c r="M20" s="228">
        <f>'1-1_児童数計算表'!$Q$49</f>
        <v>0</v>
      </c>
      <c r="O20" s="98">
        <v>1</v>
      </c>
      <c r="P20" s="228">
        <f>'1-2_児童数計算表_分園'!$Q$49</f>
        <v>0</v>
      </c>
    </row>
    <row r="21" spans="2:16" ht="19.5" thickBot="1">
      <c r="B21" t="s">
        <v>126</v>
      </c>
      <c r="L21" s="98">
        <v>2</v>
      </c>
      <c r="M21" s="228">
        <f>'1-1_児童数計算表'!$Q$48</f>
        <v>0</v>
      </c>
      <c r="O21" s="98">
        <v>2</v>
      </c>
      <c r="P21" s="228">
        <f>'1-2_児童数計算表_分園'!$Q$48</f>
        <v>0</v>
      </c>
    </row>
    <row r="22" spans="2:16" ht="19.5" thickBot="1">
      <c r="C22" s="94" t="s">
        <v>109</v>
      </c>
      <c r="D22" s="95"/>
      <c r="E22" s="95"/>
      <c r="F22" s="402"/>
      <c r="L22" s="98">
        <v>3</v>
      </c>
      <c r="M22" s="228">
        <f>'1-1_児童数計算表'!$Q$47</f>
        <v>0</v>
      </c>
      <c r="O22" s="98">
        <v>3</v>
      </c>
      <c r="P22" s="228">
        <f>'1-2_児童数計算表_分園'!$Q$47</f>
        <v>0</v>
      </c>
    </row>
    <row r="23" spans="2:16" ht="19.5" thickBot="1">
      <c r="C23" s="94" t="s">
        <v>110</v>
      </c>
      <c r="D23" s="95"/>
      <c r="E23" s="95"/>
      <c r="F23" s="402"/>
      <c r="G23" s="150" t="str">
        <f>IF(AND($F$23=【リスト】!$C$2,$F$27=【リスト】!$C$2),"チーム保育推進加算との併給不可","")</f>
        <v/>
      </c>
      <c r="L23" s="98">
        <v>4</v>
      </c>
      <c r="M23" s="228">
        <f>'1-1_児童数計算表'!$Q$46</f>
        <v>0</v>
      </c>
      <c r="O23" s="98">
        <v>4</v>
      </c>
      <c r="P23" s="228">
        <f>'1-2_児童数計算表_分園'!$Q$46</f>
        <v>0</v>
      </c>
    </row>
    <row r="24" spans="2:16" ht="19.5" thickBot="1">
      <c r="C24" s="94" t="s">
        <v>111</v>
      </c>
      <c r="D24" s="95"/>
      <c r="E24" s="95"/>
      <c r="F24" s="402"/>
      <c r="I24" s="82" t="str">
        <f>IF(F25=【リスト】!$C$2,"休日保育の年間延べ利用子ども数を選択↓","")</f>
        <v/>
      </c>
      <c r="L24" s="98">
        <v>5</v>
      </c>
      <c r="M24" s="228">
        <f>'1-1_児童数計算表'!$Q$45</f>
        <v>0</v>
      </c>
      <c r="O24" s="98">
        <v>5</v>
      </c>
      <c r="P24" s="228">
        <f>'1-2_児童数計算表_分園'!$Q$45</f>
        <v>0</v>
      </c>
    </row>
    <row r="25" spans="2:16" ht="19.5" thickBot="1">
      <c r="C25" s="94" t="s">
        <v>14</v>
      </c>
      <c r="D25" s="95"/>
      <c r="E25" s="95"/>
      <c r="F25" s="732"/>
      <c r="H25" s="82"/>
      <c r="I25" s="406"/>
    </row>
    <row r="26" spans="2:16" ht="19.5" thickBot="1">
      <c r="C26" s="94" t="s">
        <v>127</v>
      </c>
      <c r="D26" s="95"/>
      <c r="E26" s="95"/>
      <c r="F26" s="732"/>
      <c r="I26" s="82" t="str">
        <f>IF(F27=【リスト】!$C$2,"加配人数を選択↓","")</f>
        <v/>
      </c>
    </row>
    <row r="27" spans="2:16" ht="19.5" thickBot="1">
      <c r="C27" s="94" t="s">
        <v>114</v>
      </c>
      <c r="D27" s="95"/>
      <c r="E27" s="95"/>
      <c r="F27" s="402"/>
      <c r="I27" s="404"/>
    </row>
    <row r="28" spans="2:16" ht="19.5" thickBot="1">
      <c r="C28" s="94" t="s">
        <v>117</v>
      </c>
      <c r="D28" s="95"/>
      <c r="E28" s="95"/>
      <c r="F28" s="402"/>
    </row>
    <row r="29" spans="2:16" ht="19.5" thickBot="1">
      <c r="C29" s="94" t="s">
        <v>112</v>
      </c>
      <c r="D29" s="95"/>
      <c r="E29" s="95"/>
      <c r="F29" s="402"/>
    </row>
    <row r="30" spans="2:16" ht="19.5" thickBot="1">
      <c r="C30" s="94" t="s">
        <v>128</v>
      </c>
      <c r="D30" s="95"/>
      <c r="E30" s="95"/>
      <c r="F30" s="405"/>
    </row>
    <row r="31" spans="2:16" ht="19.5" thickBot="1">
      <c r="C31" s="94" t="s">
        <v>113</v>
      </c>
      <c r="D31" s="95"/>
      <c r="E31" s="95"/>
      <c r="F31" s="402"/>
    </row>
    <row r="32" spans="2:16" ht="19.5" thickBot="1">
      <c r="C32" s="94" t="s">
        <v>129</v>
      </c>
      <c r="D32" s="95"/>
      <c r="E32" s="95"/>
      <c r="F32" s="405"/>
    </row>
    <row r="33" spans="2:9" ht="19.5" thickBot="1">
      <c r="C33" s="94" t="s">
        <v>182</v>
      </c>
      <c r="D33" s="95"/>
      <c r="E33" s="95"/>
      <c r="F33" s="402"/>
      <c r="G33" t="s">
        <v>130</v>
      </c>
    </row>
    <row r="34" spans="2:9" ht="19.5" thickBot="1">
      <c r="C34" s="94" t="s">
        <v>661</v>
      </c>
      <c r="D34" s="95"/>
      <c r="E34" s="95"/>
      <c r="F34" s="405"/>
    </row>
    <row r="35" spans="2:9">
      <c r="H35" s="86"/>
      <c r="I35" s="86"/>
    </row>
    <row r="36" spans="2:9" ht="19.5" thickBot="1">
      <c r="B36" t="s">
        <v>133</v>
      </c>
    </row>
    <row r="37" spans="2:9" ht="19.5" thickBot="1">
      <c r="C37" s="102" t="s">
        <v>183</v>
      </c>
      <c r="D37" s="103"/>
      <c r="E37" s="103"/>
      <c r="F37" s="104" t="e">
        <f>VLOOKUP($D$4,【リスト】!$A$2:$L$13,11,FALSE)</f>
        <v>#N/A</v>
      </c>
    </row>
    <row r="38" spans="2:9" ht="19.5" thickBot="1">
      <c r="C38" s="102" t="s">
        <v>184</v>
      </c>
      <c r="D38" s="103"/>
      <c r="E38" s="103"/>
      <c r="F38" s="104" t="e">
        <f>VLOOKUP($D$4,【リスト】!$A$2:$L$13,12,FALSE)+IF($F$33=【リスト】!$C$2,-2,0)</f>
        <v>#N/A</v>
      </c>
    </row>
    <row r="40" spans="2:9" ht="19.5" thickBot="1">
      <c r="B40" t="s">
        <v>178</v>
      </c>
    </row>
    <row r="41" spans="2:9" ht="19.5" thickBot="1">
      <c r="C41" s="407">
        <v>12</v>
      </c>
      <c r="D41" t="s">
        <v>179</v>
      </c>
    </row>
    <row r="43" spans="2:9" ht="19.5" thickBot="1">
      <c r="B43" s="101" t="s">
        <v>180</v>
      </c>
    </row>
    <row r="44" spans="2:9" ht="19.5" thickBot="1">
      <c r="D44" s="105" t="s">
        <v>173</v>
      </c>
    </row>
    <row r="45" spans="2:9" ht="19.5" thickBot="1">
      <c r="C45" s="105" t="s">
        <v>131</v>
      </c>
      <c r="D45" s="106" t="e">
        <f>SUM(区分12計算!D26:AA26)</f>
        <v>#N/A</v>
      </c>
    </row>
    <row r="46" spans="2:9" ht="19.5" thickBot="1">
      <c r="C46" s="105" t="s">
        <v>132</v>
      </c>
      <c r="D46" s="106" t="e">
        <f>SUM(区分12計算!D48:AA48)</f>
        <v>#N/A</v>
      </c>
    </row>
  </sheetData>
  <phoneticPr fontId="4"/>
  <dataValidations count="2">
    <dataValidation type="whole" allowBlank="1" showInputMessage="1" showErrorMessage="1" sqref="D6:D7 H12 D12:E17 H13:H17 I12:I17" xr:uid="{2D77AD47-7A41-41B9-826B-6968E09382CA}">
      <formula1>0</formula1>
      <formula2>1000</formula2>
    </dataValidation>
    <dataValidation type="whole" allowBlank="1" showInputMessage="1" showErrorMessage="1" sqref="C41" xr:uid="{B6BEAA08-2B5B-465B-87A1-7CD6E136642C}">
      <formula1>1</formula1>
      <formula2>12</formula2>
    </dataValidation>
  </dataValidations>
  <pageMargins left="0.7" right="0.7" top="0.75" bottom="0.75" header="0.3" footer="0.3"/>
  <pageSetup paperSize="9" scale="65"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 id="{C73A8AD0-72F9-4784-8D76-8EB5BCD561C5}">
            <xm:f>$D$5=【リスト】!$B$3</xm:f>
            <x14:dxf>
              <fill>
                <patternFill>
                  <bgColor theme="4" tint="0.79998168889431442"/>
                </patternFill>
              </fill>
            </x14:dxf>
          </x14:cfRule>
          <xm:sqref>D7</xm:sqref>
        </x14:conditionalFormatting>
        <x14:conditionalFormatting xmlns:xm="http://schemas.microsoft.com/office/excel/2006/main">
          <x14:cfRule type="expression" priority="3" id="{60F6E9B5-4031-4D08-A47E-43D8F707C369}">
            <xm:f>$D$5=【リスト】!$B$3</xm:f>
            <x14:dxf>
              <fill>
                <patternFill>
                  <bgColor theme="4" tint="0.79998168889431442"/>
                </patternFill>
              </fill>
            </x14:dxf>
          </x14:cfRule>
          <xm:sqref>H12:I17</xm:sqref>
        </x14:conditionalFormatting>
        <x14:conditionalFormatting xmlns:xm="http://schemas.microsoft.com/office/excel/2006/main">
          <x14:cfRule type="expression" priority="2" id="{DA941AE6-0702-4558-BAC4-938441470D3C}">
            <xm:f>$F$25=【リスト】!$C$2</xm:f>
            <x14:dxf>
              <fill>
                <patternFill>
                  <bgColor theme="4" tint="0.79998168889431442"/>
                </patternFill>
              </fill>
            </x14:dxf>
          </x14:cfRule>
          <xm:sqref>I25</xm:sqref>
        </x14:conditionalFormatting>
        <x14:conditionalFormatting xmlns:xm="http://schemas.microsoft.com/office/excel/2006/main">
          <x14:cfRule type="expression" priority="1" id="{E3FEFE51-0714-430D-B257-F187457498BF}">
            <xm:f>$F$27=【リスト】!$C$2</xm:f>
            <x14:dxf>
              <fill>
                <patternFill>
                  <bgColor theme="4" tint="0.79998168889431442"/>
                </patternFill>
              </fill>
            </x14:dxf>
          </x14:cfRule>
          <xm:sqref>I27</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D3679AD9-F9C1-4A5E-A96A-E3627BE9E9BD}">
          <x14:formula1>
            <xm:f>【リスト】!$A$2:$A$13</xm:f>
          </x14:formula1>
          <xm:sqref>D4</xm:sqref>
        </x14:dataValidation>
        <x14:dataValidation type="list" allowBlank="1" showInputMessage="1" showErrorMessage="1" xr:uid="{8AE11187-CA3A-4CD5-A404-EF694261384F}">
          <x14:formula1>
            <xm:f>【リスト】!$B$2:$B$3</xm:f>
          </x14:formula1>
          <xm:sqref>D5</xm:sqref>
        </x14:dataValidation>
        <x14:dataValidation type="list" allowBlank="1" showInputMessage="1" showErrorMessage="1" xr:uid="{CCBBA551-DDE9-4E60-8859-C92E3CD6D249}">
          <x14:formula1>
            <xm:f>【リスト】!$C$2:$C$3</xm:f>
          </x14:formula1>
          <xm:sqref>F22:F29 F31 F33</xm:sqref>
        </x14:dataValidation>
        <x14:dataValidation type="list" allowBlank="1" showInputMessage="1" showErrorMessage="1" xr:uid="{EF7FE433-3133-4B7E-AC8E-6D6F9F3FB952}">
          <x14:formula1>
            <xm:f>【リスト】!$D$2:$D$4</xm:f>
          </x14:formula1>
          <xm:sqref>F30</xm:sqref>
        </x14:dataValidation>
        <x14:dataValidation type="list" allowBlank="1" showInputMessage="1" showErrorMessage="1" xr:uid="{ECE875D7-0E23-4036-BDA5-4847A1EF3936}">
          <x14:formula1>
            <xm:f>【リスト】!$E$2:$E$5</xm:f>
          </x14:formula1>
          <xm:sqref>F32</xm:sqref>
        </x14:dataValidation>
        <x14:dataValidation type="list" allowBlank="1" showInputMessage="1" showErrorMessage="1" xr:uid="{B9B182D6-CC8E-4FCA-BFCF-62D649AA45CB}">
          <x14:formula1>
            <xm:f>【リスト】!$F$2:$F$15</xm:f>
          </x14:formula1>
          <xm:sqref>I25</xm:sqref>
        </x14:dataValidation>
        <x14:dataValidation type="list" allowBlank="1" showInputMessage="1" showErrorMessage="1" xr:uid="{0B13CBB0-AA82-487D-A776-DC715B80E3AD}">
          <x14:formula1>
            <xm:f>【リスト】!$G$2:$G$3</xm:f>
          </x14:formula1>
          <xm:sqref>I27</xm:sqref>
        </x14:dataValidation>
        <x14:dataValidation type="list" allowBlank="1" showInputMessage="1" showErrorMessage="1" xr:uid="{FE447814-9BA3-4FE3-A08A-8FCFEDBEA7CB}">
          <x14:formula1>
            <xm:f>【リスト】!$H$2:$H$6</xm:f>
          </x14:formula1>
          <xm:sqref>F34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DD73D-13A9-40E1-8CD7-34AD2FD1B3AA}">
  <sheetPr>
    <tabColor rgb="FFFFFF00"/>
    <pageSetUpPr fitToPage="1"/>
  </sheetPr>
  <dimension ref="A1:BB141"/>
  <sheetViews>
    <sheetView showGridLines="0" view="pageBreakPreview" zoomScaleNormal="100" zoomScaleSheetLayoutView="100" workbookViewId="0">
      <pane ySplit="7" topLeftCell="A8" activePane="bottomLeft" state="frozenSplit"/>
      <selection activeCell="AB8" sqref="AB8:AN8"/>
      <selection pane="bottomLeft" activeCell="AW16" sqref="AW16"/>
    </sheetView>
  </sheetViews>
  <sheetFormatPr defaultColWidth="9" defaultRowHeight="14.25"/>
  <cols>
    <col min="1" max="1" width="3.625" style="733" customWidth="1"/>
    <col min="2" max="7" width="2.125" style="733" customWidth="1"/>
    <col min="8" max="8" width="2.75" style="733" customWidth="1"/>
    <col min="9" max="12" width="2.125" style="733" customWidth="1"/>
    <col min="13" max="13" width="1.75" style="733" customWidth="1"/>
    <col min="14" max="18" width="2.125" style="733" customWidth="1"/>
    <col min="19" max="19" width="2" style="733" customWidth="1"/>
    <col min="20" max="24" width="2.125" style="733" customWidth="1"/>
    <col min="25" max="26" width="2" style="733" customWidth="1"/>
    <col min="27" max="42" width="2.125" style="733" customWidth="1"/>
    <col min="43" max="44" width="3.75" style="808" customWidth="1"/>
    <col min="45" max="46" width="1.75" style="733" customWidth="1"/>
    <col min="47" max="48" width="9" style="734"/>
    <col min="49" max="16384" width="9" style="733"/>
  </cols>
  <sheetData>
    <row r="1" spans="1:51" ht="36.75" customHeight="1">
      <c r="B1" s="1010" t="s">
        <v>720</v>
      </c>
      <c r="C1" s="1010"/>
      <c r="D1" s="1010"/>
      <c r="E1" s="1010"/>
      <c r="F1" s="1010"/>
      <c r="G1" s="1010"/>
      <c r="H1" s="1010"/>
      <c r="I1" s="1010"/>
      <c r="J1" s="1010"/>
      <c r="K1" s="1010"/>
      <c r="L1" s="1010"/>
      <c r="M1" s="1010"/>
      <c r="N1" s="1010"/>
      <c r="O1" s="1010"/>
      <c r="P1" s="1010"/>
      <c r="Q1" s="1010"/>
      <c r="R1" s="1010"/>
      <c r="S1" s="1010"/>
      <c r="T1" s="1010"/>
      <c r="U1" s="1010"/>
      <c r="V1" s="1010"/>
      <c r="W1" s="1010"/>
      <c r="X1" s="1010"/>
      <c r="Y1" s="1010"/>
      <c r="Z1" s="1010"/>
      <c r="AA1" s="1010"/>
      <c r="AB1" s="1010"/>
      <c r="AC1" s="1010"/>
      <c r="AD1" s="1010"/>
      <c r="AE1" s="1010"/>
      <c r="AF1" s="1010"/>
      <c r="AG1" s="1010"/>
      <c r="AH1" s="1010"/>
      <c r="AI1" s="1010"/>
      <c r="AJ1" s="1010"/>
      <c r="AK1" s="1010"/>
      <c r="AL1" s="1010"/>
      <c r="AM1" s="1010"/>
      <c r="AN1" s="1010"/>
      <c r="AO1" s="1010"/>
      <c r="AP1" s="1010"/>
      <c r="AQ1" s="810"/>
      <c r="AR1" s="810"/>
    </row>
    <row r="2" spans="1:51" ht="6" customHeight="1" thickBot="1"/>
    <row r="3" spans="1:51">
      <c r="B3" s="901" t="s">
        <v>713</v>
      </c>
      <c r="C3" s="902"/>
      <c r="D3" s="902"/>
      <c r="E3" s="902"/>
      <c r="F3" s="902"/>
      <c r="G3" s="903"/>
      <c r="H3" s="915"/>
      <c r="I3" s="916"/>
      <c r="J3" s="916"/>
      <c r="K3" s="916"/>
      <c r="L3" s="916"/>
      <c r="M3" s="917"/>
      <c r="N3" s="902" t="s">
        <v>712</v>
      </c>
      <c r="O3" s="902"/>
      <c r="P3" s="902"/>
      <c r="Q3" s="902"/>
      <c r="R3" s="902"/>
      <c r="S3" s="903"/>
      <c r="T3" s="902" t="s">
        <v>711</v>
      </c>
      <c r="U3" s="902"/>
      <c r="V3" s="902"/>
      <c r="W3" s="902"/>
      <c r="X3" s="902"/>
      <c r="Y3" s="903"/>
      <c r="Z3" s="908" t="s">
        <v>710</v>
      </c>
      <c r="AA3" s="902"/>
      <c r="AB3" s="902"/>
      <c r="AC3" s="902"/>
      <c r="AD3" s="902"/>
      <c r="AE3" s="902"/>
      <c r="AF3" s="910"/>
      <c r="AG3" s="911"/>
      <c r="AH3" s="911"/>
      <c r="AI3" s="911"/>
      <c r="AJ3" s="902" t="s">
        <v>691</v>
      </c>
      <c r="AK3" s="899"/>
      <c r="AL3" s="899"/>
      <c r="AM3" s="893" t="s">
        <v>690</v>
      </c>
      <c r="AN3" s="889"/>
      <c r="AO3" s="889"/>
      <c r="AP3" s="893" t="s">
        <v>698</v>
      </c>
      <c r="AQ3" s="878" t="s">
        <v>731</v>
      </c>
      <c r="AR3" s="878"/>
    </row>
    <row r="4" spans="1:51" ht="15" thickBot="1">
      <c r="B4" s="904"/>
      <c r="C4" s="905"/>
      <c r="D4" s="905"/>
      <c r="E4" s="905"/>
      <c r="F4" s="905"/>
      <c r="G4" s="906"/>
      <c r="H4" s="918"/>
      <c r="I4" s="919"/>
      <c r="J4" s="919"/>
      <c r="K4" s="919"/>
      <c r="L4" s="919"/>
      <c r="M4" s="920"/>
      <c r="N4" s="905"/>
      <c r="O4" s="905"/>
      <c r="P4" s="905"/>
      <c r="Q4" s="905"/>
      <c r="R4" s="905"/>
      <c r="S4" s="906"/>
      <c r="T4" s="905"/>
      <c r="U4" s="905"/>
      <c r="V4" s="905"/>
      <c r="W4" s="905"/>
      <c r="X4" s="905"/>
      <c r="Y4" s="906"/>
      <c r="Z4" s="909"/>
      <c r="AA4" s="905"/>
      <c r="AB4" s="905"/>
      <c r="AC4" s="905"/>
      <c r="AD4" s="905"/>
      <c r="AE4" s="905"/>
      <c r="AF4" s="912"/>
      <c r="AG4" s="913"/>
      <c r="AH4" s="913"/>
      <c r="AI4" s="913"/>
      <c r="AJ4" s="905"/>
      <c r="AK4" s="900"/>
      <c r="AL4" s="900"/>
      <c r="AM4" s="894"/>
      <c r="AN4" s="890"/>
      <c r="AO4" s="890"/>
      <c r="AP4" s="894"/>
      <c r="AQ4" s="878"/>
      <c r="AR4" s="878"/>
    </row>
    <row r="5" spans="1:51" ht="14.25" customHeight="1">
      <c r="B5" s="951" t="s">
        <v>709</v>
      </c>
      <c r="C5" s="931" t="s">
        <v>708</v>
      </c>
      <c r="D5" s="931"/>
      <c r="E5" s="931"/>
      <c r="F5" s="931"/>
      <c r="G5" s="931"/>
      <c r="H5" s="936"/>
      <c r="I5" s="933" t="s">
        <v>707</v>
      </c>
      <c r="J5" s="931"/>
      <c r="K5" s="931"/>
      <c r="L5" s="931"/>
      <c r="M5" s="936"/>
      <c r="N5" s="938" t="s">
        <v>706</v>
      </c>
      <c r="O5" s="939"/>
      <c r="P5" s="939"/>
      <c r="Q5" s="939"/>
      <c r="R5" s="939"/>
      <c r="S5" s="940"/>
      <c r="T5" s="1011" t="s">
        <v>705</v>
      </c>
      <c r="U5" s="1011"/>
      <c r="V5" s="1011"/>
      <c r="W5" s="1011"/>
      <c r="X5" s="1011"/>
      <c r="Y5" s="1012"/>
      <c r="Z5" s="926" t="s">
        <v>704</v>
      </c>
      <c r="AA5" s="926"/>
      <c r="AB5" s="926"/>
      <c r="AC5" s="926"/>
      <c r="AD5" s="926"/>
      <c r="AE5" s="927"/>
      <c r="AF5" s="930" t="s">
        <v>703</v>
      </c>
      <c r="AG5" s="931"/>
      <c r="AH5" s="931"/>
      <c r="AI5" s="931"/>
      <c r="AJ5" s="931"/>
      <c r="AK5" s="931"/>
      <c r="AL5" s="931"/>
      <c r="AM5" s="931"/>
      <c r="AN5" s="931"/>
      <c r="AO5" s="931"/>
      <c r="AP5" s="932"/>
      <c r="AQ5" s="877" t="s">
        <v>136</v>
      </c>
      <c r="AR5" s="877" t="s">
        <v>36</v>
      </c>
    </row>
    <row r="6" spans="1:51">
      <c r="B6" s="952"/>
      <c r="C6" s="931"/>
      <c r="D6" s="931"/>
      <c r="E6" s="931"/>
      <c r="F6" s="931"/>
      <c r="G6" s="931"/>
      <c r="H6" s="936"/>
      <c r="I6" s="933"/>
      <c r="J6" s="931"/>
      <c r="K6" s="931"/>
      <c r="L6" s="931"/>
      <c r="M6" s="936"/>
      <c r="N6" s="941"/>
      <c r="O6" s="939"/>
      <c r="P6" s="939"/>
      <c r="Q6" s="939"/>
      <c r="R6" s="939"/>
      <c r="S6" s="940"/>
      <c r="T6" s="1013"/>
      <c r="U6" s="1013"/>
      <c r="V6" s="1013"/>
      <c r="W6" s="1013"/>
      <c r="X6" s="1013"/>
      <c r="Y6" s="1014"/>
      <c r="Z6" s="926"/>
      <c r="AA6" s="926"/>
      <c r="AB6" s="926"/>
      <c r="AC6" s="926"/>
      <c r="AD6" s="926"/>
      <c r="AE6" s="927"/>
      <c r="AF6" s="933"/>
      <c r="AG6" s="931"/>
      <c r="AH6" s="931"/>
      <c r="AI6" s="931"/>
      <c r="AJ6" s="931"/>
      <c r="AK6" s="931"/>
      <c r="AL6" s="931"/>
      <c r="AM6" s="931"/>
      <c r="AN6" s="931"/>
      <c r="AO6" s="931"/>
      <c r="AP6" s="932"/>
      <c r="AQ6" s="877"/>
      <c r="AR6" s="877"/>
    </row>
    <row r="7" spans="1:51">
      <c r="B7" s="952"/>
      <c r="C7" s="935"/>
      <c r="D7" s="935"/>
      <c r="E7" s="935"/>
      <c r="F7" s="935"/>
      <c r="G7" s="935"/>
      <c r="H7" s="937"/>
      <c r="I7" s="934"/>
      <c r="J7" s="935"/>
      <c r="K7" s="935"/>
      <c r="L7" s="935"/>
      <c r="M7" s="937"/>
      <c r="N7" s="942"/>
      <c r="O7" s="943"/>
      <c r="P7" s="943"/>
      <c r="Q7" s="943"/>
      <c r="R7" s="943"/>
      <c r="S7" s="944"/>
      <c r="T7" s="1015"/>
      <c r="U7" s="1015"/>
      <c r="V7" s="1015"/>
      <c r="W7" s="1015"/>
      <c r="X7" s="1015"/>
      <c r="Y7" s="1016"/>
      <c r="Z7" s="928"/>
      <c r="AA7" s="928"/>
      <c r="AB7" s="928"/>
      <c r="AC7" s="928"/>
      <c r="AD7" s="928"/>
      <c r="AE7" s="929"/>
      <c r="AF7" s="934"/>
      <c r="AG7" s="935"/>
      <c r="AH7" s="935"/>
      <c r="AI7" s="935"/>
      <c r="AJ7" s="935"/>
      <c r="AK7" s="935"/>
      <c r="AL7" s="935"/>
      <c r="AM7" s="935"/>
      <c r="AN7" s="935"/>
      <c r="AO7" s="935"/>
      <c r="AP7" s="935"/>
      <c r="AQ7" s="877"/>
      <c r="AR7" s="877"/>
      <c r="AU7" s="795" t="s">
        <v>702</v>
      </c>
      <c r="AV7" s="796" t="s">
        <v>701</v>
      </c>
      <c r="AW7" s="795"/>
    </row>
    <row r="8" spans="1:51" ht="13.15" customHeight="1">
      <c r="A8" s="760">
        <v>1</v>
      </c>
      <c r="B8" s="952"/>
      <c r="C8" s="922"/>
      <c r="D8" s="922"/>
      <c r="E8" s="922"/>
      <c r="F8" s="922"/>
      <c r="G8" s="922"/>
      <c r="H8" s="923"/>
      <c r="I8" s="921"/>
      <c r="J8" s="922"/>
      <c r="K8" s="922"/>
      <c r="L8" s="922"/>
      <c r="M8" s="923"/>
      <c r="N8" s="924"/>
      <c r="O8" s="925"/>
      <c r="P8" s="794" t="s">
        <v>691</v>
      </c>
      <c r="Q8" s="925"/>
      <c r="R8" s="925"/>
      <c r="S8" s="793" t="s">
        <v>690</v>
      </c>
      <c r="T8" s="897"/>
      <c r="U8" s="897"/>
      <c r="V8" s="794" t="s">
        <v>691</v>
      </c>
      <c r="W8" s="925"/>
      <c r="X8" s="925"/>
      <c r="Y8" s="793" t="s">
        <v>690</v>
      </c>
      <c r="Z8" s="914">
        <f t="shared" ref="Z8:Z39" si="0">(N8+T8)+QUOTIENT((Q8+W8),12)</f>
        <v>0</v>
      </c>
      <c r="AA8" s="907"/>
      <c r="AB8" s="792" t="s">
        <v>691</v>
      </c>
      <c r="AC8" s="907">
        <f t="shared" ref="AC8:AC39" si="1">MOD(Q8+W8,12)</f>
        <v>0</v>
      </c>
      <c r="AD8" s="907"/>
      <c r="AE8" s="791" t="s">
        <v>690</v>
      </c>
      <c r="AF8" s="895"/>
      <c r="AG8" s="896"/>
      <c r="AH8" s="897"/>
      <c r="AI8" s="897"/>
      <c r="AJ8" s="790" t="s">
        <v>691</v>
      </c>
      <c r="AK8" s="891"/>
      <c r="AL8" s="891"/>
      <c r="AM8" s="790" t="s">
        <v>699</v>
      </c>
      <c r="AN8" s="891"/>
      <c r="AO8" s="891"/>
      <c r="AP8" s="790" t="s">
        <v>698</v>
      </c>
      <c r="AQ8" s="822"/>
      <c r="AR8" s="822"/>
      <c r="AU8" s="789">
        <f>+IF(AND(Z8&gt;=7,OR(I8="家庭的保育補助者",I8="家庭的保育者",I8="保育士",I8="保育教諭",I8="教諭",I8="副園長(有資格者)",I8="教頭(有資格者)")),1,0)</f>
        <v>0</v>
      </c>
      <c r="AV8" s="770">
        <f t="shared" ref="AV8:AV39" si="2">+IF(AND(Z8&gt;=7,OR(I8="栄養士",I8="調理員")),1,0)</f>
        <v>0</v>
      </c>
      <c r="AX8" s="788"/>
      <c r="AY8" s="787"/>
    </row>
    <row r="9" spans="1:51" ht="13.15" customHeight="1">
      <c r="A9" s="760">
        <v>2</v>
      </c>
      <c r="B9" s="952"/>
      <c r="C9" s="885"/>
      <c r="D9" s="886"/>
      <c r="E9" s="886"/>
      <c r="F9" s="886"/>
      <c r="G9" s="886"/>
      <c r="H9" s="887"/>
      <c r="I9" s="888"/>
      <c r="J9" s="886"/>
      <c r="K9" s="886"/>
      <c r="L9" s="886"/>
      <c r="M9" s="887"/>
      <c r="N9" s="879"/>
      <c r="O9" s="880"/>
      <c r="P9" s="786" t="s">
        <v>691</v>
      </c>
      <c r="Q9" s="880"/>
      <c r="R9" s="880"/>
      <c r="S9" s="785" t="s">
        <v>690</v>
      </c>
      <c r="T9" s="880"/>
      <c r="U9" s="880"/>
      <c r="V9" s="786" t="s">
        <v>691</v>
      </c>
      <c r="W9" s="880"/>
      <c r="X9" s="880"/>
      <c r="Y9" s="785" t="s">
        <v>690</v>
      </c>
      <c r="Z9" s="881">
        <f t="shared" si="0"/>
        <v>0</v>
      </c>
      <c r="AA9" s="882"/>
      <c r="AB9" s="784" t="s">
        <v>691</v>
      </c>
      <c r="AC9" s="882">
        <f t="shared" si="1"/>
        <v>0</v>
      </c>
      <c r="AD9" s="882"/>
      <c r="AE9" s="781" t="s">
        <v>690</v>
      </c>
      <c r="AF9" s="883"/>
      <c r="AG9" s="884"/>
      <c r="AH9" s="898"/>
      <c r="AI9" s="898"/>
      <c r="AJ9" s="783" t="s">
        <v>691</v>
      </c>
      <c r="AK9" s="892"/>
      <c r="AL9" s="892"/>
      <c r="AM9" s="783" t="s">
        <v>699</v>
      </c>
      <c r="AN9" s="892"/>
      <c r="AO9" s="892"/>
      <c r="AP9" s="783" t="s">
        <v>698</v>
      </c>
      <c r="AQ9" s="822"/>
      <c r="AR9" s="822"/>
      <c r="AU9" s="789">
        <f t="shared" ref="AU9:AU72" si="3">+IF(AND(Z9&gt;=7,OR(I9="家庭的保育補助者",I9="家庭的保育者",I9="保育士",I9="保育教諭",I9="教諭",I9="副園長(有資格者)",I9="教頭(有資格者)")),1,0)</f>
        <v>0</v>
      </c>
      <c r="AV9" s="770">
        <f t="shared" si="2"/>
        <v>0</v>
      </c>
      <c r="AX9" s="778"/>
      <c r="AY9" s="772"/>
    </row>
    <row r="10" spans="1:51" ht="13.15" customHeight="1">
      <c r="A10" s="760">
        <v>3</v>
      </c>
      <c r="B10" s="952"/>
      <c r="C10" s="885"/>
      <c r="D10" s="886"/>
      <c r="E10" s="886"/>
      <c r="F10" s="886"/>
      <c r="G10" s="886"/>
      <c r="H10" s="887"/>
      <c r="I10" s="888"/>
      <c r="J10" s="886"/>
      <c r="K10" s="886"/>
      <c r="L10" s="886"/>
      <c r="M10" s="887"/>
      <c r="N10" s="879"/>
      <c r="O10" s="880"/>
      <c r="P10" s="786" t="s">
        <v>691</v>
      </c>
      <c r="Q10" s="880"/>
      <c r="R10" s="880"/>
      <c r="S10" s="785" t="s">
        <v>690</v>
      </c>
      <c r="T10" s="880"/>
      <c r="U10" s="880"/>
      <c r="V10" s="786" t="s">
        <v>691</v>
      </c>
      <c r="W10" s="880"/>
      <c r="X10" s="880"/>
      <c r="Y10" s="785" t="s">
        <v>690</v>
      </c>
      <c r="Z10" s="881">
        <f t="shared" si="0"/>
        <v>0</v>
      </c>
      <c r="AA10" s="882"/>
      <c r="AB10" s="784" t="s">
        <v>691</v>
      </c>
      <c r="AC10" s="882">
        <f t="shared" si="1"/>
        <v>0</v>
      </c>
      <c r="AD10" s="882"/>
      <c r="AE10" s="781" t="s">
        <v>690</v>
      </c>
      <c r="AF10" s="883"/>
      <c r="AG10" s="884"/>
      <c r="AH10" s="880"/>
      <c r="AI10" s="880"/>
      <c r="AJ10" s="783" t="s">
        <v>691</v>
      </c>
      <c r="AK10" s="892"/>
      <c r="AL10" s="892"/>
      <c r="AM10" s="783" t="s">
        <v>699</v>
      </c>
      <c r="AN10" s="892"/>
      <c r="AO10" s="892"/>
      <c r="AP10" s="783" t="s">
        <v>698</v>
      </c>
      <c r="AQ10" s="822"/>
      <c r="AR10" s="822"/>
      <c r="AU10" s="789">
        <f t="shared" si="3"/>
        <v>0</v>
      </c>
      <c r="AV10" s="770">
        <f t="shared" si="2"/>
        <v>0</v>
      </c>
      <c r="AX10" s="778"/>
      <c r="AY10" s="772"/>
    </row>
    <row r="11" spans="1:51" ht="13.15" customHeight="1">
      <c r="A11" s="760">
        <v>4</v>
      </c>
      <c r="B11" s="952"/>
      <c r="C11" s="885"/>
      <c r="D11" s="886"/>
      <c r="E11" s="886"/>
      <c r="F11" s="886"/>
      <c r="G11" s="886"/>
      <c r="H11" s="887"/>
      <c r="I11" s="888"/>
      <c r="J11" s="886"/>
      <c r="K11" s="886"/>
      <c r="L11" s="886"/>
      <c r="M11" s="887"/>
      <c r="N11" s="879"/>
      <c r="O11" s="880"/>
      <c r="P11" s="786" t="s">
        <v>691</v>
      </c>
      <c r="Q11" s="880"/>
      <c r="R11" s="880"/>
      <c r="S11" s="785" t="s">
        <v>690</v>
      </c>
      <c r="T11" s="880"/>
      <c r="U11" s="880"/>
      <c r="V11" s="786" t="s">
        <v>691</v>
      </c>
      <c r="W11" s="880"/>
      <c r="X11" s="880"/>
      <c r="Y11" s="785" t="s">
        <v>690</v>
      </c>
      <c r="Z11" s="881">
        <f t="shared" si="0"/>
        <v>0</v>
      </c>
      <c r="AA11" s="882"/>
      <c r="AB11" s="784" t="s">
        <v>691</v>
      </c>
      <c r="AC11" s="882">
        <f t="shared" si="1"/>
        <v>0</v>
      </c>
      <c r="AD11" s="882"/>
      <c r="AE11" s="781" t="s">
        <v>690</v>
      </c>
      <c r="AF11" s="883"/>
      <c r="AG11" s="884"/>
      <c r="AH11" s="880"/>
      <c r="AI11" s="880"/>
      <c r="AJ11" s="783" t="s">
        <v>691</v>
      </c>
      <c r="AK11" s="892"/>
      <c r="AL11" s="892"/>
      <c r="AM11" s="783" t="s">
        <v>699</v>
      </c>
      <c r="AN11" s="892"/>
      <c r="AO11" s="892"/>
      <c r="AP11" s="783" t="s">
        <v>698</v>
      </c>
      <c r="AQ11" s="822"/>
      <c r="AR11" s="822"/>
      <c r="AU11" s="789">
        <f t="shared" si="3"/>
        <v>0</v>
      </c>
      <c r="AV11" s="770">
        <f t="shared" si="2"/>
        <v>0</v>
      </c>
      <c r="AX11" s="778"/>
      <c r="AY11" s="772"/>
    </row>
    <row r="12" spans="1:51" ht="13.15" customHeight="1">
      <c r="A12" s="760">
        <v>5</v>
      </c>
      <c r="B12" s="952"/>
      <c r="C12" s="885"/>
      <c r="D12" s="886"/>
      <c r="E12" s="886"/>
      <c r="F12" s="886"/>
      <c r="G12" s="886"/>
      <c r="H12" s="887"/>
      <c r="I12" s="888"/>
      <c r="J12" s="886"/>
      <c r="K12" s="886"/>
      <c r="L12" s="886"/>
      <c r="M12" s="887"/>
      <c r="N12" s="879"/>
      <c r="O12" s="880"/>
      <c r="P12" s="786" t="s">
        <v>691</v>
      </c>
      <c r="Q12" s="880"/>
      <c r="R12" s="880"/>
      <c r="S12" s="785" t="s">
        <v>690</v>
      </c>
      <c r="T12" s="880"/>
      <c r="U12" s="880"/>
      <c r="V12" s="786" t="s">
        <v>691</v>
      </c>
      <c r="W12" s="880"/>
      <c r="X12" s="880"/>
      <c r="Y12" s="785" t="s">
        <v>690</v>
      </c>
      <c r="Z12" s="881">
        <f t="shared" si="0"/>
        <v>0</v>
      </c>
      <c r="AA12" s="882"/>
      <c r="AB12" s="784" t="s">
        <v>691</v>
      </c>
      <c r="AC12" s="882">
        <f t="shared" si="1"/>
        <v>0</v>
      </c>
      <c r="AD12" s="882"/>
      <c r="AE12" s="781" t="s">
        <v>690</v>
      </c>
      <c r="AF12" s="883"/>
      <c r="AG12" s="884"/>
      <c r="AH12" s="880"/>
      <c r="AI12" s="880"/>
      <c r="AJ12" s="783" t="s">
        <v>691</v>
      </c>
      <c r="AK12" s="892"/>
      <c r="AL12" s="892"/>
      <c r="AM12" s="783" t="s">
        <v>699</v>
      </c>
      <c r="AN12" s="892"/>
      <c r="AO12" s="892"/>
      <c r="AP12" s="783" t="s">
        <v>698</v>
      </c>
      <c r="AQ12" s="822"/>
      <c r="AR12" s="822"/>
      <c r="AU12" s="789">
        <f t="shared" si="3"/>
        <v>0</v>
      </c>
      <c r="AV12" s="770">
        <f t="shared" si="2"/>
        <v>0</v>
      </c>
      <c r="AX12" s="778"/>
      <c r="AY12" s="772"/>
    </row>
    <row r="13" spans="1:51" ht="13.15" customHeight="1">
      <c r="A13" s="760">
        <v>6</v>
      </c>
      <c r="B13" s="952"/>
      <c r="C13" s="885"/>
      <c r="D13" s="886"/>
      <c r="E13" s="886"/>
      <c r="F13" s="886"/>
      <c r="G13" s="886"/>
      <c r="H13" s="887"/>
      <c r="I13" s="888"/>
      <c r="J13" s="886"/>
      <c r="K13" s="886"/>
      <c r="L13" s="886"/>
      <c r="M13" s="887"/>
      <c r="N13" s="879"/>
      <c r="O13" s="880"/>
      <c r="P13" s="786" t="s">
        <v>691</v>
      </c>
      <c r="Q13" s="880"/>
      <c r="R13" s="880"/>
      <c r="S13" s="785" t="s">
        <v>690</v>
      </c>
      <c r="T13" s="880"/>
      <c r="U13" s="880"/>
      <c r="V13" s="786" t="s">
        <v>691</v>
      </c>
      <c r="W13" s="880"/>
      <c r="X13" s="880"/>
      <c r="Y13" s="785" t="s">
        <v>690</v>
      </c>
      <c r="Z13" s="881">
        <f t="shared" si="0"/>
        <v>0</v>
      </c>
      <c r="AA13" s="882"/>
      <c r="AB13" s="784" t="s">
        <v>691</v>
      </c>
      <c r="AC13" s="882">
        <f t="shared" si="1"/>
        <v>0</v>
      </c>
      <c r="AD13" s="882"/>
      <c r="AE13" s="781" t="s">
        <v>690</v>
      </c>
      <c r="AF13" s="883"/>
      <c r="AG13" s="884"/>
      <c r="AH13" s="880"/>
      <c r="AI13" s="880"/>
      <c r="AJ13" s="783" t="s">
        <v>691</v>
      </c>
      <c r="AK13" s="892"/>
      <c r="AL13" s="892"/>
      <c r="AM13" s="783" t="s">
        <v>699</v>
      </c>
      <c r="AN13" s="892"/>
      <c r="AO13" s="892"/>
      <c r="AP13" s="783" t="s">
        <v>698</v>
      </c>
      <c r="AQ13" s="822"/>
      <c r="AR13" s="822"/>
      <c r="AU13" s="789">
        <f t="shared" si="3"/>
        <v>0</v>
      </c>
      <c r="AV13" s="770">
        <f t="shared" si="2"/>
        <v>0</v>
      </c>
      <c r="AX13" s="778"/>
      <c r="AY13" s="772"/>
    </row>
    <row r="14" spans="1:51" ht="13.15" customHeight="1">
      <c r="A14" s="760">
        <v>7</v>
      </c>
      <c r="B14" s="952"/>
      <c r="C14" s="885"/>
      <c r="D14" s="886"/>
      <c r="E14" s="886"/>
      <c r="F14" s="886"/>
      <c r="G14" s="886"/>
      <c r="H14" s="887"/>
      <c r="I14" s="888"/>
      <c r="J14" s="886"/>
      <c r="K14" s="886"/>
      <c r="L14" s="886"/>
      <c r="M14" s="887"/>
      <c r="N14" s="879"/>
      <c r="O14" s="880"/>
      <c r="P14" s="786" t="s">
        <v>691</v>
      </c>
      <c r="Q14" s="880"/>
      <c r="R14" s="880"/>
      <c r="S14" s="785" t="s">
        <v>690</v>
      </c>
      <c r="T14" s="880"/>
      <c r="U14" s="880"/>
      <c r="V14" s="786" t="s">
        <v>691</v>
      </c>
      <c r="W14" s="880"/>
      <c r="X14" s="880"/>
      <c r="Y14" s="785" t="s">
        <v>690</v>
      </c>
      <c r="Z14" s="881">
        <f t="shared" si="0"/>
        <v>0</v>
      </c>
      <c r="AA14" s="882"/>
      <c r="AB14" s="784" t="s">
        <v>691</v>
      </c>
      <c r="AC14" s="882">
        <f t="shared" si="1"/>
        <v>0</v>
      </c>
      <c r="AD14" s="882"/>
      <c r="AE14" s="781" t="s">
        <v>690</v>
      </c>
      <c r="AF14" s="883"/>
      <c r="AG14" s="884"/>
      <c r="AH14" s="880"/>
      <c r="AI14" s="880"/>
      <c r="AJ14" s="783" t="s">
        <v>691</v>
      </c>
      <c r="AK14" s="892"/>
      <c r="AL14" s="892"/>
      <c r="AM14" s="783" t="s">
        <v>699</v>
      </c>
      <c r="AN14" s="892"/>
      <c r="AO14" s="892"/>
      <c r="AP14" s="783" t="s">
        <v>698</v>
      </c>
      <c r="AQ14" s="822"/>
      <c r="AR14" s="822"/>
      <c r="AU14" s="789">
        <f t="shared" si="3"/>
        <v>0</v>
      </c>
      <c r="AV14" s="770">
        <f t="shared" si="2"/>
        <v>0</v>
      </c>
      <c r="AX14" s="778"/>
      <c r="AY14" s="772"/>
    </row>
    <row r="15" spans="1:51" ht="13.15" customHeight="1">
      <c r="A15" s="760">
        <v>8</v>
      </c>
      <c r="B15" s="952"/>
      <c r="C15" s="885"/>
      <c r="D15" s="886"/>
      <c r="E15" s="886"/>
      <c r="F15" s="886"/>
      <c r="G15" s="886"/>
      <c r="H15" s="887"/>
      <c r="I15" s="888"/>
      <c r="J15" s="886"/>
      <c r="K15" s="886"/>
      <c r="L15" s="886"/>
      <c r="M15" s="887"/>
      <c r="N15" s="879"/>
      <c r="O15" s="880"/>
      <c r="P15" s="786" t="s">
        <v>691</v>
      </c>
      <c r="Q15" s="880"/>
      <c r="R15" s="880"/>
      <c r="S15" s="785" t="s">
        <v>690</v>
      </c>
      <c r="T15" s="880"/>
      <c r="U15" s="880"/>
      <c r="V15" s="786" t="s">
        <v>691</v>
      </c>
      <c r="W15" s="880"/>
      <c r="X15" s="880"/>
      <c r="Y15" s="785" t="s">
        <v>690</v>
      </c>
      <c r="Z15" s="881">
        <f t="shared" si="0"/>
        <v>0</v>
      </c>
      <c r="AA15" s="882"/>
      <c r="AB15" s="784" t="s">
        <v>691</v>
      </c>
      <c r="AC15" s="882">
        <f t="shared" si="1"/>
        <v>0</v>
      </c>
      <c r="AD15" s="882"/>
      <c r="AE15" s="781" t="s">
        <v>690</v>
      </c>
      <c r="AF15" s="883"/>
      <c r="AG15" s="884"/>
      <c r="AH15" s="880"/>
      <c r="AI15" s="880"/>
      <c r="AJ15" s="783" t="s">
        <v>691</v>
      </c>
      <c r="AK15" s="892"/>
      <c r="AL15" s="892"/>
      <c r="AM15" s="783" t="s">
        <v>699</v>
      </c>
      <c r="AN15" s="892"/>
      <c r="AO15" s="892"/>
      <c r="AP15" s="783" t="s">
        <v>698</v>
      </c>
      <c r="AQ15" s="822"/>
      <c r="AR15" s="822"/>
      <c r="AU15" s="789">
        <f t="shared" si="3"/>
        <v>0</v>
      </c>
      <c r="AV15" s="770">
        <f t="shared" si="2"/>
        <v>0</v>
      </c>
      <c r="AX15" s="778"/>
      <c r="AY15" s="772"/>
    </row>
    <row r="16" spans="1:51" ht="13.15" customHeight="1">
      <c r="A16" s="760">
        <v>9</v>
      </c>
      <c r="B16" s="952"/>
      <c r="C16" s="885"/>
      <c r="D16" s="886"/>
      <c r="E16" s="886"/>
      <c r="F16" s="886"/>
      <c r="G16" s="886"/>
      <c r="H16" s="887"/>
      <c r="I16" s="888"/>
      <c r="J16" s="886"/>
      <c r="K16" s="886"/>
      <c r="L16" s="886"/>
      <c r="M16" s="887"/>
      <c r="N16" s="879"/>
      <c r="O16" s="880"/>
      <c r="P16" s="786" t="s">
        <v>691</v>
      </c>
      <c r="Q16" s="880"/>
      <c r="R16" s="880"/>
      <c r="S16" s="785" t="s">
        <v>690</v>
      </c>
      <c r="T16" s="880"/>
      <c r="U16" s="880"/>
      <c r="V16" s="786" t="s">
        <v>691</v>
      </c>
      <c r="W16" s="880"/>
      <c r="X16" s="880"/>
      <c r="Y16" s="785" t="s">
        <v>690</v>
      </c>
      <c r="Z16" s="881">
        <f t="shared" si="0"/>
        <v>0</v>
      </c>
      <c r="AA16" s="882"/>
      <c r="AB16" s="784" t="s">
        <v>691</v>
      </c>
      <c r="AC16" s="882">
        <f t="shared" si="1"/>
        <v>0</v>
      </c>
      <c r="AD16" s="882"/>
      <c r="AE16" s="781" t="s">
        <v>690</v>
      </c>
      <c r="AF16" s="883"/>
      <c r="AG16" s="884"/>
      <c r="AH16" s="880"/>
      <c r="AI16" s="880"/>
      <c r="AJ16" s="783" t="s">
        <v>691</v>
      </c>
      <c r="AK16" s="892"/>
      <c r="AL16" s="892"/>
      <c r="AM16" s="783" t="s">
        <v>699</v>
      </c>
      <c r="AN16" s="892"/>
      <c r="AO16" s="892"/>
      <c r="AP16" s="783" t="s">
        <v>698</v>
      </c>
      <c r="AQ16" s="822"/>
      <c r="AR16" s="822"/>
      <c r="AU16" s="789">
        <f t="shared" si="3"/>
        <v>0</v>
      </c>
      <c r="AV16" s="770">
        <f t="shared" si="2"/>
        <v>0</v>
      </c>
      <c r="AX16" s="778"/>
      <c r="AY16" s="772"/>
    </row>
    <row r="17" spans="1:51" ht="13.15" customHeight="1">
      <c r="A17" s="760">
        <v>10</v>
      </c>
      <c r="B17" s="952"/>
      <c r="C17" s="885"/>
      <c r="D17" s="886"/>
      <c r="E17" s="886"/>
      <c r="F17" s="886"/>
      <c r="G17" s="886"/>
      <c r="H17" s="887"/>
      <c r="I17" s="888"/>
      <c r="J17" s="886"/>
      <c r="K17" s="886"/>
      <c r="L17" s="886"/>
      <c r="M17" s="887"/>
      <c r="N17" s="879"/>
      <c r="O17" s="880"/>
      <c r="P17" s="786" t="s">
        <v>691</v>
      </c>
      <c r="Q17" s="880"/>
      <c r="R17" s="880"/>
      <c r="S17" s="785" t="s">
        <v>700</v>
      </c>
      <c r="T17" s="880"/>
      <c r="U17" s="880"/>
      <c r="V17" s="786" t="s">
        <v>691</v>
      </c>
      <c r="W17" s="880"/>
      <c r="X17" s="880"/>
      <c r="Y17" s="785" t="s">
        <v>700</v>
      </c>
      <c r="Z17" s="881">
        <f t="shared" si="0"/>
        <v>0</v>
      </c>
      <c r="AA17" s="882"/>
      <c r="AB17" s="784" t="s">
        <v>691</v>
      </c>
      <c r="AC17" s="882">
        <f t="shared" si="1"/>
        <v>0</v>
      </c>
      <c r="AD17" s="882"/>
      <c r="AE17" s="781" t="s">
        <v>690</v>
      </c>
      <c r="AF17" s="883"/>
      <c r="AG17" s="884"/>
      <c r="AH17" s="880"/>
      <c r="AI17" s="880"/>
      <c r="AJ17" s="783" t="s">
        <v>691</v>
      </c>
      <c r="AK17" s="892"/>
      <c r="AL17" s="892"/>
      <c r="AM17" s="783" t="s">
        <v>699</v>
      </c>
      <c r="AN17" s="892"/>
      <c r="AO17" s="892"/>
      <c r="AP17" s="783" t="s">
        <v>698</v>
      </c>
      <c r="AQ17" s="822"/>
      <c r="AR17" s="822"/>
      <c r="AU17" s="789">
        <f t="shared" si="3"/>
        <v>0</v>
      </c>
      <c r="AV17" s="770">
        <f t="shared" si="2"/>
        <v>0</v>
      </c>
      <c r="AX17" s="778"/>
      <c r="AY17" s="772"/>
    </row>
    <row r="18" spans="1:51" ht="13.15" customHeight="1">
      <c r="A18" s="760">
        <v>11</v>
      </c>
      <c r="B18" s="952"/>
      <c r="C18" s="885"/>
      <c r="D18" s="886"/>
      <c r="E18" s="886"/>
      <c r="F18" s="886"/>
      <c r="G18" s="886"/>
      <c r="H18" s="887"/>
      <c r="I18" s="888"/>
      <c r="J18" s="886"/>
      <c r="K18" s="886"/>
      <c r="L18" s="886"/>
      <c r="M18" s="887"/>
      <c r="N18" s="879"/>
      <c r="O18" s="880"/>
      <c r="P18" s="786" t="s">
        <v>691</v>
      </c>
      <c r="Q18" s="880"/>
      <c r="R18" s="880"/>
      <c r="S18" s="785" t="s">
        <v>700</v>
      </c>
      <c r="T18" s="880"/>
      <c r="U18" s="880"/>
      <c r="V18" s="786" t="s">
        <v>691</v>
      </c>
      <c r="W18" s="880"/>
      <c r="X18" s="880"/>
      <c r="Y18" s="785" t="s">
        <v>700</v>
      </c>
      <c r="Z18" s="881">
        <f t="shared" si="0"/>
        <v>0</v>
      </c>
      <c r="AA18" s="882"/>
      <c r="AB18" s="784" t="s">
        <v>691</v>
      </c>
      <c r="AC18" s="882">
        <f t="shared" si="1"/>
        <v>0</v>
      </c>
      <c r="AD18" s="882"/>
      <c r="AE18" s="781" t="s">
        <v>690</v>
      </c>
      <c r="AF18" s="883"/>
      <c r="AG18" s="884"/>
      <c r="AH18" s="880"/>
      <c r="AI18" s="880"/>
      <c r="AJ18" s="783" t="s">
        <v>691</v>
      </c>
      <c r="AK18" s="892"/>
      <c r="AL18" s="892"/>
      <c r="AM18" s="783" t="s">
        <v>699</v>
      </c>
      <c r="AN18" s="892"/>
      <c r="AO18" s="892"/>
      <c r="AP18" s="783" t="s">
        <v>698</v>
      </c>
      <c r="AQ18" s="822"/>
      <c r="AR18" s="822"/>
      <c r="AU18" s="789">
        <f t="shared" si="3"/>
        <v>0</v>
      </c>
      <c r="AV18" s="770">
        <f t="shared" si="2"/>
        <v>0</v>
      </c>
      <c r="AX18" s="778"/>
      <c r="AY18" s="772"/>
    </row>
    <row r="19" spans="1:51" ht="13.15" customHeight="1">
      <c r="A19" s="760">
        <v>12</v>
      </c>
      <c r="B19" s="952"/>
      <c r="C19" s="885"/>
      <c r="D19" s="886"/>
      <c r="E19" s="886"/>
      <c r="F19" s="886"/>
      <c r="G19" s="886"/>
      <c r="H19" s="887"/>
      <c r="I19" s="888"/>
      <c r="J19" s="886"/>
      <c r="K19" s="886"/>
      <c r="L19" s="886"/>
      <c r="M19" s="887"/>
      <c r="N19" s="879"/>
      <c r="O19" s="880"/>
      <c r="P19" s="786" t="s">
        <v>691</v>
      </c>
      <c r="Q19" s="880"/>
      <c r="R19" s="880"/>
      <c r="S19" s="785" t="s">
        <v>700</v>
      </c>
      <c r="T19" s="880"/>
      <c r="U19" s="880"/>
      <c r="V19" s="786" t="s">
        <v>691</v>
      </c>
      <c r="W19" s="880"/>
      <c r="X19" s="880"/>
      <c r="Y19" s="785" t="s">
        <v>700</v>
      </c>
      <c r="Z19" s="881">
        <f t="shared" si="0"/>
        <v>0</v>
      </c>
      <c r="AA19" s="882"/>
      <c r="AB19" s="784" t="s">
        <v>691</v>
      </c>
      <c r="AC19" s="882">
        <f t="shared" si="1"/>
        <v>0</v>
      </c>
      <c r="AD19" s="882"/>
      <c r="AE19" s="781" t="s">
        <v>690</v>
      </c>
      <c r="AF19" s="883"/>
      <c r="AG19" s="884"/>
      <c r="AH19" s="880"/>
      <c r="AI19" s="880"/>
      <c r="AJ19" s="783" t="s">
        <v>691</v>
      </c>
      <c r="AK19" s="892"/>
      <c r="AL19" s="892"/>
      <c r="AM19" s="783" t="s">
        <v>699</v>
      </c>
      <c r="AN19" s="892"/>
      <c r="AO19" s="892"/>
      <c r="AP19" s="783" t="s">
        <v>698</v>
      </c>
      <c r="AQ19" s="822"/>
      <c r="AR19" s="822"/>
      <c r="AU19" s="789">
        <f t="shared" si="3"/>
        <v>0</v>
      </c>
      <c r="AV19" s="770">
        <f t="shared" si="2"/>
        <v>0</v>
      </c>
      <c r="AX19" s="778"/>
      <c r="AY19" s="772"/>
    </row>
    <row r="20" spans="1:51" ht="13.15" customHeight="1">
      <c r="A20" s="760">
        <v>13</v>
      </c>
      <c r="B20" s="952"/>
      <c r="C20" s="885"/>
      <c r="D20" s="886"/>
      <c r="E20" s="886"/>
      <c r="F20" s="886"/>
      <c r="G20" s="886"/>
      <c r="H20" s="887"/>
      <c r="I20" s="888"/>
      <c r="J20" s="886"/>
      <c r="K20" s="886"/>
      <c r="L20" s="886"/>
      <c r="M20" s="887"/>
      <c r="N20" s="879"/>
      <c r="O20" s="880"/>
      <c r="P20" s="786" t="s">
        <v>691</v>
      </c>
      <c r="Q20" s="880"/>
      <c r="R20" s="880"/>
      <c r="S20" s="785" t="s">
        <v>700</v>
      </c>
      <c r="T20" s="880"/>
      <c r="U20" s="880"/>
      <c r="V20" s="786" t="s">
        <v>691</v>
      </c>
      <c r="W20" s="880"/>
      <c r="X20" s="880"/>
      <c r="Y20" s="785" t="s">
        <v>700</v>
      </c>
      <c r="Z20" s="881">
        <f t="shared" si="0"/>
        <v>0</v>
      </c>
      <c r="AA20" s="882"/>
      <c r="AB20" s="784" t="s">
        <v>691</v>
      </c>
      <c r="AC20" s="882">
        <f t="shared" si="1"/>
        <v>0</v>
      </c>
      <c r="AD20" s="882"/>
      <c r="AE20" s="781" t="s">
        <v>690</v>
      </c>
      <c r="AF20" s="883"/>
      <c r="AG20" s="884"/>
      <c r="AH20" s="880"/>
      <c r="AI20" s="880"/>
      <c r="AJ20" s="783" t="s">
        <v>691</v>
      </c>
      <c r="AK20" s="892"/>
      <c r="AL20" s="892"/>
      <c r="AM20" s="783" t="s">
        <v>699</v>
      </c>
      <c r="AN20" s="892"/>
      <c r="AO20" s="892"/>
      <c r="AP20" s="783" t="s">
        <v>698</v>
      </c>
      <c r="AQ20" s="822"/>
      <c r="AR20" s="822"/>
      <c r="AU20" s="789">
        <f t="shared" si="3"/>
        <v>0</v>
      </c>
      <c r="AV20" s="770">
        <f t="shared" si="2"/>
        <v>0</v>
      </c>
      <c r="AX20" s="778"/>
      <c r="AY20" s="772"/>
    </row>
    <row r="21" spans="1:51" ht="13.15" customHeight="1">
      <c r="A21" s="760">
        <v>14</v>
      </c>
      <c r="B21" s="952"/>
      <c r="C21" s="885"/>
      <c r="D21" s="886"/>
      <c r="E21" s="886"/>
      <c r="F21" s="886"/>
      <c r="G21" s="886"/>
      <c r="H21" s="887"/>
      <c r="I21" s="888"/>
      <c r="J21" s="886"/>
      <c r="K21" s="886"/>
      <c r="L21" s="886"/>
      <c r="M21" s="887"/>
      <c r="N21" s="879"/>
      <c r="O21" s="880"/>
      <c r="P21" s="786" t="s">
        <v>691</v>
      </c>
      <c r="Q21" s="880"/>
      <c r="R21" s="880"/>
      <c r="S21" s="785" t="s">
        <v>700</v>
      </c>
      <c r="T21" s="880"/>
      <c r="U21" s="880"/>
      <c r="V21" s="786" t="s">
        <v>691</v>
      </c>
      <c r="W21" s="880"/>
      <c r="X21" s="880"/>
      <c r="Y21" s="785" t="s">
        <v>700</v>
      </c>
      <c r="Z21" s="881">
        <f t="shared" si="0"/>
        <v>0</v>
      </c>
      <c r="AA21" s="882"/>
      <c r="AB21" s="784" t="s">
        <v>691</v>
      </c>
      <c r="AC21" s="882">
        <f t="shared" si="1"/>
        <v>0</v>
      </c>
      <c r="AD21" s="882"/>
      <c r="AE21" s="781" t="s">
        <v>690</v>
      </c>
      <c r="AF21" s="883"/>
      <c r="AG21" s="884"/>
      <c r="AH21" s="880"/>
      <c r="AI21" s="880"/>
      <c r="AJ21" s="783" t="s">
        <v>691</v>
      </c>
      <c r="AK21" s="892"/>
      <c r="AL21" s="892"/>
      <c r="AM21" s="783" t="s">
        <v>699</v>
      </c>
      <c r="AN21" s="892"/>
      <c r="AO21" s="892"/>
      <c r="AP21" s="783" t="s">
        <v>698</v>
      </c>
      <c r="AQ21" s="822"/>
      <c r="AR21" s="822"/>
      <c r="AU21" s="789">
        <f t="shared" si="3"/>
        <v>0</v>
      </c>
      <c r="AV21" s="770">
        <f t="shared" si="2"/>
        <v>0</v>
      </c>
      <c r="AX21" s="778"/>
      <c r="AY21" s="772"/>
    </row>
    <row r="22" spans="1:51" ht="13.15" customHeight="1">
      <c r="A22" s="760">
        <v>15</v>
      </c>
      <c r="B22" s="952"/>
      <c r="C22" s="885"/>
      <c r="D22" s="886"/>
      <c r="E22" s="886"/>
      <c r="F22" s="886"/>
      <c r="G22" s="886"/>
      <c r="H22" s="887"/>
      <c r="I22" s="888"/>
      <c r="J22" s="886"/>
      <c r="K22" s="886"/>
      <c r="L22" s="886"/>
      <c r="M22" s="887"/>
      <c r="N22" s="879"/>
      <c r="O22" s="880"/>
      <c r="P22" s="786" t="s">
        <v>691</v>
      </c>
      <c r="Q22" s="880"/>
      <c r="R22" s="880"/>
      <c r="S22" s="785" t="s">
        <v>700</v>
      </c>
      <c r="T22" s="880"/>
      <c r="U22" s="880"/>
      <c r="V22" s="786" t="s">
        <v>691</v>
      </c>
      <c r="W22" s="880"/>
      <c r="X22" s="880"/>
      <c r="Y22" s="785" t="s">
        <v>700</v>
      </c>
      <c r="Z22" s="881">
        <f t="shared" si="0"/>
        <v>0</v>
      </c>
      <c r="AA22" s="882"/>
      <c r="AB22" s="784" t="s">
        <v>691</v>
      </c>
      <c r="AC22" s="882">
        <f t="shared" si="1"/>
        <v>0</v>
      </c>
      <c r="AD22" s="882"/>
      <c r="AE22" s="781" t="s">
        <v>690</v>
      </c>
      <c r="AF22" s="883"/>
      <c r="AG22" s="884"/>
      <c r="AH22" s="880"/>
      <c r="AI22" s="880"/>
      <c r="AJ22" s="783" t="s">
        <v>691</v>
      </c>
      <c r="AK22" s="892"/>
      <c r="AL22" s="892"/>
      <c r="AM22" s="783" t="s">
        <v>699</v>
      </c>
      <c r="AN22" s="892"/>
      <c r="AO22" s="892"/>
      <c r="AP22" s="783" t="s">
        <v>698</v>
      </c>
      <c r="AQ22" s="822"/>
      <c r="AR22" s="822"/>
      <c r="AU22" s="789">
        <f t="shared" si="3"/>
        <v>0</v>
      </c>
      <c r="AV22" s="770">
        <f t="shared" si="2"/>
        <v>0</v>
      </c>
      <c r="AX22" s="778"/>
      <c r="AY22" s="772"/>
    </row>
    <row r="23" spans="1:51" ht="13.15" customHeight="1">
      <c r="A23" s="760">
        <v>16</v>
      </c>
      <c r="B23" s="952"/>
      <c r="C23" s="885"/>
      <c r="D23" s="886"/>
      <c r="E23" s="886"/>
      <c r="F23" s="886"/>
      <c r="G23" s="886"/>
      <c r="H23" s="887"/>
      <c r="I23" s="888"/>
      <c r="J23" s="886"/>
      <c r="K23" s="886"/>
      <c r="L23" s="886"/>
      <c r="M23" s="887"/>
      <c r="N23" s="879"/>
      <c r="O23" s="880"/>
      <c r="P23" s="786" t="s">
        <v>691</v>
      </c>
      <c r="Q23" s="880"/>
      <c r="R23" s="880"/>
      <c r="S23" s="785" t="s">
        <v>700</v>
      </c>
      <c r="T23" s="880"/>
      <c r="U23" s="880"/>
      <c r="V23" s="786" t="s">
        <v>691</v>
      </c>
      <c r="W23" s="880"/>
      <c r="X23" s="880"/>
      <c r="Y23" s="785" t="s">
        <v>700</v>
      </c>
      <c r="Z23" s="881">
        <f t="shared" si="0"/>
        <v>0</v>
      </c>
      <c r="AA23" s="882"/>
      <c r="AB23" s="784" t="s">
        <v>691</v>
      </c>
      <c r="AC23" s="882">
        <f t="shared" si="1"/>
        <v>0</v>
      </c>
      <c r="AD23" s="882"/>
      <c r="AE23" s="781" t="s">
        <v>690</v>
      </c>
      <c r="AF23" s="883"/>
      <c r="AG23" s="884"/>
      <c r="AH23" s="880"/>
      <c r="AI23" s="880"/>
      <c r="AJ23" s="783" t="s">
        <v>691</v>
      </c>
      <c r="AK23" s="892"/>
      <c r="AL23" s="892"/>
      <c r="AM23" s="783" t="s">
        <v>699</v>
      </c>
      <c r="AN23" s="892"/>
      <c r="AO23" s="892"/>
      <c r="AP23" s="783" t="s">
        <v>698</v>
      </c>
      <c r="AQ23" s="822"/>
      <c r="AR23" s="822"/>
      <c r="AU23" s="789">
        <f t="shared" si="3"/>
        <v>0</v>
      </c>
      <c r="AV23" s="770">
        <f t="shared" si="2"/>
        <v>0</v>
      </c>
      <c r="AX23" s="778"/>
      <c r="AY23" s="772"/>
    </row>
    <row r="24" spans="1:51" ht="13.15" customHeight="1">
      <c r="A24" s="760">
        <v>17</v>
      </c>
      <c r="B24" s="952"/>
      <c r="C24" s="885"/>
      <c r="D24" s="886"/>
      <c r="E24" s="886"/>
      <c r="F24" s="886"/>
      <c r="G24" s="886"/>
      <c r="H24" s="887"/>
      <c r="I24" s="888"/>
      <c r="J24" s="886"/>
      <c r="K24" s="886"/>
      <c r="L24" s="886"/>
      <c r="M24" s="887"/>
      <c r="N24" s="879"/>
      <c r="O24" s="880"/>
      <c r="P24" s="786" t="s">
        <v>691</v>
      </c>
      <c r="Q24" s="880"/>
      <c r="R24" s="880"/>
      <c r="S24" s="785" t="s">
        <v>700</v>
      </c>
      <c r="T24" s="880"/>
      <c r="U24" s="880"/>
      <c r="V24" s="786" t="s">
        <v>691</v>
      </c>
      <c r="W24" s="880"/>
      <c r="X24" s="880"/>
      <c r="Y24" s="785" t="s">
        <v>700</v>
      </c>
      <c r="Z24" s="881">
        <f t="shared" si="0"/>
        <v>0</v>
      </c>
      <c r="AA24" s="882"/>
      <c r="AB24" s="784" t="s">
        <v>691</v>
      </c>
      <c r="AC24" s="882">
        <f t="shared" si="1"/>
        <v>0</v>
      </c>
      <c r="AD24" s="882"/>
      <c r="AE24" s="781" t="s">
        <v>690</v>
      </c>
      <c r="AF24" s="883"/>
      <c r="AG24" s="884"/>
      <c r="AH24" s="880"/>
      <c r="AI24" s="880"/>
      <c r="AJ24" s="783" t="s">
        <v>691</v>
      </c>
      <c r="AK24" s="892"/>
      <c r="AL24" s="892"/>
      <c r="AM24" s="783" t="s">
        <v>699</v>
      </c>
      <c r="AN24" s="892"/>
      <c r="AO24" s="892"/>
      <c r="AP24" s="783" t="s">
        <v>698</v>
      </c>
      <c r="AQ24" s="822"/>
      <c r="AR24" s="822"/>
      <c r="AU24" s="789">
        <f t="shared" si="3"/>
        <v>0</v>
      </c>
      <c r="AV24" s="770">
        <f t="shared" si="2"/>
        <v>0</v>
      </c>
      <c r="AX24" s="778"/>
      <c r="AY24" s="772"/>
    </row>
    <row r="25" spans="1:51" ht="13.15" customHeight="1">
      <c r="A25" s="760">
        <v>18</v>
      </c>
      <c r="B25" s="952"/>
      <c r="C25" s="885"/>
      <c r="D25" s="886"/>
      <c r="E25" s="886"/>
      <c r="F25" s="886"/>
      <c r="G25" s="886"/>
      <c r="H25" s="887"/>
      <c r="I25" s="888"/>
      <c r="J25" s="886"/>
      <c r="K25" s="886"/>
      <c r="L25" s="886"/>
      <c r="M25" s="887"/>
      <c r="N25" s="879"/>
      <c r="O25" s="880"/>
      <c r="P25" s="786" t="s">
        <v>691</v>
      </c>
      <c r="Q25" s="880"/>
      <c r="R25" s="880"/>
      <c r="S25" s="785" t="s">
        <v>700</v>
      </c>
      <c r="T25" s="880"/>
      <c r="U25" s="880"/>
      <c r="V25" s="786" t="s">
        <v>691</v>
      </c>
      <c r="W25" s="880"/>
      <c r="X25" s="880"/>
      <c r="Y25" s="785" t="s">
        <v>700</v>
      </c>
      <c r="Z25" s="881">
        <f t="shared" si="0"/>
        <v>0</v>
      </c>
      <c r="AA25" s="882"/>
      <c r="AB25" s="784" t="s">
        <v>691</v>
      </c>
      <c r="AC25" s="882">
        <f t="shared" si="1"/>
        <v>0</v>
      </c>
      <c r="AD25" s="882"/>
      <c r="AE25" s="781" t="s">
        <v>690</v>
      </c>
      <c r="AF25" s="883"/>
      <c r="AG25" s="884"/>
      <c r="AH25" s="880"/>
      <c r="AI25" s="880"/>
      <c r="AJ25" s="783" t="s">
        <v>691</v>
      </c>
      <c r="AK25" s="892"/>
      <c r="AL25" s="892"/>
      <c r="AM25" s="783" t="s">
        <v>699</v>
      </c>
      <c r="AN25" s="892"/>
      <c r="AO25" s="892"/>
      <c r="AP25" s="783" t="s">
        <v>698</v>
      </c>
      <c r="AQ25" s="822"/>
      <c r="AR25" s="822"/>
      <c r="AU25" s="789">
        <f t="shared" si="3"/>
        <v>0</v>
      </c>
      <c r="AV25" s="770">
        <f t="shared" si="2"/>
        <v>0</v>
      </c>
      <c r="AX25" s="778"/>
      <c r="AY25" s="772"/>
    </row>
    <row r="26" spans="1:51" ht="13.15" customHeight="1">
      <c r="A26" s="760">
        <v>19</v>
      </c>
      <c r="B26" s="952"/>
      <c r="C26" s="885"/>
      <c r="D26" s="886"/>
      <c r="E26" s="886"/>
      <c r="F26" s="886"/>
      <c r="G26" s="886"/>
      <c r="H26" s="887"/>
      <c r="I26" s="888"/>
      <c r="J26" s="886"/>
      <c r="K26" s="886"/>
      <c r="L26" s="886"/>
      <c r="M26" s="887"/>
      <c r="N26" s="879"/>
      <c r="O26" s="880"/>
      <c r="P26" s="786" t="s">
        <v>691</v>
      </c>
      <c r="Q26" s="880"/>
      <c r="R26" s="880"/>
      <c r="S26" s="785" t="s">
        <v>700</v>
      </c>
      <c r="T26" s="880"/>
      <c r="U26" s="880"/>
      <c r="V26" s="786" t="s">
        <v>691</v>
      </c>
      <c r="W26" s="880"/>
      <c r="X26" s="880"/>
      <c r="Y26" s="785" t="s">
        <v>700</v>
      </c>
      <c r="Z26" s="881">
        <f t="shared" si="0"/>
        <v>0</v>
      </c>
      <c r="AA26" s="882"/>
      <c r="AB26" s="784" t="s">
        <v>691</v>
      </c>
      <c r="AC26" s="882">
        <f t="shared" si="1"/>
        <v>0</v>
      </c>
      <c r="AD26" s="882"/>
      <c r="AE26" s="781" t="s">
        <v>690</v>
      </c>
      <c r="AF26" s="883"/>
      <c r="AG26" s="884"/>
      <c r="AH26" s="880"/>
      <c r="AI26" s="880"/>
      <c r="AJ26" s="783" t="s">
        <v>691</v>
      </c>
      <c r="AK26" s="892"/>
      <c r="AL26" s="892"/>
      <c r="AM26" s="783" t="s">
        <v>699</v>
      </c>
      <c r="AN26" s="892"/>
      <c r="AO26" s="892"/>
      <c r="AP26" s="783" t="s">
        <v>698</v>
      </c>
      <c r="AQ26" s="822"/>
      <c r="AR26" s="822"/>
      <c r="AU26" s="789">
        <f t="shared" si="3"/>
        <v>0</v>
      </c>
      <c r="AV26" s="770">
        <f t="shared" si="2"/>
        <v>0</v>
      </c>
      <c r="AX26" s="778"/>
      <c r="AY26" s="772"/>
    </row>
    <row r="27" spans="1:51" ht="13.15" customHeight="1">
      <c r="A27" s="760">
        <v>20</v>
      </c>
      <c r="B27" s="952"/>
      <c r="C27" s="885"/>
      <c r="D27" s="886"/>
      <c r="E27" s="886"/>
      <c r="F27" s="886"/>
      <c r="G27" s="886"/>
      <c r="H27" s="887"/>
      <c r="I27" s="888"/>
      <c r="J27" s="886"/>
      <c r="K27" s="886"/>
      <c r="L27" s="886"/>
      <c r="M27" s="887"/>
      <c r="N27" s="879"/>
      <c r="O27" s="880"/>
      <c r="P27" s="786" t="s">
        <v>691</v>
      </c>
      <c r="Q27" s="880"/>
      <c r="R27" s="880"/>
      <c r="S27" s="785" t="s">
        <v>700</v>
      </c>
      <c r="T27" s="880"/>
      <c r="U27" s="880"/>
      <c r="V27" s="786" t="s">
        <v>691</v>
      </c>
      <c r="W27" s="880"/>
      <c r="X27" s="880"/>
      <c r="Y27" s="785" t="s">
        <v>700</v>
      </c>
      <c r="Z27" s="881">
        <f t="shared" si="0"/>
        <v>0</v>
      </c>
      <c r="AA27" s="882"/>
      <c r="AB27" s="784" t="s">
        <v>691</v>
      </c>
      <c r="AC27" s="882">
        <f t="shared" si="1"/>
        <v>0</v>
      </c>
      <c r="AD27" s="882"/>
      <c r="AE27" s="781" t="s">
        <v>690</v>
      </c>
      <c r="AF27" s="883"/>
      <c r="AG27" s="884"/>
      <c r="AH27" s="880"/>
      <c r="AI27" s="880"/>
      <c r="AJ27" s="783" t="s">
        <v>691</v>
      </c>
      <c r="AK27" s="892"/>
      <c r="AL27" s="892"/>
      <c r="AM27" s="783" t="s">
        <v>699</v>
      </c>
      <c r="AN27" s="892"/>
      <c r="AO27" s="892"/>
      <c r="AP27" s="783" t="s">
        <v>698</v>
      </c>
      <c r="AQ27" s="822"/>
      <c r="AR27" s="822"/>
      <c r="AU27" s="789">
        <f t="shared" si="3"/>
        <v>0</v>
      </c>
      <c r="AV27" s="770">
        <f t="shared" si="2"/>
        <v>0</v>
      </c>
      <c r="AX27" s="778"/>
      <c r="AY27" s="772"/>
    </row>
    <row r="28" spans="1:51" ht="13.15" customHeight="1">
      <c r="A28" s="760">
        <v>21</v>
      </c>
      <c r="B28" s="952"/>
      <c r="C28" s="885"/>
      <c r="D28" s="886"/>
      <c r="E28" s="886"/>
      <c r="F28" s="886"/>
      <c r="G28" s="886"/>
      <c r="H28" s="887"/>
      <c r="I28" s="888"/>
      <c r="J28" s="886"/>
      <c r="K28" s="886"/>
      <c r="L28" s="886"/>
      <c r="M28" s="887"/>
      <c r="N28" s="879"/>
      <c r="O28" s="880"/>
      <c r="P28" s="786" t="s">
        <v>691</v>
      </c>
      <c r="Q28" s="880"/>
      <c r="R28" s="880"/>
      <c r="S28" s="785" t="s">
        <v>700</v>
      </c>
      <c r="T28" s="880"/>
      <c r="U28" s="880"/>
      <c r="V28" s="786" t="s">
        <v>691</v>
      </c>
      <c r="W28" s="880"/>
      <c r="X28" s="880"/>
      <c r="Y28" s="785" t="s">
        <v>700</v>
      </c>
      <c r="Z28" s="881">
        <f t="shared" si="0"/>
        <v>0</v>
      </c>
      <c r="AA28" s="882"/>
      <c r="AB28" s="784" t="s">
        <v>691</v>
      </c>
      <c r="AC28" s="882">
        <f t="shared" si="1"/>
        <v>0</v>
      </c>
      <c r="AD28" s="882"/>
      <c r="AE28" s="781" t="s">
        <v>690</v>
      </c>
      <c r="AF28" s="883"/>
      <c r="AG28" s="884"/>
      <c r="AH28" s="880"/>
      <c r="AI28" s="880"/>
      <c r="AJ28" s="783" t="s">
        <v>691</v>
      </c>
      <c r="AK28" s="892"/>
      <c r="AL28" s="892"/>
      <c r="AM28" s="783" t="s">
        <v>699</v>
      </c>
      <c r="AN28" s="892"/>
      <c r="AO28" s="892"/>
      <c r="AP28" s="783" t="s">
        <v>698</v>
      </c>
      <c r="AQ28" s="822"/>
      <c r="AR28" s="822"/>
      <c r="AU28" s="789">
        <f t="shared" si="3"/>
        <v>0</v>
      </c>
      <c r="AV28" s="770">
        <f t="shared" si="2"/>
        <v>0</v>
      </c>
      <c r="AX28" s="778"/>
      <c r="AY28" s="772"/>
    </row>
    <row r="29" spans="1:51" ht="13.15" customHeight="1">
      <c r="A29" s="760">
        <v>22</v>
      </c>
      <c r="B29" s="952"/>
      <c r="C29" s="885"/>
      <c r="D29" s="886"/>
      <c r="E29" s="886"/>
      <c r="F29" s="886"/>
      <c r="G29" s="886"/>
      <c r="H29" s="887"/>
      <c r="I29" s="888"/>
      <c r="J29" s="886"/>
      <c r="K29" s="886"/>
      <c r="L29" s="886"/>
      <c r="M29" s="887"/>
      <c r="N29" s="879"/>
      <c r="O29" s="880"/>
      <c r="P29" s="786" t="s">
        <v>691</v>
      </c>
      <c r="Q29" s="880"/>
      <c r="R29" s="880"/>
      <c r="S29" s="785" t="s">
        <v>700</v>
      </c>
      <c r="T29" s="880"/>
      <c r="U29" s="880"/>
      <c r="V29" s="786" t="s">
        <v>691</v>
      </c>
      <c r="W29" s="880"/>
      <c r="X29" s="880"/>
      <c r="Y29" s="785" t="s">
        <v>700</v>
      </c>
      <c r="Z29" s="881">
        <f t="shared" si="0"/>
        <v>0</v>
      </c>
      <c r="AA29" s="882"/>
      <c r="AB29" s="784" t="s">
        <v>691</v>
      </c>
      <c r="AC29" s="882">
        <f t="shared" si="1"/>
        <v>0</v>
      </c>
      <c r="AD29" s="882"/>
      <c r="AE29" s="781" t="s">
        <v>690</v>
      </c>
      <c r="AF29" s="883"/>
      <c r="AG29" s="884"/>
      <c r="AH29" s="880"/>
      <c r="AI29" s="880"/>
      <c r="AJ29" s="783" t="s">
        <v>691</v>
      </c>
      <c r="AK29" s="892"/>
      <c r="AL29" s="892"/>
      <c r="AM29" s="783" t="s">
        <v>699</v>
      </c>
      <c r="AN29" s="892"/>
      <c r="AO29" s="892"/>
      <c r="AP29" s="783" t="s">
        <v>698</v>
      </c>
      <c r="AQ29" s="822"/>
      <c r="AR29" s="822"/>
      <c r="AU29" s="789">
        <f t="shared" si="3"/>
        <v>0</v>
      </c>
      <c r="AV29" s="770">
        <f t="shared" si="2"/>
        <v>0</v>
      </c>
      <c r="AX29" s="778"/>
      <c r="AY29" s="772"/>
    </row>
    <row r="30" spans="1:51" ht="13.15" customHeight="1">
      <c r="A30" s="760">
        <v>23</v>
      </c>
      <c r="B30" s="952"/>
      <c r="C30" s="885"/>
      <c r="D30" s="886"/>
      <c r="E30" s="886"/>
      <c r="F30" s="886"/>
      <c r="G30" s="886"/>
      <c r="H30" s="887"/>
      <c r="I30" s="888"/>
      <c r="J30" s="886"/>
      <c r="K30" s="886"/>
      <c r="L30" s="886"/>
      <c r="M30" s="887"/>
      <c r="N30" s="879"/>
      <c r="O30" s="880"/>
      <c r="P30" s="786" t="s">
        <v>691</v>
      </c>
      <c r="Q30" s="880"/>
      <c r="R30" s="880"/>
      <c r="S30" s="785" t="s">
        <v>700</v>
      </c>
      <c r="T30" s="880"/>
      <c r="U30" s="880"/>
      <c r="V30" s="786" t="s">
        <v>691</v>
      </c>
      <c r="W30" s="880"/>
      <c r="X30" s="880"/>
      <c r="Y30" s="785" t="s">
        <v>700</v>
      </c>
      <c r="Z30" s="881">
        <f t="shared" si="0"/>
        <v>0</v>
      </c>
      <c r="AA30" s="882"/>
      <c r="AB30" s="784" t="s">
        <v>691</v>
      </c>
      <c r="AC30" s="882">
        <f t="shared" si="1"/>
        <v>0</v>
      </c>
      <c r="AD30" s="882"/>
      <c r="AE30" s="781" t="s">
        <v>690</v>
      </c>
      <c r="AF30" s="883"/>
      <c r="AG30" s="884"/>
      <c r="AH30" s="880"/>
      <c r="AI30" s="880"/>
      <c r="AJ30" s="783" t="s">
        <v>691</v>
      </c>
      <c r="AK30" s="892"/>
      <c r="AL30" s="892"/>
      <c r="AM30" s="783" t="s">
        <v>699</v>
      </c>
      <c r="AN30" s="892"/>
      <c r="AO30" s="892"/>
      <c r="AP30" s="783" t="s">
        <v>698</v>
      </c>
      <c r="AQ30" s="822"/>
      <c r="AR30" s="822"/>
      <c r="AU30" s="789">
        <f t="shared" si="3"/>
        <v>0</v>
      </c>
      <c r="AV30" s="770">
        <f t="shared" si="2"/>
        <v>0</v>
      </c>
      <c r="AX30" s="778"/>
      <c r="AY30" s="772"/>
    </row>
    <row r="31" spans="1:51" ht="13.15" customHeight="1">
      <c r="A31" s="760">
        <v>24</v>
      </c>
      <c r="B31" s="952"/>
      <c r="C31" s="885"/>
      <c r="D31" s="886"/>
      <c r="E31" s="886"/>
      <c r="F31" s="886"/>
      <c r="G31" s="886"/>
      <c r="H31" s="887"/>
      <c r="I31" s="888"/>
      <c r="J31" s="886"/>
      <c r="K31" s="886"/>
      <c r="L31" s="886"/>
      <c r="M31" s="887"/>
      <c r="N31" s="879"/>
      <c r="O31" s="880"/>
      <c r="P31" s="786" t="s">
        <v>691</v>
      </c>
      <c r="Q31" s="880"/>
      <c r="R31" s="880"/>
      <c r="S31" s="785" t="s">
        <v>700</v>
      </c>
      <c r="T31" s="880"/>
      <c r="U31" s="880"/>
      <c r="V31" s="786" t="s">
        <v>691</v>
      </c>
      <c r="W31" s="880"/>
      <c r="X31" s="880"/>
      <c r="Y31" s="785" t="s">
        <v>700</v>
      </c>
      <c r="Z31" s="881">
        <f t="shared" si="0"/>
        <v>0</v>
      </c>
      <c r="AA31" s="882"/>
      <c r="AB31" s="784" t="s">
        <v>691</v>
      </c>
      <c r="AC31" s="882">
        <f t="shared" si="1"/>
        <v>0</v>
      </c>
      <c r="AD31" s="882"/>
      <c r="AE31" s="781" t="s">
        <v>690</v>
      </c>
      <c r="AF31" s="883"/>
      <c r="AG31" s="884"/>
      <c r="AH31" s="880"/>
      <c r="AI31" s="880"/>
      <c r="AJ31" s="783" t="s">
        <v>691</v>
      </c>
      <c r="AK31" s="892"/>
      <c r="AL31" s="892"/>
      <c r="AM31" s="783" t="s">
        <v>699</v>
      </c>
      <c r="AN31" s="892"/>
      <c r="AO31" s="892"/>
      <c r="AP31" s="783" t="s">
        <v>698</v>
      </c>
      <c r="AQ31" s="822"/>
      <c r="AR31" s="822"/>
      <c r="AU31" s="789">
        <f t="shared" si="3"/>
        <v>0</v>
      </c>
      <c r="AV31" s="770">
        <f t="shared" si="2"/>
        <v>0</v>
      </c>
      <c r="AX31" s="778"/>
      <c r="AY31" s="772"/>
    </row>
    <row r="32" spans="1:51" ht="13.15" customHeight="1">
      <c r="A32" s="760">
        <v>25</v>
      </c>
      <c r="B32" s="952"/>
      <c r="C32" s="885"/>
      <c r="D32" s="886"/>
      <c r="E32" s="886"/>
      <c r="F32" s="886"/>
      <c r="G32" s="886"/>
      <c r="H32" s="887"/>
      <c r="I32" s="888"/>
      <c r="J32" s="886"/>
      <c r="K32" s="886"/>
      <c r="L32" s="886"/>
      <c r="M32" s="887"/>
      <c r="N32" s="879"/>
      <c r="O32" s="880"/>
      <c r="P32" s="786" t="s">
        <v>691</v>
      </c>
      <c r="Q32" s="880"/>
      <c r="R32" s="880"/>
      <c r="S32" s="785" t="s">
        <v>700</v>
      </c>
      <c r="T32" s="880"/>
      <c r="U32" s="880"/>
      <c r="V32" s="786" t="s">
        <v>691</v>
      </c>
      <c r="W32" s="880"/>
      <c r="X32" s="880"/>
      <c r="Y32" s="785" t="s">
        <v>700</v>
      </c>
      <c r="Z32" s="881">
        <f t="shared" si="0"/>
        <v>0</v>
      </c>
      <c r="AA32" s="882"/>
      <c r="AB32" s="784" t="s">
        <v>691</v>
      </c>
      <c r="AC32" s="882">
        <f t="shared" si="1"/>
        <v>0</v>
      </c>
      <c r="AD32" s="882"/>
      <c r="AE32" s="781" t="s">
        <v>690</v>
      </c>
      <c r="AF32" s="883"/>
      <c r="AG32" s="884"/>
      <c r="AH32" s="880"/>
      <c r="AI32" s="880"/>
      <c r="AJ32" s="783" t="s">
        <v>691</v>
      </c>
      <c r="AK32" s="892"/>
      <c r="AL32" s="892"/>
      <c r="AM32" s="783" t="s">
        <v>699</v>
      </c>
      <c r="AN32" s="892"/>
      <c r="AO32" s="892"/>
      <c r="AP32" s="783" t="s">
        <v>698</v>
      </c>
      <c r="AQ32" s="822"/>
      <c r="AR32" s="822"/>
      <c r="AU32" s="789">
        <f t="shared" si="3"/>
        <v>0</v>
      </c>
      <c r="AV32" s="770">
        <f t="shared" si="2"/>
        <v>0</v>
      </c>
      <c r="AX32" s="778"/>
      <c r="AY32" s="772"/>
    </row>
    <row r="33" spans="1:51" ht="13.15" customHeight="1">
      <c r="A33" s="760">
        <v>26</v>
      </c>
      <c r="B33" s="952"/>
      <c r="C33" s="885"/>
      <c r="D33" s="886"/>
      <c r="E33" s="886"/>
      <c r="F33" s="886"/>
      <c r="G33" s="886"/>
      <c r="H33" s="887"/>
      <c r="I33" s="888"/>
      <c r="J33" s="886"/>
      <c r="K33" s="886"/>
      <c r="L33" s="886"/>
      <c r="M33" s="887"/>
      <c r="N33" s="879"/>
      <c r="O33" s="880"/>
      <c r="P33" s="786" t="s">
        <v>691</v>
      </c>
      <c r="Q33" s="880"/>
      <c r="R33" s="880"/>
      <c r="S33" s="785" t="s">
        <v>700</v>
      </c>
      <c r="T33" s="880"/>
      <c r="U33" s="880"/>
      <c r="V33" s="786" t="s">
        <v>691</v>
      </c>
      <c r="W33" s="880"/>
      <c r="X33" s="880"/>
      <c r="Y33" s="785" t="s">
        <v>700</v>
      </c>
      <c r="Z33" s="881">
        <f t="shared" si="0"/>
        <v>0</v>
      </c>
      <c r="AA33" s="882"/>
      <c r="AB33" s="784" t="s">
        <v>691</v>
      </c>
      <c r="AC33" s="882">
        <f t="shared" si="1"/>
        <v>0</v>
      </c>
      <c r="AD33" s="882"/>
      <c r="AE33" s="781" t="s">
        <v>690</v>
      </c>
      <c r="AF33" s="883"/>
      <c r="AG33" s="884"/>
      <c r="AH33" s="880"/>
      <c r="AI33" s="880"/>
      <c r="AJ33" s="783" t="s">
        <v>691</v>
      </c>
      <c r="AK33" s="892"/>
      <c r="AL33" s="892"/>
      <c r="AM33" s="783" t="s">
        <v>699</v>
      </c>
      <c r="AN33" s="892"/>
      <c r="AO33" s="892"/>
      <c r="AP33" s="783" t="s">
        <v>698</v>
      </c>
      <c r="AQ33" s="822"/>
      <c r="AR33" s="822"/>
      <c r="AU33" s="789">
        <f t="shared" si="3"/>
        <v>0</v>
      </c>
      <c r="AV33" s="770">
        <f t="shared" si="2"/>
        <v>0</v>
      </c>
      <c r="AX33" s="778"/>
      <c r="AY33" s="772"/>
    </row>
    <row r="34" spans="1:51" ht="13.15" customHeight="1">
      <c r="A34" s="760">
        <v>27</v>
      </c>
      <c r="B34" s="952"/>
      <c r="C34" s="885"/>
      <c r="D34" s="886"/>
      <c r="E34" s="886"/>
      <c r="F34" s="886"/>
      <c r="G34" s="886"/>
      <c r="H34" s="887"/>
      <c r="I34" s="888"/>
      <c r="J34" s="886"/>
      <c r="K34" s="886"/>
      <c r="L34" s="886"/>
      <c r="M34" s="887"/>
      <c r="N34" s="879"/>
      <c r="O34" s="880"/>
      <c r="P34" s="786" t="s">
        <v>691</v>
      </c>
      <c r="Q34" s="880"/>
      <c r="R34" s="880"/>
      <c r="S34" s="785" t="s">
        <v>700</v>
      </c>
      <c r="T34" s="880"/>
      <c r="U34" s="880"/>
      <c r="V34" s="786" t="s">
        <v>691</v>
      </c>
      <c r="W34" s="880"/>
      <c r="X34" s="880"/>
      <c r="Y34" s="785" t="s">
        <v>700</v>
      </c>
      <c r="Z34" s="881">
        <f t="shared" si="0"/>
        <v>0</v>
      </c>
      <c r="AA34" s="882"/>
      <c r="AB34" s="784" t="s">
        <v>691</v>
      </c>
      <c r="AC34" s="882">
        <f t="shared" si="1"/>
        <v>0</v>
      </c>
      <c r="AD34" s="882"/>
      <c r="AE34" s="781" t="s">
        <v>690</v>
      </c>
      <c r="AF34" s="883"/>
      <c r="AG34" s="884"/>
      <c r="AH34" s="880"/>
      <c r="AI34" s="880"/>
      <c r="AJ34" s="783" t="s">
        <v>691</v>
      </c>
      <c r="AK34" s="892"/>
      <c r="AL34" s="892"/>
      <c r="AM34" s="783" t="s">
        <v>699</v>
      </c>
      <c r="AN34" s="892"/>
      <c r="AO34" s="892"/>
      <c r="AP34" s="783" t="s">
        <v>698</v>
      </c>
      <c r="AQ34" s="822"/>
      <c r="AR34" s="822"/>
      <c r="AU34" s="789">
        <f t="shared" si="3"/>
        <v>0</v>
      </c>
      <c r="AV34" s="770">
        <f t="shared" si="2"/>
        <v>0</v>
      </c>
      <c r="AX34" s="778"/>
      <c r="AY34" s="772"/>
    </row>
    <row r="35" spans="1:51" ht="13.15" customHeight="1">
      <c r="A35" s="760">
        <v>28</v>
      </c>
      <c r="B35" s="952"/>
      <c r="C35" s="885"/>
      <c r="D35" s="886"/>
      <c r="E35" s="886"/>
      <c r="F35" s="886"/>
      <c r="G35" s="886"/>
      <c r="H35" s="887"/>
      <c r="I35" s="888"/>
      <c r="J35" s="886"/>
      <c r="K35" s="886"/>
      <c r="L35" s="886"/>
      <c r="M35" s="887"/>
      <c r="N35" s="879"/>
      <c r="O35" s="880"/>
      <c r="P35" s="786" t="s">
        <v>691</v>
      </c>
      <c r="Q35" s="880"/>
      <c r="R35" s="880"/>
      <c r="S35" s="785" t="s">
        <v>700</v>
      </c>
      <c r="T35" s="880"/>
      <c r="U35" s="880"/>
      <c r="V35" s="786" t="s">
        <v>691</v>
      </c>
      <c r="W35" s="880"/>
      <c r="X35" s="880"/>
      <c r="Y35" s="785" t="s">
        <v>700</v>
      </c>
      <c r="Z35" s="881">
        <f t="shared" si="0"/>
        <v>0</v>
      </c>
      <c r="AA35" s="882"/>
      <c r="AB35" s="784" t="s">
        <v>691</v>
      </c>
      <c r="AC35" s="882">
        <f t="shared" si="1"/>
        <v>0</v>
      </c>
      <c r="AD35" s="882"/>
      <c r="AE35" s="781" t="s">
        <v>690</v>
      </c>
      <c r="AF35" s="883"/>
      <c r="AG35" s="884"/>
      <c r="AH35" s="880"/>
      <c r="AI35" s="880"/>
      <c r="AJ35" s="783" t="s">
        <v>691</v>
      </c>
      <c r="AK35" s="892"/>
      <c r="AL35" s="892"/>
      <c r="AM35" s="783" t="s">
        <v>699</v>
      </c>
      <c r="AN35" s="892"/>
      <c r="AO35" s="892"/>
      <c r="AP35" s="783" t="s">
        <v>698</v>
      </c>
      <c r="AQ35" s="822"/>
      <c r="AR35" s="822"/>
      <c r="AU35" s="789">
        <f t="shared" si="3"/>
        <v>0</v>
      </c>
      <c r="AV35" s="770">
        <f t="shared" si="2"/>
        <v>0</v>
      </c>
      <c r="AX35" s="778"/>
      <c r="AY35" s="772"/>
    </row>
    <row r="36" spans="1:51" ht="13.15" customHeight="1">
      <c r="A36" s="760">
        <v>29</v>
      </c>
      <c r="B36" s="952"/>
      <c r="C36" s="885"/>
      <c r="D36" s="886"/>
      <c r="E36" s="886"/>
      <c r="F36" s="886"/>
      <c r="G36" s="886"/>
      <c r="H36" s="887"/>
      <c r="I36" s="888"/>
      <c r="J36" s="886"/>
      <c r="K36" s="886"/>
      <c r="L36" s="886"/>
      <c r="M36" s="887"/>
      <c r="N36" s="879"/>
      <c r="O36" s="880"/>
      <c r="P36" s="786" t="s">
        <v>691</v>
      </c>
      <c r="Q36" s="880"/>
      <c r="R36" s="880"/>
      <c r="S36" s="785" t="s">
        <v>700</v>
      </c>
      <c r="T36" s="880"/>
      <c r="U36" s="880"/>
      <c r="V36" s="786" t="s">
        <v>691</v>
      </c>
      <c r="W36" s="880"/>
      <c r="X36" s="880"/>
      <c r="Y36" s="785" t="s">
        <v>700</v>
      </c>
      <c r="Z36" s="881">
        <f t="shared" si="0"/>
        <v>0</v>
      </c>
      <c r="AA36" s="882"/>
      <c r="AB36" s="784" t="s">
        <v>691</v>
      </c>
      <c r="AC36" s="882">
        <f t="shared" si="1"/>
        <v>0</v>
      </c>
      <c r="AD36" s="882"/>
      <c r="AE36" s="781" t="s">
        <v>690</v>
      </c>
      <c r="AF36" s="883"/>
      <c r="AG36" s="884"/>
      <c r="AH36" s="880"/>
      <c r="AI36" s="880"/>
      <c r="AJ36" s="783" t="s">
        <v>691</v>
      </c>
      <c r="AK36" s="892"/>
      <c r="AL36" s="892"/>
      <c r="AM36" s="783" t="s">
        <v>699</v>
      </c>
      <c r="AN36" s="892"/>
      <c r="AO36" s="892"/>
      <c r="AP36" s="783" t="s">
        <v>698</v>
      </c>
      <c r="AQ36" s="822"/>
      <c r="AR36" s="822"/>
      <c r="AU36" s="789">
        <f t="shared" si="3"/>
        <v>0</v>
      </c>
      <c r="AV36" s="770">
        <f t="shared" si="2"/>
        <v>0</v>
      </c>
      <c r="AX36" s="778"/>
      <c r="AY36" s="772"/>
    </row>
    <row r="37" spans="1:51" ht="13.15" customHeight="1">
      <c r="A37" s="760">
        <v>30</v>
      </c>
      <c r="B37" s="952"/>
      <c r="C37" s="885"/>
      <c r="D37" s="886"/>
      <c r="E37" s="886"/>
      <c r="F37" s="886"/>
      <c r="G37" s="886"/>
      <c r="H37" s="887"/>
      <c r="I37" s="888"/>
      <c r="J37" s="886"/>
      <c r="K37" s="886"/>
      <c r="L37" s="886"/>
      <c r="M37" s="887"/>
      <c r="N37" s="879"/>
      <c r="O37" s="880"/>
      <c r="P37" s="786" t="s">
        <v>691</v>
      </c>
      <c r="Q37" s="880"/>
      <c r="R37" s="880"/>
      <c r="S37" s="785" t="s">
        <v>700</v>
      </c>
      <c r="T37" s="880"/>
      <c r="U37" s="880"/>
      <c r="V37" s="786" t="s">
        <v>691</v>
      </c>
      <c r="W37" s="880"/>
      <c r="X37" s="880"/>
      <c r="Y37" s="785" t="s">
        <v>700</v>
      </c>
      <c r="Z37" s="881">
        <f t="shared" si="0"/>
        <v>0</v>
      </c>
      <c r="AA37" s="882"/>
      <c r="AB37" s="784" t="s">
        <v>691</v>
      </c>
      <c r="AC37" s="882">
        <f t="shared" si="1"/>
        <v>0</v>
      </c>
      <c r="AD37" s="882"/>
      <c r="AE37" s="781" t="s">
        <v>690</v>
      </c>
      <c r="AF37" s="883"/>
      <c r="AG37" s="884"/>
      <c r="AH37" s="880"/>
      <c r="AI37" s="880"/>
      <c r="AJ37" s="783" t="s">
        <v>691</v>
      </c>
      <c r="AK37" s="892"/>
      <c r="AL37" s="892"/>
      <c r="AM37" s="783" t="s">
        <v>699</v>
      </c>
      <c r="AN37" s="892"/>
      <c r="AO37" s="892"/>
      <c r="AP37" s="783" t="s">
        <v>698</v>
      </c>
      <c r="AQ37" s="822"/>
      <c r="AR37" s="822"/>
      <c r="AU37" s="789">
        <f t="shared" si="3"/>
        <v>0</v>
      </c>
      <c r="AV37" s="770">
        <f t="shared" si="2"/>
        <v>0</v>
      </c>
      <c r="AX37" s="778"/>
      <c r="AY37" s="772"/>
    </row>
    <row r="38" spans="1:51" ht="13.15" customHeight="1">
      <c r="A38" s="760">
        <v>31</v>
      </c>
      <c r="B38" s="952"/>
      <c r="C38" s="885"/>
      <c r="D38" s="886"/>
      <c r="E38" s="886"/>
      <c r="F38" s="886"/>
      <c r="G38" s="886"/>
      <c r="H38" s="887"/>
      <c r="I38" s="888"/>
      <c r="J38" s="886"/>
      <c r="K38" s="886"/>
      <c r="L38" s="886"/>
      <c r="M38" s="887"/>
      <c r="N38" s="879"/>
      <c r="O38" s="880"/>
      <c r="P38" s="786" t="s">
        <v>691</v>
      </c>
      <c r="Q38" s="880"/>
      <c r="R38" s="880"/>
      <c r="S38" s="785" t="s">
        <v>700</v>
      </c>
      <c r="T38" s="880"/>
      <c r="U38" s="880"/>
      <c r="V38" s="786" t="s">
        <v>691</v>
      </c>
      <c r="W38" s="880"/>
      <c r="X38" s="880"/>
      <c r="Y38" s="785" t="s">
        <v>700</v>
      </c>
      <c r="Z38" s="881">
        <f t="shared" si="0"/>
        <v>0</v>
      </c>
      <c r="AA38" s="882"/>
      <c r="AB38" s="784" t="s">
        <v>691</v>
      </c>
      <c r="AC38" s="882">
        <f t="shared" si="1"/>
        <v>0</v>
      </c>
      <c r="AD38" s="882"/>
      <c r="AE38" s="781" t="s">
        <v>690</v>
      </c>
      <c r="AF38" s="883"/>
      <c r="AG38" s="884"/>
      <c r="AH38" s="880"/>
      <c r="AI38" s="880"/>
      <c r="AJ38" s="783" t="s">
        <v>691</v>
      </c>
      <c r="AK38" s="892"/>
      <c r="AL38" s="892"/>
      <c r="AM38" s="783" t="s">
        <v>699</v>
      </c>
      <c r="AN38" s="892"/>
      <c r="AO38" s="892"/>
      <c r="AP38" s="783" t="s">
        <v>698</v>
      </c>
      <c r="AQ38" s="822"/>
      <c r="AR38" s="822"/>
      <c r="AU38" s="789">
        <f t="shared" si="3"/>
        <v>0</v>
      </c>
      <c r="AV38" s="770">
        <f t="shared" si="2"/>
        <v>0</v>
      </c>
      <c r="AX38" s="778"/>
      <c r="AY38" s="772"/>
    </row>
    <row r="39" spans="1:51" ht="13.15" customHeight="1">
      <c r="A39" s="760">
        <v>32</v>
      </c>
      <c r="B39" s="952"/>
      <c r="C39" s="885"/>
      <c r="D39" s="886"/>
      <c r="E39" s="886"/>
      <c r="F39" s="886"/>
      <c r="G39" s="886"/>
      <c r="H39" s="887"/>
      <c r="I39" s="888"/>
      <c r="J39" s="886"/>
      <c r="K39" s="886"/>
      <c r="L39" s="886"/>
      <c r="M39" s="887"/>
      <c r="N39" s="879"/>
      <c r="O39" s="880"/>
      <c r="P39" s="786" t="s">
        <v>691</v>
      </c>
      <c r="Q39" s="880"/>
      <c r="R39" s="880"/>
      <c r="S39" s="785" t="s">
        <v>700</v>
      </c>
      <c r="T39" s="880"/>
      <c r="U39" s="880"/>
      <c r="V39" s="786" t="s">
        <v>691</v>
      </c>
      <c r="W39" s="880"/>
      <c r="X39" s="880"/>
      <c r="Y39" s="785" t="s">
        <v>700</v>
      </c>
      <c r="Z39" s="881">
        <f t="shared" si="0"/>
        <v>0</v>
      </c>
      <c r="AA39" s="882"/>
      <c r="AB39" s="784" t="s">
        <v>691</v>
      </c>
      <c r="AC39" s="882">
        <f t="shared" si="1"/>
        <v>0</v>
      </c>
      <c r="AD39" s="882"/>
      <c r="AE39" s="781" t="s">
        <v>690</v>
      </c>
      <c r="AF39" s="883"/>
      <c r="AG39" s="884"/>
      <c r="AH39" s="880"/>
      <c r="AI39" s="880"/>
      <c r="AJ39" s="783" t="s">
        <v>691</v>
      </c>
      <c r="AK39" s="892"/>
      <c r="AL39" s="892"/>
      <c r="AM39" s="783" t="s">
        <v>699</v>
      </c>
      <c r="AN39" s="892"/>
      <c r="AO39" s="892"/>
      <c r="AP39" s="783" t="s">
        <v>698</v>
      </c>
      <c r="AQ39" s="822"/>
      <c r="AR39" s="822"/>
      <c r="AU39" s="789">
        <f t="shared" si="3"/>
        <v>0</v>
      </c>
      <c r="AV39" s="770">
        <f t="shared" si="2"/>
        <v>0</v>
      </c>
      <c r="AX39" s="778"/>
      <c r="AY39" s="772"/>
    </row>
    <row r="40" spans="1:51" ht="13.15" customHeight="1">
      <c r="A40" s="760">
        <v>33</v>
      </c>
      <c r="B40" s="952"/>
      <c r="C40" s="885"/>
      <c r="D40" s="886"/>
      <c r="E40" s="886"/>
      <c r="F40" s="886"/>
      <c r="G40" s="886"/>
      <c r="H40" s="887"/>
      <c r="I40" s="888"/>
      <c r="J40" s="886"/>
      <c r="K40" s="886"/>
      <c r="L40" s="886"/>
      <c r="M40" s="887"/>
      <c r="N40" s="879"/>
      <c r="O40" s="880"/>
      <c r="P40" s="786" t="s">
        <v>691</v>
      </c>
      <c r="Q40" s="880"/>
      <c r="R40" s="880"/>
      <c r="S40" s="785" t="s">
        <v>700</v>
      </c>
      <c r="T40" s="880"/>
      <c r="U40" s="880"/>
      <c r="V40" s="786" t="s">
        <v>691</v>
      </c>
      <c r="W40" s="880"/>
      <c r="X40" s="880"/>
      <c r="Y40" s="785" t="s">
        <v>700</v>
      </c>
      <c r="Z40" s="881">
        <f t="shared" ref="Z40:Z71" si="4">(N40+T40)+QUOTIENT((Q40+W40),12)</f>
        <v>0</v>
      </c>
      <c r="AA40" s="882"/>
      <c r="AB40" s="784" t="s">
        <v>691</v>
      </c>
      <c r="AC40" s="882">
        <f t="shared" ref="AC40:AC71" si="5">MOD(Q40+W40,12)</f>
        <v>0</v>
      </c>
      <c r="AD40" s="882"/>
      <c r="AE40" s="781" t="s">
        <v>690</v>
      </c>
      <c r="AF40" s="883"/>
      <c r="AG40" s="884"/>
      <c r="AH40" s="880"/>
      <c r="AI40" s="880"/>
      <c r="AJ40" s="783" t="s">
        <v>691</v>
      </c>
      <c r="AK40" s="892"/>
      <c r="AL40" s="892"/>
      <c r="AM40" s="783" t="s">
        <v>699</v>
      </c>
      <c r="AN40" s="892"/>
      <c r="AO40" s="892"/>
      <c r="AP40" s="783" t="s">
        <v>698</v>
      </c>
      <c r="AQ40" s="822"/>
      <c r="AR40" s="822"/>
      <c r="AU40" s="789">
        <f t="shared" si="3"/>
        <v>0</v>
      </c>
      <c r="AV40" s="770">
        <f t="shared" ref="AV40:AV71" si="6">+IF(AND(Z40&gt;=7,OR(I40="栄養士",I40="調理員")),1,0)</f>
        <v>0</v>
      </c>
      <c r="AX40" s="778"/>
      <c r="AY40" s="772"/>
    </row>
    <row r="41" spans="1:51" ht="13.15" customHeight="1">
      <c r="A41" s="760">
        <v>34</v>
      </c>
      <c r="B41" s="952"/>
      <c r="C41" s="885"/>
      <c r="D41" s="886"/>
      <c r="E41" s="886"/>
      <c r="F41" s="886"/>
      <c r="G41" s="886"/>
      <c r="H41" s="887"/>
      <c r="I41" s="888"/>
      <c r="J41" s="886"/>
      <c r="K41" s="886"/>
      <c r="L41" s="886"/>
      <c r="M41" s="887"/>
      <c r="N41" s="879"/>
      <c r="O41" s="880"/>
      <c r="P41" s="786" t="s">
        <v>691</v>
      </c>
      <c r="Q41" s="880"/>
      <c r="R41" s="880"/>
      <c r="S41" s="785" t="s">
        <v>700</v>
      </c>
      <c r="T41" s="880"/>
      <c r="U41" s="880"/>
      <c r="V41" s="786" t="s">
        <v>691</v>
      </c>
      <c r="W41" s="880"/>
      <c r="X41" s="880"/>
      <c r="Y41" s="785" t="s">
        <v>700</v>
      </c>
      <c r="Z41" s="881">
        <f t="shared" si="4"/>
        <v>0</v>
      </c>
      <c r="AA41" s="882"/>
      <c r="AB41" s="784" t="s">
        <v>691</v>
      </c>
      <c r="AC41" s="882">
        <f t="shared" si="5"/>
        <v>0</v>
      </c>
      <c r="AD41" s="882"/>
      <c r="AE41" s="781" t="s">
        <v>690</v>
      </c>
      <c r="AF41" s="883"/>
      <c r="AG41" s="884"/>
      <c r="AH41" s="880"/>
      <c r="AI41" s="880"/>
      <c r="AJ41" s="783" t="s">
        <v>691</v>
      </c>
      <c r="AK41" s="892"/>
      <c r="AL41" s="892"/>
      <c r="AM41" s="783" t="s">
        <v>699</v>
      </c>
      <c r="AN41" s="892"/>
      <c r="AO41" s="892"/>
      <c r="AP41" s="783" t="s">
        <v>698</v>
      </c>
      <c r="AQ41" s="822"/>
      <c r="AR41" s="822"/>
      <c r="AU41" s="789">
        <f t="shared" si="3"/>
        <v>0</v>
      </c>
      <c r="AV41" s="770">
        <f t="shared" si="6"/>
        <v>0</v>
      </c>
      <c r="AX41" s="778"/>
      <c r="AY41" s="772"/>
    </row>
    <row r="42" spans="1:51" ht="13.15" customHeight="1">
      <c r="A42" s="760">
        <v>35</v>
      </c>
      <c r="B42" s="952"/>
      <c r="C42" s="885"/>
      <c r="D42" s="886"/>
      <c r="E42" s="886"/>
      <c r="F42" s="886"/>
      <c r="G42" s="886"/>
      <c r="H42" s="887"/>
      <c r="I42" s="888"/>
      <c r="J42" s="886"/>
      <c r="K42" s="886"/>
      <c r="L42" s="886"/>
      <c r="M42" s="887"/>
      <c r="N42" s="879"/>
      <c r="O42" s="880"/>
      <c r="P42" s="786" t="s">
        <v>691</v>
      </c>
      <c r="Q42" s="880"/>
      <c r="R42" s="880"/>
      <c r="S42" s="785" t="s">
        <v>700</v>
      </c>
      <c r="T42" s="880"/>
      <c r="U42" s="880"/>
      <c r="V42" s="786" t="s">
        <v>691</v>
      </c>
      <c r="W42" s="880"/>
      <c r="X42" s="880"/>
      <c r="Y42" s="785" t="s">
        <v>700</v>
      </c>
      <c r="Z42" s="881">
        <f t="shared" si="4"/>
        <v>0</v>
      </c>
      <c r="AA42" s="882"/>
      <c r="AB42" s="784" t="s">
        <v>691</v>
      </c>
      <c r="AC42" s="882">
        <f t="shared" si="5"/>
        <v>0</v>
      </c>
      <c r="AD42" s="882"/>
      <c r="AE42" s="781" t="s">
        <v>690</v>
      </c>
      <c r="AF42" s="883"/>
      <c r="AG42" s="884"/>
      <c r="AH42" s="880"/>
      <c r="AI42" s="880"/>
      <c r="AJ42" s="783" t="s">
        <v>691</v>
      </c>
      <c r="AK42" s="892"/>
      <c r="AL42" s="892"/>
      <c r="AM42" s="783" t="s">
        <v>699</v>
      </c>
      <c r="AN42" s="892"/>
      <c r="AO42" s="892"/>
      <c r="AP42" s="783" t="s">
        <v>698</v>
      </c>
      <c r="AQ42" s="822"/>
      <c r="AR42" s="822"/>
      <c r="AU42" s="789">
        <f t="shared" si="3"/>
        <v>0</v>
      </c>
      <c r="AV42" s="770">
        <f t="shared" si="6"/>
        <v>0</v>
      </c>
      <c r="AX42" s="778"/>
      <c r="AY42" s="772"/>
    </row>
    <row r="43" spans="1:51" ht="13.15" customHeight="1">
      <c r="A43" s="760">
        <v>36</v>
      </c>
      <c r="B43" s="952"/>
      <c r="C43" s="885"/>
      <c r="D43" s="886"/>
      <c r="E43" s="886"/>
      <c r="F43" s="886"/>
      <c r="G43" s="886"/>
      <c r="H43" s="887"/>
      <c r="I43" s="888"/>
      <c r="J43" s="886"/>
      <c r="K43" s="886"/>
      <c r="L43" s="886"/>
      <c r="M43" s="887"/>
      <c r="N43" s="879"/>
      <c r="O43" s="880"/>
      <c r="P43" s="786" t="s">
        <v>691</v>
      </c>
      <c r="Q43" s="880"/>
      <c r="R43" s="880"/>
      <c r="S43" s="785" t="s">
        <v>700</v>
      </c>
      <c r="T43" s="880"/>
      <c r="U43" s="880"/>
      <c r="V43" s="786" t="s">
        <v>691</v>
      </c>
      <c r="W43" s="880"/>
      <c r="X43" s="880"/>
      <c r="Y43" s="785" t="s">
        <v>700</v>
      </c>
      <c r="Z43" s="881">
        <f t="shared" si="4"/>
        <v>0</v>
      </c>
      <c r="AA43" s="882"/>
      <c r="AB43" s="784" t="s">
        <v>691</v>
      </c>
      <c r="AC43" s="882">
        <f t="shared" si="5"/>
        <v>0</v>
      </c>
      <c r="AD43" s="882"/>
      <c r="AE43" s="781" t="s">
        <v>690</v>
      </c>
      <c r="AF43" s="883"/>
      <c r="AG43" s="884"/>
      <c r="AH43" s="880"/>
      <c r="AI43" s="880"/>
      <c r="AJ43" s="783" t="s">
        <v>691</v>
      </c>
      <c r="AK43" s="892"/>
      <c r="AL43" s="892"/>
      <c r="AM43" s="783" t="s">
        <v>699</v>
      </c>
      <c r="AN43" s="892"/>
      <c r="AO43" s="892"/>
      <c r="AP43" s="783" t="s">
        <v>698</v>
      </c>
      <c r="AQ43" s="822"/>
      <c r="AR43" s="822"/>
      <c r="AU43" s="789">
        <f t="shared" si="3"/>
        <v>0</v>
      </c>
      <c r="AV43" s="770">
        <f t="shared" si="6"/>
        <v>0</v>
      </c>
      <c r="AX43" s="778"/>
      <c r="AY43" s="772"/>
    </row>
    <row r="44" spans="1:51" ht="13.15" customHeight="1">
      <c r="A44" s="760">
        <v>37</v>
      </c>
      <c r="B44" s="952"/>
      <c r="C44" s="885"/>
      <c r="D44" s="886"/>
      <c r="E44" s="886"/>
      <c r="F44" s="886"/>
      <c r="G44" s="886"/>
      <c r="H44" s="887"/>
      <c r="I44" s="888"/>
      <c r="J44" s="886"/>
      <c r="K44" s="886"/>
      <c r="L44" s="886"/>
      <c r="M44" s="887"/>
      <c r="N44" s="879"/>
      <c r="O44" s="880"/>
      <c r="P44" s="786" t="s">
        <v>691</v>
      </c>
      <c r="Q44" s="880"/>
      <c r="R44" s="880"/>
      <c r="S44" s="785" t="s">
        <v>700</v>
      </c>
      <c r="T44" s="880"/>
      <c r="U44" s="880"/>
      <c r="V44" s="786" t="s">
        <v>691</v>
      </c>
      <c r="W44" s="880"/>
      <c r="X44" s="880"/>
      <c r="Y44" s="785" t="s">
        <v>700</v>
      </c>
      <c r="Z44" s="881">
        <f t="shared" si="4"/>
        <v>0</v>
      </c>
      <c r="AA44" s="882"/>
      <c r="AB44" s="784" t="s">
        <v>691</v>
      </c>
      <c r="AC44" s="882">
        <f t="shared" si="5"/>
        <v>0</v>
      </c>
      <c r="AD44" s="882"/>
      <c r="AE44" s="781" t="s">
        <v>690</v>
      </c>
      <c r="AF44" s="883"/>
      <c r="AG44" s="884"/>
      <c r="AH44" s="880"/>
      <c r="AI44" s="880"/>
      <c r="AJ44" s="783" t="s">
        <v>691</v>
      </c>
      <c r="AK44" s="892"/>
      <c r="AL44" s="892"/>
      <c r="AM44" s="783" t="s">
        <v>699</v>
      </c>
      <c r="AN44" s="892"/>
      <c r="AO44" s="892"/>
      <c r="AP44" s="783" t="s">
        <v>698</v>
      </c>
      <c r="AQ44" s="822"/>
      <c r="AR44" s="822"/>
      <c r="AU44" s="789">
        <f t="shared" si="3"/>
        <v>0</v>
      </c>
      <c r="AV44" s="770">
        <f t="shared" si="6"/>
        <v>0</v>
      </c>
      <c r="AX44" s="778"/>
      <c r="AY44" s="772"/>
    </row>
    <row r="45" spans="1:51" ht="13.15" customHeight="1">
      <c r="A45" s="760">
        <v>38</v>
      </c>
      <c r="B45" s="952"/>
      <c r="C45" s="885"/>
      <c r="D45" s="886"/>
      <c r="E45" s="886"/>
      <c r="F45" s="886"/>
      <c r="G45" s="886"/>
      <c r="H45" s="887"/>
      <c r="I45" s="888"/>
      <c r="J45" s="886"/>
      <c r="K45" s="886"/>
      <c r="L45" s="886"/>
      <c r="M45" s="887"/>
      <c r="N45" s="879"/>
      <c r="O45" s="880"/>
      <c r="P45" s="786" t="s">
        <v>691</v>
      </c>
      <c r="Q45" s="880"/>
      <c r="R45" s="880"/>
      <c r="S45" s="785" t="s">
        <v>700</v>
      </c>
      <c r="T45" s="880"/>
      <c r="U45" s="880"/>
      <c r="V45" s="786" t="s">
        <v>691</v>
      </c>
      <c r="W45" s="880"/>
      <c r="X45" s="880"/>
      <c r="Y45" s="785" t="s">
        <v>700</v>
      </c>
      <c r="Z45" s="881">
        <f t="shared" si="4"/>
        <v>0</v>
      </c>
      <c r="AA45" s="882"/>
      <c r="AB45" s="784" t="s">
        <v>691</v>
      </c>
      <c r="AC45" s="882">
        <f t="shared" si="5"/>
        <v>0</v>
      </c>
      <c r="AD45" s="882"/>
      <c r="AE45" s="781" t="s">
        <v>690</v>
      </c>
      <c r="AF45" s="883"/>
      <c r="AG45" s="884"/>
      <c r="AH45" s="880"/>
      <c r="AI45" s="880"/>
      <c r="AJ45" s="783" t="s">
        <v>691</v>
      </c>
      <c r="AK45" s="892"/>
      <c r="AL45" s="892"/>
      <c r="AM45" s="783" t="s">
        <v>699</v>
      </c>
      <c r="AN45" s="892"/>
      <c r="AO45" s="892"/>
      <c r="AP45" s="783" t="s">
        <v>698</v>
      </c>
      <c r="AQ45" s="822"/>
      <c r="AR45" s="822"/>
      <c r="AU45" s="789">
        <f t="shared" si="3"/>
        <v>0</v>
      </c>
      <c r="AV45" s="770">
        <f t="shared" si="6"/>
        <v>0</v>
      </c>
      <c r="AX45" s="778"/>
      <c r="AY45" s="772"/>
    </row>
    <row r="46" spans="1:51" ht="13.15" customHeight="1">
      <c r="A46" s="760">
        <v>39</v>
      </c>
      <c r="B46" s="952"/>
      <c r="C46" s="885"/>
      <c r="D46" s="886"/>
      <c r="E46" s="886"/>
      <c r="F46" s="886"/>
      <c r="G46" s="886"/>
      <c r="H46" s="887"/>
      <c r="I46" s="888"/>
      <c r="J46" s="886"/>
      <c r="K46" s="886"/>
      <c r="L46" s="886"/>
      <c r="M46" s="887"/>
      <c r="N46" s="879"/>
      <c r="O46" s="880"/>
      <c r="P46" s="786" t="s">
        <v>691</v>
      </c>
      <c r="Q46" s="880"/>
      <c r="R46" s="880"/>
      <c r="S46" s="785" t="s">
        <v>700</v>
      </c>
      <c r="T46" s="880"/>
      <c r="U46" s="880"/>
      <c r="V46" s="786" t="s">
        <v>691</v>
      </c>
      <c r="W46" s="880"/>
      <c r="X46" s="880"/>
      <c r="Y46" s="785" t="s">
        <v>700</v>
      </c>
      <c r="Z46" s="881">
        <f t="shared" si="4"/>
        <v>0</v>
      </c>
      <c r="AA46" s="882"/>
      <c r="AB46" s="784" t="s">
        <v>691</v>
      </c>
      <c r="AC46" s="882">
        <f t="shared" si="5"/>
        <v>0</v>
      </c>
      <c r="AD46" s="882"/>
      <c r="AE46" s="781" t="s">
        <v>690</v>
      </c>
      <c r="AF46" s="883"/>
      <c r="AG46" s="884"/>
      <c r="AH46" s="880"/>
      <c r="AI46" s="880"/>
      <c r="AJ46" s="783" t="s">
        <v>691</v>
      </c>
      <c r="AK46" s="892"/>
      <c r="AL46" s="892"/>
      <c r="AM46" s="783" t="s">
        <v>699</v>
      </c>
      <c r="AN46" s="892"/>
      <c r="AO46" s="892"/>
      <c r="AP46" s="783" t="s">
        <v>698</v>
      </c>
      <c r="AQ46" s="822"/>
      <c r="AR46" s="822"/>
      <c r="AU46" s="789">
        <f t="shared" si="3"/>
        <v>0</v>
      </c>
      <c r="AV46" s="770">
        <f t="shared" si="6"/>
        <v>0</v>
      </c>
      <c r="AX46" s="778"/>
      <c r="AY46" s="772"/>
    </row>
    <row r="47" spans="1:51" ht="13.15" customHeight="1">
      <c r="A47" s="760">
        <v>40</v>
      </c>
      <c r="B47" s="952"/>
      <c r="C47" s="885"/>
      <c r="D47" s="886"/>
      <c r="E47" s="886"/>
      <c r="F47" s="886"/>
      <c r="G47" s="886"/>
      <c r="H47" s="887"/>
      <c r="I47" s="888"/>
      <c r="J47" s="886"/>
      <c r="K47" s="886"/>
      <c r="L47" s="886"/>
      <c r="M47" s="887"/>
      <c r="N47" s="879"/>
      <c r="O47" s="880"/>
      <c r="P47" s="786" t="s">
        <v>691</v>
      </c>
      <c r="Q47" s="880"/>
      <c r="R47" s="880"/>
      <c r="S47" s="785" t="s">
        <v>700</v>
      </c>
      <c r="T47" s="880"/>
      <c r="U47" s="880"/>
      <c r="V47" s="786" t="s">
        <v>691</v>
      </c>
      <c r="W47" s="880"/>
      <c r="X47" s="880"/>
      <c r="Y47" s="785" t="s">
        <v>700</v>
      </c>
      <c r="Z47" s="881">
        <f t="shared" si="4"/>
        <v>0</v>
      </c>
      <c r="AA47" s="882"/>
      <c r="AB47" s="784" t="s">
        <v>691</v>
      </c>
      <c r="AC47" s="882">
        <f t="shared" si="5"/>
        <v>0</v>
      </c>
      <c r="AD47" s="882"/>
      <c r="AE47" s="781" t="s">
        <v>690</v>
      </c>
      <c r="AF47" s="883"/>
      <c r="AG47" s="884"/>
      <c r="AH47" s="880"/>
      <c r="AI47" s="880"/>
      <c r="AJ47" s="783" t="s">
        <v>691</v>
      </c>
      <c r="AK47" s="892"/>
      <c r="AL47" s="892"/>
      <c r="AM47" s="783" t="s">
        <v>699</v>
      </c>
      <c r="AN47" s="892"/>
      <c r="AO47" s="892"/>
      <c r="AP47" s="783" t="s">
        <v>698</v>
      </c>
      <c r="AQ47" s="822"/>
      <c r="AR47" s="822"/>
      <c r="AU47" s="789">
        <f t="shared" si="3"/>
        <v>0</v>
      </c>
      <c r="AV47" s="770">
        <f t="shared" si="6"/>
        <v>0</v>
      </c>
      <c r="AX47" s="778"/>
      <c r="AY47" s="772"/>
    </row>
    <row r="48" spans="1:51" ht="13.15" customHeight="1">
      <c r="A48" s="760">
        <v>41</v>
      </c>
      <c r="B48" s="952"/>
      <c r="C48" s="885"/>
      <c r="D48" s="886"/>
      <c r="E48" s="886"/>
      <c r="F48" s="886"/>
      <c r="G48" s="886"/>
      <c r="H48" s="887"/>
      <c r="I48" s="888"/>
      <c r="J48" s="886"/>
      <c r="K48" s="886"/>
      <c r="L48" s="886"/>
      <c r="M48" s="887"/>
      <c r="N48" s="879"/>
      <c r="O48" s="880"/>
      <c r="P48" s="786" t="s">
        <v>691</v>
      </c>
      <c r="Q48" s="880"/>
      <c r="R48" s="880"/>
      <c r="S48" s="785" t="s">
        <v>700</v>
      </c>
      <c r="T48" s="880"/>
      <c r="U48" s="880"/>
      <c r="V48" s="786" t="s">
        <v>691</v>
      </c>
      <c r="W48" s="880"/>
      <c r="X48" s="880"/>
      <c r="Y48" s="785" t="s">
        <v>700</v>
      </c>
      <c r="Z48" s="881">
        <f t="shared" si="4"/>
        <v>0</v>
      </c>
      <c r="AA48" s="882"/>
      <c r="AB48" s="784" t="s">
        <v>691</v>
      </c>
      <c r="AC48" s="882">
        <f t="shared" si="5"/>
        <v>0</v>
      </c>
      <c r="AD48" s="882"/>
      <c r="AE48" s="781" t="s">
        <v>690</v>
      </c>
      <c r="AF48" s="883"/>
      <c r="AG48" s="884"/>
      <c r="AH48" s="880"/>
      <c r="AI48" s="880"/>
      <c r="AJ48" s="783" t="s">
        <v>691</v>
      </c>
      <c r="AK48" s="892"/>
      <c r="AL48" s="892"/>
      <c r="AM48" s="783" t="s">
        <v>699</v>
      </c>
      <c r="AN48" s="892"/>
      <c r="AO48" s="892"/>
      <c r="AP48" s="783" t="s">
        <v>698</v>
      </c>
      <c r="AQ48" s="822"/>
      <c r="AR48" s="822"/>
      <c r="AU48" s="789">
        <f t="shared" si="3"/>
        <v>0</v>
      </c>
      <c r="AV48" s="770">
        <f t="shared" si="6"/>
        <v>0</v>
      </c>
      <c r="AX48" s="778"/>
      <c r="AY48" s="772"/>
    </row>
    <row r="49" spans="1:51" ht="13.15" customHeight="1">
      <c r="A49" s="760">
        <v>42</v>
      </c>
      <c r="B49" s="952"/>
      <c r="C49" s="885"/>
      <c r="D49" s="886"/>
      <c r="E49" s="886"/>
      <c r="F49" s="886"/>
      <c r="G49" s="886"/>
      <c r="H49" s="887"/>
      <c r="I49" s="888"/>
      <c r="J49" s="886"/>
      <c r="K49" s="886"/>
      <c r="L49" s="886"/>
      <c r="M49" s="887"/>
      <c r="N49" s="879"/>
      <c r="O49" s="880"/>
      <c r="P49" s="786" t="s">
        <v>691</v>
      </c>
      <c r="Q49" s="880"/>
      <c r="R49" s="880"/>
      <c r="S49" s="785" t="s">
        <v>700</v>
      </c>
      <c r="T49" s="880"/>
      <c r="U49" s="880"/>
      <c r="V49" s="786" t="s">
        <v>691</v>
      </c>
      <c r="W49" s="880"/>
      <c r="X49" s="880"/>
      <c r="Y49" s="785" t="s">
        <v>700</v>
      </c>
      <c r="Z49" s="881">
        <f t="shared" si="4"/>
        <v>0</v>
      </c>
      <c r="AA49" s="882"/>
      <c r="AB49" s="784" t="s">
        <v>691</v>
      </c>
      <c r="AC49" s="882">
        <f t="shared" si="5"/>
        <v>0</v>
      </c>
      <c r="AD49" s="882"/>
      <c r="AE49" s="781" t="s">
        <v>690</v>
      </c>
      <c r="AF49" s="883"/>
      <c r="AG49" s="884"/>
      <c r="AH49" s="880"/>
      <c r="AI49" s="880"/>
      <c r="AJ49" s="783" t="s">
        <v>691</v>
      </c>
      <c r="AK49" s="892"/>
      <c r="AL49" s="892"/>
      <c r="AM49" s="783" t="s">
        <v>699</v>
      </c>
      <c r="AN49" s="892"/>
      <c r="AO49" s="892"/>
      <c r="AP49" s="783" t="s">
        <v>698</v>
      </c>
      <c r="AQ49" s="822"/>
      <c r="AR49" s="822"/>
      <c r="AU49" s="789">
        <f t="shared" si="3"/>
        <v>0</v>
      </c>
      <c r="AV49" s="770">
        <f t="shared" si="6"/>
        <v>0</v>
      </c>
      <c r="AX49" s="778"/>
      <c r="AY49" s="772"/>
    </row>
    <row r="50" spans="1:51" ht="13.15" customHeight="1">
      <c r="A50" s="760">
        <v>43</v>
      </c>
      <c r="B50" s="952"/>
      <c r="C50" s="885"/>
      <c r="D50" s="886"/>
      <c r="E50" s="886"/>
      <c r="F50" s="886"/>
      <c r="G50" s="886"/>
      <c r="H50" s="887"/>
      <c r="I50" s="888"/>
      <c r="J50" s="886"/>
      <c r="K50" s="886"/>
      <c r="L50" s="886"/>
      <c r="M50" s="887"/>
      <c r="N50" s="879"/>
      <c r="O50" s="880"/>
      <c r="P50" s="786" t="s">
        <v>691</v>
      </c>
      <c r="Q50" s="880"/>
      <c r="R50" s="880"/>
      <c r="S50" s="785" t="s">
        <v>700</v>
      </c>
      <c r="T50" s="880"/>
      <c r="U50" s="880"/>
      <c r="V50" s="786" t="s">
        <v>691</v>
      </c>
      <c r="W50" s="880"/>
      <c r="X50" s="880"/>
      <c r="Y50" s="785" t="s">
        <v>700</v>
      </c>
      <c r="Z50" s="881">
        <f t="shared" si="4"/>
        <v>0</v>
      </c>
      <c r="AA50" s="882"/>
      <c r="AB50" s="784" t="s">
        <v>691</v>
      </c>
      <c r="AC50" s="882">
        <f t="shared" si="5"/>
        <v>0</v>
      </c>
      <c r="AD50" s="882"/>
      <c r="AE50" s="781" t="s">
        <v>690</v>
      </c>
      <c r="AF50" s="883"/>
      <c r="AG50" s="884"/>
      <c r="AH50" s="880"/>
      <c r="AI50" s="880"/>
      <c r="AJ50" s="783" t="s">
        <v>691</v>
      </c>
      <c r="AK50" s="892"/>
      <c r="AL50" s="892"/>
      <c r="AM50" s="783" t="s">
        <v>699</v>
      </c>
      <c r="AN50" s="892"/>
      <c r="AO50" s="892"/>
      <c r="AP50" s="783" t="s">
        <v>698</v>
      </c>
      <c r="AQ50" s="822"/>
      <c r="AR50" s="822"/>
      <c r="AU50" s="789">
        <f t="shared" si="3"/>
        <v>0</v>
      </c>
      <c r="AV50" s="770">
        <f t="shared" si="6"/>
        <v>0</v>
      </c>
      <c r="AX50" s="778"/>
      <c r="AY50" s="772"/>
    </row>
    <row r="51" spans="1:51" ht="13.15" customHeight="1">
      <c r="A51" s="760">
        <v>44</v>
      </c>
      <c r="B51" s="952"/>
      <c r="C51" s="885"/>
      <c r="D51" s="886"/>
      <c r="E51" s="886"/>
      <c r="F51" s="886"/>
      <c r="G51" s="886"/>
      <c r="H51" s="887"/>
      <c r="I51" s="888"/>
      <c r="J51" s="886"/>
      <c r="K51" s="886"/>
      <c r="L51" s="886"/>
      <c r="M51" s="887"/>
      <c r="N51" s="879"/>
      <c r="O51" s="880"/>
      <c r="P51" s="786" t="s">
        <v>691</v>
      </c>
      <c r="Q51" s="880"/>
      <c r="R51" s="880"/>
      <c r="S51" s="785" t="s">
        <v>700</v>
      </c>
      <c r="T51" s="880"/>
      <c r="U51" s="880"/>
      <c r="V51" s="786" t="s">
        <v>691</v>
      </c>
      <c r="W51" s="880"/>
      <c r="X51" s="880"/>
      <c r="Y51" s="785" t="s">
        <v>700</v>
      </c>
      <c r="Z51" s="881">
        <f t="shared" si="4"/>
        <v>0</v>
      </c>
      <c r="AA51" s="882"/>
      <c r="AB51" s="784" t="s">
        <v>691</v>
      </c>
      <c r="AC51" s="882">
        <f t="shared" si="5"/>
        <v>0</v>
      </c>
      <c r="AD51" s="882"/>
      <c r="AE51" s="781" t="s">
        <v>690</v>
      </c>
      <c r="AF51" s="883"/>
      <c r="AG51" s="884"/>
      <c r="AH51" s="880"/>
      <c r="AI51" s="880"/>
      <c r="AJ51" s="783" t="s">
        <v>691</v>
      </c>
      <c r="AK51" s="892"/>
      <c r="AL51" s="892"/>
      <c r="AM51" s="783" t="s">
        <v>699</v>
      </c>
      <c r="AN51" s="892"/>
      <c r="AO51" s="892"/>
      <c r="AP51" s="783" t="s">
        <v>698</v>
      </c>
      <c r="AQ51" s="822"/>
      <c r="AR51" s="822"/>
      <c r="AU51" s="789">
        <f t="shared" si="3"/>
        <v>0</v>
      </c>
      <c r="AV51" s="770">
        <f t="shared" si="6"/>
        <v>0</v>
      </c>
      <c r="AX51" s="778"/>
      <c r="AY51" s="772"/>
    </row>
    <row r="52" spans="1:51" ht="13.15" customHeight="1">
      <c r="A52" s="760">
        <v>45</v>
      </c>
      <c r="B52" s="952"/>
      <c r="C52" s="885"/>
      <c r="D52" s="886"/>
      <c r="E52" s="886"/>
      <c r="F52" s="886"/>
      <c r="G52" s="886"/>
      <c r="H52" s="887"/>
      <c r="I52" s="888"/>
      <c r="J52" s="886"/>
      <c r="K52" s="886"/>
      <c r="L52" s="886"/>
      <c r="M52" s="887"/>
      <c r="N52" s="879"/>
      <c r="O52" s="880"/>
      <c r="P52" s="786" t="s">
        <v>691</v>
      </c>
      <c r="Q52" s="880"/>
      <c r="R52" s="880"/>
      <c r="S52" s="785" t="s">
        <v>700</v>
      </c>
      <c r="T52" s="880"/>
      <c r="U52" s="880"/>
      <c r="V52" s="786" t="s">
        <v>691</v>
      </c>
      <c r="W52" s="880"/>
      <c r="X52" s="880"/>
      <c r="Y52" s="785" t="s">
        <v>700</v>
      </c>
      <c r="Z52" s="881">
        <f t="shared" si="4"/>
        <v>0</v>
      </c>
      <c r="AA52" s="882"/>
      <c r="AB52" s="784" t="s">
        <v>691</v>
      </c>
      <c r="AC52" s="882">
        <f t="shared" si="5"/>
        <v>0</v>
      </c>
      <c r="AD52" s="882"/>
      <c r="AE52" s="781" t="s">
        <v>690</v>
      </c>
      <c r="AF52" s="883"/>
      <c r="AG52" s="884"/>
      <c r="AH52" s="880"/>
      <c r="AI52" s="880"/>
      <c r="AJ52" s="783" t="s">
        <v>691</v>
      </c>
      <c r="AK52" s="892"/>
      <c r="AL52" s="892"/>
      <c r="AM52" s="783" t="s">
        <v>699</v>
      </c>
      <c r="AN52" s="892"/>
      <c r="AO52" s="892"/>
      <c r="AP52" s="783" t="s">
        <v>698</v>
      </c>
      <c r="AQ52" s="822"/>
      <c r="AR52" s="822"/>
      <c r="AU52" s="789">
        <f t="shared" si="3"/>
        <v>0</v>
      </c>
      <c r="AV52" s="770">
        <f t="shared" si="6"/>
        <v>0</v>
      </c>
      <c r="AX52" s="778"/>
      <c r="AY52" s="772"/>
    </row>
    <row r="53" spans="1:51" ht="13.15" customHeight="1">
      <c r="A53" s="760">
        <v>46</v>
      </c>
      <c r="B53" s="952"/>
      <c r="C53" s="885"/>
      <c r="D53" s="886"/>
      <c r="E53" s="886"/>
      <c r="F53" s="886"/>
      <c r="G53" s="886"/>
      <c r="H53" s="887"/>
      <c r="I53" s="888"/>
      <c r="J53" s="886"/>
      <c r="K53" s="886"/>
      <c r="L53" s="886"/>
      <c r="M53" s="887"/>
      <c r="N53" s="879"/>
      <c r="O53" s="880"/>
      <c r="P53" s="786" t="s">
        <v>691</v>
      </c>
      <c r="Q53" s="880"/>
      <c r="R53" s="880"/>
      <c r="S53" s="785" t="s">
        <v>700</v>
      </c>
      <c r="T53" s="880"/>
      <c r="U53" s="880"/>
      <c r="V53" s="786" t="s">
        <v>691</v>
      </c>
      <c r="W53" s="880"/>
      <c r="X53" s="880"/>
      <c r="Y53" s="785" t="s">
        <v>700</v>
      </c>
      <c r="Z53" s="881">
        <f t="shared" si="4"/>
        <v>0</v>
      </c>
      <c r="AA53" s="882"/>
      <c r="AB53" s="784" t="s">
        <v>691</v>
      </c>
      <c r="AC53" s="882">
        <f t="shared" si="5"/>
        <v>0</v>
      </c>
      <c r="AD53" s="882"/>
      <c r="AE53" s="781" t="s">
        <v>690</v>
      </c>
      <c r="AF53" s="883"/>
      <c r="AG53" s="884"/>
      <c r="AH53" s="880"/>
      <c r="AI53" s="880"/>
      <c r="AJ53" s="783" t="s">
        <v>691</v>
      </c>
      <c r="AK53" s="892"/>
      <c r="AL53" s="892"/>
      <c r="AM53" s="783" t="s">
        <v>699</v>
      </c>
      <c r="AN53" s="892"/>
      <c r="AO53" s="892"/>
      <c r="AP53" s="783" t="s">
        <v>698</v>
      </c>
      <c r="AQ53" s="822"/>
      <c r="AR53" s="822"/>
      <c r="AU53" s="789">
        <f t="shared" si="3"/>
        <v>0</v>
      </c>
      <c r="AV53" s="770">
        <f t="shared" si="6"/>
        <v>0</v>
      </c>
      <c r="AX53" s="778"/>
      <c r="AY53" s="772"/>
    </row>
    <row r="54" spans="1:51" ht="13.15" customHeight="1">
      <c r="A54" s="760">
        <v>47</v>
      </c>
      <c r="B54" s="952"/>
      <c r="C54" s="885"/>
      <c r="D54" s="886"/>
      <c r="E54" s="886"/>
      <c r="F54" s="886"/>
      <c r="G54" s="886"/>
      <c r="H54" s="887"/>
      <c r="I54" s="888"/>
      <c r="J54" s="886"/>
      <c r="K54" s="886"/>
      <c r="L54" s="886"/>
      <c r="M54" s="887"/>
      <c r="N54" s="879"/>
      <c r="O54" s="880"/>
      <c r="P54" s="786" t="s">
        <v>691</v>
      </c>
      <c r="Q54" s="880"/>
      <c r="R54" s="880"/>
      <c r="S54" s="785" t="s">
        <v>700</v>
      </c>
      <c r="T54" s="880"/>
      <c r="U54" s="880"/>
      <c r="V54" s="786" t="s">
        <v>691</v>
      </c>
      <c r="W54" s="880"/>
      <c r="X54" s="880"/>
      <c r="Y54" s="785" t="s">
        <v>700</v>
      </c>
      <c r="Z54" s="881">
        <f t="shared" si="4"/>
        <v>0</v>
      </c>
      <c r="AA54" s="882"/>
      <c r="AB54" s="784" t="s">
        <v>691</v>
      </c>
      <c r="AC54" s="882">
        <f t="shared" si="5"/>
        <v>0</v>
      </c>
      <c r="AD54" s="882"/>
      <c r="AE54" s="781" t="s">
        <v>690</v>
      </c>
      <c r="AF54" s="883"/>
      <c r="AG54" s="884"/>
      <c r="AH54" s="880"/>
      <c r="AI54" s="880"/>
      <c r="AJ54" s="783" t="s">
        <v>691</v>
      </c>
      <c r="AK54" s="892"/>
      <c r="AL54" s="892"/>
      <c r="AM54" s="783" t="s">
        <v>699</v>
      </c>
      <c r="AN54" s="892"/>
      <c r="AO54" s="892"/>
      <c r="AP54" s="783" t="s">
        <v>698</v>
      </c>
      <c r="AQ54" s="822"/>
      <c r="AR54" s="822"/>
      <c r="AU54" s="789">
        <f t="shared" si="3"/>
        <v>0</v>
      </c>
      <c r="AV54" s="770">
        <f t="shared" si="6"/>
        <v>0</v>
      </c>
      <c r="AX54" s="778"/>
      <c r="AY54" s="772"/>
    </row>
    <row r="55" spans="1:51" ht="13.15" customHeight="1">
      <c r="A55" s="760">
        <v>48</v>
      </c>
      <c r="B55" s="952"/>
      <c r="C55" s="885"/>
      <c r="D55" s="886"/>
      <c r="E55" s="886"/>
      <c r="F55" s="886"/>
      <c r="G55" s="886"/>
      <c r="H55" s="887"/>
      <c r="I55" s="888"/>
      <c r="J55" s="886"/>
      <c r="K55" s="886"/>
      <c r="L55" s="886"/>
      <c r="M55" s="887"/>
      <c r="N55" s="879"/>
      <c r="O55" s="880"/>
      <c r="P55" s="786" t="s">
        <v>691</v>
      </c>
      <c r="Q55" s="880"/>
      <c r="R55" s="880"/>
      <c r="S55" s="785" t="s">
        <v>700</v>
      </c>
      <c r="T55" s="880"/>
      <c r="U55" s="880"/>
      <c r="V55" s="786" t="s">
        <v>691</v>
      </c>
      <c r="W55" s="880"/>
      <c r="X55" s="880"/>
      <c r="Y55" s="785" t="s">
        <v>700</v>
      </c>
      <c r="Z55" s="881">
        <f t="shared" si="4"/>
        <v>0</v>
      </c>
      <c r="AA55" s="882"/>
      <c r="AB55" s="784" t="s">
        <v>691</v>
      </c>
      <c r="AC55" s="882">
        <f t="shared" si="5"/>
        <v>0</v>
      </c>
      <c r="AD55" s="882"/>
      <c r="AE55" s="781" t="s">
        <v>690</v>
      </c>
      <c r="AF55" s="883"/>
      <c r="AG55" s="884"/>
      <c r="AH55" s="880"/>
      <c r="AI55" s="880"/>
      <c r="AJ55" s="783" t="s">
        <v>691</v>
      </c>
      <c r="AK55" s="892"/>
      <c r="AL55" s="892"/>
      <c r="AM55" s="783" t="s">
        <v>699</v>
      </c>
      <c r="AN55" s="892"/>
      <c r="AO55" s="892"/>
      <c r="AP55" s="783" t="s">
        <v>698</v>
      </c>
      <c r="AQ55" s="822"/>
      <c r="AR55" s="822"/>
      <c r="AU55" s="789">
        <f t="shared" si="3"/>
        <v>0</v>
      </c>
      <c r="AV55" s="770">
        <f t="shared" si="6"/>
        <v>0</v>
      </c>
      <c r="AX55" s="778"/>
      <c r="AY55" s="772"/>
    </row>
    <row r="56" spans="1:51" ht="13.15" customHeight="1">
      <c r="A56" s="760">
        <v>49</v>
      </c>
      <c r="B56" s="952"/>
      <c r="C56" s="885"/>
      <c r="D56" s="886"/>
      <c r="E56" s="886"/>
      <c r="F56" s="886"/>
      <c r="G56" s="886"/>
      <c r="H56" s="887"/>
      <c r="I56" s="888"/>
      <c r="J56" s="886"/>
      <c r="K56" s="886"/>
      <c r="L56" s="886"/>
      <c r="M56" s="887"/>
      <c r="N56" s="879"/>
      <c r="O56" s="880"/>
      <c r="P56" s="786" t="s">
        <v>691</v>
      </c>
      <c r="Q56" s="880"/>
      <c r="R56" s="880"/>
      <c r="S56" s="785" t="s">
        <v>700</v>
      </c>
      <c r="T56" s="880"/>
      <c r="U56" s="880"/>
      <c r="V56" s="786" t="s">
        <v>691</v>
      </c>
      <c r="W56" s="880"/>
      <c r="X56" s="880"/>
      <c r="Y56" s="785" t="s">
        <v>700</v>
      </c>
      <c r="Z56" s="881">
        <f t="shared" si="4"/>
        <v>0</v>
      </c>
      <c r="AA56" s="882"/>
      <c r="AB56" s="784" t="s">
        <v>691</v>
      </c>
      <c r="AC56" s="882">
        <f t="shared" si="5"/>
        <v>0</v>
      </c>
      <c r="AD56" s="882"/>
      <c r="AE56" s="781" t="s">
        <v>690</v>
      </c>
      <c r="AF56" s="883"/>
      <c r="AG56" s="884"/>
      <c r="AH56" s="880"/>
      <c r="AI56" s="880"/>
      <c r="AJ56" s="783" t="s">
        <v>691</v>
      </c>
      <c r="AK56" s="892"/>
      <c r="AL56" s="892"/>
      <c r="AM56" s="783" t="s">
        <v>699</v>
      </c>
      <c r="AN56" s="892"/>
      <c r="AO56" s="892"/>
      <c r="AP56" s="783" t="s">
        <v>698</v>
      </c>
      <c r="AQ56" s="822"/>
      <c r="AR56" s="822"/>
      <c r="AU56" s="789">
        <f t="shared" si="3"/>
        <v>0</v>
      </c>
      <c r="AV56" s="770">
        <f t="shared" si="6"/>
        <v>0</v>
      </c>
      <c r="AX56" s="778"/>
      <c r="AY56" s="772"/>
    </row>
    <row r="57" spans="1:51" ht="13.15" customHeight="1">
      <c r="A57" s="760">
        <v>50</v>
      </c>
      <c r="B57" s="952"/>
      <c r="C57" s="885"/>
      <c r="D57" s="886"/>
      <c r="E57" s="886"/>
      <c r="F57" s="886"/>
      <c r="G57" s="886"/>
      <c r="H57" s="887"/>
      <c r="I57" s="888"/>
      <c r="J57" s="886"/>
      <c r="K57" s="886"/>
      <c r="L57" s="886"/>
      <c r="M57" s="887"/>
      <c r="N57" s="879"/>
      <c r="O57" s="880"/>
      <c r="P57" s="786" t="s">
        <v>691</v>
      </c>
      <c r="Q57" s="880"/>
      <c r="R57" s="880"/>
      <c r="S57" s="785" t="s">
        <v>700</v>
      </c>
      <c r="T57" s="880"/>
      <c r="U57" s="880"/>
      <c r="V57" s="786" t="s">
        <v>691</v>
      </c>
      <c r="W57" s="880"/>
      <c r="X57" s="880"/>
      <c r="Y57" s="785" t="s">
        <v>700</v>
      </c>
      <c r="Z57" s="881">
        <f t="shared" si="4"/>
        <v>0</v>
      </c>
      <c r="AA57" s="882"/>
      <c r="AB57" s="784" t="s">
        <v>691</v>
      </c>
      <c r="AC57" s="882">
        <f t="shared" si="5"/>
        <v>0</v>
      </c>
      <c r="AD57" s="882"/>
      <c r="AE57" s="781" t="s">
        <v>690</v>
      </c>
      <c r="AF57" s="883"/>
      <c r="AG57" s="884"/>
      <c r="AH57" s="880"/>
      <c r="AI57" s="880"/>
      <c r="AJ57" s="783" t="s">
        <v>691</v>
      </c>
      <c r="AK57" s="892"/>
      <c r="AL57" s="892"/>
      <c r="AM57" s="783" t="s">
        <v>699</v>
      </c>
      <c r="AN57" s="892"/>
      <c r="AO57" s="892"/>
      <c r="AP57" s="783" t="s">
        <v>698</v>
      </c>
      <c r="AQ57" s="822"/>
      <c r="AR57" s="822"/>
      <c r="AU57" s="789">
        <f t="shared" si="3"/>
        <v>0</v>
      </c>
      <c r="AV57" s="770">
        <f t="shared" si="6"/>
        <v>0</v>
      </c>
      <c r="AX57" s="778"/>
      <c r="AY57" s="772"/>
    </row>
    <row r="58" spans="1:51" ht="13.15" customHeight="1">
      <c r="A58" s="760">
        <v>51</v>
      </c>
      <c r="B58" s="952"/>
      <c r="C58" s="885"/>
      <c r="D58" s="886"/>
      <c r="E58" s="886"/>
      <c r="F58" s="886"/>
      <c r="G58" s="886"/>
      <c r="H58" s="887"/>
      <c r="I58" s="888"/>
      <c r="J58" s="886"/>
      <c r="K58" s="886"/>
      <c r="L58" s="886"/>
      <c r="M58" s="887"/>
      <c r="N58" s="879"/>
      <c r="O58" s="880"/>
      <c r="P58" s="786" t="s">
        <v>691</v>
      </c>
      <c r="Q58" s="880"/>
      <c r="R58" s="880"/>
      <c r="S58" s="785" t="s">
        <v>700</v>
      </c>
      <c r="T58" s="880"/>
      <c r="U58" s="880"/>
      <c r="V58" s="786" t="s">
        <v>691</v>
      </c>
      <c r="W58" s="880"/>
      <c r="X58" s="880"/>
      <c r="Y58" s="785" t="s">
        <v>700</v>
      </c>
      <c r="Z58" s="881">
        <f t="shared" si="4"/>
        <v>0</v>
      </c>
      <c r="AA58" s="882"/>
      <c r="AB58" s="784" t="s">
        <v>691</v>
      </c>
      <c r="AC58" s="882">
        <f t="shared" si="5"/>
        <v>0</v>
      </c>
      <c r="AD58" s="882"/>
      <c r="AE58" s="781" t="s">
        <v>690</v>
      </c>
      <c r="AF58" s="883"/>
      <c r="AG58" s="884"/>
      <c r="AH58" s="880"/>
      <c r="AI58" s="880"/>
      <c r="AJ58" s="783" t="s">
        <v>691</v>
      </c>
      <c r="AK58" s="892"/>
      <c r="AL58" s="892"/>
      <c r="AM58" s="783" t="s">
        <v>699</v>
      </c>
      <c r="AN58" s="892"/>
      <c r="AO58" s="892"/>
      <c r="AP58" s="783" t="s">
        <v>698</v>
      </c>
      <c r="AQ58" s="822"/>
      <c r="AR58" s="822"/>
      <c r="AU58" s="789">
        <f t="shared" si="3"/>
        <v>0</v>
      </c>
      <c r="AV58" s="770">
        <f t="shared" si="6"/>
        <v>0</v>
      </c>
      <c r="AX58" s="778"/>
      <c r="AY58" s="772"/>
    </row>
    <row r="59" spans="1:51" ht="13.15" customHeight="1">
      <c r="A59" s="760">
        <v>52</v>
      </c>
      <c r="B59" s="952"/>
      <c r="C59" s="885"/>
      <c r="D59" s="886"/>
      <c r="E59" s="886"/>
      <c r="F59" s="886"/>
      <c r="G59" s="886"/>
      <c r="H59" s="887"/>
      <c r="I59" s="888"/>
      <c r="J59" s="886"/>
      <c r="K59" s="886"/>
      <c r="L59" s="886"/>
      <c r="M59" s="887"/>
      <c r="N59" s="879"/>
      <c r="O59" s="880"/>
      <c r="P59" s="786" t="s">
        <v>691</v>
      </c>
      <c r="Q59" s="880"/>
      <c r="R59" s="880"/>
      <c r="S59" s="785" t="s">
        <v>700</v>
      </c>
      <c r="T59" s="880"/>
      <c r="U59" s="880"/>
      <c r="V59" s="786" t="s">
        <v>691</v>
      </c>
      <c r="W59" s="880"/>
      <c r="X59" s="880"/>
      <c r="Y59" s="785" t="s">
        <v>700</v>
      </c>
      <c r="Z59" s="881">
        <f t="shared" si="4"/>
        <v>0</v>
      </c>
      <c r="AA59" s="882"/>
      <c r="AB59" s="784" t="s">
        <v>691</v>
      </c>
      <c r="AC59" s="882">
        <f t="shared" si="5"/>
        <v>0</v>
      </c>
      <c r="AD59" s="882"/>
      <c r="AE59" s="781" t="s">
        <v>690</v>
      </c>
      <c r="AF59" s="883"/>
      <c r="AG59" s="884"/>
      <c r="AH59" s="880"/>
      <c r="AI59" s="880"/>
      <c r="AJ59" s="783" t="s">
        <v>691</v>
      </c>
      <c r="AK59" s="892"/>
      <c r="AL59" s="892"/>
      <c r="AM59" s="783" t="s">
        <v>699</v>
      </c>
      <c r="AN59" s="892"/>
      <c r="AO59" s="892"/>
      <c r="AP59" s="783" t="s">
        <v>698</v>
      </c>
      <c r="AQ59" s="822"/>
      <c r="AR59" s="822"/>
      <c r="AU59" s="789">
        <f t="shared" si="3"/>
        <v>0</v>
      </c>
      <c r="AV59" s="770">
        <f t="shared" si="6"/>
        <v>0</v>
      </c>
      <c r="AX59" s="778"/>
      <c r="AY59" s="772"/>
    </row>
    <row r="60" spans="1:51" ht="13.15" customHeight="1">
      <c r="A60" s="760">
        <v>53</v>
      </c>
      <c r="B60" s="952"/>
      <c r="C60" s="885"/>
      <c r="D60" s="886"/>
      <c r="E60" s="886"/>
      <c r="F60" s="886"/>
      <c r="G60" s="886"/>
      <c r="H60" s="887"/>
      <c r="I60" s="888"/>
      <c r="J60" s="886"/>
      <c r="K60" s="886"/>
      <c r="L60" s="886"/>
      <c r="M60" s="887"/>
      <c r="N60" s="879"/>
      <c r="O60" s="880"/>
      <c r="P60" s="786" t="s">
        <v>691</v>
      </c>
      <c r="Q60" s="880"/>
      <c r="R60" s="880"/>
      <c r="S60" s="785" t="s">
        <v>700</v>
      </c>
      <c r="T60" s="880"/>
      <c r="U60" s="880"/>
      <c r="V60" s="786" t="s">
        <v>691</v>
      </c>
      <c r="W60" s="880"/>
      <c r="X60" s="880"/>
      <c r="Y60" s="785" t="s">
        <v>700</v>
      </c>
      <c r="Z60" s="881">
        <f t="shared" si="4"/>
        <v>0</v>
      </c>
      <c r="AA60" s="882"/>
      <c r="AB60" s="784" t="s">
        <v>691</v>
      </c>
      <c r="AC60" s="882">
        <f t="shared" si="5"/>
        <v>0</v>
      </c>
      <c r="AD60" s="882"/>
      <c r="AE60" s="781" t="s">
        <v>690</v>
      </c>
      <c r="AF60" s="883"/>
      <c r="AG60" s="884"/>
      <c r="AH60" s="880"/>
      <c r="AI60" s="880"/>
      <c r="AJ60" s="783" t="s">
        <v>691</v>
      </c>
      <c r="AK60" s="892"/>
      <c r="AL60" s="892"/>
      <c r="AM60" s="783" t="s">
        <v>699</v>
      </c>
      <c r="AN60" s="892"/>
      <c r="AO60" s="892"/>
      <c r="AP60" s="783" t="s">
        <v>698</v>
      </c>
      <c r="AQ60" s="822"/>
      <c r="AR60" s="822"/>
      <c r="AU60" s="789">
        <f t="shared" si="3"/>
        <v>0</v>
      </c>
      <c r="AV60" s="770">
        <f t="shared" si="6"/>
        <v>0</v>
      </c>
      <c r="AX60" s="778"/>
      <c r="AY60" s="772"/>
    </row>
    <row r="61" spans="1:51" ht="13.15" customHeight="1">
      <c r="A61" s="760">
        <v>54</v>
      </c>
      <c r="B61" s="952"/>
      <c r="C61" s="885"/>
      <c r="D61" s="886"/>
      <c r="E61" s="886"/>
      <c r="F61" s="886"/>
      <c r="G61" s="886"/>
      <c r="H61" s="887"/>
      <c r="I61" s="888"/>
      <c r="J61" s="886"/>
      <c r="K61" s="886"/>
      <c r="L61" s="886"/>
      <c r="M61" s="887"/>
      <c r="N61" s="879"/>
      <c r="O61" s="880"/>
      <c r="P61" s="786" t="s">
        <v>691</v>
      </c>
      <c r="Q61" s="880"/>
      <c r="R61" s="880"/>
      <c r="S61" s="785" t="s">
        <v>700</v>
      </c>
      <c r="T61" s="880"/>
      <c r="U61" s="880"/>
      <c r="V61" s="786" t="s">
        <v>691</v>
      </c>
      <c r="W61" s="880"/>
      <c r="X61" s="880"/>
      <c r="Y61" s="785" t="s">
        <v>700</v>
      </c>
      <c r="Z61" s="881">
        <f t="shared" si="4"/>
        <v>0</v>
      </c>
      <c r="AA61" s="882"/>
      <c r="AB61" s="784" t="s">
        <v>691</v>
      </c>
      <c r="AC61" s="882">
        <f t="shared" si="5"/>
        <v>0</v>
      </c>
      <c r="AD61" s="882"/>
      <c r="AE61" s="781" t="s">
        <v>690</v>
      </c>
      <c r="AF61" s="883"/>
      <c r="AG61" s="884"/>
      <c r="AH61" s="880"/>
      <c r="AI61" s="880"/>
      <c r="AJ61" s="783" t="s">
        <v>691</v>
      </c>
      <c r="AK61" s="892"/>
      <c r="AL61" s="892"/>
      <c r="AM61" s="783" t="s">
        <v>699</v>
      </c>
      <c r="AN61" s="892"/>
      <c r="AO61" s="892"/>
      <c r="AP61" s="783" t="s">
        <v>698</v>
      </c>
      <c r="AQ61" s="822"/>
      <c r="AR61" s="822"/>
      <c r="AU61" s="789">
        <f t="shared" si="3"/>
        <v>0</v>
      </c>
      <c r="AV61" s="770">
        <f t="shared" si="6"/>
        <v>0</v>
      </c>
      <c r="AX61" s="778"/>
      <c r="AY61" s="772"/>
    </row>
    <row r="62" spans="1:51" ht="13.15" customHeight="1">
      <c r="A62" s="760">
        <v>55</v>
      </c>
      <c r="B62" s="952"/>
      <c r="C62" s="885"/>
      <c r="D62" s="886"/>
      <c r="E62" s="886"/>
      <c r="F62" s="886"/>
      <c r="G62" s="886"/>
      <c r="H62" s="887"/>
      <c r="I62" s="888"/>
      <c r="J62" s="886"/>
      <c r="K62" s="886"/>
      <c r="L62" s="886"/>
      <c r="M62" s="887"/>
      <c r="N62" s="879"/>
      <c r="O62" s="880"/>
      <c r="P62" s="786" t="s">
        <v>691</v>
      </c>
      <c r="Q62" s="880"/>
      <c r="R62" s="880"/>
      <c r="S62" s="785" t="s">
        <v>700</v>
      </c>
      <c r="T62" s="880"/>
      <c r="U62" s="880"/>
      <c r="V62" s="786" t="s">
        <v>691</v>
      </c>
      <c r="W62" s="880"/>
      <c r="X62" s="880"/>
      <c r="Y62" s="785" t="s">
        <v>700</v>
      </c>
      <c r="Z62" s="881">
        <f t="shared" si="4"/>
        <v>0</v>
      </c>
      <c r="AA62" s="882"/>
      <c r="AB62" s="784" t="s">
        <v>691</v>
      </c>
      <c r="AC62" s="882">
        <f t="shared" si="5"/>
        <v>0</v>
      </c>
      <c r="AD62" s="882"/>
      <c r="AE62" s="781" t="s">
        <v>690</v>
      </c>
      <c r="AF62" s="883"/>
      <c r="AG62" s="884"/>
      <c r="AH62" s="880"/>
      <c r="AI62" s="880"/>
      <c r="AJ62" s="783" t="s">
        <v>691</v>
      </c>
      <c r="AK62" s="892"/>
      <c r="AL62" s="892"/>
      <c r="AM62" s="783" t="s">
        <v>699</v>
      </c>
      <c r="AN62" s="892"/>
      <c r="AO62" s="892"/>
      <c r="AP62" s="783" t="s">
        <v>698</v>
      </c>
      <c r="AQ62" s="822"/>
      <c r="AR62" s="822"/>
      <c r="AU62" s="789">
        <f t="shared" si="3"/>
        <v>0</v>
      </c>
      <c r="AV62" s="770">
        <f t="shared" si="6"/>
        <v>0</v>
      </c>
      <c r="AX62" s="778"/>
      <c r="AY62" s="772"/>
    </row>
    <row r="63" spans="1:51" ht="13.15" customHeight="1">
      <c r="A63" s="760">
        <v>56</v>
      </c>
      <c r="B63" s="952"/>
      <c r="C63" s="885"/>
      <c r="D63" s="886"/>
      <c r="E63" s="886"/>
      <c r="F63" s="886"/>
      <c r="G63" s="886"/>
      <c r="H63" s="887"/>
      <c r="I63" s="888"/>
      <c r="J63" s="886"/>
      <c r="K63" s="886"/>
      <c r="L63" s="886"/>
      <c r="M63" s="887"/>
      <c r="N63" s="879"/>
      <c r="O63" s="880"/>
      <c r="P63" s="786" t="s">
        <v>691</v>
      </c>
      <c r="Q63" s="880"/>
      <c r="R63" s="880"/>
      <c r="S63" s="785" t="s">
        <v>700</v>
      </c>
      <c r="T63" s="880"/>
      <c r="U63" s="880"/>
      <c r="V63" s="786" t="s">
        <v>691</v>
      </c>
      <c r="W63" s="880"/>
      <c r="X63" s="880"/>
      <c r="Y63" s="785" t="s">
        <v>700</v>
      </c>
      <c r="Z63" s="881">
        <f t="shared" si="4"/>
        <v>0</v>
      </c>
      <c r="AA63" s="882"/>
      <c r="AB63" s="784" t="s">
        <v>691</v>
      </c>
      <c r="AC63" s="882">
        <f t="shared" si="5"/>
        <v>0</v>
      </c>
      <c r="AD63" s="882"/>
      <c r="AE63" s="781" t="s">
        <v>690</v>
      </c>
      <c r="AF63" s="883"/>
      <c r="AG63" s="884"/>
      <c r="AH63" s="880"/>
      <c r="AI63" s="880"/>
      <c r="AJ63" s="783" t="s">
        <v>691</v>
      </c>
      <c r="AK63" s="892"/>
      <c r="AL63" s="892"/>
      <c r="AM63" s="783" t="s">
        <v>699</v>
      </c>
      <c r="AN63" s="892"/>
      <c r="AO63" s="892"/>
      <c r="AP63" s="783" t="s">
        <v>698</v>
      </c>
      <c r="AQ63" s="822"/>
      <c r="AR63" s="822"/>
      <c r="AU63" s="789">
        <f t="shared" si="3"/>
        <v>0</v>
      </c>
      <c r="AV63" s="770">
        <f t="shared" si="6"/>
        <v>0</v>
      </c>
      <c r="AX63" s="778"/>
      <c r="AY63" s="772"/>
    </row>
    <row r="64" spans="1:51" ht="13.15" customHeight="1">
      <c r="A64" s="760">
        <v>57</v>
      </c>
      <c r="B64" s="952"/>
      <c r="C64" s="885"/>
      <c r="D64" s="886"/>
      <c r="E64" s="886"/>
      <c r="F64" s="886"/>
      <c r="G64" s="886"/>
      <c r="H64" s="887"/>
      <c r="I64" s="888"/>
      <c r="J64" s="886"/>
      <c r="K64" s="886"/>
      <c r="L64" s="886"/>
      <c r="M64" s="887"/>
      <c r="N64" s="879"/>
      <c r="O64" s="880"/>
      <c r="P64" s="786" t="s">
        <v>691</v>
      </c>
      <c r="Q64" s="880"/>
      <c r="R64" s="880"/>
      <c r="S64" s="785" t="s">
        <v>700</v>
      </c>
      <c r="T64" s="880"/>
      <c r="U64" s="880"/>
      <c r="V64" s="786" t="s">
        <v>691</v>
      </c>
      <c r="W64" s="880"/>
      <c r="X64" s="880"/>
      <c r="Y64" s="785" t="s">
        <v>700</v>
      </c>
      <c r="Z64" s="881">
        <f t="shared" si="4"/>
        <v>0</v>
      </c>
      <c r="AA64" s="882"/>
      <c r="AB64" s="784" t="s">
        <v>691</v>
      </c>
      <c r="AC64" s="882">
        <f t="shared" si="5"/>
        <v>0</v>
      </c>
      <c r="AD64" s="882"/>
      <c r="AE64" s="781" t="s">
        <v>690</v>
      </c>
      <c r="AF64" s="883"/>
      <c r="AG64" s="884"/>
      <c r="AH64" s="880"/>
      <c r="AI64" s="880"/>
      <c r="AJ64" s="783" t="s">
        <v>691</v>
      </c>
      <c r="AK64" s="892"/>
      <c r="AL64" s="892"/>
      <c r="AM64" s="783" t="s">
        <v>699</v>
      </c>
      <c r="AN64" s="892"/>
      <c r="AO64" s="892"/>
      <c r="AP64" s="783" t="s">
        <v>698</v>
      </c>
      <c r="AQ64" s="822"/>
      <c r="AR64" s="822"/>
      <c r="AU64" s="789">
        <f t="shared" si="3"/>
        <v>0</v>
      </c>
      <c r="AV64" s="770">
        <f t="shared" si="6"/>
        <v>0</v>
      </c>
      <c r="AX64" s="778"/>
      <c r="AY64" s="772"/>
    </row>
    <row r="65" spans="1:54" ht="13.15" customHeight="1">
      <c r="A65" s="760">
        <v>58</v>
      </c>
      <c r="B65" s="952"/>
      <c r="C65" s="885"/>
      <c r="D65" s="886"/>
      <c r="E65" s="886"/>
      <c r="F65" s="886"/>
      <c r="G65" s="886"/>
      <c r="H65" s="887"/>
      <c r="I65" s="888"/>
      <c r="J65" s="886"/>
      <c r="K65" s="886"/>
      <c r="L65" s="886"/>
      <c r="M65" s="887"/>
      <c r="N65" s="879"/>
      <c r="O65" s="880"/>
      <c r="P65" s="786" t="s">
        <v>691</v>
      </c>
      <c r="Q65" s="880"/>
      <c r="R65" s="880"/>
      <c r="S65" s="785" t="s">
        <v>700</v>
      </c>
      <c r="T65" s="880"/>
      <c r="U65" s="880"/>
      <c r="V65" s="786" t="s">
        <v>691</v>
      </c>
      <c r="W65" s="880"/>
      <c r="X65" s="880"/>
      <c r="Y65" s="785" t="s">
        <v>700</v>
      </c>
      <c r="Z65" s="881">
        <f t="shared" si="4"/>
        <v>0</v>
      </c>
      <c r="AA65" s="882"/>
      <c r="AB65" s="784" t="s">
        <v>691</v>
      </c>
      <c r="AC65" s="882">
        <f t="shared" si="5"/>
        <v>0</v>
      </c>
      <c r="AD65" s="882"/>
      <c r="AE65" s="781" t="s">
        <v>690</v>
      </c>
      <c r="AF65" s="883"/>
      <c r="AG65" s="884"/>
      <c r="AH65" s="880"/>
      <c r="AI65" s="880"/>
      <c r="AJ65" s="783" t="s">
        <v>691</v>
      </c>
      <c r="AK65" s="892"/>
      <c r="AL65" s="892"/>
      <c r="AM65" s="783" t="s">
        <v>699</v>
      </c>
      <c r="AN65" s="892"/>
      <c r="AO65" s="892"/>
      <c r="AP65" s="783" t="s">
        <v>698</v>
      </c>
      <c r="AQ65" s="822"/>
      <c r="AR65" s="822"/>
      <c r="AU65" s="789">
        <f t="shared" si="3"/>
        <v>0</v>
      </c>
      <c r="AV65" s="770">
        <f t="shared" si="6"/>
        <v>0</v>
      </c>
      <c r="AX65" s="778"/>
      <c r="AY65" s="772"/>
    </row>
    <row r="66" spans="1:54" ht="13.15" customHeight="1">
      <c r="A66" s="760">
        <v>59</v>
      </c>
      <c r="B66" s="952"/>
      <c r="C66" s="885"/>
      <c r="D66" s="886"/>
      <c r="E66" s="886"/>
      <c r="F66" s="886"/>
      <c r="G66" s="886"/>
      <c r="H66" s="887"/>
      <c r="I66" s="888"/>
      <c r="J66" s="886"/>
      <c r="K66" s="886"/>
      <c r="L66" s="886"/>
      <c r="M66" s="887"/>
      <c r="N66" s="879"/>
      <c r="O66" s="880"/>
      <c r="P66" s="786" t="s">
        <v>691</v>
      </c>
      <c r="Q66" s="880"/>
      <c r="R66" s="880"/>
      <c r="S66" s="785" t="s">
        <v>700</v>
      </c>
      <c r="T66" s="880"/>
      <c r="U66" s="880"/>
      <c r="V66" s="786" t="s">
        <v>691</v>
      </c>
      <c r="W66" s="880"/>
      <c r="X66" s="880"/>
      <c r="Y66" s="785" t="s">
        <v>700</v>
      </c>
      <c r="Z66" s="881">
        <f t="shared" si="4"/>
        <v>0</v>
      </c>
      <c r="AA66" s="882"/>
      <c r="AB66" s="784" t="s">
        <v>691</v>
      </c>
      <c r="AC66" s="882">
        <f t="shared" si="5"/>
        <v>0</v>
      </c>
      <c r="AD66" s="882"/>
      <c r="AE66" s="781" t="s">
        <v>690</v>
      </c>
      <c r="AF66" s="883"/>
      <c r="AG66" s="884"/>
      <c r="AH66" s="880"/>
      <c r="AI66" s="880"/>
      <c r="AJ66" s="783" t="s">
        <v>691</v>
      </c>
      <c r="AK66" s="892"/>
      <c r="AL66" s="892"/>
      <c r="AM66" s="783" t="s">
        <v>699</v>
      </c>
      <c r="AN66" s="892"/>
      <c r="AO66" s="892"/>
      <c r="AP66" s="783" t="s">
        <v>698</v>
      </c>
      <c r="AQ66" s="822"/>
      <c r="AR66" s="822"/>
      <c r="AU66" s="789">
        <f t="shared" si="3"/>
        <v>0</v>
      </c>
      <c r="AV66" s="770">
        <f t="shared" si="6"/>
        <v>0</v>
      </c>
      <c r="AX66" s="778"/>
      <c r="AY66" s="772"/>
    </row>
    <row r="67" spans="1:54" ht="13.15" customHeight="1">
      <c r="A67" s="760">
        <v>60</v>
      </c>
      <c r="B67" s="952"/>
      <c r="C67" s="885"/>
      <c r="D67" s="886"/>
      <c r="E67" s="886"/>
      <c r="F67" s="886"/>
      <c r="G67" s="886"/>
      <c r="H67" s="887"/>
      <c r="I67" s="888"/>
      <c r="J67" s="886"/>
      <c r="K67" s="886"/>
      <c r="L67" s="886"/>
      <c r="M67" s="887"/>
      <c r="N67" s="879"/>
      <c r="O67" s="880"/>
      <c r="P67" s="786" t="s">
        <v>691</v>
      </c>
      <c r="Q67" s="880"/>
      <c r="R67" s="880"/>
      <c r="S67" s="785" t="s">
        <v>700</v>
      </c>
      <c r="T67" s="880"/>
      <c r="U67" s="880"/>
      <c r="V67" s="786" t="s">
        <v>691</v>
      </c>
      <c r="W67" s="880"/>
      <c r="X67" s="880"/>
      <c r="Y67" s="785" t="s">
        <v>700</v>
      </c>
      <c r="Z67" s="881">
        <f t="shared" si="4"/>
        <v>0</v>
      </c>
      <c r="AA67" s="882"/>
      <c r="AB67" s="784" t="s">
        <v>691</v>
      </c>
      <c r="AC67" s="882">
        <f t="shared" si="5"/>
        <v>0</v>
      </c>
      <c r="AD67" s="882"/>
      <c r="AE67" s="781" t="s">
        <v>690</v>
      </c>
      <c r="AF67" s="883"/>
      <c r="AG67" s="884"/>
      <c r="AH67" s="880"/>
      <c r="AI67" s="880"/>
      <c r="AJ67" s="783" t="s">
        <v>691</v>
      </c>
      <c r="AK67" s="892"/>
      <c r="AL67" s="892"/>
      <c r="AM67" s="783" t="s">
        <v>699</v>
      </c>
      <c r="AN67" s="892"/>
      <c r="AO67" s="892"/>
      <c r="AP67" s="783" t="s">
        <v>698</v>
      </c>
      <c r="AQ67" s="822"/>
      <c r="AR67" s="822"/>
      <c r="AU67" s="789">
        <f t="shared" si="3"/>
        <v>0</v>
      </c>
      <c r="AV67" s="770">
        <f t="shared" si="6"/>
        <v>0</v>
      </c>
      <c r="AX67" s="778"/>
      <c r="AY67" s="772"/>
    </row>
    <row r="68" spans="1:54" ht="13.15" customHeight="1">
      <c r="A68" s="760">
        <v>61</v>
      </c>
      <c r="B68" s="952"/>
      <c r="C68" s="885"/>
      <c r="D68" s="886"/>
      <c r="E68" s="886"/>
      <c r="F68" s="886"/>
      <c r="G68" s="886"/>
      <c r="H68" s="887"/>
      <c r="I68" s="888"/>
      <c r="J68" s="886"/>
      <c r="K68" s="886"/>
      <c r="L68" s="886"/>
      <c r="M68" s="887"/>
      <c r="N68" s="879"/>
      <c r="O68" s="880"/>
      <c r="P68" s="786" t="s">
        <v>691</v>
      </c>
      <c r="Q68" s="880"/>
      <c r="R68" s="880"/>
      <c r="S68" s="785" t="s">
        <v>700</v>
      </c>
      <c r="T68" s="880"/>
      <c r="U68" s="880"/>
      <c r="V68" s="786" t="s">
        <v>691</v>
      </c>
      <c r="W68" s="880"/>
      <c r="X68" s="880"/>
      <c r="Y68" s="785" t="s">
        <v>700</v>
      </c>
      <c r="Z68" s="881">
        <f t="shared" si="4"/>
        <v>0</v>
      </c>
      <c r="AA68" s="882"/>
      <c r="AB68" s="784" t="s">
        <v>691</v>
      </c>
      <c r="AC68" s="882">
        <f t="shared" si="5"/>
        <v>0</v>
      </c>
      <c r="AD68" s="882"/>
      <c r="AE68" s="781" t="s">
        <v>690</v>
      </c>
      <c r="AF68" s="883"/>
      <c r="AG68" s="884"/>
      <c r="AH68" s="880"/>
      <c r="AI68" s="880"/>
      <c r="AJ68" s="783" t="s">
        <v>691</v>
      </c>
      <c r="AK68" s="892"/>
      <c r="AL68" s="892"/>
      <c r="AM68" s="783" t="s">
        <v>699</v>
      </c>
      <c r="AN68" s="892"/>
      <c r="AO68" s="892"/>
      <c r="AP68" s="783" t="s">
        <v>698</v>
      </c>
      <c r="AQ68" s="822"/>
      <c r="AR68" s="822"/>
      <c r="AU68" s="789">
        <f t="shared" si="3"/>
        <v>0</v>
      </c>
      <c r="AV68" s="770">
        <f t="shared" si="6"/>
        <v>0</v>
      </c>
      <c r="AX68" s="778"/>
      <c r="AY68" s="772"/>
    </row>
    <row r="69" spans="1:54" ht="13.15" customHeight="1">
      <c r="A69" s="760">
        <v>62</v>
      </c>
      <c r="B69" s="952"/>
      <c r="C69" s="885"/>
      <c r="D69" s="886"/>
      <c r="E69" s="886"/>
      <c r="F69" s="886"/>
      <c r="G69" s="886"/>
      <c r="H69" s="887"/>
      <c r="I69" s="888"/>
      <c r="J69" s="886"/>
      <c r="K69" s="886"/>
      <c r="L69" s="886"/>
      <c r="M69" s="887"/>
      <c r="N69" s="879"/>
      <c r="O69" s="880"/>
      <c r="P69" s="786" t="s">
        <v>691</v>
      </c>
      <c r="Q69" s="880"/>
      <c r="R69" s="880"/>
      <c r="S69" s="785" t="s">
        <v>700</v>
      </c>
      <c r="T69" s="880"/>
      <c r="U69" s="880"/>
      <c r="V69" s="786" t="s">
        <v>691</v>
      </c>
      <c r="W69" s="880"/>
      <c r="X69" s="880"/>
      <c r="Y69" s="785" t="s">
        <v>700</v>
      </c>
      <c r="Z69" s="881">
        <f t="shared" si="4"/>
        <v>0</v>
      </c>
      <c r="AA69" s="882"/>
      <c r="AB69" s="784" t="s">
        <v>691</v>
      </c>
      <c r="AC69" s="882">
        <f t="shared" si="5"/>
        <v>0</v>
      </c>
      <c r="AD69" s="882"/>
      <c r="AE69" s="781" t="s">
        <v>690</v>
      </c>
      <c r="AF69" s="883"/>
      <c r="AG69" s="884"/>
      <c r="AH69" s="880"/>
      <c r="AI69" s="880"/>
      <c r="AJ69" s="783" t="s">
        <v>691</v>
      </c>
      <c r="AK69" s="892"/>
      <c r="AL69" s="892"/>
      <c r="AM69" s="783" t="s">
        <v>699</v>
      </c>
      <c r="AN69" s="892"/>
      <c r="AO69" s="892"/>
      <c r="AP69" s="783" t="s">
        <v>698</v>
      </c>
      <c r="AQ69" s="822"/>
      <c r="AR69" s="822"/>
      <c r="AU69" s="789">
        <f t="shared" si="3"/>
        <v>0</v>
      </c>
      <c r="AV69" s="770">
        <f t="shared" si="6"/>
        <v>0</v>
      </c>
      <c r="AX69" s="778"/>
      <c r="AY69" s="772"/>
    </row>
    <row r="70" spans="1:54" ht="13.15" customHeight="1">
      <c r="A70" s="760">
        <v>63</v>
      </c>
      <c r="B70" s="952"/>
      <c r="C70" s="885"/>
      <c r="D70" s="886"/>
      <c r="E70" s="886"/>
      <c r="F70" s="886"/>
      <c r="G70" s="886"/>
      <c r="H70" s="887"/>
      <c r="I70" s="888"/>
      <c r="J70" s="886"/>
      <c r="K70" s="886"/>
      <c r="L70" s="886"/>
      <c r="M70" s="887"/>
      <c r="N70" s="879"/>
      <c r="O70" s="880"/>
      <c r="P70" s="786" t="s">
        <v>691</v>
      </c>
      <c r="Q70" s="880"/>
      <c r="R70" s="880"/>
      <c r="S70" s="785" t="s">
        <v>700</v>
      </c>
      <c r="T70" s="880"/>
      <c r="U70" s="880"/>
      <c r="V70" s="786" t="s">
        <v>691</v>
      </c>
      <c r="W70" s="880"/>
      <c r="X70" s="880"/>
      <c r="Y70" s="785" t="s">
        <v>700</v>
      </c>
      <c r="Z70" s="881">
        <f t="shared" si="4"/>
        <v>0</v>
      </c>
      <c r="AA70" s="882"/>
      <c r="AB70" s="784" t="s">
        <v>691</v>
      </c>
      <c r="AC70" s="882">
        <f t="shared" si="5"/>
        <v>0</v>
      </c>
      <c r="AD70" s="882"/>
      <c r="AE70" s="781" t="s">
        <v>690</v>
      </c>
      <c r="AF70" s="883"/>
      <c r="AG70" s="884"/>
      <c r="AH70" s="880"/>
      <c r="AI70" s="880"/>
      <c r="AJ70" s="783" t="s">
        <v>691</v>
      </c>
      <c r="AK70" s="892"/>
      <c r="AL70" s="892"/>
      <c r="AM70" s="783" t="s">
        <v>699</v>
      </c>
      <c r="AN70" s="892"/>
      <c r="AO70" s="892"/>
      <c r="AP70" s="783" t="s">
        <v>698</v>
      </c>
      <c r="AQ70" s="822"/>
      <c r="AR70" s="822"/>
      <c r="AU70" s="789">
        <f t="shared" si="3"/>
        <v>0</v>
      </c>
      <c r="AV70" s="770">
        <f t="shared" si="6"/>
        <v>0</v>
      </c>
      <c r="AX70" s="778"/>
      <c r="AY70" s="772"/>
    </row>
    <row r="71" spans="1:54" ht="13.15" customHeight="1">
      <c r="A71" s="760">
        <v>64</v>
      </c>
      <c r="B71" s="952"/>
      <c r="C71" s="885"/>
      <c r="D71" s="886"/>
      <c r="E71" s="886"/>
      <c r="F71" s="886"/>
      <c r="G71" s="886"/>
      <c r="H71" s="887"/>
      <c r="I71" s="888"/>
      <c r="J71" s="886"/>
      <c r="K71" s="886"/>
      <c r="L71" s="886"/>
      <c r="M71" s="887"/>
      <c r="N71" s="879"/>
      <c r="O71" s="880"/>
      <c r="P71" s="786" t="s">
        <v>691</v>
      </c>
      <c r="Q71" s="880"/>
      <c r="R71" s="880"/>
      <c r="S71" s="785" t="s">
        <v>700</v>
      </c>
      <c r="T71" s="880"/>
      <c r="U71" s="880"/>
      <c r="V71" s="786" t="s">
        <v>691</v>
      </c>
      <c r="W71" s="880"/>
      <c r="X71" s="880"/>
      <c r="Y71" s="785" t="s">
        <v>700</v>
      </c>
      <c r="Z71" s="881">
        <f t="shared" si="4"/>
        <v>0</v>
      </c>
      <c r="AA71" s="882"/>
      <c r="AB71" s="784" t="s">
        <v>691</v>
      </c>
      <c r="AC71" s="882">
        <f t="shared" si="5"/>
        <v>0</v>
      </c>
      <c r="AD71" s="882"/>
      <c r="AE71" s="781" t="s">
        <v>690</v>
      </c>
      <c r="AF71" s="883"/>
      <c r="AG71" s="884"/>
      <c r="AH71" s="880"/>
      <c r="AI71" s="880"/>
      <c r="AJ71" s="783" t="s">
        <v>691</v>
      </c>
      <c r="AK71" s="892"/>
      <c r="AL71" s="892"/>
      <c r="AM71" s="783" t="s">
        <v>699</v>
      </c>
      <c r="AN71" s="892"/>
      <c r="AO71" s="892"/>
      <c r="AP71" s="783" t="s">
        <v>698</v>
      </c>
      <c r="AQ71" s="822"/>
      <c r="AR71" s="822"/>
      <c r="AU71" s="789">
        <f t="shared" si="3"/>
        <v>0</v>
      </c>
      <c r="AV71" s="770">
        <f t="shared" si="6"/>
        <v>0</v>
      </c>
      <c r="AW71" s="777"/>
      <c r="AX71" s="778"/>
      <c r="AY71" s="772"/>
      <c r="BB71" s="777"/>
    </row>
    <row r="72" spans="1:54" ht="13.15" customHeight="1">
      <c r="A72" s="760">
        <v>65</v>
      </c>
      <c r="B72" s="952"/>
      <c r="C72" s="885"/>
      <c r="D72" s="886"/>
      <c r="E72" s="886"/>
      <c r="F72" s="886"/>
      <c r="G72" s="886"/>
      <c r="H72" s="887"/>
      <c r="I72" s="888"/>
      <c r="J72" s="886"/>
      <c r="K72" s="886"/>
      <c r="L72" s="886"/>
      <c r="M72" s="887"/>
      <c r="N72" s="879"/>
      <c r="O72" s="880"/>
      <c r="P72" s="786" t="s">
        <v>691</v>
      </c>
      <c r="Q72" s="880"/>
      <c r="R72" s="880"/>
      <c r="S72" s="785" t="s">
        <v>700</v>
      </c>
      <c r="T72" s="880"/>
      <c r="U72" s="880"/>
      <c r="V72" s="786" t="s">
        <v>691</v>
      </c>
      <c r="W72" s="880"/>
      <c r="X72" s="880"/>
      <c r="Y72" s="785" t="s">
        <v>700</v>
      </c>
      <c r="Z72" s="881">
        <f t="shared" ref="Z72:Z87" si="7">(N72+T72)+QUOTIENT((Q72+W72),12)</f>
        <v>0</v>
      </c>
      <c r="AA72" s="882"/>
      <c r="AB72" s="784" t="s">
        <v>691</v>
      </c>
      <c r="AC72" s="882">
        <f t="shared" ref="AC72:AC87" si="8">MOD(Q72+W72,12)</f>
        <v>0</v>
      </c>
      <c r="AD72" s="882"/>
      <c r="AE72" s="781" t="s">
        <v>690</v>
      </c>
      <c r="AF72" s="883"/>
      <c r="AG72" s="884"/>
      <c r="AH72" s="880"/>
      <c r="AI72" s="880"/>
      <c r="AJ72" s="783" t="s">
        <v>691</v>
      </c>
      <c r="AK72" s="892"/>
      <c r="AL72" s="892"/>
      <c r="AM72" s="783" t="s">
        <v>699</v>
      </c>
      <c r="AN72" s="892"/>
      <c r="AO72" s="892"/>
      <c r="AP72" s="783" t="s">
        <v>698</v>
      </c>
      <c r="AQ72" s="822"/>
      <c r="AR72" s="822"/>
      <c r="AU72" s="789">
        <f t="shared" si="3"/>
        <v>0</v>
      </c>
      <c r="AV72" s="770">
        <f t="shared" ref="AV72:AV77" si="9">+IF(AND(Z72&gt;=7,OR(I72="栄養士",I72="調理員")),1,0)</f>
        <v>0</v>
      </c>
      <c r="AW72" s="777"/>
      <c r="AX72" s="778"/>
      <c r="AY72" s="772"/>
      <c r="BB72" s="777"/>
    </row>
    <row r="73" spans="1:54" ht="13.15" customHeight="1">
      <c r="A73" s="760">
        <v>66</v>
      </c>
      <c r="B73" s="952"/>
      <c r="C73" s="885"/>
      <c r="D73" s="886"/>
      <c r="E73" s="886"/>
      <c r="F73" s="886"/>
      <c r="G73" s="886"/>
      <c r="H73" s="887"/>
      <c r="I73" s="888"/>
      <c r="J73" s="886"/>
      <c r="K73" s="886"/>
      <c r="L73" s="886"/>
      <c r="M73" s="887"/>
      <c r="N73" s="879"/>
      <c r="O73" s="880"/>
      <c r="P73" s="786" t="s">
        <v>691</v>
      </c>
      <c r="Q73" s="880"/>
      <c r="R73" s="880"/>
      <c r="S73" s="785" t="s">
        <v>700</v>
      </c>
      <c r="T73" s="880"/>
      <c r="U73" s="880"/>
      <c r="V73" s="786" t="s">
        <v>691</v>
      </c>
      <c r="W73" s="880"/>
      <c r="X73" s="880"/>
      <c r="Y73" s="785" t="s">
        <v>700</v>
      </c>
      <c r="Z73" s="881">
        <f t="shared" si="7"/>
        <v>0</v>
      </c>
      <c r="AA73" s="882"/>
      <c r="AB73" s="784" t="s">
        <v>691</v>
      </c>
      <c r="AC73" s="882">
        <f t="shared" si="8"/>
        <v>0</v>
      </c>
      <c r="AD73" s="882"/>
      <c r="AE73" s="781" t="s">
        <v>690</v>
      </c>
      <c r="AF73" s="883"/>
      <c r="AG73" s="884"/>
      <c r="AH73" s="880"/>
      <c r="AI73" s="880"/>
      <c r="AJ73" s="783" t="s">
        <v>691</v>
      </c>
      <c r="AK73" s="892"/>
      <c r="AL73" s="892"/>
      <c r="AM73" s="783" t="s">
        <v>699</v>
      </c>
      <c r="AN73" s="892"/>
      <c r="AO73" s="892"/>
      <c r="AP73" s="783" t="s">
        <v>698</v>
      </c>
      <c r="AQ73" s="822"/>
      <c r="AR73" s="822"/>
      <c r="AU73" s="789">
        <f t="shared" ref="AU73:AU77" si="10">+IF(AND(Z73&gt;=7,OR(I73="家庭的保育補助者",I73="家庭的保育者",I73="保育士",I73="保育教諭",I73="教諭",I73="副園長(有資格者)",I73="教頭(有資格者)")),1,0)</f>
        <v>0</v>
      </c>
      <c r="AV73" s="770">
        <f t="shared" si="9"/>
        <v>0</v>
      </c>
      <c r="AW73" s="777"/>
      <c r="AX73" s="778"/>
      <c r="AY73" s="772"/>
      <c r="BB73" s="777"/>
    </row>
    <row r="74" spans="1:54" ht="13.15" customHeight="1">
      <c r="A74" s="760">
        <v>67</v>
      </c>
      <c r="B74" s="952"/>
      <c r="C74" s="885"/>
      <c r="D74" s="886"/>
      <c r="E74" s="886"/>
      <c r="F74" s="886"/>
      <c r="G74" s="886"/>
      <c r="H74" s="887"/>
      <c r="I74" s="888"/>
      <c r="J74" s="886"/>
      <c r="K74" s="886"/>
      <c r="L74" s="886"/>
      <c r="M74" s="887"/>
      <c r="N74" s="879"/>
      <c r="O74" s="880"/>
      <c r="P74" s="786" t="s">
        <v>691</v>
      </c>
      <c r="Q74" s="880"/>
      <c r="R74" s="880"/>
      <c r="S74" s="785" t="s">
        <v>700</v>
      </c>
      <c r="T74" s="880"/>
      <c r="U74" s="880"/>
      <c r="V74" s="786" t="s">
        <v>691</v>
      </c>
      <c r="W74" s="880"/>
      <c r="X74" s="880"/>
      <c r="Y74" s="785" t="s">
        <v>700</v>
      </c>
      <c r="Z74" s="881">
        <f t="shared" si="7"/>
        <v>0</v>
      </c>
      <c r="AA74" s="882"/>
      <c r="AB74" s="784" t="s">
        <v>691</v>
      </c>
      <c r="AC74" s="882">
        <f t="shared" si="8"/>
        <v>0</v>
      </c>
      <c r="AD74" s="882"/>
      <c r="AE74" s="781" t="s">
        <v>690</v>
      </c>
      <c r="AF74" s="883"/>
      <c r="AG74" s="884"/>
      <c r="AH74" s="880"/>
      <c r="AI74" s="880"/>
      <c r="AJ74" s="783" t="s">
        <v>691</v>
      </c>
      <c r="AK74" s="892"/>
      <c r="AL74" s="892"/>
      <c r="AM74" s="783" t="s">
        <v>699</v>
      </c>
      <c r="AN74" s="892"/>
      <c r="AO74" s="892"/>
      <c r="AP74" s="783" t="s">
        <v>698</v>
      </c>
      <c r="AQ74" s="822"/>
      <c r="AR74" s="822"/>
      <c r="AU74" s="789">
        <f t="shared" si="10"/>
        <v>0</v>
      </c>
      <c r="AV74" s="770">
        <f t="shared" si="9"/>
        <v>0</v>
      </c>
      <c r="AW74" s="777"/>
      <c r="AX74" s="778"/>
      <c r="AY74" s="772"/>
      <c r="BB74" s="777"/>
    </row>
    <row r="75" spans="1:54" ht="13.15" customHeight="1">
      <c r="A75" s="760">
        <v>68</v>
      </c>
      <c r="B75" s="952"/>
      <c r="C75" s="885"/>
      <c r="D75" s="886"/>
      <c r="E75" s="886"/>
      <c r="F75" s="886"/>
      <c r="G75" s="886"/>
      <c r="H75" s="887"/>
      <c r="I75" s="888"/>
      <c r="J75" s="886"/>
      <c r="K75" s="886"/>
      <c r="L75" s="886"/>
      <c r="M75" s="887"/>
      <c r="N75" s="879"/>
      <c r="O75" s="880"/>
      <c r="P75" s="786" t="s">
        <v>691</v>
      </c>
      <c r="Q75" s="880"/>
      <c r="R75" s="880"/>
      <c r="S75" s="785" t="s">
        <v>700</v>
      </c>
      <c r="T75" s="880"/>
      <c r="U75" s="880"/>
      <c r="V75" s="786" t="s">
        <v>691</v>
      </c>
      <c r="W75" s="880"/>
      <c r="X75" s="880"/>
      <c r="Y75" s="785" t="s">
        <v>700</v>
      </c>
      <c r="Z75" s="881">
        <f t="shared" si="7"/>
        <v>0</v>
      </c>
      <c r="AA75" s="882"/>
      <c r="AB75" s="784" t="s">
        <v>691</v>
      </c>
      <c r="AC75" s="882">
        <f t="shared" si="8"/>
        <v>0</v>
      </c>
      <c r="AD75" s="882"/>
      <c r="AE75" s="781" t="s">
        <v>690</v>
      </c>
      <c r="AF75" s="883"/>
      <c r="AG75" s="884"/>
      <c r="AH75" s="880"/>
      <c r="AI75" s="880"/>
      <c r="AJ75" s="783" t="s">
        <v>691</v>
      </c>
      <c r="AK75" s="892"/>
      <c r="AL75" s="892"/>
      <c r="AM75" s="783" t="s">
        <v>699</v>
      </c>
      <c r="AN75" s="892"/>
      <c r="AO75" s="892"/>
      <c r="AP75" s="783" t="s">
        <v>698</v>
      </c>
      <c r="AQ75" s="822"/>
      <c r="AR75" s="822"/>
      <c r="AU75" s="789">
        <f t="shared" si="10"/>
        <v>0</v>
      </c>
      <c r="AV75" s="770">
        <f t="shared" si="9"/>
        <v>0</v>
      </c>
      <c r="AW75" s="777"/>
      <c r="AX75" s="778"/>
      <c r="AY75" s="772"/>
      <c r="BB75" s="777"/>
    </row>
    <row r="76" spans="1:54" ht="13.15" customHeight="1">
      <c r="A76" s="760">
        <v>69</v>
      </c>
      <c r="B76" s="952"/>
      <c r="C76" s="885"/>
      <c r="D76" s="886"/>
      <c r="E76" s="886"/>
      <c r="F76" s="886"/>
      <c r="G76" s="886"/>
      <c r="H76" s="887"/>
      <c r="I76" s="888"/>
      <c r="J76" s="886"/>
      <c r="K76" s="886"/>
      <c r="L76" s="886"/>
      <c r="M76" s="887"/>
      <c r="N76" s="879"/>
      <c r="O76" s="880"/>
      <c r="P76" s="786" t="s">
        <v>691</v>
      </c>
      <c r="Q76" s="880"/>
      <c r="R76" s="880"/>
      <c r="S76" s="785" t="s">
        <v>700</v>
      </c>
      <c r="T76" s="880"/>
      <c r="U76" s="880"/>
      <c r="V76" s="786" t="s">
        <v>691</v>
      </c>
      <c r="W76" s="880"/>
      <c r="X76" s="880"/>
      <c r="Y76" s="785" t="s">
        <v>700</v>
      </c>
      <c r="Z76" s="881">
        <f t="shared" si="7"/>
        <v>0</v>
      </c>
      <c r="AA76" s="882"/>
      <c r="AB76" s="784" t="s">
        <v>691</v>
      </c>
      <c r="AC76" s="882">
        <f t="shared" si="8"/>
        <v>0</v>
      </c>
      <c r="AD76" s="882"/>
      <c r="AE76" s="781" t="s">
        <v>690</v>
      </c>
      <c r="AF76" s="883"/>
      <c r="AG76" s="884"/>
      <c r="AH76" s="880"/>
      <c r="AI76" s="880"/>
      <c r="AJ76" s="783" t="s">
        <v>691</v>
      </c>
      <c r="AK76" s="892"/>
      <c r="AL76" s="892"/>
      <c r="AM76" s="783" t="s">
        <v>699</v>
      </c>
      <c r="AN76" s="892"/>
      <c r="AO76" s="892"/>
      <c r="AP76" s="783" t="s">
        <v>698</v>
      </c>
      <c r="AQ76" s="822"/>
      <c r="AR76" s="822"/>
      <c r="AU76" s="789">
        <f t="shared" si="10"/>
        <v>0</v>
      </c>
      <c r="AV76" s="770">
        <f t="shared" si="9"/>
        <v>0</v>
      </c>
      <c r="AW76" s="777"/>
      <c r="AX76" s="778"/>
      <c r="AY76" s="772"/>
      <c r="BB76" s="777"/>
    </row>
    <row r="77" spans="1:54" ht="13.15" customHeight="1" thickBot="1">
      <c r="A77" s="760">
        <v>70</v>
      </c>
      <c r="B77" s="952"/>
      <c r="C77" s="974"/>
      <c r="D77" s="974"/>
      <c r="E77" s="974"/>
      <c r="F77" s="974"/>
      <c r="G77" s="974"/>
      <c r="H77" s="975"/>
      <c r="I77" s="980"/>
      <c r="J77" s="974"/>
      <c r="K77" s="974"/>
      <c r="L77" s="974"/>
      <c r="M77" s="975"/>
      <c r="N77" s="981"/>
      <c r="O77" s="977"/>
      <c r="P77" s="760" t="s">
        <v>691</v>
      </c>
      <c r="Q77" s="977"/>
      <c r="R77" s="977"/>
      <c r="S77" s="785" t="s">
        <v>700</v>
      </c>
      <c r="T77" s="978"/>
      <c r="U77" s="978"/>
      <c r="V77" s="760" t="s">
        <v>691</v>
      </c>
      <c r="W77" s="977"/>
      <c r="X77" s="977"/>
      <c r="Y77" s="785" t="s">
        <v>700</v>
      </c>
      <c r="Z77" s="986">
        <f t="shared" si="7"/>
        <v>0</v>
      </c>
      <c r="AA77" s="987"/>
      <c r="AB77" s="782" t="s">
        <v>691</v>
      </c>
      <c r="AC77" s="987">
        <f t="shared" si="8"/>
        <v>0</v>
      </c>
      <c r="AD77" s="987"/>
      <c r="AE77" s="781" t="s">
        <v>690</v>
      </c>
      <c r="AF77" s="990"/>
      <c r="AG77" s="991"/>
      <c r="AH77" s="978"/>
      <c r="AI77" s="978"/>
      <c r="AJ77" s="780" t="s">
        <v>691</v>
      </c>
      <c r="AK77" s="992"/>
      <c r="AL77" s="992"/>
      <c r="AM77" s="780" t="s">
        <v>699</v>
      </c>
      <c r="AN77" s="992"/>
      <c r="AO77" s="992"/>
      <c r="AP77" s="779" t="s">
        <v>698</v>
      </c>
      <c r="AQ77" s="822"/>
      <c r="AR77" s="822"/>
      <c r="AU77" s="789">
        <f t="shared" si="10"/>
        <v>0</v>
      </c>
      <c r="AV77" s="770">
        <f t="shared" si="9"/>
        <v>0</v>
      </c>
      <c r="AW77" s="777"/>
      <c r="AX77" s="778"/>
      <c r="AY77" s="772"/>
      <c r="BB77" s="777"/>
    </row>
    <row r="78" spans="1:54" ht="13.15" hidden="1" customHeight="1" thickBot="1">
      <c r="A78" s="760">
        <v>51</v>
      </c>
      <c r="B78" s="952"/>
      <c r="C78" s="954"/>
      <c r="D78" s="954"/>
      <c r="E78" s="954"/>
      <c r="F78" s="954"/>
      <c r="G78" s="954"/>
      <c r="H78" s="955"/>
      <c r="I78" s="956"/>
      <c r="J78" s="954"/>
      <c r="K78" s="954"/>
      <c r="L78" s="954"/>
      <c r="M78" s="955"/>
      <c r="N78" s="979"/>
      <c r="O78" s="976"/>
      <c r="P78" s="776" t="s">
        <v>691</v>
      </c>
      <c r="Q78" s="976"/>
      <c r="R78" s="976"/>
      <c r="S78" s="775" t="s">
        <v>690</v>
      </c>
      <c r="T78" s="976"/>
      <c r="U78" s="976"/>
      <c r="V78" s="776" t="s">
        <v>691</v>
      </c>
      <c r="W78" s="976"/>
      <c r="X78" s="976"/>
      <c r="Y78" s="775" t="s">
        <v>690</v>
      </c>
      <c r="Z78" s="982">
        <f t="shared" si="7"/>
        <v>0</v>
      </c>
      <c r="AA78" s="983"/>
      <c r="AB78" s="776" t="s">
        <v>691</v>
      </c>
      <c r="AC78" s="983">
        <f t="shared" si="8"/>
        <v>0</v>
      </c>
      <c r="AD78" s="983"/>
      <c r="AE78" s="775" t="s">
        <v>690</v>
      </c>
      <c r="AF78" s="984"/>
      <c r="AG78" s="985"/>
      <c r="AH78" s="774"/>
      <c r="AI78" s="773"/>
      <c r="AJ78" s="772" t="s">
        <v>691</v>
      </c>
      <c r="AK78" s="773"/>
      <c r="AL78" s="772" t="s">
        <v>699</v>
      </c>
      <c r="AM78" s="773"/>
      <c r="AN78" s="772" t="s">
        <v>698</v>
      </c>
      <c r="AO78" s="772"/>
      <c r="AP78" s="771"/>
      <c r="AQ78" s="811"/>
      <c r="AR78" s="811"/>
      <c r="AU78" s="770">
        <f t="shared" ref="AU78:AU87" si="11">+IF(AND(Z78&gt;=7,OR(I78="保育士",I78="保育教諭",I78="教諭",I78="副園長(有資格者)",I78="教頭(有資格者)")),1,0)</f>
        <v>0</v>
      </c>
      <c r="AV78" s="770"/>
    </row>
    <row r="79" spans="1:54" ht="13.15" hidden="1" customHeight="1">
      <c r="A79" s="760">
        <v>52</v>
      </c>
      <c r="B79" s="952"/>
      <c r="C79" s="954"/>
      <c r="D79" s="954"/>
      <c r="E79" s="954"/>
      <c r="F79" s="954"/>
      <c r="G79" s="954"/>
      <c r="H79" s="955"/>
      <c r="I79" s="956"/>
      <c r="J79" s="954"/>
      <c r="K79" s="954"/>
      <c r="L79" s="954"/>
      <c r="M79" s="955"/>
      <c r="N79" s="979"/>
      <c r="O79" s="976"/>
      <c r="P79" s="776" t="s">
        <v>691</v>
      </c>
      <c r="Q79" s="976"/>
      <c r="R79" s="976"/>
      <c r="S79" s="775" t="s">
        <v>690</v>
      </c>
      <c r="T79" s="976"/>
      <c r="U79" s="976"/>
      <c r="V79" s="776" t="s">
        <v>691</v>
      </c>
      <c r="W79" s="976"/>
      <c r="X79" s="976"/>
      <c r="Y79" s="775" t="s">
        <v>690</v>
      </c>
      <c r="Z79" s="982">
        <f t="shared" si="7"/>
        <v>0</v>
      </c>
      <c r="AA79" s="983"/>
      <c r="AB79" s="776" t="s">
        <v>691</v>
      </c>
      <c r="AC79" s="983">
        <f t="shared" si="8"/>
        <v>0</v>
      </c>
      <c r="AD79" s="983"/>
      <c r="AE79" s="775" t="s">
        <v>690</v>
      </c>
      <c r="AF79" s="984"/>
      <c r="AG79" s="985"/>
      <c r="AH79" s="774"/>
      <c r="AI79" s="773"/>
      <c r="AJ79" s="772" t="s">
        <v>691</v>
      </c>
      <c r="AK79" s="773"/>
      <c r="AL79" s="772" t="s">
        <v>699</v>
      </c>
      <c r="AM79" s="773"/>
      <c r="AN79" s="772" t="s">
        <v>698</v>
      </c>
      <c r="AO79" s="772"/>
      <c r="AP79" s="771"/>
      <c r="AQ79" s="811"/>
      <c r="AR79" s="811"/>
      <c r="AU79" s="770">
        <f t="shared" si="11"/>
        <v>0</v>
      </c>
      <c r="AV79" s="770"/>
    </row>
    <row r="80" spans="1:54" ht="13.15" hidden="1" customHeight="1">
      <c r="A80" s="760">
        <v>53</v>
      </c>
      <c r="B80" s="952"/>
      <c r="C80" s="954"/>
      <c r="D80" s="954"/>
      <c r="E80" s="954"/>
      <c r="F80" s="954"/>
      <c r="G80" s="954"/>
      <c r="H80" s="955"/>
      <c r="I80" s="956"/>
      <c r="J80" s="954"/>
      <c r="K80" s="954"/>
      <c r="L80" s="954"/>
      <c r="M80" s="955"/>
      <c r="N80" s="979"/>
      <c r="O80" s="976"/>
      <c r="P80" s="776" t="s">
        <v>691</v>
      </c>
      <c r="Q80" s="976"/>
      <c r="R80" s="976"/>
      <c r="S80" s="775" t="s">
        <v>690</v>
      </c>
      <c r="T80" s="976"/>
      <c r="U80" s="976"/>
      <c r="V80" s="776" t="s">
        <v>691</v>
      </c>
      <c r="W80" s="976"/>
      <c r="X80" s="976"/>
      <c r="Y80" s="775" t="s">
        <v>690</v>
      </c>
      <c r="Z80" s="982">
        <f t="shared" si="7"/>
        <v>0</v>
      </c>
      <c r="AA80" s="983"/>
      <c r="AB80" s="776" t="s">
        <v>691</v>
      </c>
      <c r="AC80" s="983">
        <f t="shared" si="8"/>
        <v>0</v>
      </c>
      <c r="AD80" s="983"/>
      <c r="AE80" s="775" t="s">
        <v>690</v>
      </c>
      <c r="AF80" s="984"/>
      <c r="AG80" s="985"/>
      <c r="AH80" s="774"/>
      <c r="AI80" s="773"/>
      <c r="AJ80" s="772" t="s">
        <v>691</v>
      </c>
      <c r="AK80" s="773"/>
      <c r="AL80" s="772" t="s">
        <v>699</v>
      </c>
      <c r="AM80" s="773"/>
      <c r="AN80" s="772" t="s">
        <v>698</v>
      </c>
      <c r="AO80" s="772"/>
      <c r="AP80" s="771"/>
      <c r="AQ80" s="811"/>
      <c r="AR80" s="811"/>
      <c r="AU80" s="770">
        <f t="shared" si="11"/>
        <v>0</v>
      </c>
      <c r="AV80" s="770"/>
    </row>
    <row r="81" spans="1:48" ht="13.15" hidden="1" customHeight="1">
      <c r="A81" s="760">
        <v>54</v>
      </c>
      <c r="B81" s="952"/>
      <c r="C81" s="954"/>
      <c r="D81" s="954"/>
      <c r="E81" s="954"/>
      <c r="F81" s="954"/>
      <c r="G81" s="954"/>
      <c r="H81" s="955"/>
      <c r="I81" s="956"/>
      <c r="J81" s="954"/>
      <c r="K81" s="954"/>
      <c r="L81" s="954"/>
      <c r="M81" s="955"/>
      <c r="N81" s="979"/>
      <c r="O81" s="976"/>
      <c r="P81" s="776" t="s">
        <v>691</v>
      </c>
      <c r="Q81" s="976"/>
      <c r="R81" s="976"/>
      <c r="S81" s="775" t="s">
        <v>690</v>
      </c>
      <c r="T81" s="976"/>
      <c r="U81" s="976"/>
      <c r="V81" s="776" t="s">
        <v>691</v>
      </c>
      <c r="W81" s="976"/>
      <c r="X81" s="976"/>
      <c r="Y81" s="775" t="s">
        <v>690</v>
      </c>
      <c r="Z81" s="982">
        <f t="shared" si="7"/>
        <v>0</v>
      </c>
      <c r="AA81" s="983"/>
      <c r="AB81" s="776" t="s">
        <v>691</v>
      </c>
      <c r="AC81" s="983">
        <f t="shared" si="8"/>
        <v>0</v>
      </c>
      <c r="AD81" s="983"/>
      <c r="AE81" s="775" t="s">
        <v>690</v>
      </c>
      <c r="AF81" s="984"/>
      <c r="AG81" s="985"/>
      <c r="AH81" s="774"/>
      <c r="AI81" s="773"/>
      <c r="AJ81" s="772" t="s">
        <v>691</v>
      </c>
      <c r="AK81" s="773"/>
      <c r="AL81" s="772" t="s">
        <v>699</v>
      </c>
      <c r="AM81" s="773"/>
      <c r="AN81" s="772" t="s">
        <v>698</v>
      </c>
      <c r="AO81" s="772"/>
      <c r="AP81" s="771"/>
      <c r="AQ81" s="811"/>
      <c r="AR81" s="811"/>
      <c r="AU81" s="770">
        <f t="shared" si="11"/>
        <v>0</v>
      </c>
      <c r="AV81" s="770"/>
    </row>
    <row r="82" spans="1:48" ht="13.15" hidden="1" customHeight="1">
      <c r="A82" s="760">
        <v>55</v>
      </c>
      <c r="B82" s="952"/>
      <c r="C82" s="954"/>
      <c r="D82" s="954"/>
      <c r="E82" s="954"/>
      <c r="F82" s="954"/>
      <c r="G82" s="954"/>
      <c r="H82" s="955"/>
      <c r="I82" s="956"/>
      <c r="J82" s="954"/>
      <c r="K82" s="954"/>
      <c r="L82" s="954"/>
      <c r="M82" s="955"/>
      <c r="N82" s="979"/>
      <c r="O82" s="976"/>
      <c r="P82" s="776" t="s">
        <v>691</v>
      </c>
      <c r="Q82" s="976"/>
      <c r="R82" s="976"/>
      <c r="S82" s="775" t="s">
        <v>690</v>
      </c>
      <c r="T82" s="976"/>
      <c r="U82" s="976"/>
      <c r="V82" s="776" t="s">
        <v>691</v>
      </c>
      <c r="W82" s="976"/>
      <c r="X82" s="976"/>
      <c r="Y82" s="775" t="s">
        <v>690</v>
      </c>
      <c r="Z82" s="982">
        <f t="shared" si="7"/>
        <v>0</v>
      </c>
      <c r="AA82" s="983"/>
      <c r="AB82" s="776" t="s">
        <v>691</v>
      </c>
      <c r="AC82" s="983">
        <f t="shared" si="8"/>
        <v>0</v>
      </c>
      <c r="AD82" s="983"/>
      <c r="AE82" s="775" t="s">
        <v>690</v>
      </c>
      <c r="AF82" s="984"/>
      <c r="AG82" s="985"/>
      <c r="AH82" s="774"/>
      <c r="AI82" s="773"/>
      <c r="AJ82" s="772" t="s">
        <v>691</v>
      </c>
      <c r="AK82" s="773"/>
      <c r="AL82" s="772" t="s">
        <v>699</v>
      </c>
      <c r="AM82" s="773"/>
      <c r="AN82" s="772" t="s">
        <v>698</v>
      </c>
      <c r="AO82" s="772"/>
      <c r="AP82" s="771"/>
      <c r="AQ82" s="811"/>
      <c r="AR82" s="811"/>
      <c r="AU82" s="770">
        <f t="shared" si="11"/>
        <v>0</v>
      </c>
      <c r="AV82" s="770"/>
    </row>
    <row r="83" spans="1:48" ht="13.15" hidden="1" customHeight="1">
      <c r="A83" s="760">
        <v>56</v>
      </c>
      <c r="B83" s="952"/>
      <c r="C83" s="954"/>
      <c r="D83" s="954"/>
      <c r="E83" s="954"/>
      <c r="F83" s="954"/>
      <c r="G83" s="954"/>
      <c r="H83" s="955"/>
      <c r="I83" s="956"/>
      <c r="J83" s="954"/>
      <c r="K83" s="954"/>
      <c r="L83" s="954"/>
      <c r="M83" s="955"/>
      <c r="N83" s="979"/>
      <c r="O83" s="976"/>
      <c r="P83" s="776" t="s">
        <v>691</v>
      </c>
      <c r="Q83" s="976"/>
      <c r="R83" s="976"/>
      <c r="S83" s="775" t="s">
        <v>690</v>
      </c>
      <c r="T83" s="976"/>
      <c r="U83" s="976"/>
      <c r="V83" s="776" t="s">
        <v>691</v>
      </c>
      <c r="W83" s="976"/>
      <c r="X83" s="976"/>
      <c r="Y83" s="775" t="s">
        <v>690</v>
      </c>
      <c r="Z83" s="982">
        <f t="shared" si="7"/>
        <v>0</v>
      </c>
      <c r="AA83" s="983"/>
      <c r="AB83" s="776" t="s">
        <v>691</v>
      </c>
      <c r="AC83" s="983">
        <f t="shared" si="8"/>
        <v>0</v>
      </c>
      <c r="AD83" s="983"/>
      <c r="AE83" s="775" t="s">
        <v>690</v>
      </c>
      <c r="AF83" s="984"/>
      <c r="AG83" s="985"/>
      <c r="AH83" s="774"/>
      <c r="AI83" s="773"/>
      <c r="AJ83" s="772" t="s">
        <v>691</v>
      </c>
      <c r="AK83" s="773"/>
      <c r="AL83" s="772" t="s">
        <v>699</v>
      </c>
      <c r="AM83" s="773"/>
      <c r="AN83" s="772" t="s">
        <v>698</v>
      </c>
      <c r="AO83" s="772"/>
      <c r="AP83" s="771"/>
      <c r="AQ83" s="811"/>
      <c r="AR83" s="811"/>
      <c r="AU83" s="770">
        <f t="shared" si="11"/>
        <v>0</v>
      </c>
      <c r="AV83" s="770"/>
    </row>
    <row r="84" spans="1:48" ht="13.15" hidden="1" customHeight="1">
      <c r="A84" s="760">
        <v>57</v>
      </c>
      <c r="B84" s="952"/>
      <c r="C84" s="954"/>
      <c r="D84" s="954"/>
      <c r="E84" s="954"/>
      <c r="F84" s="954"/>
      <c r="G84" s="954"/>
      <c r="H84" s="955"/>
      <c r="I84" s="956"/>
      <c r="J84" s="954"/>
      <c r="K84" s="954"/>
      <c r="L84" s="954"/>
      <c r="M84" s="955"/>
      <c r="N84" s="979"/>
      <c r="O84" s="976"/>
      <c r="P84" s="776" t="s">
        <v>691</v>
      </c>
      <c r="Q84" s="976"/>
      <c r="R84" s="976"/>
      <c r="S84" s="775" t="s">
        <v>690</v>
      </c>
      <c r="T84" s="976"/>
      <c r="U84" s="976"/>
      <c r="V84" s="776" t="s">
        <v>691</v>
      </c>
      <c r="W84" s="976"/>
      <c r="X84" s="976"/>
      <c r="Y84" s="775" t="s">
        <v>690</v>
      </c>
      <c r="Z84" s="982">
        <f t="shared" si="7"/>
        <v>0</v>
      </c>
      <c r="AA84" s="983"/>
      <c r="AB84" s="776" t="s">
        <v>691</v>
      </c>
      <c r="AC84" s="983">
        <f t="shared" si="8"/>
        <v>0</v>
      </c>
      <c r="AD84" s="983"/>
      <c r="AE84" s="775" t="s">
        <v>690</v>
      </c>
      <c r="AF84" s="984"/>
      <c r="AG84" s="985"/>
      <c r="AH84" s="774"/>
      <c r="AI84" s="773"/>
      <c r="AJ84" s="772" t="s">
        <v>691</v>
      </c>
      <c r="AK84" s="773"/>
      <c r="AL84" s="772" t="s">
        <v>699</v>
      </c>
      <c r="AM84" s="773"/>
      <c r="AN84" s="772" t="s">
        <v>698</v>
      </c>
      <c r="AO84" s="772"/>
      <c r="AP84" s="771"/>
      <c r="AQ84" s="811"/>
      <c r="AR84" s="811"/>
      <c r="AU84" s="770">
        <f t="shared" si="11"/>
        <v>0</v>
      </c>
      <c r="AV84" s="770"/>
    </row>
    <row r="85" spans="1:48" ht="13.15" hidden="1" customHeight="1">
      <c r="A85" s="760">
        <v>58</v>
      </c>
      <c r="B85" s="952"/>
      <c r="C85" s="954"/>
      <c r="D85" s="954"/>
      <c r="E85" s="954"/>
      <c r="F85" s="954"/>
      <c r="G85" s="954"/>
      <c r="H85" s="955"/>
      <c r="I85" s="956"/>
      <c r="J85" s="954"/>
      <c r="K85" s="954"/>
      <c r="L85" s="954"/>
      <c r="M85" s="955"/>
      <c r="N85" s="979"/>
      <c r="O85" s="976"/>
      <c r="P85" s="776" t="s">
        <v>691</v>
      </c>
      <c r="Q85" s="976"/>
      <c r="R85" s="976"/>
      <c r="S85" s="775" t="s">
        <v>690</v>
      </c>
      <c r="T85" s="976"/>
      <c r="U85" s="976"/>
      <c r="V85" s="776" t="s">
        <v>691</v>
      </c>
      <c r="W85" s="976"/>
      <c r="X85" s="976"/>
      <c r="Y85" s="775" t="s">
        <v>690</v>
      </c>
      <c r="Z85" s="982">
        <f t="shared" si="7"/>
        <v>0</v>
      </c>
      <c r="AA85" s="983"/>
      <c r="AB85" s="776" t="s">
        <v>691</v>
      </c>
      <c r="AC85" s="983">
        <f t="shared" si="8"/>
        <v>0</v>
      </c>
      <c r="AD85" s="983"/>
      <c r="AE85" s="775" t="s">
        <v>690</v>
      </c>
      <c r="AF85" s="984"/>
      <c r="AG85" s="985"/>
      <c r="AH85" s="774"/>
      <c r="AI85" s="773"/>
      <c r="AJ85" s="772" t="s">
        <v>691</v>
      </c>
      <c r="AK85" s="773"/>
      <c r="AL85" s="772" t="s">
        <v>699</v>
      </c>
      <c r="AM85" s="773"/>
      <c r="AN85" s="772" t="s">
        <v>698</v>
      </c>
      <c r="AO85" s="772"/>
      <c r="AP85" s="771"/>
      <c r="AQ85" s="811"/>
      <c r="AR85" s="811"/>
      <c r="AU85" s="770">
        <f t="shared" si="11"/>
        <v>0</v>
      </c>
      <c r="AV85" s="770"/>
    </row>
    <row r="86" spans="1:48" ht="13.15" hidden="1" customHeight="1">
      <c r="A86" s="760">
        <v>59</v>
      </c>
      <c r="B86" s="952"/>
      <c r="C86" s="954"/>
      <c r="D86" s="954"/>
      <c r="E86" s="954"/>
      <c r="F86" s="954"/>
      <c r="G86" s="954"/>
      <c r="H86" s="955"/>
      <c r="I86" s="956"/>
      <c r="J86" s="954"/>
      <c r="K86" s="954"/>
      <c r="L86" s="954"/>
      <c r="M86" s="955"/>
      <c r="N86" s="979"/>
      <c r="O86" s="976"/>
      <c r="P86" s="776" t="s">
        <v>691</v>
      </c>
      <c r="Q86" s="976"/>
      <c r="R86" s="976"/>
      <c r="S86" s="775" t="s">
        <v>690</v>
      </c>
      <c r="T86" s="976"/>
      <c r="U86" s="976"/>
      <c r="V86" s="776" t="s">
        <v>691</v>
      </c>
      <c r="W86" s="976"/>
      <c r="X86" s="976"/>
      <c r="Y86" s="775" t="s">
        <v>690</v>
      </c>
      <c r="Z86" s="982">
        <f t="shared" si="7"/>
        <v>0</v>
      </c>
      <c r="AA86" s="983"/>
      <c r="AB86" s="776" t="s">
        <v>691</v>
      </c>
      <c r="AC86" s="983">
        <f t="shared" si="8"/>
        <v>0</v>
      </c>
      <c r="AD86" s="983"/>
      <c r="AE86" s="775" t="s">
        <v>690</v>
      </c>
      <c r="AF86" s="984"/>
      <c r="AG86" s="985"/>
      <c r="AH86" s="774"/>
      <c r="AI86" s="773"/>
      <c r="AJ86" s="772" t="s">
        <v>691</v>
      </c>
      <c r="AK86" s="773"/>
      <c r="AL86" s="772" t="s">
        <v>699</v>
      </c>
      <c r="AM86" s="773"/>
      <c r="AN86" s="772" t="s">
        <v>698</v>
      </c>
      <c r="AO86" s="772"/>
      <c r="AP86" s="771"/>
      <c r="AQ86" s="811"/>
      <c r="AR86" s="811"/>
      <c r="AU86" s="770">
        <f t="shared" si="11"/>
        <v>0</v>
      </c>
      <c r="AV86" s="770"/>
    </row>
    <row r="87" spans="1:48" ht="13.15" hidden="1" customHeight="1">
      <c r="A87" s="760">
        <v>60</v>
      </c>
      <c r="B87" s="952"/>
      <c r="C87" s="954"/>
      <c r="D87" s="954"/>
      <c r="E87" s="954"/>
      <c r="F87" s="954"/>
      <c r="G87" s="954"/>
      <c r="H87" s="955"/>
      <c r="I87" s="956"/>
      <c r="J87" s="954"/>
      <c r="K87" s="954"/>
      <c r="L87" s="954"/>
      <c r="M87" s="955"/>
      <c r="N87" s="979"/>
      <c r="O87" s="976"/>
      <c r="P87" s="776" t="s">
        <v>691</v>
      </c>
      <c r="Q87" s="976"/>
      <c r="R87" s="976"/>
      <c r="S87" s="775" t="s">
        <v>690</v>
      </c>
      <c r="T87" s="1009"/>
      <c r="U87" s="1009"/>
      <c r="V87" s="776" t="s">
        <v>691</v>
      </c>
      <c r="W87" s="976"/>
      <c r="X87" s="976"/>
      <c r="Y87" s="775" t="s">
        <v>690</v>
      </c>
      <c r="Z87" s="982">
        <f t="shared" si="7"/>
        <v>0</v>
      </c>
      <c r="AA87" s="983"/>
      <c r="AB87" s="776" t="s">
        <v>691</v>
      </c>
      <c r="AC87" s="983">
        <f t="shared" si="8"/>
        <v>0</v>
      </c>
      <c r="AD87" s="983"/>
      <c r="AE87" s="775" t="s">
        <v>690</v>
      </c>
      <c r="AF87" s="984"/>
      <c r="AG87" s="985"/>
      <c r="AH87" s="774"/>
      <c r="AI87" s="773"/>
      <c r="AJ87" s="772" t="s">
        <v>691</v>
      </c>
      <c r="AK87" s="773"/>
      <c r="AL87" s="772" t="s">
        <v>699</v>
      </c>
      <c r="AM87" s="773"/>
      <c r="AN87" s="772" t="s">
        <v>698</v>
      </c>
      <c r="AO87" s="772"/>
      <c r="AP87" s="771"/>
      <c r="AQ87" s="811"/>
      <c r="AR87" s="811"/>
      <c r="AU87" s="770">
        <f t="shared" si="11"/>
        <v>0</v>
      </c>
      <c r="AV87" s="770"/>
    </row>
    <row r="88" spans="1:48">
      <c r="B88" s="952"/>
      <c r="C88" s="901" t="s">
        <v>697</v>
      </c>
      <c r="D88" s="902"/>
      <c r="E88" s="902"/>
      <c r="F88" s="902"/>
      <c r="G88" s="902"/>
      <c r="H88" s="903"/>
      <c r="I88" s="1005" t="s">
        <v>696</v>
      </c>
      <c r="J88" s="1006"/>
      <c r="K88" s="769"/>
      <c r="L88" s="769"/>
      <c r="M88" s="768"/>
      <c r="N88" s="958"/>
      <c r="O88" s="959"/>
      <c r="P88" s="959"/>
      <c r="Q88" s="959"/>
      <c r="R88" s="959"/>
      <c r="S88" s="960"/>
      <c r="T88" s="967"/>
      <c r="U88" s="967"/>
      <c r="V88" s="967"/>
      <c r="W88" s="967"/>
      <c r="X88" s="967"/>
      <c r="Y88" s="968"/>
      <c r="Z88" s="1007" t="s">
        <v>695</v>
      </c>
      <c r="AA88" s="1008"/>
      <c r="AB88" s="767"/>
      <c r="AC88" s="767"/>
      <c r="AD88" s="767"/>
      <c r="AE88" s="766"/>
      <c r="AF88" s="1001" t="s">
        <v>694</v>
      </c>
      <c r="AG88" s="1002"/>
      <c r="AH88" s="997" t="s">
        <v>693</v>
      </c>
      <c r="AI88" s="997"/>
      <c r="AJ88" s="997"/>
      <c r="AK88" s="997"/>
      <c r="AL88" s="997"/>
      <c r="AM88" s="997"/>
      <c r="AN88" s="997"/>
      <c r="AO88" s="997"/>
      <c r="AP88" s="998"/>
      <c r="AQ88" s="812"/>
      <c r="AR88" s="812"/>
      <c r="AU88" s="765">
        <f>SUM(AU8:AU77)</f>
        <v>0</v>
      </c>
      <c r="AV88" s="764">
        <f>SUM(AV8:AV87)</f>
        <v>0</v>
      </c>
    </row>
    <row r="89" spans="1:48" ht="15" thickBot="1">
      <c r="B89" s="952"/>
      <c r="C89" s="957"/>
      <c r="D89" s="931"/>
      <c r="E89" s="931"/>
      <c r="F89" s="931"/>
      <c r="G89" s="931"/>
      <c r="H89" s="936"/>
      <c r="I89" s="946">
        <f>COUNTA(C8:H77)</f>
        <v>0</v>
      </c>
      <c r="J89" s="947"/>
      <c r="K89" s="947"/>
      <c r="L89" s="947"/>
      <c r="M89" s="973"/>
      <c r="N89" s="961"/>
      <c r="O89" s="962"/>
      <c r="P89" s="962"/>
      <c r="Q89" s="962"/>
      <c r="R89" s="962"/>
      <c r="S89" s="963"/>
      <c r="T89" s="969"/>
      <c r="U89" s="969"/>
      <c r="V89" s="969"/>
      <c r="W89" s="969"/>
      <c r="X89" s="969"/>
      <c r="Y89" s="970"/>
      <c r="Z89" s="946">
        <f>SUM(Z8:AA77)+QUOTIENT(SUM(AC8:AD77),12)</f>
        <v>0</v>
      </c>
      <c r="AA89" s="947"/>
      <c r="AC89" s="947">
        <f>MOD(SUM(AC8:AD77),12)</f>
        <v>0</v>
      </c>
      <c r="AD89" s="947"/>
      <c r="AE89" s="763"/>
      <c r="AF89" s="762"/>
      <c r="AG89" s="761"/>
      <c r="AH89" s="999" t="s">
        <v>692</v>
      </c>
      <c r="AI89" s="999"/>
      <c r="AJ89" s="999"/>
      <c r="AK89" s="999"/>
      <c r="AL89" s="999"/>
      <c r="AM89" s="999"/>
      <c r="AN89" s="999"/>
      <c r="AO89" s="999"/>
      <c r="AP89" s="1000"/>
      <c r="AQ89" s="812"/>
      <c r="AR89" s="812"/>
    </row>
    <row r="90" spans="1:48" ht="15" thickTop="1">
      <c r="B90" s="952"/>
      <c r="C90" s="957"/>
      <c r="D90" s="931"/>
      <c r="E90" s="931"/>
      <c r="F90" s="931"/>
      <c r="G90" s="931"/>
      <c r="H90" s="936"/>
      <c r="I90" s="946"/>
      <c r="J90" s="947"/>
      <c r="K90" s="947"/>
      <c r="L90" s="947"/>
      <c r="M90" s="973"/>
      <c r="N90" s="961"/>
      <c r="O90" s="962"/>
      <c r="P90" s="962"/>
      <c r="Q90" s="962"/>
      <c r="R90" s="962"/>
      <c r="S90" s="963"/>
      <c r="T90" s="969"/>
      <c r="U90" s="969"/>
      <c r="V90" s="969"/>
      <c r="W90" s="969"/>
      <c r="X90" s="969"/>
      <c r="Y90" s="970"/>
      <c r="Z90" s="946"/>
      <c r="AA90" s="947"/>
      <c r="AB90" s="760" t="s">
        <v>691</v>
      </c>
      <c r="AC90" s="947"/>
      <c r="AD90" s="947"/>
      <c r="AE90" s="760" t="s">
        <v>690</v>
      </c>
      <c r="AF90" s="993">
        <f>IF(I89=0,0,QUOTIENT((Z89*12+AC89)/I89,12)+IF(MOD((Z89*12+AC89)/I89,12)&gt;=6,1,0))</f>
        <v>0</v>
      </c>
      <c r="AG90" s="994"/>
      <c r="AH90" s="994"/>
      <c r="AI90" s="994"/>
      <c r="AJ90" s="994"/>
      <c r="AK90" s="994"/>
      <c r="AL90" s="994"/>
      <c r="AM90" s="994"/>
      <c r="AN90" s="994"/>
      <c r="AO90" s="994"/>
      <c r="AP90" s="759"/>
      <c r="AQ90" s="813"/>
      <c r="AR90" s="813"/>
      <c r="AU90" s="969">
        <f>+IF(AND(AF90&gt;=0,AF90&lt;11),AF90+2,IF(AF90=11,AF90+1,12))</f>
        <v>2</v>
      </c>
    </row>
    <row r="91" spans="1:48" ht="13.9" customHeight="1" thickBot="1">
      <c r="B91" s="953"/>
      <c r="C91" s="904"/>
      <c r="D91" s="905"/>
      <c r="E91" s="905"/>
      <c r="F91" s="905"/>
      <c r="G91" s="905"/>
      <c r="H91" s="906"/>
      <c r="I91" s="948" t="s">
        <v>682</v>
      </c>
      <c r="J91" s="949"/>
      <c r="K91" s="949"/>
      <c r="L91" s="949"/>
      <c r="M91" s="950"/>
      <c r="N91" s="964"/>
      <c r="O91" s="965"/>
      <c r="P91" s="965"/>
      <c r="Q91" s="965"/>
      <c r="R91" s="965"/>
      <c r="S91" s="966"/>
      <c r="T91" s="971"/>
      <c r="U91" s="971"/>
      <c r="V91" s="971"/>
      <c r="W91" s="971"/>
      <c r="X91" s="971"/>
      <c r="Y91" s="972"/>
      <c r="Z91" s="758"/>
      <c r="AA91" s="757"/>
      <c r="AB91" s="757"/>
      <c r="AC91" s="757"/>
      <c r="AD91" s="757"/>
      <c r="AE91" s="757"/>
      <c r="AF91" s="995"/>
      <c r="AG91" s="996"/>
      <c r="AH91" s="996"/>
      <c r="AI91" s="996"/>
      <c r="AJ91" s="996"/>
      <c r="AK91" s="996"/>
      <c r="AL91" s="996"/>
      <c r="AM91" s="996"/>
      <c r="AN91" s="996"/>
      <c r="AO91" s="996"/>
      <c r="AP91" s="756" t="s">
        <v>689</v>
      </c>
      <c r="AQ91" s="814"/>
      <c r="AR91" s="814"/>
      <c r="AU91" s="969"/>
    </row>
    <row r="92" spans="1:48">
      <c r="B92" s="755" t="s">
        <v>688</v>
      </c>
    </row>
    <row r="93" spans="1:48" ht="6" customHeight="1">
      <c r="B93" s="736"/>
    </row>
    <row r="94" spans="1:48">
      <c r="B94" s="945" t="s">
        <v>687</v>
      </c>
      <c r="C94" s="939"/>
      <c r="D94" s="939"/>
      <c r="E94" s="939"/>
      <c r="F94" s="939"/>
      <c r="G94" s="939"/>
      <c r="H94" s="939"/>
      <c r="I94" s="939"/>
      <c r="J94" s="939"/>
      <c r="K94" s="939"/>
      <c r="L94" s="939"/>
      <c r="M94" s="939"/>
      <c r="N94" s="939"/>
      <c r="O94" s="939"/>
      <c r="P94" s="939"/>
      <c r="Q94" s="939"/>
      <c r="R94" s="939"/>
      <c r="S94" s="939"/>
      <c r="T94" s="939"/>
      <c r="U94" s="939"/>
      <c r="V94" s="939"/>
      <c r="W94" s="939"/>
      <c r="X94" s="939"/>
      <c r="Y94" s="939"/>
      <c r="Z94" s="939"/>
      <c r="AA94" s="939"/>
      <c r="AB94" s="939"/>
      <c r="AC94" s="939"/>
      <c r="AD94" s="939"/>
      <c r="AE94" s="939"/>
      <c r="AF94" s="939"/>
      <c r="AG94" s="939"/>
      <c r="AH94" s="939"/>
      <c r="AI94" s="939"/>
      <c r="AJ94" s="939"/>
      <c r="AK94" s="939"/>
      <c r="AL94" s="939"/>
      <c r="AM94" s="939"/>
      <c r="AN94" s="939"/>
      <c r="AO94" s="939"/>
    </row>
    <row r="95" spans="1:48">
      <c r="B95" s="939"/>
      <c r="C95" s="939"/>
      <c r="D95" s="939"/>
      <c r="E95" s="939"/>
      <c r="F95" s="939"/>
      <c r="G95" s="939"/>
      <c r="H95" s="939"/>
      <c r="I95" s="939"/>
      <c r="J95" s="939"/>
      <c r="K95" s="939"/>
      <c r="L95" s="939"/>
      <c r="M95" s="939"/>
      <c r="N95" s="939"/>
      <c r="O95" s="939"/>
      <c r="P95" s="939"/>
      <c r="Q95" s="939"/>
      <c r="R95" s="939"/>
      <c r="S95" s="939"/>
      <c r="T95" s="939"/>
      <c r="U95" s="939"/>
      <c r="V95" s="939"/>
      <c r="W95" s="939"/>
      <c r="X95" s="939"/>
      <c r="Y95" s="939"/>
      <c r="Z95" s="939"/>
      <c r="AA95" s="939"/>
      <c r="AB95" s="939"/>
      <c r="AC95" s="939"/>
      <c r="AD95" s="939"/>
      <c r="AE95" s="939"/>
      <c r="AF95" s="939"/>
      <c r="AG95" s="939"/>
      <c r="AH95" s="939"/>
      <c r="AI95" s="939"/>
      <c r="AJ95" s="939"/>
      <c r="AK95" s="939"/>
      <c r="AL95" s="939"/>
      <c r="AM95" s="939"/>
      <c r="AN95" s="939"/>
      <c r="AO95" s="939"/>
    </row>
    <row r="96" spans="1:48">
      <c r="B96" s="939"/>
      <c r="C96" s="939"/>
      <c r="D96" s="939"/>
      <c r="E96" s="939"/>
      <c r="F96" s="939"/>
      <c r="G96" s="939"/>
      <c r="H96" s="939"/>
      <c r="I96" s="939"/>
      <c r="J96" s="939"/>
      <c r="K96" s="939"/>
      <c r="L96" s="939"/>
      <c r="M96" s="939"/>
      <c r="N96" s="939"/>
      <c r="O96" s="939"/>
      <c r="P96" s="939"/>
      <c r="Q96" s="939"/>
      <c r="R96" s="939"/>
      <c r="S96" s="939"/>
      <c r="T96" s="939"/>
      <c r="U96" s="939"/>
      <c r="V96" s="939"/>
      <c r="W96" s="939"/>
      <c r="X96" s="939"/>
      <c r="Y96" s="939"/>
      <c r="Z96" s="939"/>
      <c r="AA96" s="939"/>
      <c r="AB96" s="939"/>
      <c r="AC96" s="939"/>
      <c r="AD96" s="939"/>
      <c r="AE96" s="939"/>
      <c r="AF96" s="939"/>
      <c r="AG96" s="939"/>
      <c r="AH96" s="939"/>
      <c r="AI96" s="939"/>
      <c r="AJ96" s="939"/>
      <c r="AK96" s="939"/>
      <c r="AL96" s="939"/>
      <c r="AM96" s="939"/>
      <c r="AN96" s="939"/>
      <c r="AO96" s="939"/>
    </row>
    <row r="97" spans="2:48">
      <c r="B97" s="939"/>
      <c r="C97" s="939"/>
      <c r="D97" s="939"/>
      <c r="E97" s="939"/>
      <c r="F97" s="939"/>
      <c r="G97" s="939"/>
      <c r="H97" s="939"/>
      <c r="I97" s="939"/>
      <c r="J97" s="939"/>
      <c r="K97" s="939"/>
      <c r="L97" s="939"/>
      <c r="M97" s="939"/>
      <c r="N97" s="939"/>
      <c r="O97" s="939"/>
      <c r="P97" s="939"/>
      <c r="Q97" s="939"/>
      <c r="R97" s="939"/>
      <c r="S97" s="939"/>
      <c r="T97" s="939"/>
      <c r="U97" s="939"/>
      <c r="V97" s="939"/>
      <c r="W97" s="939"/>
      <c r="X97" s="939"/>
      <c r="Y97" s="939"/>
      <c r="Z97" s="939"/>
      <c r="AA97" s="939"/>
      <c r="AB97" s="939"/>
      <c r="AC97" s="939"/>
      <c r="AD97" s="939"/>
      <c r="AE97" s="939"/>
      <c r="AF97" s="939"/>
      <c r="AG97" s="939"/>
      <c r="AH97" s="939"/>
      <c r="AI97" s="939"/>
      <c r="AJ97" s="939"/>
      <c r="AK97" s="939"/>
      <c r="AL97" s="939"/>
      <c r="AM97" s="939"/>
      <c r="AN97" s="939"/>
      <c r="AO97" s="939"/>
      <c r="AV97" s="737"/>
    </row>
    <row r="98" spans="2:48">
      <c r="B98" s="939"/>
      <c r="C98" s="939"/>
      <c r="D98" s="939"/>
      <c r="E98" s="939"/>
      <c r="F98" s="939"/>
      <c r="G98" s="939"/>
      <c r="H98" s="939"/>
      <c r="I98" s="939"/>
      <c r="J98" s="939"/>
      <c r="K98" s="939"/>
      <c r="L98" s="939"/>
      <c r="M98" s="939"/>
      <c r="N98" s="939"/>
      <c r="O98" s="939"/>
      <c r="P98" s="939"/>
      <c r="Q98" s="939"/>
      <c r="R98" s="939"/>
      <c r="S98" s="939"/>
      <c r="T98" s="939"/>
      <c r="U98" s="939"/>
      <c r="V98" s="939"/>
      <c r="W98" s="939"/>
      <c r="X98" s="939"/>
      <c r="Y98" s="939"/>
      <c r="Z98" s="939"/>
      <c r="AA98" s="939"/>
      <c r="AB98" s="939"/>
      <c r="AC98" s="939"/>
      <c r="AD98" s="939"/>
      <c r="AE98" s="939"/>
      <c r="AF98" s="939"/>
      <c r="AG98" s="939"/>
      <c r="AH98" s="939"/>
      <c r="AI98" s="939"/>
      <c r="AJ98" s="939"/>
      <c r="AK98" s="939"/>
      <c r="AL98" s="939"/>
      <c r="AM98" s="939"/>
      <c r="AN98" s="939"/>
      <c r="AO98" s="939"/>
      <c r="AV98" s="733"/>
    </row>
    <row r="99" spans="2:48" ht="6" customHeight="1"/>
    <row r="100" spans="2:48" ht="28.9" customHeight="1">
      <c r="B100" s="754"/>
      <c r="C100" s="753"/>
      <c r="D100" s="753"/>
      <c r="E100" s="753"/>
      <c r="F100" s="753"/>
      <c r="G100" s="753"/>
      <c r="H100" s="753"/>
      <c r="I100" s="753"/>
      <c r="J100" s="753"/>
      <c r="K100" s="753"/>
      <c r="L100" s="753"/>
      <c r="M100" s="753"/>
      <c r="N100" s="753"/>
      <c r="O100" s="753"/>
      <c r="P100" s="753"/>
      <c r="Q100" s="753"/>
      <c r="R100" s="753"/>
      <c r="S100" s="753"/>
      <c r="T100" s="753"/>
      <c r="U100" s="753"/>
      <c r="V100" s="753"/>
      <c r="W100" s="753"/>
      <c r="X100" s="753"/>
      <c r="Y100" s="753"/>
      <c r="Z100" s="753"/>
      <c r="AA100" s="753"/>
      <c r="AB100" s="753"/>
      <c r="AC100" s="752"/>
    </row>
    <row r="101" spans="2:48" ht="18" customHeight="1">
      <c r="B101" s="748" t="s">
        <v>686</v>
      </c>
      <c r="AC101" s="747"/>
      <c r="AE101" s="749"/>
      <c r="AF101" s="749"/>
      <c r="AG101" s="749"/>
      <c r="AH101" s="749"/>
      <c r="AI101" s="749"/>
      <c r="AJ101" s="749"/>
      <c r="AK101" s="749"/>
      <c r="AL101" s="749"/>
      <c r="AM101" s="749"/>
      <c r="AN101" s="749"/>
      <c r="AO101" s="749"/>
      <c r="AP101" s="749"/>
      <c r="AQ101" s="749"/>
      <c r="AR101" s="749"/>
      <c r="AV101" s="733"/>
    </row>
    <row r="102" spans="2:48" ht="4.9000000000000004" customHeight="1" thickBot="1">
      <c r="B102" s="748"/>
      <c r="AC102" s="747"/>
      <c r="AE102" s="751"/>
      <c r="AF102" s="751"/>
      <c r="AG102" s="751"/>
      <c r="AH102" s="751"/>
      <c r="AI102" s="750"/>
      <c r="AJ102" s="750"/>
      <c r="AK102" s="750"/>
      <c r="AL102" s="750"/>
      <c r="AM102" s="750"/>
      <c r="AN102" s="750"/>
      <c r="AO102" s="750"/>
      <c r="AP102" s="750"/>
      <c r="AQ102" s="750"/>
      <c r="AR102" s="750"/>
      <c r="AV102" s="733"/>
    </row>
    <row r="103" spans="2:48" ht="18" customHeight="1" thickBot="1">
      <c r="B103" s="748"/>
      <c r="C103" s="1003" t="s">
        <v>685</v>
      </c>
      <c r="D103" s="1003"/>
      <c r="E103" s="1003"/>
      <c r="F103" s="1003"/>
      <c r="G103" s="1003"/>
      <c r="H103" s="1003"/>
      <c r="I103" s="1003"/>
      <c r="J103" s="1003"/>
      <c r="K103" s="1004"/>
      <c r="L103" s="988">
        <f>AU88</f>
        <v>0</v>
      </c>
      <c r="M103" s="989"/>
      <c r="N103" s="733" t="s">
        <v>682</v>
      </c>
      <c r="O103" s="735"/>
      <c r="Q103" s="734"/>
      <c r="R103" s="734"/>
      <c r="W103" s="734"/>
      <c r="X103" s="734"/>
      <c r="AC103" s="747"/>
      <c r="AE103" s="749"/>
      <c r="AF103" s="749"/>
      <c r="AG103" s="749"/>
      <c r="AH103" s="749"/>
      <c r="AI103" s="749"/>
      <c r="AJ103" s="749"/>
      <c r="AK103" s="749"/>
      <c r="AL103" s="749"/>
      <c r="AM103" s="749"/>
      <c r="AN103" s="749"/>
      <c r="AO103" s="749"/>
      <c r="AP103" s="749"/>
      <c r="AQ103" s="749"/>
      <c r="AR103" s="749"/>
      <c r="AV103" s="733"/>
    </row>
    <row r="104" spans="2:48" ht="18" customHeight="1">
      <c r="B104" s="748"/>
      <c r="D104" s="735" t="s">
        <v>684</v>
      </c>
      <c r="Q104" s="734"/>
      <c r="R104" s="734"/>
      <c r="W104" s="734"/>
      <c r="X104" s="734"/>
      <c r="AC104" s="747"/>
      <c r="AE104" s="749"/>
      <c r="AF104" s="749"/>
      <c r="AG104" s="749"/>
      <c r="AH104" s="749"/>
      <c r="AI104" s="749"/>
      <c r="AJ104" s="749"/>
      <c r="AK104" s="749"/>
      <c r="AL104" s="749"/>
      <c r="AM104" s="749"/>
      <c r="AN104" s="749"/>
      <c r="AO104" s="749"/>
      <c r="AP104" s="749"/>
      <c r="AQ104" s="749"/>
      <c r="AR104" s="749"/>
      <c r="AV104" s="733"/>
    </row>
    <row r="105" spans="2:48" ht="4.9000000000000004" customHeight="1" thickBot="1">
      <c r="B105" s="748"/>
      <c r="D105" s="735"/>
      <c r="Q105" s="734"/>
      <c r="R105" s="734"/>
      <c r="W105" s="734"/>
      <c r="X105" s="734"/>
      <c r="AC105" s="747"/>
      <c r="AE105" s="746"/>
      <c r="AF105" s="746"/>
      <c r="AG105" s="746"/>
      <c r="AH105" s="746"/>
      <c r="AI105" s="745"/>
      <c r="AJ105" s="745"/>
      <c r="AK105" s="745"/>
      <c r="AL105" s="745"/>
      <c r="AM105" s="745"/>
      <c r="AN105" s="745"/>
      <c r="AO105" s="745"/>
      <c r="AP105" s="745"/>
      <c r="AQ105" s="809"/>
      <c r="AR105" s="809"/>
      <c r="AV105" s="733"/>
    </row>
    <row r="106" spans="2:48" ht="17.100000000000001" customHeight="1" thickBot="1">
      <c r="B106" s="744"/>
      <c r="C106" s="1003" t="s">
        <v>683</v>
      </c>
      <c r="D106" s="1003"/>
      <c r="E106" s="1003"/>
      <c r="F106" s="1003"/>
      <c r="G106" s="1003"/>
      <c r="H106" s="1003"/>
      <c r="I106" s="1003"/>
      <c r="J106" s="1003"/>
      <c r="K106" s="1004"/>
      <c r="L106" s="988">
        <f>AV88</f>
        <v>0</v>
      </c>
      <c r="M106" s="989"/>
      <c r="N106" s="733" t="s">
        <v>682</v>
      </c>
      <c r="O106" s="735"/>
      <c r="P106" s="735"/>
      <c r="Q106" s="735"/>
      <c r="R106" s="735"/>
      <c r="S106" s="735"/>
      <c r="T106" s="735"/>
      <c r="U106" s="735"/>
      <c r="V106" s="735"/>
      <c r="W106" s="735"/>
      <c r="AC106" s="743"/>
      <c r="AD106" s="737"/>
      <c r="AE106" s="737"/>
      <c r="AF106" s="737"/>
      <c r="AG106" s="737"/>
      <c r="AH106" s="737"/>
      <c r="AI106" s="736"/>
      <c r="AJ106" s="736"/>
      <c r="AK106" s="736"/>
      <c r="AL106" s="736"/>
      <c r="AM106" s="736"/>
      <c r="AN106" s="736"/>
      <c r="AO106" s="736"/>
      <c r="AP106" s="736"/>
      <c r="AQ106" s="807"/>
      <c r="AR106" s="807"/>
    </row>
    <row r="107" spans="2:48" ht="4.9000000000000004" customHeight="1">
      <c r="B107" s="742"/>
      <c r="C107" s="741"/>
      <c r="D107" s="741"/>
      <c r="E107" s="741"/>
      <c r="F107" s="741"/>
      <c r="G107" s="741"/>
      <c r="H107" s="741"/>
      <c r="I107" s="741"/>
      <c r="J107" s="741"/>
      <c r="K107" s="741"/>
      <c r="L107" s="741"/>
      <c r="M107" s="741"/>
      <c r="N107" s="741"/>
      <c r="O107" s="741"/>
      <c r="P107" s="741"/>
      <c r="Q107" s="741"/>
      <c r="R107" s="741"/>
      <c r="S107" s="741"/>
      <c r="T107" s="741"/>
      <c r="U107" s="741"/>
      <c r="V107" s="741"/>
      <c r="W107" s="741"/>
      <c r="X107" s="740"/>
      <c r="Y107" s="740"/>
      <c r="Z107" s="739"/>
      <c r="AA107" s="740"/>
      <c r="AB107" s="739"/>
      <c r="AC107" s="738"/>
      <c r="AD107" s="737"/>
      <c r="AE107" s="737"/>
      <c r="AF107" s="737"/>
      <c r="AG107" s="737"/>
      <c r="AH107" s="737"/>
      <c r="AI107" s="736"/>
      <c r="AJ107" s="736"/>
      <c r="AK107" s="736"/>
      <c r="AL107" s="736"/>
      <c r="AM107" s="736"/>
      <c r="AN107" s="736"/>
      <c r="AO107" s="736"/>
      <c r="AP107" s="736"/>
      <c r="AQ107" s="807"/>
      <c r="AR107" s="807"/>
    </row>
    <row r="108" spans="2:48" ht="8.65" customHeight="1">
      <c r="B108" s="736"/>
      <c r="Z108" s="737"/>
      <c r="AA108" s="737"/>
      <c r="AB108" s="737"/>
      <c r="AC108" s="737"/>
      <c r="AD108" s="737"/>
      <c r="AE108" s="736"/>
      <c r="AF108" s="736"/>
      <c r="AG108" s="736"/>
      <c r="AH108" s="736"/>
      <c r="AI108" s="736"/>
      <c r="AJ108" s="736"/>
      <c r="AK108" s="736"/>
      <c r="AL108" s="736"/>
      <c r="AN108" s="736"/>
      <c r="AO108" s="736"/>
    </row>
    <row r="109" spans="2:48" ht="15" customHeight="1">
      <c r="C109" s="735" t="s">
        <v>681</v>
      </c>
    </row>
    <row r="110" spans="2:48" ht="15" customHeight="1">
      <c r="C110" s="735" t="s">
        <v>680</v>
      </c>
    </row>
    <row r="111" spans="2:48" ht="15" customHeight="1">
      <c r="C111" s="735" t="s">
        <v>679</v>
      </c>
    </row>
    <row r="112" spans="2:48" ht="15" customHeight="1">
      <c r="C112" s="735" t="s">
        <v>678</v>
      </c>
    </row>
    <row r="113" spans="2:48" ht="15" customHeight="1">
      <c r="C113" s="735" t="s">
        <v>677</v>
      </c>
    </row>
    <row r="114" spans="2:48" ht="15" customHeight="1">
      <c r="C114" s="735" t="s">
        <v>676</v>
      </c>
    </row>
    <row r="115" spans="2:48" ht="15" customHeight="1">
      <c r="C115" s="735" t="s">
        <v>675</v>
      </c>
    </row>
    <row r="116" spans="2:48" ht="15" customHeight="1">
      <c r="C116" s="735" t="s">
        <v>674</v>
      </c>
    </row>
    <row r="117" spans="2:48" ht="15" customHeight="1">
      <c r="C117" s="735" t="s">
        <v>673</v>
      </c>
    </row>
    <row r="118" spans="2:48" ht="15" customHeight="1">
      <c r="C118" s="735" t="s">
        <v>672</v>
      </c>
    </row>
    <row r="119" spans="2:48" ht="15" customHeight="1">
      <c r="C119" s="735" t="s">
        <v>671</v>
      </c>
    </row>
    <row r="120" spans="2:48" ht="15" customHeight="1">
      <c r="C120" s="735" t="s">
        <v>670</v>
      </c>
    </row>
    <row r="121" spans="2:48" ht="15" customHeight="1">
      <c r="C121" s="735" t="s">
        <v>669</v>
      </c>
    </row>
    <row r="122" spans="2:48" ht="15" customHeight="1">
      <c r="C122" s="735" t="s">
        <v>668</v>
      </c>
    </row>
    <row r="123" spans="2:48" ht="15" customHeight="1">
      <c r="C123" s="735" t="s">
        <v>667</v>
      </c>
    </row>
    <row r="124" spans="2:48" s="806" customFormat="1" ht="15" customHeight="1">
      <c r="C124" s="735" t="s">
        <v>730</v>
      </c>
      <c r="AQ124" s="808"/>
      <c r="AR124" s="808"/>
      <c r="AU124" s="805"/>
      <c r="AV124" s="805"/>
    </row>
    <row r="125" spans="2:48" ht="15" customHeight="1">
      <c r="C125" s="735" t="s">
        <v>666</v>
      </c>
    </row>
    <row r="126" spans="2:48" ht="15" customHeight="1">
      <c r="B126" s="733" t="s">
        <v>664</v>
      </c>
    </row>
    <row r="127" spans="2:48" ht="15" customHeight="1">
      <c r="B127" s="733" t="s">
        <v>663</v>
      </c>
    </row>
    <row r="128" spans="2:48" ht="15" customHeight="1">
      <c r="B128" s="733" t="s">
        <v>665</v>
      </c>
    </row>
    <row r="129" spans="2:2">
      <c r="B129" s="733" t="s">
        <v>664</v>
      </c>
    </row>
    <row r="130" spans="2:2">
      <c r="B130" s="733" t="s">
        <v>663</v>
      </c>
    </row>
    <row r="132" spans="2:2">
      <c r="B132" s="733" t="s">
        <v>719</v>
      </c>
    </row>
    <row r="133" spans="2:2">
      <c r="B133" s="733" t="s">
        <v>718</v>
      </c>
    </row>
    <row r="134" spans="2:2">
      <c r="B134" s="733" t="s">
        <v>717</v>
      </c>
    </row>
    <row r="135" spans="2:2">
      <c r="B135" s="733" t="s">
        <v>387</v>
      </c>
    </row>
    <row r="136" spans="2:2">
      <c r="B136" s="733" t="s">
        <v>716</v>
      </c>
    </row>
    <row r="137" spans="2:2">
      <c r="B137" s="733" t="s">
        <v>715</v>
      </c>
    </row>
    <row r="138" spans="2:2">
      <c r="B138" s="733" t="s">
        <v>714</v>
      </c>
    </row>
    <row r="141" spans="2:2">
      <c r="B141" s="733" t="s">
        <v>732</v>
      </c>
    </row>
  </sheetData>
  <mergeCells count="972">
    <mergeCell ref="C67:H67"/>
    <mergeCell ref="AK70:AL70"/>
    <mergeCell ref="AN70:AO70"/>
    <mergeCell ref="C69:H69"/>
    <mergeCell ref="I69:M69"/>
    <mergeCell ref="N69:O69"/>
    <mergeCell ref="Q69:R69"/>
    <mergeCell ref="T69:U69"/>
    <mergeCell ref="W69:X69"/>
    <mergeCell ref="Z69:AA69"/>
    <mergeCell ref="AC69:AD69"/>
    <mergeCell ref="AN69:AO69"/>
    <mergeCell ref="C70:H70"/>
    <mergeCell ref="I70:M70"/>
    <mergeCell ref="N70:O70"/>
    <mergeCell ref="Q70:R70"/>
    <mergeCell ref="T70:U70"/>
    <mergeCell ref="W70:X70"/>
    <mergeCell ref="Z70:AA70"/>
    <mergeCell ref="AC70:AD70"/>
    <mergeCell ref="AF70:AG70"/>
    <mergeCell ref="C68:H68"/>
    <mergeCell ref="I68:M68"/>
    <mergeCell ref="N68:O68"/>
    <mergeCell ref="Q68:R68"/>
    <mergeCell ref="T68:U68"/>
    <mergeCell ref="W68:X68"/>
    <mergeCell ref="Z68:AA68"/>
    <mergeCell ref="AC68:AD68"/>
    <mergeCell ref="AF68:AG68"/>
    <mergeCell ref="T37:U37"/>
    <mergeCell ref="W37:X37"/>
    <mergeCell ref="AN68:AO68"/>
    <mergeCell ref="AF59:AG59"/>
    <mergeCell ref="AF60:AG60"/>
    <mergeCell ref="AF61:AG61"/>
    <mergeCell ref="AN46:AO46"/>
    <mergeCell ref="AN39:AO39"/>
    <mergeCell ref="AN40:AO40"/>
    <mergeCell ref="AN41:AO41"/>
    <mergeCell ref="AN57:AO57"/>
    <mergeCell ref="AN37:AO37"/>
    <mergeCell ref="AN42:AO42"/>
    <mergeCell ref="AN43:AO43"/>
    <mergeCell ref="AN44:AO44"/>
    <mergeCell ref="AN45:AO45"/>
    <mergeCell ref="AK43:AL43"/>
    <mergeCell ref="AK44:AL44"/>
    <mergeCell ref="I67:M67"/>
    <mergeCell ref="N67:O67"/>
    <mergeCell ref="Q67:R67"/>
    <mergeCell ref="T67:U67"/>
    <mergeCell ref="W67:X67"/>
    <mergeCell ref="Z67:AA67"/>
    <mergeCell ref="AN67:AO67"/>
    <mergeCell ref="N34:O34"/>
    <mergeCell ref="Q34:R34"/>
    <mergeCell ref="T34:U34"/>
    <mergeCell ref="W34:X34"/>
    <mergeCell ref="Z37:AA37"/>
    <mergeCell ref="AC37:AD37"/>
    <mergeCell ref="AF37:AG37"/>
    <mergeCell ref="AN36:AO36"/>
    <mergeCell ref="AH38:AI38"/>
    <mergeCell ref="AK38:AL38"/>
    <mergeCell ref="AN38:AO38"/>
    <mergeCell ref="Z38:AA38"/>
    <mergeCell ref="AC38:AD38"/>
    <mergeCell ref="AF38:AG38"/>
    <mergeCell ref="Z36:AA36"/>
    <mergeCell ref="AC36:AD36"/>
    <mergeCell ref="AF36:AG36"/>
    <mergeCell ref="AN14:AO14"/>
    <mergeCell ref="AN15:AO15"/>
    <mergeCell ref="AN16:AO16"/>
    <mergeCell ref="AN17:AO17"/>
    <mergeCell ref="AN18:AO18"/>
    <mergeCell ref="AN19:AO19"/>
    <mergeCell ref="AN26:AO26"/>
    <mergeCell ref="AC25:AD25"/>
    <mergeCell ref="AF25:AG25"/>
    <mergeCell ref="AH25:AI25"/>
    <mergeCell ref="AK25:AL25"/>
    <mergeCell ref="AN25:AO25"/>
    <mergeCell ref="AN20:AO20"/>
    <mergeCell ref="AN21:AO21"/>
    <mergeCell ref="AN24:AO24"/>
    <mergeCell ref="AN22:AO22"/>
    <mergeCell ref="AK23:AL23"/>
    <mergeCell ref="AN23:AO23"/>
    <mergeCell ref="AF21:AG21"/>
    <mergeCell ref="AC23:AD23"/>
    <mergeCell ref="AC19:AD19"/>
    <mergeCell ref="AF15:AG15"/>
    <mergeCell ref="AF17:AG17"/>
    <mergeCell ref="AF16:AG16"/>
    <mergeCell ref="B1:AP1"/>
    <mergeCell ref="T10:U10"/>
    <mergeCell ref="T5:Y7"/>
    <mergeCell ref="T3:Y4"/>
    <mergeCell ref="AH63:AI63"/>
    <mergeCell ref="AH64:AI64"/>
    <mergeCell ref="AH60:AI60"/>
    <mergeCell ref="AH61:AI61"/>
    <mergeCell ref="AH62:AI62"/>
    <mergeCell ref="AH58:AI58"/>
    <mergeCell ref="AH59:AI59"/>
    <mergeCell ref="AH22:AI22"/>
    <mergeCell ref="AH39:AI39"/>
    <mergeCell ref="AH40:AI40"/>
    <mergeCell ref="AH41:AI41"/>
    <mergeCell ref="AH42:AI42"/>
    <mergeCell ref="AH43:AI43"/>
    <mergeCell ref="AH35:AI35"/>
    <mergeCell ref="AH44:AI44"/>
    <mergeCell ref="AH45:AI45"/>
    <mergeCell ref="AN10:AO10"/>
    <mergeCell ref="AN11:AO11"/>
    <mergeCell ref="AN12:AO12"/>
    <mergeCell ref="AN13:AO13"/>
    <mergeCell ref="L106:M106"/>
    <mergeCell ref="AH72:AI72"/>
    <mergeCell ref="AN64:AO64"/>
    <mergeCell ref="AN65:AO65"/>
    <mergeCell ref="AN66:AO66"/>
    <mergeCell ref="AN71:AO71"/>
    <mergeCell ref="AH77:AI77"/>
    <mergeCell ref="AH73:AI73"/>
    <mergeCell ref="AH74:AI74"/>
    <mergeCell ref="AH75:AI75"/>
    <mergeCell ref="W87:X87"/>
    <mergeCell ref="AF64:AG64"/>
    <mergeCell ref="AK64:AL64"/>
    <mergeCell ref="AH76:AI76"/>
    <mergeCell ref="AH67:AI67"/>
    <mergeCell ref="AK67:AL67"/>
    <mergeCell ref="AH69:AI69"/>
    <mergeCell ref="AK69:AL69"/>
    <mergeCell ref="AH68:AI68"/>
    <mergeCell ref="AK68:AL68"/>
    <mergeCell ref="AH70:AI70"/>
    <mergeCell ref="W86:X86"/>
    <mergeCell ref="Z86:AA86"/>
    <mergeCell ref="AC86:AD86"/>
    <mergeCell ref="AU90:AU91"/>
    <mergeCell ref="C106:K106"/>
    <mergeCell ref="C103:K103"/>
    <mergeCell ref="I88:J88"/>
    <mergeCell ref="Z88:AA88"/>
    <mergeCell ref="AN77:AO77"/>
    <mergeCell ref="C86:H86"/>
    <mergeCell ref="I86:M86"/>
    <mergeCell ref="N86:O86"/>
    <mergeCell ref="Q86:R86"/>
    <mergeCell ref="T86:U86"/>
    <mergeCell ref="C87:H87"/>
    <mergeCell ref="I87:M87"/>
    <mergeCell ref="N87:O87"/>
    <mergeCell ref="Q87:R87"/>
    <mergeCell ref="T87:U87"/>
    <mergeCell ref="Z87:AA87"/>
    <mergeCell ref="AC87:AD87"/>
    <mergeCell ref="AF87:AG87"/>
    <mergeCell ref="Z85:AA85"/>
    <mergeCell ref="AC85:AD85"/>
    <mergeCell ref="AF85:AG85"/>
    <mergeCell ref="T83:U83"/>
    <mergeCell ref="W83:X83"/>
    <mergeCell ref="AH11:AI11"/>
    <mergeCell ref="AH12:AI12"/>
    <mergeCell ref="AH13:AI13"/>
    <mergeCell ref="AH51:AI51"/>
    <mergeCell ref="AH52:AI52"/>
    <mergeCell ref="AH53:AI53"/>
    <mergeCell ref="AH24:AI24"/>
    <mergeCell ref="AH14:AI14"/>
    <mergeCell ref="AH15:AI15"/>
    <mergeCell ref="AH16:AI16"/>
    <mergeCell ref="AH17:AI17"/>
    <mergeCell ref="AH18:AI18"/>
    <mergeCell ref="AH34:AI34"/>
    <mergeCell ref="AH37:AI37"/>
    <mergeCell ref="AH19:AI19"/>
    <mergeCell ref="AH29:AI29"/>
    <mergeCell ref="AH20:AI20"/>
    <mergeCell ref="AH21:AI21"/>
    <mergeCell ref="AH23:AI23"/>
    <mergeCell ref="AH26:AI26"/>
    <mergeCell ref="AH32:AI32"/>
    <mergeCell ref="AH36:AI36"/>
    <mergeCell ref="AH30:AI30"/>
    <mergeCell ref="AH28:AI28"/>
    <mergeCell ref="AF90:AO91"/>
    <mergeCell ref="AH88:AP88"/>
    <mergeCell ref="AH89:AP89"/>
    <mergeCell ref="AF88:AG88"/>
    <mergeCell ref="AH71:AI71"/>
    <mergeCell ref="AH47:AI47"/>
    <mergeCell ref="AH48:AI48"/>
    <mergeCell ref="AH49:AI49"/>
    <mergeCell ref="AH50:AI50"/>
    <mergeCell ref="AN73:AO73"/>
    <mergeCell ref="AN74:AO74"/>
    <mergeCell ref="AN75:AO75"/>
    <mergeCell ref="AN76:AO76"/>
    <mergeCell ref="AK60:AL60"/>
    <mergeCell ref="AK61:AL61"/>
    <mergeCell ref="AK62:AL62"/>
    <mergeCell ref="AN53:AO53"/>
    <mergeCell ref="AN54:AO54"/>
    <mergeCell ref="AK53:AL53"/>
    <mergeCell ref="AK54:AL54"/>
    <mergeCell ref="AK55:AL55"/>
    <mergeCell ref="AK57:AL57"/>
    <mergeCell ref="AF86:AG86"/>
    <mergeCell ref="AF65:AG65"/>
    <mergeCell ref="AF72:AG72"/>
    <mergeCell ref="AH46:AI46"/>
    <mergeCell ref="AH54:AI54"/>
    <mergeCell ref="AH55:AI55"/>
    <mergeCell ref="AH56:AI56"/>
    <mergeCell ref="AH57:AI57"/>
    <mergeCell ref="AF69:AG69"/>
    <mergeCell ref="AF62:AG62"/>
    <mergeCell ref="AF55:AG55"/>
    <mergeCell ref="AF56:AG56"/>
    <mergeCell ref="AF57:AG57"/>
    <mergeCell ref="AH65:AI65"/>
    <mergeCell ref="AH66:AI66"/>
    <mergeCell ref="AF58:AG58"/>
    <mergeCell ref="AN72:AO72"/>
    <mergeCell ref="AN61:AO61"/>
    <mergeCell ref="AN62:AO62"/>
    <mergeCell ref="AN63:AO63"/>
    <mergeCell ref="AK63:AL63"/>
    <mergeCell ref="AK47:AL47"/>
    <mergeCell ref="AK48:AL48"/>
    <mergeCell ref="AK49:AL49"/>
    <mergeCell ref="AK50:AL50"/>
    <mergeCell ref="AK59:AL59"/>
    <mergeCell ref="AK65:AL65"/>
    <mergeCell ref="AN58:AO58"/>
    <mergeCell ref="AN59:AO59"/>
    <mergeCell ref="AN60:AO60"/>
    <mergeCell ref="AK66:AL66"/>
    <mergeCell ref="AN47:AO47"/>
    <mergeCell ref="AN48:AO48"/>
    <mergeCell ref="AN49:AO49"/>
    <mergeCell ref="AN50:AO50"/>
    <mergeCell ref="AN51:AO51"/>
    <mergeCell ref="AN52:AO52"/>
    <mergeCell ref="AK58:AL58"/>
    <mergeCell ref="AN55:AO55"/>
    <mergeCell ref="AN56:AO56"/>
    <mergeCell ref="AN31:AO31"/>
    <mergeCell ref="AN33:AO33"/>
    <mergeCell ref="AN35:AO35"/>
    <mergeCell ref="AK24:AL24"/>
    <mergeCell ref="AH27:AI27"/>
    <mergeCell ref="AK27:AL27"/>
    <mergeCell ref="AK33:AL33"/>
    <mergeCell ref="AK32:AL32"/>
    <mergeCell ref="AH31:AI31"/>
    <mergeCell ref="AN30:AO30"/>
    <mergeCell ref="AN32:AO32"/>
    <mergeCell ref="AK34:AL34"/>
    <mergeCell ref="AN34:AO34"/>
    <mergeCell ref="AN29:AO29"/>
    <mergeCell ref="AN27:AO27"/>
    <mergeCell ref="AK28:AL28"/>
    <mergeCell ref="AN28:AO28"/>
    <mergeCell ref="AH33:AI33"/>
    <mergeCell ref="AK52:AL52"/>
    <mergeCell ref="AK56:AL56"/>
    <mergeCell ref="AK46:AL46"/>
    <mergeCell ref="AK18:AL18"/>
    <mergeCell ref="AK51:AL51"/>
    <mergeCell ref="AK20:AL20"/>
    <mergeCell ref="AK21:AL21"/>
    <mergeCell ref="AK22:AL22"/>
    <mergeCell ref="AK39:AL39"/>
    <mergeCell ref="AK40:AL40"/>
    <mergeCell ref="AK41:AL41"/>
    <mergeCell ref="AK42:AL42"/>
    <mergeCell ref="AK45:AL45"/>
    <mergeCell ref="AK19:AL19"/>
    <mergeCell ref="AK30:AL30"/>
    <mergeCell ref="AK31:AL31"/>
    <mergeCell ref="AK35:AL35"/>
    <mergeCell ref="AK29:AL29"/>
    <mergeCell ref="AK26:AL26"/>
    <mergeCell ref="AK36:AL36"/>
    <mergeCell ref="AK37:AL37"/>
    <mergeCell ref="AK11:AL11"/>
    <mergeCell ref="AK12:AL12"/>
    <mergeCell ref="AK13:AL13"/>
    <mergeCell ref="AK14:AL14"/>
    <mergeCell ref="AK15:AL15"/>
    <mergeCell ref="AK16:AL16"/>
    <mergeCell ref="AK17:AL17"/>
    <mergeCell ref="C85:H85"/>
    <mergeCell ref="I85:M85"/>
    <mergeCell ref="N85:O85"/>
    <mergeCell ref="Q85:R85"/>
    <mergeCell ref="T85:U85"/>
    <mergeCell ref="W85:X85"/>
    <mergeCell ref="AC84:AD84"/>
    <mergeCell ref="AF84:AG84"/>
    <mergeCell ref="AK71:AL71"/>
    <mergeCell ref="AK72:AL72"/>
    <mergeCell ref="AK73:AL73"/>
    <mergeCell ref="AK74:AL74"/>
    <mergeCell ref="AK75:AL75"/>
    <mergeCell ref="AC82:AD82"/>
    <mergeCell ref="AF82:AG82"/>
    <mergeCell ref="AK76:AL76"/>
    <mergeCell ref="AK77:AL77"/>
    <mergeCell ref="Z83:AA83"/>
    <mergeCell ref="AC83:AD83"/>
    <mergeCell ref="AF83:AG83"/>
    <mergeCell ref="Z84:AA84"/>
    <mergeCell ref="Z80:AA80"/>
    <mergeCell ref="AC80:AD80"/>
    <mergeCell ref="AC81:AD81"/>
    <mergeCell ref="C84:H84"/>
    <mergeCell ref="I84:M84"/>
    <mergeCell ref="N84:O84"/>
    <mergeCell ref="Q84:R84"/>
    <mergeCell ref="T84:U84"/>
    <mergeCell ref="W84:X84"/>
    <mergeCell ref="Q83:R83"/>
    <mergeCell ref="C80:H80"/>
    <mergeCell ref="I80:M80"/>
    <mergeCell ref="N80:O80"/>
    <mergeCell ref="Q80:R80"/>
    <mergeCell ref="T80:U80"/>
    <mergeCell ref="N83:O83"/>
    <mergeCell ref="Z81:AA81"/>
    <mergeCell ref="AF80:AG80"/>
    <mergeCell ref="C81:H81"/>
    <mergeCell ref="I81:M81"/>
    <mergeCell ref="W72:X72"/>
    <mergeCell ref="Z71:AA71"/>
    <mergeCell ref="AC71:AD71"/>
    <mergeCell ref="AF71:AG71"/>
    <mergeCell ref="AF73:AG73"/>
    <mergeCell ref="AF74:AG74"/>
    <mergeCell ref="AF77:AG77"/>
    <mergeCell ref="C71:H71"/>
    <mergeCell ref="I71:M71"/>
    <mergeCell ref="N71:O71"/>
    <mergeCell ref="Q71:R71"/>
    <mergeCell ref="T71:U71"/>
    <mergeCell ref="W71:X71"/>
    <mergeCell ref="Z72:AA72"/>
    <mergeCell ref="AC72:AD72"/>
    <mergeCell ref="N75:O75"/>
    <mergeCell ref="Q75:R75"/>
    <mergeCell ref="T75:U75"/>
    <mergeCell ref="C74:H74"/>
    <mergeCell ref="I74:M74"/>
    <mergeCell ref="N74:O74"/>
    <mergeCell ref="Q74:R74"/>
    <mergeCell ref="T74:U74"/>
    <mergeCell ref="T76:U76"/>
    <mergeCell ref="AC64:AD64"/>
    <mergeCell ref="AC66:AD66"/>
    <mergeCell ref="AF81:AG81"/>
    <mergeCell ref="C82:H82"/>
    <mergeCell ref="I82:M82"/>
    <mergeCell ref="N82:O82"/>
    <mergeCell ref="Q82:R82"/>
    <mergeCell ref="T82:U82"/>
    <mergeCell ref="W82:X82"/>
    <mergeCell ref="Z82:AA82"/>
    <mergeCell ref="W66:X66"/>
    <mergeCell ref="Z73:AA73"/>
    <mergeCell ref="T73:U73"/>
    <mergeCell ref="W73:X73"/>
    <mergeCell ref="AC73:AD73"/>
    <mergeCell ref="AC67:AD67"/>
    <mergeCell ref="Z66:AA66"/>
    <mergeCell ref="W74:X74"/>
    <mergeCell ref="AC74:AD74"/>
    <mergeCell ref="C72:H72"/>
    <mergeCell ref="I72:M72"/>
    <mergeCell ref="N72:O72"/>
    <mergeCell ref="Q72:R72"/>
    <mergeCell ref="T72:U72"/>
    <mergeCell ref="W61:X61"/>
    <mergeCell ref="Z61:AA61"/>
    <mergeCell ref="T60:U60"/>
    <mergeCell ref="W60:X60"/>
    <mergeCell ref="Z60:AA60"/>
    <mergeCell ref="I64:M64"/>
    <mergeCell ref="N64:O64"/>
    <mergeCell ref="Q64:R64"/>
    <mergeCell ref="T64:U64"/>
    <mergeCell ref="W64:X64"/>
    <mergeCell ref="Z64:AA64"/>
    <mergeCell ref="Q60:R60"/>
    <mergeCell ref="W55:X55"/>
    <mergeCell ref="Z55:AA55"/>
    <mergeCell ref="AC55:AD55"/>
    <mergeCell ref="Z56:AA56"/>
    <mergeCell ref="W21:X21"/>
    <mergeCell ref="AC56:AD56"/>
    <mergeCell ref="AC58:AD58"/>
    <mergeCell ref="Z57:AA57"/>
    <mergeCell ref="AC57:AD57"/>
    <mergeCell ref="W58:X58"/>
    <mergeCell ref="AC28:AD28"/>
    <mergeCell ref="Z53:AA53"/>
    <mergeCell ref="Z49:AA49"/>
    <mergeCell ref="Z47:AA47"/>
    <mergeCell ref="AC34:AD34"/>
    <mergeCell ref="W35:X35"/>
    <mergeCell ref="Z35:AA35"/>
    <mergeCell ref="AC35:AD35"/>
    <mergeCell ref="W38:X38"/>
    <mergeCell ref="W33:X33"/>
    <mergeCell ref="W54:X54"/>
    <mergeCell ref="W22:X22"/>
    <mergeCell ref="Z22:AA22"/>
    <mergeCell ref="AC22:AD22"/>
    <mergeCell ref="AF35:AG35"/>
    <mergeCell ref="Z27:AA27"/>
    <mergeCell ref="AC27:AD27"/>
    <mergeCell ref="AF27:AG27"/>
    <mergeCell ref="Z52:AA52"/>
    <mergeCell ref="AF42:AG42"/>
    <mergeCell ref="AC44:AD44"/>
    <mergeCell ref="W29:X29"/>
    <mergeCell ref="Z29:AA29"/>
    <mergeCell ref="AC29:AD29"/>
    <mergeCell ref="AC31:AD31"/>
    <mergeCell ref="AC52:AD52"/>
    <mergeCell ref="AF40:AG40"/>
    <mergeCell ref="AC42:AD42"/>
    <mergeCell ref="AF44:AG44"/>
    <mergeCell ref="AF39:AG39"/>
    <mergeCell ref="W27:X27"/>
    <mergeCell ref="Z34:AA34"/>
    <mergeCell ref="AC49:AD49"/>
    <mergeCell ref="AF49:AG49"/>
    <mergeCell ref="Z48:AA48"/>
    <mergeCell ref="AC48:AD48"/>
    <mergeCell ref="AF48:AG48"/>
    <mergeCell ref="AF34:AG34"/>
    <mergeCell ref="L103:M103"/>
    <mergeCell ref="AF50:AG50"/>
    <mergeCell ref="AF51:AG51"/>
    <mergeCell ref="AF52:AG52"/>
    <mergeCell ref="AF53:AG53"/>
    <mergeCell ref="AF54:AG54"/>
    <mergeCell ref="AF67:AG67"/>
    <mergeCell ref="Z63:AA63"/>
    <mergeCell ref="AC63:AD63"/>
    <mergeCell ref="AF63:AG63"/>
    <mergeCell ref="AF66:AG66"/>
    <mergeCell ref="W65:X65"/>
    <mergeCell ref="Z65:AA65"/>
    <mergeCell ref="W63:X63"/>
    <mergeCell ref="AC65:AD65"/>
    <mergeCell ref="I65:M65"/>
    <mergeCell ref="N65:O65"/>
    <mergeCell ref="AC51:AD51"/>
    <mergeCell ref="Z54:AA54"/>
    <mergeCell ref="AC54:AD54"/>
    <mergeCell ref="AC53:AD53"/>
    <mergeCell ref="Z50:AA50"/>
    <mergeCell ref="AC50:AD50"/>
    <mergeCell ref="Z58:AA58"/>
    <mergeCell ref="AC59:AD59"/>
    <mergeCell ref="N23:O23"/>
    <mergeCell ref="Q23:R23"/>
    <mergeCell ref="T23:U23"/>
    <mergeCell ref="W23:X23"/>
    <mergeCell ref="N28:O28"/>
    <mergeCell ref="Q28:R28"/>
    <mergeCell ref="T28:U28"/>
    <mergeCell ref="W28:X28"/>
    <mergeCell ref="Z28:AA28"/>
    <mergeCell ref="N30:O30"/>
    <mergeCell ref="Q30:R30"/>
    <mergeCell ref="T30:U30"/>
    <mergeCell ref="W30:X30"/>
    <mergeCell ref="Z30:AA30"/>
    <mergeCell ref="AC30:AD30"/>
    <mergeCell ref="N26:O26"/>
    <mergeCell ref="Q26:R26"/>
    <mergeCell ref="T26:U26"/>
    <mergeCell ref="Z23:AA23"/>
    <mergeCell ref="W25:X25"/>
    <mergeCell ref="Z25:AA25"/>
    <mergeCell ref="N29:O29"/>
    <mergeCell ref="Q29:R29"/>
    <mergeCell ref="C45:H45"/>
    <mergeCell ref="I45:M45"/>
    <mergeCell ref="C46:H46"/>
    <mergeCell ref="I46:M46"/>
    <mergeCell ref="C24:H24"/>
    <mergeCell ref="I24:M24"/>
    <mergeCell ref="C28:H28"/>
    <mergeCell ref="I28:M28"/>
    <mergeCell ref="C31:H31"/>
    <mergeCell ref="I31:M31"/>
    <mergeCell ref="C34:H34"/>
    <mergeCell ref="C36:H36"/>
    <mergeCell ref="I36:M36"/>
    <mergeCell ref="C32:H32"/>
    <mergeCell ref="C38:H38"/>
    <mergeCell ref="C40:H40"/>
    <mergeCell ref="C42:H42"/>
    <mergeCell ref="I42:M42"/>
    <mergeCell ref="C41:H41"/>
    <mergeCell ref="I41:M41"/>
    <mergeCell ref="C44:H44"/>
    <mergeCell ref="I44:M44"/>
    <mergeCell ref="C43:H43"/>
    <mergeCell ref="I26:M26"/>
    <mergeCell ref="I43:M43"/>
    <mergeCell ref="Z26:AA26"/>
    <mergeCell ref="Z33:AA33"/>
    <mergeCell ref="I16:M16"/>
    <mergeCell ref="W50:X50"/>
    <mergeCell ref="W51:X51"/>
    <mergeCell ref="T50:U50"/>
    <mergeCell ref="T40:U40"/>
    <mergeCell ref="W40:X40"/>
    <mergeCell ref="I30:M30"/>
    <mergeCell ref="I40:M40"/>
    <mergeCell ref="N40:O40"/>
    <mergeCell ref="Q40:R40"/>
    <mergeCell ref="I25:M25"/>
    <mergeCell ref="I32:M32"/>
    <mergeCell ref="N24:O24"/>
    <mergeCell ref="Q24:R24"/>
    <mergeCell ref="I35:M35"/>
    <mergeCell ref="N35:O35"/>
    <mergeCell ref="Q35:R35"/>
    <mergeCell ref="T35:U35"/>
    <mergeCell ref="N38:O38"/>
    <mergeCell ref="Q38:R38"/>
    <mergeCell ref="T38:U38"/>
    <mergeCell ref="AC15:AD15"/>
    <mergeCell ref="N15:O15"/>
    <mergeCell ref="Q15:R15"/>
    <mergeCell ref="T15:U15"/>
    <mergeCell ref="W15:X15"/>
    <mergeCell ref="Z17:AA17"/>
    <mergeCell ref="AC17:AD17"/>
    <mergeCell ref="AC18:AD18"/>
    <mergeCell ref="N16:O16"/>
    <mergeCell ref="Q16:R16"/>
    <mergeCell ref="T16:U16"/>
    <mergeCell ref="W16:X16"/>
    <mergeCell ref="Z16:AA16"/>
    <mergeCell ref="AC16:AD16"/>
    <mergeCell ref="W53:X53"/>
    <mergeCell ref="AF18:AG18"/>
    <mergeCell ref="AF19:AG19"/>
    <mergeCell ref="Z21:AA21"/>
    <mergeCell ref="AC21:AD21"/>
    <mergeCell ref="Z19:AA19"/>
    <mergeCell ref="W20:X20"/>
    <mergeCell ref="N36:O36"/>
    <mergeCell ref="Q36:R36"/>
    <mergeCell ref="N25:O25"/>
    <mergeCell ref="Q25:R25"/>
    <mergeCell ref="Z24:AA24"/>
    <mergeCell ref="Z51:AA51"/>
    <mergeCell ref="T32:U32"/>
    <mergeCell ref="W32:X32"/>
    <mergeCell ref="Z32:AA32"/>
    <mergeCell ref="W31:X31"/>
    <mergeCell ref="Z31:AA31"/>
    <mergeCell ref="N33:O33"/>
    <mergeCell ref="AF23:AG23"/>
    <mergeCell ref="AF24:AG24"/>
    <mergeCell ref="Q39:R39"/>
    <mergeCell ref="AF26:AG26"/>
    <mergeCell ref="AC33:AD33"/>
    <mergeCell ref="C50:H50"/>
    <mergeCell ref="I50:M50"/>
    <mergeCell ref="N50:O50"/>
    <mergeCell ref="Q50:R50"/>
    <mergeCell ref="I55:M55"/>
    <mergeCell ref="C53:H53"/>
    <mergeCell ref="I53:M53"/>
    <mergeCell ref="C52:H52"/>
    <mergeCell ref="I52:M52"/>
    <mergeCell ref="C51:H51"/>
    <mergeCell ref="I51:M51"/>
    <mergeCell ref="I54:M54"/>
    <mergeCell ref="N55:O55"/>
    <mergeCell ref="Q55:R55"/>
    <mergeCell ref="C54:H54"/>
    <mergeCell ref="Q53:R53"/>
    <mergeCell ref="N52:O52"/>
    <mergeCell ref="C58:H58"/>
    <mergeCell ref="I58:M58"/>
    <mergeCell ref="N58:O58"/>
    <mergeCell ref="N51:O51"/>
    <mergeCell ref="Q51:R51"/>
    <mergeCell ref="T51:U51"/>
    <mergeCell ref="Q52:R52"/>
    <mergeCell ref="T52:U52"/>
    <mergeCell ref="W52:X52"/>
    <mergeCell ref="N53:O53"/>
    <mergeCell ref="T53:U53"/>
    <mergeCell ref="C56:H56"/>
    <mergeCell ref="I56:M56"/>
    <mergeCell ref="N56:O56"/>
    <mergeCell ref="Q56:R56"/>
    <mergeCell ref="N54:O54"/>
    <mergeCell ref="C55:H55"/>
    <mergeCell ref="Q54:R54"/>
    <mergeCell ref="T56:U56"/>
    <mergeCell ref="W56:X56"/>
    <mergeCell ref="Q58:R58"/>
    <mergeCell ref="T58:U58"/>
    <mergeCell ref="T55:U55"/>
    <mergeCell ref="T54:U54"/>
    <mergeCell ref="AC60:AD60"/>
    <mergeCell ref="AC61:AD61"/>
    <mergeCell ref="AC62:AD62"/>
    <mergeCell ref="C76:H76"/>
    <mergeCell ref="I76:M76"/>
    <mergeCell ref="C57:H57"/>
    <mergeCell ref="I57:M57"/>
    <mergeCell ref="N57:O57"/>
    <mergeCell ref="Q57:R57"/>
    <mergeCell ref="T57:U57"/>
    <mergeCell ref="W57:X57"/>
    <mergeCell ref="W59:X59"/>
    <mergeCell ref="Z59:AA59"/>
    <mergeCell ref="T62:U62"/>
    <mergeCell ref="W62:X62"/>
    <mergeCell ref="Z62:AA62"/>
    <mergeCell ref="C61:H61"/>
    <mergeCell ref="I61:M61"/>
    <mergeCell ref="N61:O61"/>
    <mergeCell ref="Q61:R61"/>
    <mergeCell ref="T61:U61"/>
    <mergeCell ref="C62:H62"/>
    <mergeCell ref="I62:M62"/>
    <mergeCell ref="N60:O60"/>
    <mergeCell ref="T65:U65"/>
    <mergeCell ref="C66:H66"/>
    <mergeCell ref="I66:M66"/>
    <mergeCell ref="N66:O66"/>
    <mergeCell ref="N62:O62"/>
    <mergeCell ref="Q62:R62"/>
    <mergeCell ref="I63:M63"/>
    <mergeCell ref="N63:O63"/>
    <mergeCell ref="Q63:R63"/>
    <mergeCell ref="T63:U63"/>
    <mergeCell ref="C64:H64"/>
    <mergeCell ref="C65:H65"/>
    <mergeCell ref="Q65:R65"/>
    <mergeCell ref="AF76:AG76"/>
    <mergeCell ref="Z79:AA79"/>
    <mergeCell ref="AC79:AD79"/>
    <mergeCell ref="AF79:AG79"/>
    <mergeCell ref="Z78:AA78"/>
    <mergeCell ref="AC78:AD78"/>
    <mergeCell ref="Z77:AA77"/>
    <mergeCell ref="AC77:AD77"/>
    <mergeCell ref="AF78:AG78"/>
    <mergeCell ref="N76:O76"/>
    <mergeCell ref="Q76:R76"/>
    <mergeCell ref="W79:X79"/>
    <mergeCell ref="T78:U78"/>
    <mergeCell ref="W80:X80"/>
    <mergeCell ref="I77:M77"/>
    <mergeCell ref="N77:O77"/>
    <mergeCell ref="Z76:AA76"/>
    <mergeCell ref="AC76:AD76"/>
    <mergeCell ref="W76:X76"/>
    <mergeCell ref="C88:H91"/>
    <mergeCell ref="N88:S91"/>
    <mergeCell ref="T88:Y91"/>
    <mergeCell ref="I89:M90"/>
    <mergeCell ref="C77:H77"/>
    <mergeCell ref="T81:U81"/>
    <mergeCell ref="W81:X81"/>
    <mergeCell ref="Q77:R77"/>
    <mergeCell ref="T77:U77"/>
    <mergeCell ref="W77:X77"/>
    <mergeCell ref="C79:H79"/>
    <mergeCell ref="I79:M79"/>
    <mergeCell ref="N79:O79"/>
    <mergeCell ref="Q79:R79"/>
    <mergeCell ref="T79:U79"/>
    <mergeCell ref="N78:O78"/>
    <mergeCell ref="Q78:R78"/>
    <mergeCell ref="N81:O81"/>
    <mergeCell ref="Q81:R81"/>
    <mergeCell ref="W78:X78"/>
    <mergeCell ref="Z11:AA11"/>
    <mergeCell ref="AC11:AD11"/>
    <mergeCell ref="T14:U14"/>
    <mergeCell ref="W14:X14"/>
    <mergeCell ref="Z14:AA14"/>
    <mergeCell ref="AC14:AD14"/>
    <mergeCell ref="AC13:AD13"/>
    <mergeCell ref="Q14:R14"/>
    <mergeCell ref="B94:AO98"/>
    <mergeCell ref="Z89:AA90"/>
    <mergeCell ref="AC89:AD90"/>
    <mergeCell ref="I91:M91"/>
    <mergeCell ref="B5:B91"/>
    <mergeCell ref="C83:H83"/>
    <mergeCell ref="I83:M83"/>
    <mergeCell ref="C78:H78"/>
    <mergeCell ref="I78:M78"/>
    <mergeCell ref="W75:X75"/>
    <mergeCell ref="Z75:AA75"/>
    <mergeCell ref="AC75:AD75"/>
    <mergeCell ref="AF75:AG75"/>
    <mergeCell ref="Z74:AA74"/>
    <mergeCell ref="C73:H73"/>
    <mergeCell ref="I73:M73"/>
    <mergeCell ref="Z13:AA13"/>
    <mergeCell ref="C21:H21"/>
    <mergeCell ref="I21:M21"/>
    <mergeCell ref="N21:O21"/>
    <mergeCell ref="Q21:R21"/>
    <mergeCell ref="T21:U21"/>
    <mergeCell ref="C14:H14"/>
    <mergeCell ref="I14:M14"/>
    <mergeCell ref="N14:O14"/>
    <mergeCell ref="Z15:AA15"/>
    <mergeCell ref="I19:M19"/>
    <mergeCell ref="N19:O19"/>
    <mergeCell ref="W17:X17"/>
    <mergeCell ref="W19:X19"/>
    <mergeCell ref="Q19:R19"/>
    <mergeCell ref="T19:U19"/>
    <mergeCell ref="I18:M18"/>
    <mergeCell ref="Z18:AA18"/>
    <mergeCell ref="N17:O17"/>
    <mergeCell ref="Q17:R17"/>
    <mergeCell ref="T17:U17"/>
    <mergeCell ref="I15:M15"/>
    <mergeCell ref="I75:M75"/>
    <mergeCell ref="C5:H7"/>
    <mergeCell ref="I5:M7"/>
    <mergeCell ref="N5:S7"/>
    <mergeCell ref="C13:H13"/>
    <mergeCell ref="I13:M13"/>
    <mergeCell ref="N13:O13"/>
    <mergeCell ref="Q13:R13"/>
    <mergeCell ref="W13:X13"/>
    <mergeCell ref="N73:O73"/>
    <mergeCell ref="Q73:R73"/>
    <mergeCell ref="C75:H75"/>
    <mergeCell ref="C8:H8"/>
    <mergeCell ref="W8:X8"/>
    <mergeCell ref="C63:H63"/>
    <mergeCell ref="C59:H59"/>
    <mergeCell ref="I59:M59"/>
    <mergeCell ref="N59:O59"/>
    <mergeCell ref="Q59:R59"/>
    <mergeCell ref="T59:U59"/>
    <mergeCell ref="Q66:R66"/>
    <mergeCell ref="T66:U66"/>
    <mergeCell ref="C60:H60"/>
    <mergeCell ref="I60:M60"/>
    <mergeCell ref="B3:G4"/>
    <mergeCell ref="AC8:AD8"/>
    <mergeCell ref="W10:X10"/>
    <mergeCell ref="Z10:AA10"/>
    <mergeCell ref="AC10:AD10"/>
    <mergeCell ref="AF10:AG10"/>
    <mergeCell ref="Z3:AE4"/>
    <mergeCell ref="AF3:AG4"/>
    <mergeCell ref="C9:H9"/>
    <mergeCell ref="I9:M9"/>
    <mergeCell ref="Z8:AA8"/>
    <mergeCell ref="H3:M4"/>
    <mergeCell ref="N3:S4"/>
    <mergeCell ref="T9:U9"/>
    <mergeCell ref="I8:M8"/>
    <mergeCell ref="N8:O8"/>
    <mergeCell ref="Q8:R8"/>
    <mergeCell ref="T8:U8"/>
    <mergeCell ref="Z5:AE7"/>
    <mergeCell ref="AF5:AP7"/>
    <mergeCell ref="AH10:AI10"/>
    <mergeCell ref="AH3:AI4"/>
    <mergeCell ref="AJ3:AJ4"/>
    <mergeCell ref="AP3:AP4"/>
    <mergeCell ref="AM3:AM4"/>
    <mergeCell ref="AF8:AG8"/>
    <mergeCell ref="W9:X9"/>
    <mergeCell ref="Z9:AA9"/>
    <mergeCell ref="AC9:AD9"/>
    <mergeCell ref="AF9:AG9"/>
    <mergeCell ref="AK8:AL8"/>
    <mergeCell ref="AH8:AI8"/>
    <mergeCell ref="AH9:AI9"/>
    <mergeCell ref="AK3:AL4"/>
    <mergeCell ref="AN3:AO4"/>
    <mergeCell ref="AN8:AO8"/>
    <mergeCell ref="AN9:AO9"/>
    <mergeCell ref="AF11:AG11"/>
    <mergeCell ref="C12:H12"/>
    <mergeCell ref="AK9:AL9"/>
    <mergeCell ref="AK10:AL10"/>
    <mergeCell ref="C10:H10"/>
    <mergeCell ref="I10:M10"/>
    <mergeCell ref="N10:O10"/>
    <mergeCell ref="Q10:R10"/>
    <mergeCell ref="N9:O9"/>
    <mergeCell ref="Q9:R9"/>
    <mergeCell ref="I12:M12"/>
    <mergeCell ref="N12:O12"/>
    <mergeCell ref="Q12:R12"/>
    <mergeCell ref="T12:U12"/>
    <mergeCell ref="W12:X12"/>
    <mergeCell ref="Z12:AA12"/>
    <mergeCell ref="AC12:AD12"/>
    <mergeCell ref="AF12:AG12"/>
    <mergeCell ref="C11:H11"/>
    <mergeCell ref="I11:M11"/>
    <mergeCell ref="N11:O11"/>
    <mergeCell ref="Q11:R11"/>
    <mergeCell ref="T11:U11"/>
    <mergeCell ref="W11:X11"/>
    <mergeCell ref="T20:U20"/>
    <mergeCell ref="AC39:AD39"/>
    <mergeCell ref="C39:H39"/>
    <mergeCell ref="I39:M39"/>
    <mergeCell ref="C15:H15"/>
    <mergeCell ref="C16:H16"/>
    <mergeCell ref="C17:H17"/>
    <mergeCell ref="C18:H18"/>
    <mergeCell ref="C19:H19"/>
    <mergeCell ref="N18:O18"/>
    <mergeCell ref="Q18:R18"/>
    <mergeCell ref="T18:U18"/>
    <mergeCell ref="W18:X18"/>
    <mergeCell ref="I17:M17"/>
    <mergeCell ref="T39:U39"/>
    <mergeCell ref="W39:X39"/>
    <mergeCell ref="Z39:AA39"/>
    <mergeCell ref="AC24:AD24"/>
    <mergeCell ref="N39:O39"/>
    <mergeCell ref="C20:H20"/>
    <mergeCell ref="I20:M20"/>
    <mergeCell ref="I38:M38"/>
    <mergeCell ref="C35:H35"/>
    <mergeCell ref="N37:O37"/>
    <mergeCell ref="Q37:R37"/>
    <mergeCell ref="C22:H22"/>
    <mergeCell ref="I22:M22"/>
    <mergeCell ref="N22:O22"/>
    <mergeCell ref="Q22:R22"/>
    <mergeCell ref="T22:U22"/>
    <mergeCell ref="T36:U36"/>
    <mergeCell ref="C30:H30"/>
    <mergeCell ref="C29:H29"/>
    <mergeCell ref="I29:M29"/>
    <mergeCell ref="I34:M34"/>
    <mergeCell ref="C37:H37"/>
    <mergeCell ref="I37:M37"/>
    <mergeCell ref="C27:H27"/>
    <mergeCell ref="I27:M27"/>
    <mergeCell ref="N27:O27"/>
    <mergeCell ref="I33:M33"/>
    <mergeCell ref="N31:O31"/>
    <mergeCell ref="Q31:R31"/>
    <mergeCell ref="T31:U31"/>
    <mergeCell ref="N32:O32"/>
    <mergeCell ref="AF22:AG22"/>
    <mergeCell ref="T25:U25"/>
    <mergeCell ref="T24:U24"/>
    <mergeCell ref="W24:X24"/>
    <mergeCell ref="C23:H23"/>
    <mergeCell ref="I23:M23"/>
    <mergeCell ref="C26:H26"/>
    <mergeCell ref="C25:H25"/>
    <mergeCell ref="C33:H33"/>
    <mergeCell ref="AF33:AG33"/>
    <mergeCell ref="AC32:AD32"/>
    <mergeCell ref="AF32:AG32"/>
    <mergeCell ref="Q32:R32"/>
    <mergeCell ref="AF29:AG29"/>
    <mergeCell ref="AF30:AG30"/>
    <mergeCell ref="T29:U29"/>
    <mergeCell ref="AF31:AG31"/>
    <mergeCell ref="AC26:AD26"/>
    <mergeCell ref="W26:X26"/>
    <mergeCell ref="T27:U27"/>
    <mergeCell ref="AF28:AG28"/>
    <mergeCell ref="Q33:R33"/>
    <mergeCell ref="T33:U33"/>
    <mergeCell ref="Q27:R27"/>
    <mergeCell ref="W36:X36"/>
    <mergeCell ref="N42:O42"/>
    <mergeCell ref="Q42:R42"/>
    <mergeCell ref="T42:U42"/>
    <mergeCell ref="W42:X42"/>
    <mergeCell ref="Z42:AA42"/>
    <mergeCell ref="N41:O41"/>
    <mergeCell ref="Q41:R41"/>
    <mergeCell ref="T41:U41"/>
    <mergeCell ref="W41:X41"/>
    <mergeCell ref="Z41:AA41"/>
    <mergeCell ref="N44:O44"/>
    <mergeCell ref="Q44:R44"/>
    <mergeCell ref="T44:U44"/>
    <mergeCell ref="W44:X44"/>
    <mergeCell ref="Z44:AA44"/>
    <mergeCell ref="N43:O43"/>
    <mergeCell ref="Q43:R43"/>
    <mergeCell ref="T43:U43"/>
    <mergeCell ref="W43:X43"/>
    <mergeCell ref="Z43:AA43"/>
    <mergeCell ref="N45:O45"/>
    <mergeCell ref="Q45:R45"/>
    <mergeCell ref="T45:U45"/>
    <mergeCell ref="W45:X45"/>
    <mergeCell ref="Z45:AA45"/>
    <mergeCell ref="AC45:AD45"/>
    <mergeCell ref="AF45:AG45"/>
    <mergeCell ref="AC47:AD47"/>
    <mergeCell ref="AF47:AG47"/>
    <mergeCell ref="C49:H49"/>
    <mergeCell ref="I49:M49"/>
    <mergeCell ref="N49:O49"/>
    <mergeCell ref="Q49:R49"/>
    <mergeCell ref="T49:U49"/>
    <mergeCell ref="W49:X49"/>
    <mergeCell ref="N47:O47"/>
    <mergeCell ref="Q47:R47"/>
    <mergeCell ref="T47:U47"/>
    <mergeCell ref="W47:X47"/>
    <mergeCell ref="C47:H47"/>
    <mergeCell ref="I47:M47"/>
    <mergeCell ref="C48:H48"/>
    <mergeCell ref="I48:M48"/>
    <mergeCell ref="N48:O48"/>
    <mergeCell ref="Q48:R48"/>
    <mergeCell ref="T48:U48"/>
    <mergeCell ref="W48:X48"/>
    <mergeCell ref="AQ5:AQ7"/>
    <mergeCell ref="AR5:AR7"/>
    <mergeCell ref="AQ3:AR4"/>
    <mergeCell ref="N46:O46"/>
    <mergeCell ref="Q46:R46"/>
    <mergeCell ref="T46:U46"/>
    <mergeCell ref="W46:X46"/>
    <mergeCell ref="Z46:AA46"/>
    <mergeCell ref="AC46:AD46"/>
    <mergeCell ref="AF46:AG46"/>
    <mergeCell ref="AC43:AD43"/>
    <mergeCell ref="AF43:AG43"/>
    <mergeCell ref="AC41:AD41"/>
    <mergeCell ref="AF41:AG41"/>
    <mergeCell ref="T13:U13"/>
    <mergeCell ref="AF13:AG13"/>
    <mergeCell ref="N20:O20"/>
    <mergeCell ref="Q20:R20"/>
    <mergeCell ref="Z40:AA40"/>
    <mergeCell ref="AC40:AD40"/>
    <mergeCell ref="AF14:AG14"/>
    <mergeCell ref="Z20:AA20"/>
    <mergeCell ref="AC20:AD20"/>
    <mergeCell ref="AF20:AG20"/>
  </mergeCells>
  <phoneticPr fontId="4"/>
  <dataValidations count="5">
    <dataValidation type="list" allowBlank="1" showInputMessage="1" showErrorMessage="1" sqref="AF3" xr:uid="{00000000-0002-0000-0100-000000000000}">
      <formula1>"昭和,平成,令和"</formula1>
    </dataValidation>
    <dataValidation type="list" allowBlank="1" showInputMessage="1" showErrorMessage="1" sqref="AH78:AH87 AF8:AG87" xr:uid="{00000000-0002-0000-0100-000001000000}">
      <formula1>$B$126:$B$128</formula1>
    </dataValidation>
    <dataValidation allowBlank="1" showInputMessage="1" showErrorMessage="1" prompt="利用定員を入力すること。_x000a_（注1）分園がある場合、本園+分園の合計定員を記入すること。_x000a_（注2）認定こども園の場合、1号+2・3号の合計定員を記入すること。" sqref="H3" xr:uid="{00000000-0002-0000-0100-000002000000}"/>
    <dataValidation type="list" allowBlank="1" showInputMessage="1" showErrorMessage="1" sqref="I8:M87" xr:uid="{00000000-0002-0000-0100-000003000000}">
      <formula1>$C$109:$C$125</formula1>
    </dataValidation>
    <dataValidation type="list" allowBlank="1" showInputMessage="1" showErrorMessage="1" sqref="AQ8:AR77" xr:uid="{19266C88-8BB4-4E63-BCA7-CF36A17EA530}">
      <formula1>$B$140:$B$141</formula1>
    </dataValidation>
  </dataValidations>
  <printOptions horizontalCentered="1"/>
  <pageMargins left="0.70866141732283472" right="0.51181102362204722" top="0.35433070866141736" bottom="0.35433070866141736" header="0.31496062992125984" footer="0.31496062992125984"/>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8FE71-4DBB-4C3F-81A5-CD4999B6192F}">
  <sheetPr>
    <pageSetUpPr fitToPage="1"/>
  </sheetPr>
  <dimension ref="A1:T122"/>
  <sheetViews>
    <sheetView view="pageBreakPreview" zoomScale="70" zoomScaleNormal="70" zoomScaleSheetLayoutView="70" workbookViewId="0">
      <selection activeCell="P53" sqref="P53"/>
    </sheetView>
  </sheetViews>
  <sheetFormatPr defaultColWidth="9" defaultRowHeight="18.75"/>
  <cols>
    <col min="1" max="1" width="2.875" style="240" customWidth="1"/>
    <col min="2" max="2" width="3" style="241" customWidth="1"/>
    <col min="3" max="3" width="12.125" style="241" customWidth="1"/>
    <col min="4" max="4" width="20.625" style="241" customWidth="1"/>
    <col min="5" max="5" width="10" style="241" customWidth="1"/>
    <col min="6" max="6" width="10" style="242" customWidth="1"/>
    <col min="7" max="7" width="10.625" style="242" customWidth="1"/>
    <col min="8" max="8" width="13.125" style="242" customWidth="1"/>
    <col min="9" max="9" width="10.125" style="242" customWidth="1"/>
    <col min="10" max="12" width="10.125" style="240" customWidth="1"/>
    <col min="13" max="13" width="3.375" style="240" customWidth="1"/>
    <col min="14" max="14" width="1.375" style="240" customWidth="1"/>
    <col min="15" max="15" width="14.25" style="240" customWidth="1"/>
    <col min="16" max="16" width="11.625" style="240" customWidth="1"/>
    <col min="17" max="17" width="9" style="240"/>
    <col min="18" max="18" width="1.375" style="240" customWidth="1"/>
    <col min="19" max="19" width="14.25" style="240" customWidth="1"/>
    <col min="20" max="20" width="11.625" style="240" customWidth="1"/>
    <col min="21" max="16384" width="9" style="240"/>
  </cols>
  <sheetData>
    <row r="1" spans="1:20" s="239" customFormat="1" ht="23.25" customHeight="1">
      <c r="A1" s="236" t="s">
        <v>252</v>
      </c>
      <c r="B1" s="237"/>
      <c r="C1" s="237"/>
      <c r="D1" s="237"/>
      <c r="E1" s="237"/>
      <c r="F1" s="238"/>
      <c r="G1" s="238"/>
      <c r="H1" s="238"/>
      <c r="I1" s="238"/>
      <c r="M1" s="240"/>
      <c r="N1" s="240"/>
      <c r="O1" s="240"/>
      <c r="P1" s="240"/>
      <c r="Q1" s="240"/>
      <c r="R1" s="240"/>
      <c r="S1" s="240"/>
      <c r="T1" s="240"/>
    </row>
    <row r="2" spans="1:20" ht="19.5" customHeight="1" thickBot="1">
      <c r="A2" s="241"/>
    </row>
    <row r="3" spans="1:20" ht="19.5" customHeight="1" thickBot="1">
      <c r="A3" s="241"/>
      <c r="B3" s="1023" t="s">
        <v>224</v>
      </c>
      <c r="C3" s="1023"/>
      <c r="D3" s="1024">
        <f>'1-1_児童数計算表'!$M$3</f>
        <v>0</v>
      </c>
      <c r="E3" s="1025"/>
      <c r="F3" s="1025"/>
      <c r="G3" s="1025"/>
      <c r="H3" s="1026"/>
    </row>
    <row r="4" spans="1:20" ht="19.5" customHeight="1">
      <c r="A4" s="241"/>
      <c r="E4" s="243"/>
      <c r="F4" s="243"/>
      <c r="G4" s="243"/>
      <c r="H4" s="243"/>
    </row>
    <row r="5" spans="1:20" ht="19.5" customHeight="1" thickBot="1">
      <c r="A5" s="244" t="s">
        <v>253</v>
      </c>
      <c r="E5" s="243"/>
      <c r="F5" s="243"/>
      <c r="G5" s="243"/>
      <c r="H5" s="243"/>
    </row>
    <row r="6" spans="1:20" ht="19.5" customHeight="1" thickBot="1">
      <c r="A6" s="244"/>
      <c r="B6" s="245"/>
      <c r="C6" s="246"/>
      <c r="D6" s="246"/>
      <c r="E6" s="247" t="s">
        <v>254</v>
      </c>
      <c r="F6" s="248" t="s">
        <v>255</v>
      </c>
      <c r="G6" s="243"/>
      <c r="H6" s="243"/>
      <c r="I6" s="243"/>
      <c r="J6" s="248" t="s">
        <v>255</v>
      </c>
    </row>
    <row r="7" spans="1:20" ht="37.5" customHeight="1" thickBot="1">
      <c r="A7" s="244"/>
      <c r="B7" s="1027" t="s">
        <v>99</v>
      </c>
      <c r="C7" s="1028"/>
      <c r="D7" s="1028"/>
      <c r="E7" s="249" t="str">
        <f>IF('2_区分12加算額計算表'!$D$5=【リスト】!$B$3,"あり","なし")</f>
        <v>なし</v>
      </c>
      <c r="F7" s="250" t="s">
        <v>256</v>
      </c>
      <c r="G7" s="243"/>
      <c r="H7" s="243"/>
      <c r="I7" s="243"/>
      <c r="J7" s="250" t="str">
        <f>IF(E7="あり","分園分を記入","入力不要")</f>
        <v>入力不要</v>
      </c>
    </row>
    <row r="8" spans="1:20" ht="19.5" customHeight="1" thickBot="1">
      <c r="A8" s="244"/>
      <c r="B8" s="1027" t="s">
        <v>257</v>
      </c>
      <c r="C8" s="1028"/>
      <c r="D8" s="1028"/>
      <c r="E8" s="1028"/>
      <c r="F8" s="251">
        <f>'2_区分12加算額計算表'!$D$6</f>
        <v>0</v>
      </c>
      <c r="G8" s="243"/>
      <c r="H8" s="243"/>
      <c r="I8" s="243"/>
      <c r="J8" s="251">
        <f>'2_区分12加算額計算表'!$D$7</f>
        <v>0</v>
      </c>
      <c r="N8" s="240" t="s">
        <v>298</v>
      </c>
    </row>
    <row r="9" spans="1:20" ht="19.5" customHeight="1" thickBot="1">
      <c r="A9" s="244"/>
      <c r="B9" s="1029" t="s">
        <v>258</v>
      </c>
      <c r="C9" s="1030"/>
      <c r="D9" s="1030"/>
      <c r="E9" s="1030"/>
      <c r="F9" s="252">
        <f>F10+F11+F12+F14</f>
        <v>0</v>
      </c>
      <c r="H9" s="243"/>
      <c r="I9" s="243"/>
      <c r="J9" s="252">
        <f>J10+J11+J12+J14</f>
        <v>0</v>
      </c>
      <c r="N9" s="253" t="s">
        <v>299</v>
      </c>
      <c r="O9" s="254"/>
      <c r="P9" s="255" t="s">
        <v>300</v>
      </c>
      <c r="R9" s="256" t="s">
        <v>301</v>
      </c>
      <c r="S9" s="256"/>
      <c r="T9" s="255" t="s">
        <v>300</v>
      </c>
    </row>
    <row r="10" spans="1:20" ht="19.5" customHeight="1" thickBot="1">
      <c r="A10" s="244"/>
      <c r="B10" s="257"/>
      <c r="C10" s="1031" t="s">
        <v>259</v>
      </c>
      <c r="D10" s="1032"/>
      <c r="E10" s="258"/>
      <c r="F10" s="222"/>
      <c r="G10" s="243"/>
      <c r="H10" s="243"/>
      <c r="I10" s="243"/>
      <c r="J10" s="222"/>
      <c r="N10" s="259" t="s">
        <v>302</v>
      </c>
      <c r="O10" s="260"/>
      <c r="P10" s="261">
        <f>SUM('1-1_児童数計算表'!$Q$30:$Q$31)</f>
        <v>0</v>
      </c>
      <c r="R10" s="262" t="s">
        <v>302</v>
      </c>
      <c r="S10" s="263"/>
      <c r="T10" s="261">
        <f>SUM('1-2_児童数計算表_分園'!$Q$30:$Q$31)</f>
        <v>0</v>
      </c>
    </row>
    <row r="11" spans="1:20" ht="19.5" customHeight="1" thickBot="1">
      <c r="A11" s="244"/>
      <c r="B11" s="257"/>
      <c r="C11" s="1031" t="s">
        <v>260</v>
      </c>
      <c r="D11" s="1032"/>
      <c r="E11" s="258"/>
      <c r="F11" s="223"/>
      <c r="G11" s="243"/>
      <c r="H11" s="243"/>
      <c r="I11" s="243"/>
      <c r="J11" s="223"/>
      <c r="N11" s="262" t="s">
        <v>273</v>
      </c>
      <c r="O11" s="260"/>
      <c r="P11" s="261">
        <f>'1-1_児童数計算表'!$Q$32</f>
        <v>0</v>
      </c>
      <c r="R11" s="262" t="s">
        <v>273</v>
      </c>
      <c r="S11" s="263"/>
      <c r="T11" s="261">
        <f>'1-2_児童数計算表_分園'!$Q$32</f>
        <v>0</v>
      </c>
    </row>
    <row r="12" spans="1:20" ht="19.149999999999999" customHeight="1" thickBot="1">
      <c r="A12" s="244"/>
      <c r="B12" s="257"/>
      <c r="C12" s="1032" t="s">
        <v>261</v>
      </c>
      <c r="D12" s="1033"/>
      <c r="E12" s="258"/>
      <c r="F12" s="224"/>
      <c r="G12" s="243"/>
      <c r="H12" s="243"/>
      <c r="I12" s="243"/>
      <c r="J12" s="224"/>
      <c r="N12" s="262" t="s">
        <v>303</v>
      </c>
      <c r="O12" s="260"/>
      <c r="P12" s="261">
        <f>SUM('1-1_児童数計算表'!$Q$33:$Q$34)</f>
        <v>0</v>
      </c>
      <c r="R12" s="262" t="s">
        <v>303</v>
      </c>
      <c r="S12" s="263"/>
      <c r="T12" s="261">
        <f>SUM('1-2_児童数計算表_分園'!$Q$33:$Q$34)</f>
        <v>0</v>
      </c>
    </row>
    <row r="13" spans="1:20" ht="19.149999999999999" customHeight="1" thickBot="1">
      <c r="A13" s="244"/>
      <c r="B13" s="257"/>
      <c r="C13" s="1034" t="s">
        <v>262</v>
      </c>
      <c r="D13" s="1035"/>
      <c r="E13" s="264"/>
      <c r="F13" s="225"/>
      <c r="G13" s="243"/>
      <c r="H13" s="243"/>
      <c r="I13" s="243"/>
      <c r="J13" s="225"/>
      <c r="N13" s="262"/>
      <c r="O13" s="260" t="s">
        <v>304</v>
      </c>
      <c r="P13" s="261">
        <f>'1-1_児童数計算表'!$Q$34</f>
        <v>0</v>
      </c>
      <c r="R13" s="262"/>
      <c r="S13" s="260" t="s">
        <v>304</v>
      </c>
      <c r="T13" s="261">
        <f>'1-2_児童数計算表_分園'!$Q$34</f>
        <v>0</v>
      </c>
    </row>
    <row r="14" spans="1:20" ht="19.149999999999999" customHeight="1" thickBot="1">
      <c r="A14" s="241"/>
      <c r="B14" s="265"/>
      <c r="C14" s="1036" t="s">
        <v>240</v>
      </c>
      <c r="D14" s="1037"/>
      <c r="E14" s="266"/>
      <c r="F14" s="226"/>
      <c r="G14" s="243"/>
      <c r="H14" s="243"/>
      <c r="J14" s="227"/>
      <c r="N14" s="262" t="s">
        <v>305</v>
      </c>
      <c r="O14" s="260"/>
      <c r="P14" s="261">
        <f>'1-1_児童数計算表'!$Q$35</f>
        <v>0</v>
      </c>
      <c r="R14" s="262" t="s">
        <v>305</v>
      </c>
      <c r="S14" s="263"/>
      <c r="T14" s="261">
        <f>'1-2_児童数計算表_分園'!$Q$35</f>
        <v>0</v>
      </c>
    </row>
    <row r="15" spans="1:20" ht="42.75" customHeight="1">
      <c r="A15" s="241"/>
      <c r="B15" s="267" t="s">
        <v>263</v>
      </c>
      <c r="C15" s="1038" t="s">
        <v>264</v>
      </c>
      <c r="D15" s="1038"/>
      <c r="E15" s="1038"/>
      <c r="F15" s="1038"/>
      <c r="G15" s="1038"/>
      <c r="H15" s="1038"/>
      <c r="I15" s="1038"/>
      <c r="J15" s="1038"/>
      <c r="K15" s="1038"/>
      <c r="L15" s="1038"/>
    </row>
    <row r="16" spans="1:20" ht="19.5" customHeight="1">
      <c r="A16" s="241"/>
      <c r="B16" s="268"/>
      <c r="C16" s="269"/>
      <c r="D16" s="269"/>
      <c r="E16" s="269"/>
      <c r="F16" s="269"/>
      <c r="G16" s="269"/>
      <c r="H16" s="269"/>
      <c r="N16" s="240" t="s">
        <v>306</v>
      </c>
    </row>
    <row r="17" spans="1:20" ht="19.5" customHeight="1" thickBot="1">
      <c r="A17" s="244" t="s">
        <v>265</v>
      </c>
      <c r="N17" s="256" t="s">
        <v>299</v>
      </c>
      <c r="O17" s="256"/>
      <c r="P17" s="255" t="s">
        <v>300</v>
      </c>
      <c r="R17" s="256" t="s">
        <v>301</v>
      </c>
      <c r="S17" s="256"/>
      <c r="T17" s="255" t="s">
        <v>300</v>
      </c>
    </row>
    <row r="18" spans="1:20" ht="19.5" customHeight="1" thickBot="1">
      <c r="A18" s="244"/>
      <c r="E18" s="1017" t="s">
        <v>266</v>
      </c>
      <c r="F18" s="1018"/>
      <c r="G18" s="1018"/>
      <c r="H18" s="1019"/>
      <c r="I18" s="1020" t="str">
        <f>IF(E7="あり","分園分","選択不要")</f>
        <v>選択不要</v>
      </c>
      <c r="J18" s="1021"/>
      <c r="K18" s="1021"/>
      <c r="L18" s="1022"/>
      <c r="N18" s="262" t="s">
        <v>302</v>
      </c>
      <c r="O18" s="260"/>
      <c r="P18" s="261">
        <f>SUM('1-1_児童数計算表'!$Q$45:$Q$46)</f>
        <v>0</v>
      </c>
      <c r="R18" s="262" t="s">
        <v>302</v>
      </c>
      <c r="S18" s="263"/>
      <c r="T18" s="261">
        <f>SUM('1-2_児童数計算表_分園'!$Q$45:$Q$46)</f>
        <v>0</v>
      </c>
    </row>
    <row r="19" spans="1:20" ht="33" customHeight="1" thickBot="1">
      <c r="B19" s="245"/>
      <c r="C19" s="246"/>
      <c r="D19" s="246"/>
      <c r="E19" s="270" t="s">
        <v>267</v>
      </c>
      <c r="F19" s="271"/>
      <c r="G19" s="1042" t="s">
        <v>268</v>
      </c>
      <c r="H19" s="1043"/>
      <c r="I19" s="272" t="s">
        <v>267</v>
      </c>
      <c r="J19" s="273"/>
      <c r="K19" s="1044" t="s">
        <v>268</v>
      </c>
      <c r="L19" s="1045"/>
      <c r="N19" s="262" t="s">
        <v>273</v>
      </c>
      <c r="O19" s="260"/>
      <c r="P19" s="261">
        <f>'1-1_児童数計算表'!$Q$47</f>
        <v>0</v>
      </c>
      <c r="R19" s="262" t="s">
        <v>273</v>
      </c>
      <c r="S19" s="263"/>
      <c r="T19" s="261">
        <f>'1-2_児童数計算表_分園'!$Q$47</f>
        <v>0</v>
      </c>
    </row>
    <row r="20" spans="1:20" ht="19.5" customHeight="1" thickBot="1">
      <c r="B20" s="274" t="s">
        <v>269</v>
      </c>
      <c r="C20" s="246" t="s">
        <v>270</v>
      </c>
      <c r="D20" s="275"/>
      <c r="E20" s="276"/>
      <c r="F20" s="277"/>
      <c r="G20" s="278"/>
      <c r="H20" s="279"/>
      <c r="I20" s="278"/>
      <c r="J20" s="280"/>
      <c r="K20" s="281"/>
      <c r="L20" s="282"/>
      <c r="N20" s="262" t="s">
        <v>303</v>
      </c>
      <c r="O20" s="260"/>
      <c r="P20" s="261">
        <f>SUM('1-1_児童数計算表'!$Q$48:$Q$49)</f>
        <v>0</v>
      </c>
      <c r="R20" s="262" t="s">
        <v>303</v>
      </c>
      <c r="S20" s="263"/>
      <c r="T20" s="261">
        <f>SUM('1-2_児童数計算表_分園'!$Q$48:$Q$49)</f>
        <v>0</v>
      </c>
    </row>
    <row r="21" spans="1:20" ht="19.5" customHeight="1" thickBot="1">
      <c r="B21" s="283"/>
      <c r="C21" s="284" t="s">
        <v>271</v>
      </c>
      <c r="D21" s="285"/>
      <c r="E21" s="286"/>
      <c r="F21" s="287">
        <f>F10</f>
        <v>0</v>
      </c>
      <c r="G21" s="288">
        <f>IF(E22="なし",F21/30,F21/25)</f>
        <v>0</v>
      </c>
      <c r="H21" s="289">
        <f>ROUNDDOWN(G21,1)</f>
        <v>0</v>
      </c>
      <c r="I21" s="284"/>
      <c r="J21" s="287">
        <f>IF(E7="あり",J10,0)</f>
        <v>0</v>
      </c>
      <c r="K21" s="290">
        <f>IF(I22="なし",J21/30,J21/25)</f>
        <v>0</v>
      </c>
      <c r="L21" s="291">
        <f>ROUNDDOWN(K21,1)</f>
        <v>0</v>
      </c>
      <c r="N21" s="262"/>
      <c r="O21" s="260" t="s">
        <v>304</v>
      </c>
      <c r="P21" s="261">
        <f>'1-1_児童数計算表'!$Q$49</f>
        <v>0</v>
      </c>
      <c r="R21" s="262"/>
      <c r="S21" s="263" t="s">
        <v>304</v>
      </c>
      <c r="T21" s="261">
        <f>'1-2_児童数計算表_分園'!$Q$49</f>
        <v>0</v>
      </c>
    </row>
    <row r="22" spans="1:20" ht="19.5" customHeight="1" thickBot="1">
      <c r="B22" s="283"/>
      <c r="C22" s="284" t="s">
        <v>272</v>
      </c>
      <c r="D22" s="285"/>
      <c r="E22" s="292" t="str">
        <f>IF('2_区分12加算額計算表'!$F$23=【リスト】!$C$2,"あり","なし")</f>
        <v>なし</v>
      </c>
      <c r="F22" s="293"/>
      <c r="G22" s="294"/>
      <c r="H22" s="295"/>
      <c r="I22" s="296" t="str">
        <f>E22</f>
        <v>なし</v>
      </c>
      <c r="J22" s="293"/>
      <c r="K22" s="294"/>
      <c r="L22" s="295"/>
      <c r="N22" s="262" t="s">
        <v>305</v>
      </c>
      <c r="O22" s="260"/>
      <c r="P22" s="261">
        <f>'1-1_児童数計算表'!$Q$50</f>
        <v>0</v>
      </c>
      <c r="R22" s="262" t="s">
        <v>305</v>
      </c>
      <c r="S22" s="263"/>
      <c r="T22" s="261">
        <f>'1-2_児童数計算表_分園'!$Q$50</f>
        <v>0</v>
      </c>
    </row>
    <row r="23" spans="1:20" ht="19.5" customHeight="1">
      <c r="B23" s="283"/>
      <c r="C23" s="297" t="s">
        <v>273</v>
      </c>
      <c r="D23" s="298"/>
      <c r="E23" s="299"/>
      <c r="F23" s="300">
        <f>F11</f>
        <v>0</v>
      </c>
      <c r="G23" s="288">
        <f>IF(E24="なし",F23/20,F23/15)</f>
        <v>0</v>
      </c>
      <c r="H23" s="301">
        <f>ROUNDDOWN(G23,1)</f>
        <v>0</v>
      </c>
      <c r="I23" s="241"/>
      <c r="J23" s="287">
        <f>IF(E7="あり",J11,0)</f>
        <v>0</v>
      </c>
      <c r="K23" s="288">
        <f>IF(I24="なし",J23/20,J23/15)</f>
        <v>0</v>
      </c>
      <c r="L23" s="302">
        <f>ROUNDDOWN(K23,1)</f>
        <v>0</v>
      </c>
    </row>
    <row r="24" spans="1:20" ht="19.5" customHeight="1">
      <c r="B24" s="283"/>
      <c r="C24" s="297" t="s">
        <v>274</v>
      </c>
      <c r="D24" s="298"/>
      <c r="E24" s="292" t="str">
        <f>IF('2_区分12加算額計算表'!$F$22=【リスト】!$C$2,"あり","なし")</f>
        <v>なし</v>
      </c>
      <c r="F24" s="303"/>
      <c r="G24" s="304"/>
      <c r="H24" s="305"/>
      <c r="I24" s="296" t="str">
        <f>E24</f>
        <v>なし</v>
      </c>
      <c r="J24" s="303"/>
      <c r="K24" s="304"/>
      <c r="L24" s="305"/>
    </row>
    <row r="25" spans="1:20" ht="19.5" customHeight="1">
      <c r="B25" s="283"/>
      <c r="C25" s="297" t="s">
        <v>261</v>
      </c>
      <c r="D25" s="298"/>
      <c r="E25" s="306"/>
      <c r="F25" s="300">
        <f>F12</f>
        <v>0</v>
      </c>
      <c r="G25" s="288">
        <f>IF(E26="なし",F25*1/6,(F25-F13)*1/6+F13*1/5)</f>
        <v>0</v>
      </c>
      <c r="H25" s="301">
        <f>ROUNDDOWN(G25,1)</f>
        <v>0</v>
      </c>
      <c r="I25" s="297"/>
      <c r="J25" s="287">
        <f>IF(E7="あり",J12,0)</f>
        <v>0</v>
      </c>
      <c r="K25" s="307" t="str">
        <f>IF(OR(E7="なし",TRIM(E7)=""), "0.00", IF(I26="なし", J25*1/6, (J25-J13)*1/6 + J13*1/5))</f>
        <v>0.00</v>
      </c>
      <c r="L25" s="302">
        <f>ROUNDDOWN(K25,1)</f>
        <v>0</v>
      </c>
    </row>
    <row r="26" spans="1:20" ht="19.5" customHeight="1">
      <c r="B26" s="283"/>
      <c r="C26" s="308" t="s">
        <v>275</v>
      </c>
      <c r="D26" s="309"/>
      <c r="E26" s="310" t="str">
        <f>IF('2_区分12加算額計算表'!$F$24=【リスト】!$C$2,"あり","なし")</f>
        <v>なし</v>
      </c>
      <c r="F26" s="311"/>
      <c r="G26" s="312"/>
      <c r="H26" s="313"/>
      <c r="I26" s="296" t="str">
        <f>E26</f>
        <v>なし</v>
      </c>
      <c r="J26" s="314"/>
      <c r="K26" s="312"/>
      <c r="L26" s="313"/>
    </row>
    <row r="27" spans="1:20" ht="19.5" customHeight="1" thickBot="1">
      <c r="B27" s="283"/>
      <c r="C27" s="315" t="s">
        <v>240</v>
      </c>
      <c r="D27" s="316"/>
      <c r="E27" s="317"/>
      <c r="F27" s="318">
        <f>F14</f>
        <v>0</v>
      </c>
      <c r="G27" s="319">
        <f>F27*1/3</f>
        <v>0</v>
      </c>
      <c r="H27" s="320">
        <f>ROUNDDOWN(G27,1)</f>
        <v>0</v>
      </c>
      <c r="I27" s="317"/>
      <c r="J27" s="318">
        <f>IF(E7="あり",J14,0)</f>
        <v>0</v>
      </c>
      <c r="K27" s="319">
        <f>J27*1/3</f>
        <v>0</v>
      </c>
      <c r="L27" s="321">
        <f>ROUNDDOWN(K27,1)</f>
        <v>0</v>
      </c>
    </row>
    <row r="28" spans="1:20" ht="19.5" customHeight="1" thickTop="1">
      <c r="B28" s="322"/>
      <c r="C28" s="265" t="s">
        <v>276</v>
      </c>
      <c r="D28" s="322"/>
      <c r="E28" s="323"/>
      <c r="F28" s="324"/>
      <c r="G28" s="325"/>
      <c r="H28" s="326">
        <f>ROUND(SUM(H21:H27),0)</f>
        <v>0</v>
      </c>
      <c r="J28" s="327"/>
      <c r="K28" s="325"/>
      <c r="L28" s="328">
        <f>ROUND(SUM(L21:L27),0)</f>
        <v>0</v>
      </c>
    </row>
    <row r="29" spans="1:20" ht="19.5" customHeight="1">
      <c r="B29" s="329" t="s">
        <v>277</v>
      </c>
      <c r="C29" s="330" t="s">
        <v>278</v>
      </c>
      <c r="D29" s="275"/>
      <c r="E29" s="331" t="str">
        <f>IF('2_区分12加算額計算表'!$D$18&gt;0,"あり","なし")</f>
        <v>なし</v>
      </c>
      <c r="F29" s="277"/>
      <c r="G29" s="332"/>
      <c r="H29" s="333">
        <f>IF(E29="あり",1.4,0)</f>
        <v>0</v>
      </c>
      <c r="I29" s="334" t="str">
        <f>IF('2_区分12加算額計算表'!$H$18&gt;0,"あり","なし")</f>
        <v>なし</v>
      </c>
      <c r="J29" s="277"/>
      <c r="K29" s="332"/>
      <c r="L29" s="335">
        <f>IF(E7="あり",IF(I29="あり",1.4,0),0)</f>
        <v>0</v>
      </c>
    </row>
    <row r="30" spans="1:20" ht="19.5" customHeight="1">
      <c r="B30" s="329" t="s">
        <v>279</v>
      </c>
      <c r="C30" s="330" t="s">
        <v>280</v>
      </c>
      <c r="D30" s="275"/>
      <c r="E30" s="331" t="str">
        <f>IF('2_区分12加算額計算表'!$F$29=【リスト】!$C$2,"あり","なし")</f>
        <v>なし</v>
      </c>
      <c r="F30" s="277"/>
      <c r="G30" s="332"/>
      <c r="H30" s="333">
        <f>IF(E30="あり",1,0)</f>
        <v>0</v>
      </c>
      <c r="I30" s="1046" t="str">
        <f>IF($E$7="あり","本園分で選択","－")</f>
        <v>－</v>
      </c>
      <c r="J30" s="1047"/>
      <c r="K30" s="281"/>
      <c r="L30" s="282"/>
    </row>
    <row r="31" spans="1:20" ht="19.5" customHeight="1">
      <c r="B31" s="329" t="s">
        <v>281</v>
      </c>
      <c r="C31" s="336" t="s">
        <v>282</v>
      </c>
      <c r="D31" s="275"/>
      <c r="E31" s="331" t="str">
        <f>IF('2_区分12加算額計算表'!$F$31=【リスト】!$C$2,"あり","なし")</f>
        <v>なし</v>
      </c>
      <c r="F31" s="277"/>
      <c r="G31" s="332"/>
      <c r="H31" s="333">
        <f>IF(E31="あり",0.3,0)</f>
        <v>0</v>
      </c>
      <c r="I31" s="1046" t="str">
        <f t="shared" ref="I31:I34" si="0">IF($E$7="あり","本園分で選択","－")</f>
        <v>－</v>
      </c>
      <c r="J31" s="1047"/>
      <c r="K31" s="281"/>
      <c r="L31" s="282"/>
    </row>
    <row r="32" spans="1:20" ht="19.5" customHeight="1" thickBot="1">
      <c r="B32" s="329" t="s">
        <v>283</v>
      </c>
      <c r="C32" s="330" t="s">
        <v>15</v>
      </c>
      <c r="D32" s="275"/>
      <c r="E32" s="331" t="str">
        <f>IF('2_区分12加算額計算表'!$F$25=【リスト】!$C$2,"あり","なし")</f>
        <v>なし</v>
      </c>
      <c r="F32" s="337"/>
      <c r="G32" s="332"/>
      <c r="H32" s="333">
        <f>IF(E32="あり",0.5,0)</f>
        <v>0</v>
      </c>
      <c r="I32" s="1046" t="str">
        <f t="shared" si="0"/>
        <v>－</v>
      </c>
      <c r="J32" s="1047"/>
      <c r="K32" s="281"/>
      <c r="L32" s="282"/>
    </row>
    <row r="33" spans="1:12" ht="19.5" customHeight="1" thickBot="1">
      <c r="B33" s="329" t="s">
        <v>284</v>
      </c>
      <c r="C33" s="330" t="s">
        <v>285</v>
      </c>
      <c r="D33" s="275"/>
      <c r="E33" s="338" t="str">
        <f>IF('2_区分12加算額計算表'!$F$27=【リスト】!$C$2,"あり","なし")</f>
        <v>なし</v>
      </c>
      <c r="F33" s="251">
        <f>'2_区分12加算額計算表'!$I$27</f>
        <v>0</v>
      </c>
      <c r="G33" s="332"/>
      <c r="H33" s="333">
        <f>IF(E33="あり",F33,0)</f>
        <v>0</v>
      </c>
      <c r="I33" s="1046" t="str">
        <f t="shared" si="0"/>
        <v>－</v>
      </c>
      <c r="J33" s="1047"/>
      <c r="K33" s="281"/>
      <c r="L33" s="282"/>
    </row>
    <row r="34" spans="1:12" ht="19.5" customHeight="1">
      <c r="B34" s="329" t="s">
        <v>286</v>
      </c>
      <c r="C34" s="1028" t="s">
        <v>17</v>
      </c>
      <c r="D34" s="1039"/>
      <c r="E34" s="331" t="str">
        <f>IF('2_区分12加算額計算表'!$F$32=【リスト】!$E$2,"あり","なし")</f>
        <v>なし</v>
      </c>
      <c r="F34" s="339"/>
      <c r="G34" s="332"/>
      <c r="H34" s="333">
        <f>IF(E34="あり",0.6,0)</f>
        <v>0</v>
      </c>
      <c r="I34" s="1040" t="str">
        <f t="shared" si="0"/>
        <v>－</v>
      </c>
      <c r="J34" s="1041"/>
      <c r="K34" s="340"/>
      <c r="L34" s="341"/>
    </row>
    <row r="35" spans="1:12" ht="19.5" customHeight="1" thickBot="1">
      <c r="B35" s="342" t="s">
        <v>287</v>
      </c>
      <c r="C35" s="343"/>
      <c r="D35" s="343"/>
      <c r="E35" s="344"/>
      <c r="F35" s="345"/>
      <c r="G35" s="346"/>
      <c r="H35" s="347">
        <f>IF(F8&lt;=40,1.5,IF(F8&lt;=90,2.5,IF(F8&lt;=150,2.3,IF(F8&gt;=151,3.3,0))))</f>
        <v>1.5</v>
      </c>
      <c r="I35" s="348"/>
      <c r="J35" s="349"/>
      <c r="K35" s="350"/>
      <c r="L35" s="351">
        <f>IF(E7="あり",IF(J8&lt;=40,1.5,IF(J8&lt;=90,2.5,IF(J8&lt;=150,2.3,IF(J8&gt;=151,3.3,0)))),0)</f>
        <v>0</v>
      </c>
    </row>
    <row r="36" spans="1:12" ht="19.5" customHeight="1" thickTop="1" thickBot="1">
      <c r="B36" s="352" t="s">
        <v>241</v>
      </c>
      <c r="C36" s="353"/>
      <c r="D36" s="353"/>
      <c r="E36" s="299"/>
      <c r="F36" s="354"/>
      <c r="G36" s="355"/>
      <c r="H36" s="356">
        <f>SUM(H35,H28,H29:H34)</f>
        <v>1.5</v>
      </c>
      <c r="J36" s="357"/>
      <c r="K36" s="358"/>
      <c r="L36" s="359">
        <f>SUM(L28,L29,,L35)</f>
        <v>0</v>
      </c>
    </row>
    <row r="37" spans="1:12" ht="19.5" customHeight="1" thickBot="1">
      <c r="B37" s="360" t="s">
        <v>288</v>
      </c>
      <c r="C37" s="361"/>
      <c r="D37" s="361"/>
      <c r="E37" s="362"/>
      <c r="F37" s="363"/>
      <c r="G37" s="364"/>
      <c r="H37" s="365">
        <f>ROUND(H36,0)</f>
        <v>2</v>
      </c>
      <c r="I37" s="366"/>
      <c r="J37" s="367"/>
      <c r="K37" s="368"/>
      <c r="L37" s="365">
        <f>ROUND(L36,0)</f>
        <v>0</v>
      </c>
    </row>
    <row r="38" spans="1:12" ht="19.5" customHeight="1">
      <c r="B38" s="353"/>
      <c r="C38" s="353"/>
      <c r="D38" s="353"/>
      <c r="H38" s="369"/>
      <c r="I38" s="370"/>
    </row>
    <row r="39" spans="1:12" ht="19.5" customHeight="1" thickBot="1">
      <c r="A39" s="371" t="s">
        <v>289</v>
      </c>
      <c r="G39" s="372"/>
      <c r="H39" s="373" t="s">
        <v>290</v>
      </c>
      <c r="I39" s="374" t="s">
        <v>291</v>
      </c>
    </row>
    <row r="40" spans="1:12" ht="19.5" customHeight="1" thickBot="1">
      <c r="B40" s="375" t="s">
        <v>292</v>
      </c>
      <c r="C40" s="376"/>
      <c r="D40" s="376"/>
      <c r="E40" s="377"/>
      <c r="F40" s="378"/>
      <c r="G40" s="379">
        <f>(H37+L37)/3</f>
        <v>0.66666666666666663</v>
      </c>
      <c r="H40" s="380">
        <f>IF(ROUND(G40,0)=0,1,ROUND(G40,0))</f>
        <v>1</v>
      </c>
      <c r="I40" s="400"/>
    </row>
    <row r="41" spans="1:12" ht="19.5" customHeight="1" thickBot="1">
      <c r="B41" s="381" t="s">
        <v>293</v>
      </c>
      <c r="C41" s="382"/>
      <c r="D41" s="382"/>
      <c r="E41" s="383"/>
      <c r="F41" s="384"/>
      <c r="G41" s="385">
        <f>(H37+L37)/5</f>
        <v>0.4</v>
      </c>
      <c r="H41" s="386">
        <f>IF(ROUND(G41,0)=0,1,ROUND(G41,0))</f>
        <v>1</v>
      </c>
      <c r="I41" s="400"/>
    </row>
    <row r="42" spans="1:12" ht="19.5" customHeight="1">
      <c r="H42" s="370"/>
    </row>
    <row r="43" spans="1:12" ht="19.5" customHeight="1" thickBot="1">
      <c r="A43" s="244" t="s">
        <v>294</v>
      </c>
    </row>
    <row r="44" spans="1:12" ht="19.5" customHeight="1" thickBot="1">
      <c r="B44" s="375"/>
      <c r="C44" s="387">
        <v>49020</v>
      </c>
      <c r="D44" s="376" t="s">
        <v>295</v>
      </c>
      <c r="E44" s="377"/>
      <c r="F44" s="388"/>
      <c r="G44" s="389"/>
      <c r="H44" s="219" t="str">
        <f>IF(I40="","実人数を入力してください",IF(ISBLANK(I40),C44*H40,IF(H40&lt;I40,C44*H40,C44*I40)))</f>
        <v>実人数を入力してください</v>
      </c>
    </row>
    <row r="45" spans="1:12" ht="19.5" customHeight="1" thickBot="1">
      <c r="B45" s="390"/>
      <c r="C45" s="391">
        <v>6130</v>
      </c>
      <c r="D45" s="392" t="s">
        <v>296</v>
      </c>
      <c r="E45" s="393"/>
      <c r="F45" s="394"/>
      <c r="G45" s="395"/>
      <c r="H45" s="220" t="str">
        <f>IF(I41="","実人数を入力してください",IF(ISBLANK(I41),C45*H41,IF(H41&lt;I41,C45*H41,C45*I41)))</f>
        <v>実人数を入力してください</v>
      </c>
    </row>
    <row r="46" spans="1:12" ht="19.5" customHeight="1" thickTop="1" thickBot="1">
      <c r="B46" s="396"/>
      <c r="C46" s="397" t="s">
        <v>297</v>
      </c>
      <c r="D46" s="398"/>
      <c r="E46" s="398"/>
      <c r="F46" s="399"/>
      <c r="G46" s="399"/>
      <c r="H46" s="221">
        <f>SUM(H44:H45)</f>
        <v>0</v>
      </c>
    </row>
    <row r="47" spans="1:12" ht="19.5" customHeight="1"/>
    <row r="48" spans="1:12" ht="19.5" customHeight="1"/>
    <row r="49" ht="19.5" customHeight="1"/>
    <row r="50" ht="19.5" customHeight="1"/>
    <row r="51" ht="33.75" customHeight="1"/>
    <row r="52" ht="33.75" customHeight="1"/>
    <row r="53" ht="33.75" customHeight="1"/>
    <row r="54" ht="33.75" customHeight="1"/>
    <row r="55" ht="33.75" customHeight="1"/>
    <row r="56" ht="33.75" customHeight="1"/>
    <row r="57" ht="33.75" customHeight="1"/>
    <row r="58" ht="33.75" customHeight="1"/>
    <row r="59" ht="33.75" customHeight="1"/>
    <row r="60" ht="33.75" customHeight="1"/>
    <row r="61" ht="33.7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sheetData>
  <mergeCells count="21">
    <mergeCell ref="C34:D34"/>
    <mergeCell ref="I34:J34"/>
    <mergeCell ref="G19:H19"/>
    <mergeCell ref="K19:L19"/>
    <mergeCell ref="I30:J30"/>
    <mergeCell ref="I31:J31"/>
    <mergeCell ref="I32:J32"/>
    <mergeCell ref="I33:J33"/>
    <mergeCell ref="E18:H18"/>
    <mergeCell ref="I18:L18"/>
    <mergeCell ref="B3:C3"/>
    <mergeCell ref="D3:H3"/>
    <mergeCell ref="B7:D7"/>
    <mergeCell ref="B8:E8"/>
    <mergeCell ref="B9:E9"/>
    <mergeCell ref="C10:D10"/>
    <mergeCell ref="C11:D11"/>
    <mergeCell ref="C12:D12"/>
    <mergeCell ref="C13:D13"/>
    <mergeCell ref="C14:D14"/>
    <mergeCell ref="C15:L15"/>
  </mergeCells>
  <phoneticPr fontId="4"/>
  <dataValidations count="2">
    <dataValidation type="list" allowBlank="1" showInputMessage="1" showErrorMessage="1" sqref="I29 E24 E7 E29:E34 E22 E26" xr:uid="{C6F28A60-F6F6-490F-A25E-858CF5589E85}">
      <formula1>"　,あり,なし"</formula1>
    </dataValidation>
    <dataValidation type="whole" allowBlank="1" showInputMessage="1" showErrorMessage="1" sqref="F10:F14 J10:J14 I40:I41" xr:uid="{06E07A98-F565-4AB4-83F6-82787E1DE36B}">
      <formula1>0</formula1>
      <formula2>1000</formula2>
    </dataValidation>
  </dataValidations>
  <pageMargins left="0.92" right="0.56000000000000005" top="0.75" bottom="0.37" header="0.3" footer="0.3"/>
  <pageSetup paperSize="9" scale="64" orientation="portrait"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0D0E9-347F-4229-A226-8FA4E8A77FB8}">
  <sheetPr>
    <pageSetUpPr fitToPage="1"/>
  </sheetPr>
  <dimension ref="A1:E26"/>
  <sheetViews>
    <sheetView showGridLines="0" view="pageBreakPreview" zoomScale="85" zoomScaleNormal="85" zoomScaleSheetLayoutView="85" workbookViewId="0">
      <selection activeCell="D23" sqref="D23"/>
    </sheetView>
  </sheetViews>
  <sheetFormatPr defaultRowHeight="13.5"/>
  <cols>
    <col min="1" max="2" width="3.375" style="229" customWidth="1"/>
    <col min="3" max="3" width="16.875" style="229" bestFit="1" customWidth="1"/>
    <col min="4" max="4" width="21" style="229" customWidth="1"/>
    <col min="5" max="16384" width="9" style="229"/>
  </cols>
  <sheetData>
    <row r="1" spans="1:5">
      <c r="A1" s="229" t="s">
        <v>307</v>
      </c>
    </row>
    <row r="2" spans="1:5">
      <c r="B2" s="230" t="s">
        <v>308</v>
      </c>
    </row>
    <row r="4" spans="1:5" s="231" customFormat="1" ht="24.75" customHeight="1">
      <c r="B4" s="231" t="s">
        <v>309</v>
      </c>
    </row>
    <row r="5" spans="1:5" s="231" customFormat="1" ht="24.75" customHeight="1">
      <c r="C5" s="232" t="s">
        <v>310</v>
      </c>
      <c r="D5" s="233" t="e">
        <f>加算率a</f>
        <v>#N/A</v>
      </c>
    </row>
    <row r="6" spans="1:5" s="231" customFormat="1" ht="24.75" customHeight="1">
      <c r="C6" s="232" t="s">
        <v>311</v>
      </c>
      <c r="D6" s="233" t="e">
        <f>加算率b</f>
        <v>#N/A</v>
      </c>
    </row>
    <row r="8" spans="1:5" s="231" customFormat="1" ht="24.75" customHeight="1">
      <c r="B8" s="231" t="s">
        <v>312</v>
      </c>
    </row>
    <row r="9" spans="1:5" s="231" customFormat="1" ht="24.75" customHeight="1">
      <c r="C9" s="232" t="s">
        <v>173</v>
      </c>
      <c r="D9" s="234" t="e">
        <f>'2_区分12加算額計算表'!$D$45</f>
        <v>#N/A</v>
      </c>
    </row>
    <row r="10" spans="1:5" s="231" customFormat="1" ht="24.75" customHeight="1">
      <c r="C10" s="232" t="s">
        <v>181</v>
      </c>
      <c r="D10" s="234" t="e">
        <f>ROUNDDOWN(D9*実施月数,-3)</f>
        <v>#N/A</v>
      </c>
      <c r="E10" s="408" t="s">
        <v>649</v>
      </c>
    </row>
    <row r="12" spans="1:5" s="231" customFormat="1" ht="24.75" customHeight="1">
      <c r="B12" s="231" t="s">
        <v>313</v>
      </c>
    </row>
    <row r="13" spans="1:5" s="231" customFormat="1" ht="24.75" customHeight="1">
      <c r="C13" s="232" t="s">
        <v>173</v>
      </c>
      <c r="D13" s="234" t="e">
        <f>'2_区分12加算額計算表'!$D$46</f>
        <v>#N/A</v>
      </c>
    </row>
    <row r="14" spans="1:5" s="231" customFormat="1" ht="24.75" customHeight="1">
      <c r="C14" s="232" t="s">
        <v>181</v>
      </c>
      <c r="D14" s="234" t="e">
        <f>ROUNDDOWN(D13*実施月数,-3)</f>
        <v>#N/A</v>
      </c>
      <c r="E14" s="408" t="s">
        <v>649</v>
      </c>
    </row>
    <row r="16" spans="1:5" s="231" customFormat="1" ht="24.75" customHeight="1">
      <c r="B16" s="231" t="s">
        <v>314</v>
      </c>
    </row>
    <row r="17" spans="1:5" s="231" customFormat="1" ht="24.75" customHeight="1">
      <c r="C17" s="232" t="s">
        <v>315</v>
      </c>
      <c r="D17" s="235" t="str">
        <f>IF('3_区分3計算表'!$I$40="","実人数を入力してください。",MIN('3_区分3計算表'!$H$40:$I$40))</f>
        <v>実人数を入力してください。</v>
      </c>
    </row>
    <row r="18" spans="1:5" s="231" customFormat="1" ht="24.75" customHeight="1">
      <c r="C18" s="232" t="s">
        <v>316</v>
      </c>
      <c r="D18" s="235" t="str">
        <f>IF('3_区分3計算表'!$I$41="","実人数を入力してください。",MIN('3_区分3計算表'!$H$41:$I$41))</f>
        <v>実人数を入力してください。</v>
      </c>
    </row>
    <row r="19" spans="1:5" s="231" customFormat="1" ht="24.75" customHeight="1">
      <c r="C19" s="232" t="s">
        <v>173</v>
      </c>
      <c r="D19" s="234">
        <f>'3_区分3計算表'!$H$46</f>
        <v>0</v>
      </c>
    </row>
    <row r="20" spans="1:5" s="231" customFormat="1" ht="24.75" customHeight="1">
      <c r="C20" s="232" t="s">
        <v>181</v>
      </c>
      <c r="D20" s="234">
        <f>ROUNDDOWN(D19*実施月数,-3)</f>
        <v>0</v>
      </c>
      <c r="E20" s="408" t="s">
        <v>650</v>
      </c>
    </row>
    <row r="21" spans="1:5">
      <c r="A21" s="230" t="str">
        <f>IF(OR('3_区分3計算表'!$I$40="",'3_区分3計算表'!$I$41=""),"・区分3計算表の加算算定対象人数の実人数にブランクがあります。","")</f>
        <v>・区分3計算表の加算算定対象人数の実人数にブランクがあります。</v>
      </c>
    </row>
    <row r="22" spans="1:5" ht="18.75">
      <c r="A22" s="230" t="str">
        <f>IF('1-1_児童数計算表'!$M$3="","・施設・事業所名がブランクになっています。（児童数計算表）","")</f>
        <v/>
      </c>
      <c r="B22" s="797" t="s">
        <v>723</v>
      </c>
      <c r="C22" s="797"/>
      <c r="D22" s="797"/>
    </row>
    <row r="23" spans="1:5" ht="18.75">
      <c r="B23" s="797"/>
      <c r="C23" s="798" t="s">
        <v>725</v>
      </c>
      <c r="D23" s="799">
        <f>IF(SUM(処遇改善等加算に係る経験年数算定表!L103+処遇改善等加算に係る経験年数算定表!L106)&gt;0,SUM(処遇改善等加算に係る経験年数算定表!L103+処遇改善等加算に係る経験年数算定表!L106)-D17,0)</f>
        <v>0</v>
      </c>
    </row>
    <row r="24" spans="1:5" ht="18.75">
      <c r="B24" s="797"/>
      <c r="C24" s="800" t="s">
        <v>724</v>
      </c>
      <c r="D24" s="799">
        <f>処遇改善等加算に係る経験年数算定表!L106</f>
        <v>0</v>
      </c>
    </row>
    <row r="25" spans="1:5" ht="18.75">
      <c r="B25" s="797"/>
      <c r="C25" s="798" t="s">
        <v>173</v>
      </c>
      <c r="D25" s="801">
        <f>D23*40000</f>
        <v>0</v>
      </c>
    </row>
    <row r="26" spans="1:5" ht="18.75">
      <c r="B26" s="797"/>
      <c r="C26" s="798" t="s">
        <v>181</v>
      </c>
      <c r="D26" s="801">
        <f>ROUNDDOWN(D25*実施月数,-3)</f>
        <v>0</v>
      </c>
    </row>
  </sheetData>
  <phoneticPr fontId="4"/>
  <pageMargins left="0.7" right="0.7" top="0.75" bottom="0.75" header="0.3" footer="0.3"/>
  <pageSetup paperSize="9" scale="8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60C84-D077-477A-8887-1D2EF9C9D589}">
  <sheetPr>
    <pageSetUpPr fitToPage="1"/>
  </sheetPr>
  <dimension ref="B1:AQ54"/>
  <sheetViews>
    <sheetView showGridLines="0" view="pageBreakPreview" zoomScale="85" zoomScaleNormal="100" zoomScaleSheetLayoutView="85" workbookViewId="0">
      <selection activeCell="Z47" sqref="Z47"/>
    </sheetView>
  </sheetViews>
  <sheetFormatPr defaultColWidth="9" defaultRowHeight="18" customHeight="1"/>
  <cols>
    <col min="1" max="1" width="2" style="421" customWidth="1"/>
    <col min="2" max="2" width="2.5" style="421" customWidth="1"/>
    <col min="3" max="7" width="3" style="421" customWidth="1"/>
    <col min="8" max="21" width="3.625" style="421" customWidth="1"/>
    <col min="22" max="25" width="3" style="421" customWidth="1"/>
    <col min="26" max="26" width="3" style="422" customWidth="1"/>
    <col min="27" max="30" width="3" style="421" customWidth="1"/>
    <col min="31" max="33" width="3.375" style="421" customWidth="1"/>
    <col min="34" max="34" width="3.875" style="421" customWidth="1"/>
    <col min="35" max="52" width="3.375" style="421" customWidth="1"/>
    <col min="53" max="16384" width="9" style="421"/>
  </cols>
  <sheetData>
    <row r="1" spans="2:43" ht="18" customHeight="1">
      <c r="B1" s="463" t="s">
        <v>405</v>
      </c>
      <c r="AQ1" s="462" t="s">
        <v>404</v>
      </c>
    </row>
    <row r="2" spans="2:43" ht="18" customHeight="1">
      <c r="B2" s="1061" t="str">
        <f>$AQ$1&amp;AQ2&amp;"年度加算率等認定申請書（処遇改善等加算）"</f>
        <v>令和７年度加算率等認定申請書（処遇改善等加算）</v>
      </c>
      <c r="C2" s="1061"/>
      <c r="D2" s="1061"/>
      <c r="E2" s="1061"/>
      <c r="F2" s="1061"/>
      <c r="G2" s="1061"/>
      <c r="H2" s="1061"/>
      <c r="I2" s="1061"/>
      <c r="J2" s="1061"/>
      <c r="K2" s="1061"/>
      <c r="L2" s="1061"/>
      <c r="M2" s="1061"/>
      <c r="N2" s="1061"/>
      <c r="O2" s="1061"/>
      <c r="P2" s="1061"/>
      <c r="Q2" s="1061"/>
      <c r="R2" s="1061"/>
      <c r="S2" s="1061"/>
      <c r="T2" s="1061"/>
      <c r="U2" s="1061"/>
      <c r="V2" s="1061"/>
      <c r="W2" s="1061"/>
      <c r="X2" s="1061"/>
      <c r="Y2" s="1061"/>
      <c r="Z2" s="1061"/>
      <c r="AA2" s="1061"/>
      <c r="AB2" s="1061"/>
      <c r="AC2" s="1061"/>
      <c r="AD2" s="1061"/>
      <c r="AE2" s="1061"/>
      <c r="AF2" s="1061"/>
      <c r="AG2" s="1061"/>
      <c r="AQ2" s="461" t="s">
        <v>403</v>
      </c>
    </row>
    <row r="3" spans="2:43" ht="9.75" customHeight="1">
      <c r="C3" s="459"/>
      <c r="D3" s="459"/>
      <c r="E3" s="459"/>
      <c r="F3" s="459"/>
      <c r="G3" s="459"/>
      <c r="H3" s="459"/>
      <c r="I3" s="459"/>
      <c r="J3" s="459"/>
      <c r="K3" s="459"/>
      <c r="L3" s="459"/>
      <c r="M3" s="459"/>
      <c r="N3" s="459"/>
      <c r="O3" s="459"/>
      <c r="P3" s="459"/>
      <c r="Q3" s="459"/>
      <c r="R3" s="459"/>
      <c r="S3" s="459"/>
      <c r="T3" s="459"/>
      <c r="U3" s="459"/>
      <c r="V3" s="459"/>
      <c r="W3" s="459"/>
      <c r="X3" s="459"/>
      <c r="Y3" s="459"/>
      <c r="Z3" s="460"/>
      <c r="AA3" s="459"/>
      <c r="AB3" s="459"/>
      <c r="AC3" s="459"/>
      <c r="AD3" s="459"/>
      <c r="AE3" s="459"/>
      <c r="AF3" s="459"/>
      <c r="AG3" s="459"/>
    </row>
    <row r="4" spans="2:43" ht="18" customHeight="1">
      <c r="F4" s="457"/>
      <c r="G4" s="457"/>
      <c r="N4" s="457"/>
      <c r="O4" s="457"/>
    </row>
    <row r="5" spans="2:43" ht="17.25" customHeight="1">
      <c r="F5" s="1062" t="s">
        <v>727</v>
      </c>
      <c r="G5" s="1062"/>
      <c r="H5" s="1062"/>
      <c r="I5" s="1062"/>
      <c r="J5" s="1062"/>
      <c r="K5" s="1062"/>
      <c r="L5" s="1062"/>
      <c r="M5" s="457"/>
      <c r="N5" s="457"/>
      <c r="O5" s="457"/>
    </row>
    <row r="6" spans="2:43" ht="17.25" customHeight="1" thickBot="1">
      <c r="F6" s="457"/>
      <c r="G6" s="457"/>
      <c r="H6" s="457"/>
      <c r="I6" s="457"/>
      <c r="J6" s="457"/>
      <c r="K6" s="457"/>
      <c r="L6" s="457"/>
      <c r="M6" s="457"/>
      <c r="N6" s="457"/>
      <c r="O6" s="457"/>
      <c r="U6" s="458"/>
      <c r="V6" s="458"/>
      <c r="W6" s="458"/>
      <c r="X6" s="458"/>
      <c r="Y6" s="458"/>
      <c r="Z6" s="458"/>
      <c r="AA6" s="458"/>
      <c r="AB6" s="458"/>
      <c r="AC6" s="458"/>
      <c r="AD6" s="458"/>
      <c r="AE6" s="458"/>
      <c r="AF6" s="458"/>
      <c r="AG6" s="458"/>
    </row>
    <row r="7" spans="2:43" ht="17.25" customHeight="1">
      <c r="F7" s="457"/>
      <c r="G7" s="457"/>
      <c r="N7" s="457"/>
      <c r="O7" s="1063" t="s">
        <v>402</v>
      </c>
      <c r="P7" s="1063"/>
      <c r="Q7" s="1063"/>
      <c r="R7" s="1063"/>
      <c r="S7" s="1063"/>
      <c r="T7" s="1063"/>
      <c r="U7" s="1064" t="s">
        <v>726</v>
      </c>
      <c r="V7" s="1064"/>
      <c r="W7" s="1064"/>
      <c r="X7" s="1064"/>
      <c r="Y7" s="1064"/>
      <c r="Z7" s="1064"/>
      <c r="AA7" s="1064"/>
      <c r="AB7" s="1064"/>
      <c r="AC7" s="1064"/>
      <c r="AD7" s="1064"/>
      <c r="AE7" s="1064"/>
      <c r="AF7" s="1064"/>
      <c r="AG7" s="1065"/>
    </row>
    <row r="8" spans="2:43" ht="17.25" customHeight="1">
      <c r="N8" s="457"/>
      <c r="O8" s="1066" t="s">
        <v>401</v>
      </c>
      <c r="P8" s="1066"/>
      <c r="Q8" s="1066"/>
      <c r="R8" s="1066"/>
      <c r="S8" s="1066"/>
      <c r="T8" s="1066"/>
      <c r="U8" s="1067">
        <f>'0_基本情報'!$D$4</f>
        <v>0</v>
      </c>
      <c r="V8" s="1067"/>
      <c r="W8" s="1067"/>
      <c r="X8" s="1067"/>
      <c r="Y8" s="1067"/>
      <c r="Z8" s="1067"/>
      <c r="AA8" s="1067"/>
      <c r="AB8" s="1067"/>
      <c r="AC8" s="1067"/>
      <c r="AD8" s="1067"/>
      <c r="AE8" s="1067"/>
      <c r="AF8" s="1067"/>
      <c r="AG8" s="1068"/>
    </row>
    <row r="9" spans="2:43" ht="17.25" customHeight="1" thickBot="1">
      <c r="N9" s="457"/>
      <c r="O9" s="1058" t="s">
        <v>400</v>
      </c>
      <c r="P9" s="1058"/>
      <c r="Q9" s="1058"/>
      <c r="R9" s="1058"/>
      <c r="S9" s="1058"/>
      <c r="T9" s="1058"/>
      <c r="U9" s="1059">
        <f>'0_基本情報'!$D$5</f>
        <v>0</v>
      </c>
      <c r="V9" s="1059"/>
      <c r="W9" s="1059"/>
      <c r="X9" s="1059"/>
      <c r="Y9" s="1059"/>
      <c r="Z9" s="1059"/>
      <c r="AA9" s="1059"/>
      <c r="AB9" s="1059"/>
      <c r="AC9" s="1059"/>
      <c r="AD9" s="1059"/>
      <c r="AE9" s="1059"/>
      <c r="AF9" s="1059"/>
      <c r="AG9" s="1060"/>
    </row>
    <row r="10" spans="2:43" ht="17.25" customHeight="1">
      <c r="Q10" s="426"/>
      <c r="R10" s="426"/>
      <c r="S10" s="426"/>
      <c r="T10" s="426"/>
      <c r="U10" s="815"/>
      <c r="V10" s="426"/>
      <c r="W10" s="426"/>
      <c r="X10" s="426"/>
      <c r="Y10" s="426"/>
    </row>
    <row r="11" spans="2:43" ht="9.75" customHeight="1">
      <c r="Q11" s="426"/>
      <c r="R11" s="426"/>
      <c r="S11" s="426"/>
      <c r="T11" s="426"/>
      <c r="U11" s="426"/>
      <c r="V11" s="426"/>
      <c r="W11" s="426"/>
      <c r="X11" s="426"/>
      <c r="Y11" s="426"/>
    </row>
    <row r="12" spans="2:43" ht="9.75" customHeight="1">
      <c r="Q12" s="426"/>
      <c r="R12" s="426"/>
      <c r="S12" s="426"/>
      <c r="T12" s="426"/>
      <c r="U12" s="426"/>
      <c r="V12" s="426"/>
      <c r="W12" s="426"/>
      <c r="X12" s="426"/>
      <c r="Y12" s="426"/>
    </row>
    <row r="13" spans="2:43" ht="18.75" customHeight="1" thickBot="1">
      <c r="B13" s="435" t="s">
        <v>399</v>
      </c>
      <c r="D13" s="453"/>
      <c r="E13" s="453"/>
      <c r="F13" s="453"/>
      <c r="G13" s="453"/>
      <c r="H13" s="453"/>
      <c r="I13" s="453"/>
      <c r="J13" s="453"/>
      <c r="K13" s="453"/>
      <c r="L13" s="453"/>
      <c r="M13" s="453"/>
      <c r="N13" s="453"/>
      <c r="O13" s="453"/>
      <c r="P13" s="453"/>
      <c r="Q13" s="453"/>
      <c r="R13" s="453"/>
      <c r="S13" s="453"/>
      <c r="T13" s="453"/>
      <c r="U13" s="453"/>
      <c r="V13" s="453"/>
      <c r="W13" s="453"/>
      <c r="X13" s="453"/>
      <c r="Y13" s="453"/>
      <c r="Z13" s="456"/>
      <c r="AA13" s="453"/>
      <c r="AB13" s="453"/>
      <c r="AC13" s="453"/>
      <c r="AD13" s="453"/>
      <c r="AE13" s="453"/>
      <c r="AF13" s="453"/>
      <c r="AG13" s="453"/>
      <c r="AH13" s="453"/>
      <c r="AI13" s="453"/>
      <c r="AJ13" s="453"/>
      <c r="AK13" s="453"/>
      <c r="AL13" s="453"/>
      <c r="AM13" s="453"/>
      <c r="AN13" s="453"/>
    </row>
    <row r="14" spans="2:43" ht="10.5" customHeight="1" thickBot="1">
      <c r="B14" s="453"/>
      <c r="C14" s="1052" t="s">
        <v>398</v>
      </c>
      <c r="D14" s="1052"/>
      <c r="E14" s="1052"/>
      <c r="F14" s="1052"/>
      <c r="G14" s="1052"/>
      <c r="H14" s="1052"/>
      <c r="I14" s="1052"/>
      <c r="J14" s="1052"/>
      <c r="K14" s="1052"/>
      <c r="L14" s="1053"/>
      <c r="AA14" s="453"/>
    </row>
    <row r="15" spans="2:43" ht="34.5" customHeight="1">
      <c r="B15" s="453"/>
      <c r="C15" s="1052"/>
      <c r="D15" s="1052"/>
      <c r="E15" s="1052"/>
      <c r="F15" s="1052"/>
      <c r="G15" s="1052"/>
      <c r="H15" s="1052"/>
      <c r="I15" s="1052"/>
      <c r="J15" s="1052"/>
      <c r="K15" s="1052"/>
      <c r="L15" s="1053"/>
      <c r="AA15" s="453"/>
    </row>
    <row r="16" spans="2:43" ht="18.75" customHeight="1" thickBot="1">
      <c r="B16" s="453"/>
      <c r="C16" s="1048" t="str">
        <f>IF('0_基本情報'!$D$24='【リスト】 (2)'!$C$2,"適","否")</f>
        <v>否</v>
      </c>
      <c r="D16" s="1048"/>
      <c r="E16" s="1048"/>
      <c r="F16" s="1049">
        <f>IF(C16="適",加算率a,0)</f>
        <v>0</v>
      </c>
      <c r="G16" s="1049"/>
      <c r="H16" s="1049"/>
      <c r="I16" s="1049"/>
      <c r="J16" s="1049"/>
      <c r="K16" s="1049"/>
      <c r="L16" s="455" t="s">
        <v>391</v>
      </c>
      <c r="AA16" s="453"/>
    </row>
    <row r="17" spans="2:34" ht="14.25">
      <c r="B17" s="453"/>
      <c r="C17" s="437" t="s">
        <v>389</v>
      </c>
      <c r="D17" s="454" t="s">
        <v>397</v>
      </c>
      <c r="E17" s="436"/>
      <c r="F17" s="436"/>
      <c r="G17" s="436"/>
      <c r="H17" s="436"/>
      <c r="I17" s="436"/>
      <c r="J17" s="436"/>
      <c r="K17" s="436"/>
      <c r="L17" s="436"/>
      <c r="M17" s="436"/>
      <c r="N17" s="436"/>
      <c r="O17" s="436"/>
      <c r="P17" s="436"/>
      <c r="Q17" s="436"/>
      <c r="R17" s="436"/>
      <c r="S17" s="436"/>
      <c r="T17" s="436"/>
      <c r="U17" s="436"/>
      <c r="V17" s="436"/>
      <c r="W17" s="436"/>
      <c r="X17" s="436"/>
      <c r="Y17" s="436"/>
      <c r="Z17" s="449"/>
      <c r="AA17" s="436"/>
      <c r="AB17" s="436"/>
      <c r="AC17" s="436"/>
      <c r="AD17" s="436"/>
      <c r="AE17" s="436"/>
      <c r="AF17" s="436"/>
      <c r="AG17" s="436"/>
      <c r="AH17" s="453"/>
    </row>
    <row r="18" spans="2:34" ht="14.25">
      <c r="B18" s="453"/>
      <c r="C18" s="437"/>
      <c r="D18" s="454"/>
      <c r="G18" s="436"/>
      <c r="H18" s="436"/>
      <c r="I18" s="436"/>
      <c r="J18" s="436"/>
      <c r="K18" s="436"/>
      <c r="L18" s="436"/>
      <c r="M18" s="436"/>
      <c r="N18" s="436"/>
      <c r="O18" s="436"/>
      <c r="P18" s="436"/>
      <c r="Q18" s="436"/>
      <c r="R18" s="436"/>
      <c r="S18" s="436"/>
      <c r="T18" s="436"/>
      <c r="U18" s="436"/>
      <c r="V18" s="436"/>
      <c r="W18" s="436"/>
      <c r="X18" s="436"/>
      <c r="Y18" s="436"/>
      <c r="Z18" s="449"/>
      <c r="AA18" s="436"/>
      <c r="AB18" s="436"/>
      <c r="AC18" s="436"/>
      <c r="AD18" s="436"/>
      <c r="AE18" s="436"/>
      <c r="AF18" s="436"/>
      <c r="AG18" s="436"/>
      <c r="AH18" s="453"/>
    </row>
    <row r="19" spans="2:34" ht="18.75" customHeight="1">
      <c r="B19" s="435" t="s">
        <v>396</v>
      </c>
      <c r="C19" s="433"/>
      <c r="D19" s="433"/>
      <c r="E19" s="433"/>
      <c r="F19" s="433"/>
      <c r="G19" s="433"/>
      <c r="H19" s="433"/>
      <c r="I19" s="433"/>
      <c r="J19" s="433"/>
      <c r="K19" s="434"/>
      <c r="L19" s="434"/>
      <c r="M19" s="434"/>
      <c r="N19" s="433"/>
      <c r="O19" s="433"/>
      <c r="P19" s="433"/>
      <c r="Q19" s="433"/>
      <c r="R19" s="433"/>
      <c r="S19" s="433"/>
      <c r="T19" s="433"/>
      <c r="U19" s="434"/>
    </row>
    <row r="20" spans="2:34" ht="33.75" customHeight="1">
      <c r="C20" s="436" t="s">
        <v>395</v>
      </c>
      <c r="D20" s="436"/>
      <c r="E20" s="436"/>
      <c r="F20" s="436"/>
      <c r="G20" s="436"/>
      <c r="H20" s="436"/>
      <c r="I20" s="436"/>
      <c r="J20" s="436"/>
      <c r="K20" s="436"/>
      <c r="L20" s="436"/>
      <c r="M20" s="436"/>
      <c r="N20" s="436"/>
      <c r="O20" s="436"/>
      <c r="P20" s="436"/>
      <c r="Q20" s="436"/>
      <c r="R20" s="436"/>
      <c r="S20" s="436"/>
      <c r="T20" s="436"/>
      <c r="U20" s="436"/>
      <c r="V20" s="436"/>
      <c r="W20" s="436"/>
      <c r="X20" s="436"/>
      <c r="Y20" s="436"/>
      <c r="Z20" s="436"/>
      <c r="AA20" s="436"/>
      <c r="AB20" s="436"/>
      <c r="AC20" s="436"/>
      <c r="AD20" s="436"/>
      <c r="AE20" s="436"/>
      <c r="AF20" s="436"/>
      <c r="AG20" s="436"/>
    </row>
    <row r="21" spans="2:34" ht="1.5" customHeight="1">
      <c r="C21" s="450"/>
      <c r="D21" s="436"/>
      <c r="E21" s="436"/>
      <c r="F21" s="436"/>
      <c r="G21" s="436"/>
      <c r="H21" s="436"/>
      <c r="I21" s="436"/>
      <c r="J21" s="436"/>
      <c r="K21" s="450"/>
      <c r="L21" s="450"/>
      <c r="M21" s="450"/>
      <c r="N21" s="450"/>
      <c r="O21" s="450"/>
      <c r="P21" s="450"/>
      <c r="Q21" s="450"/>
      <c r="R21" s="450"/>
      <c r="S21" s="450"/>
      <c r="T21" s="450"/>
      <c r="U21" s="450"/>
      <c r="V21" s="450"/>
      <c r="W21" s="450"/>
      <c r="X21" s="450"/>
      <c r="Y21" s="450"/>
      <c r="Z21" s="450"/>
      <c r="AA21" s="450"/>
      <c r="AB21" s="450"/>
      <c r="AC21" s="450"/>
      <c r="AD21" s="450"/>
      <c r="AE21" s="450"/>
      <c r="AF21" s="450"/>
      <c r="AG21" s="450"/>
    </row>
    <row r="22" spans="2:34" ht="1.5" customHeight="1">
      <c r="C22" s="450"/>
      <c r="D22" s="436"/>
      <c r="E22" s="436"/>
      <c r="F22" s="436"/>
      <c r="G22" s="436"/>
      <c r="H22" s="436"/>
      <c r="I22" s="436"/>
      <c r="J22" s="436"/>
      <c r="K22" s="434"/>
      <c r="L22" s="450"/>
      <c r="M22" s="450"/>
      <c r="N22" s="450"/>
      <c r="O22" s="450"/>
      <c r="P22" s="450"/>
      <c r="Q22" s="434"/>
      <c r="R22" s="450"/>
      <c r="S22" s="450"/>
      <c r="T22" s="450"/>
      <c r="U22" s="450"/>
      <c r="V22" s="450"/>
      <c r="W22" s="450"/>
      <c r="X22" s="450"/>
      <c r="Y22" s="450"/>
      <c r="Z22" s="450"/>
      <c r="AA22" s="450"/>
      <c r="AB22" s="450"/>
      <c r="AC22" s="450"/>
      <c r="AD22" s="450"/>
      <c r="AE22" s="450"/>
      <c r="AF22" s="450"/>
      <c r="AG22" s="450"/>
    </row>
    <row r="23" spans="2:34" ht="1.5" customHeight="1">
      <c r="C23" s="450"/>
      <c r="D23" s="448"/>
      <c r="E23" s="448"/>
      <c r="F23" s="436"/>
      <c r="G23" s="436"/>
      <c r="H23" s="436"/>
      <c r="I23" s="436"/>
      <c r="J23" s="436"/>
      <c r="K23" s="436"/>
      <c r="L23" s="436"/>
      <c r="M23" s="436"/>
      <c r="N23" s="436"/>
      <c r="O23" s="436"/>
      <c r="P23" s="436"/>
      <c r="Q23" s="436"/>
      <c r="R23" s="436"/>
      <c r="S23" s="436"/>
      <c r="T23" s="436"/>
      <c r="U23" s="436"/>
      <c r="V23" s="436"/>
      <c r="W23" s="436"/>
      <c r="X23" s="436"/>
      <c r="Y23" s="436"/>
      <c r="Z23" s="436"/>
      <c r="AA23" s="436"/>
      <c r="AB23" s="436"/>
      <c r="AC23" s="436"/>
      <c r="AD23" s="436"/>
      <c r="AE23" s="436"/>
      <c r="AF23" s="436"/>
      <c r="AG23" s="436"/>
    </row>
    <row r="24" spans="2:34" ht="1.5" customHeight="1">
      <c r="C24" s="450"/>
      <c r="D24" s="452"/>
      <c r="E24" s="452"/>
      <c r="F24" s="452"/>
      <c r="G24" s="452"/>
      <c r="H24" s="452"/>
      <c r="I24" s="452"/>
      <c r="J24" s="452"/>
      <c r="K24" s="452"/>
      <c r="L24" s="452"/>
      <c r="M24" s="452"/>
      <c r="N24" s="452"/>
      <c r="O24" s="452"/>
      <c r="P24" s="452"/>
      <c r="Q24" s="452"/>
      <c r="R24" s="452"/>
      <c r="S24" s="452"/>
      <c r="T24" s="452"/>
      <c r="U24" s="452"/>
      <c r="V24" s="452"/>
      <c r="W24" s="452"/>
      <c r="X24" s="452"/>
      <c r="Y24" s="452"/>
      <c r="Z24" s="452"/>
      <c r="AA24" s="452"/>
      <c r="AB24" s="452"/>
      <c r="AC24" s="452"/>
      <c r="AD24" s="452"/>
      <c r="AE24" s="452"/>
      <c r="AF24" s="452"/>
      <c r="AG24" s="452"/>
    </row>
    <row r="25" spans="2:34" ht="1.5" customHeight="1">
      <c r="C25" s="450"/>
      <c r="D25" s="452"/>
      <c r="E25" s="452"/>
      <c r="F25" s="452"/>
      <c r="G25" s="452"/>
      <c r="H25" s="452"/>
      <c r="I25" s="452"/>
      <c r="J25" s="452"/>
      <c r="K25" s="452"/>
      <c r="L25" s="452"/>
      <c r="M25" s="452"/>
      <c r="N25" s="452"/>
      <c r="O25" s="452"/>
      <c r="P25" s="452"/>
      <c r="Q25" s="452"/>
      <c r="R25" s="452"/>
      <c r="S25" s="452"/>
      <c r="T25" s="452"/>
      <c r="U25" s="452"/>
      <c r="V25" s="452"/>
      <c r="W25" s="452"/>
      <c r="X25" s="452"/>
      <c r="Y25" s="452"/>
      <c r="Z25" s="452"/>
      <c r="AA25" s="452"/>
      <c r="AB25" s="452"/>
      <c r="AC25" s="452"/>
      <c r="AD25" s="452"/>
      <c r="AE25" s="452"/>
      <c r="AF25" s="452"/>
      <c r="AG25" s="452"/>
    </row>
    <row r="26" spans="2:34" ht="1.5" customHeight="1">
      <c r="C26" s="450"/>
      <c r="D26" s="452"/>
      <c r="E26" s="452"/>
      <c r="F26" s="452"/>
      <c r="G26" s="452"/>
      <c r="H26" s="452"/>
      <c r="I26" s="452"/>
      <c r="J26" s="452"/>
      <c r="K26" s="452"/>
      <c r="L26" s="452"/>
      <c r="M26" s="452"/>
      <c r="N26" s="452"/>
      <c r="O26" s="452"/>
      <c r="P26" s="452"/>
      <c r="Q26" s="452"/>
      <c r="R26" s="452"/>
      <c r="S26" s="452"/>
      <c r="T26" s="452"/>
      <c r="U26" s="452"/>
      <c r="V26" s="452"/>
      <c r="W26" s="452"/>
      <c r="X26" s="452"/>
      <c r="Y26" s="452"/>
      <c r="Z26" s="452"/>
      <c r="AA26" s="452"/>
      <c r="AB26" s="452"/>
      <c r="AC26" s="452"/>
      <c r="AD26" s="452"/>
      <c r="AE26" s="452"/>
      <c r="AF26" s="452"/>
      <c r="AG26" s="452"/>
    </row>
    <row r="27" spans="2:34" ht="1.5" customHeight="1">
      <c r="C27" s="450"/>
      <c r="D27" s="452"/>
      <c r="E27" s="452"/>
      <c r="F27" s="452"/>
      <c r="G27" s="452"/>
      <c r="H27" s="452"/>
      <c r="I27" s="452"/>
      <c r="J27" s="452"/>
      <c r="K27" s="452"/>
      <c r="L27" s="452"/>
      <c r="M27" s="452"/>
      <c r="N27" s="452"/>
      <c r="O27" s="452"/>
      <c r="P27" s="452"/>
      <c r="Q27" s="452"/>
      <c r="R27" s="452"/>
      <c r="S27" s="452"/>
      <c r="T27" s="452"/>
      <c r="U27" s="452"/>
      <c r="V27" s="452"/>
      <c r="W27" s="452"/>
      <c r="X27" s="452"/>
      <c r="Y27" s="452"/>
      <c r="Z27" s="452"/>
      <c r="AA27" s="452"/>
      <c r="AB27" s="452"/>
      <c r="AC27" s="452"/>
      <c r="AD27" s="452"/>
      <c r="AE27" s="452"/>
      <c r="AF27" s="452"/>
      <c r="AG27" s="452"/>
    </row>
    <row r="28" spans="2:34" ht="1.5" customHeight="1">
      <c r="C28" s="450"/>
      <c r="D28" s="452"/>
      <c r="E28" s="452"/>
      <c r="F28" s="452"/>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row>
    <row r="29" spans="2:34" ht="1.5" customHeight="1">
      <c r="C29" s="450"/>
      <c r="D29" s="452"/>
      <c r="E29" s="452"/>
      <c r="F29" s="452"/>
      <c r="G29" s="452"/>
      <c r="H29" s="452"/>
      <c r="I29" s="452"/>
      <c r="J29" s="452"/>
      <c r="K29" s="452"/>
      <c r="L29" s="452"/>
      <c r="M29" s="452"/>
      <c r="N29" s="452"/>
      <c r="O29" s="452"/>
      <c r="P29" s="452"/>
      <c r="Q29" s="452"/>
      <c r="R29" s="452"/>
      <c r="S29" s="452"/>
      <c r="T29" s="452"/>
      <c r="U29" s="452"/>
      <c r="V29" s="452"/>
      <c r="W29" s="452"/>
      <c r="X29" s="452"/>
      <c r="Y29" s="452"/>
      <c r="Z29" s="452"/>
      <c r="AA29" s="452"/>
      <c r="AB29" s="452"/>
      <c r="AC29" s="452"/>
      <c r="AD29" s="452"/>
      <c r="AE29" s="452"/>
      <c r="AF29" s="452"/>
      <c r="AG29" s="452"/>
    </row>
    <row r="30" spans="2:34" ht="1.5" customHeight="1">
      <c r="C30" s="450"/>
      <c r="D30" s="452"/>
      <c r="E30" s="452"/>
      <c r="F30" s="452"/>
      <c r="G30" s="452"/>
      <c r="H30" s="452"/>
      <c r="I30" s="452"/>
      <c r="J30" s="452"/>
      <c r="K30" s="452"/>
      <c r="L30" s="452"/>
      <c r="M30" s="452"/>
      <c r="N30" s="452"/>
      <c r="O30" s="452"/>
      <c r="P30" s="452"/>
      <c r="Q30" s="452"/>
      <c r="R30" s="452"/>
      <c r="S30" s="452"/>
      <c r="T30" s="452"/>
      <c r="U30" s="452"/>
      <c r="V30" s="452"/>
      <c r="W30" s="452"/>
      <c r="X30" s="452"/>
      <c r="Y30" s="452"/>
      <c r="Z30" s="452"/>
      <c r="AA30" s="452"/>
      <c r="AB30" s="452"/>
      <c r="AC30" s="452"/>
      <c r="AD30" s="452"/>
      <c r="AE30" s="452"/>
      <c r="AF30" s="452"/>
      <c r="AG30" s="452"/>
    </row>
    <row r="31" spans="2:34" ht="1.5" customHeight="1">
      <c r="C31" s="450"/>
      <c r="D31" s="452"/>
      <c r="E31" s="452"/>
      <c r="F31" s="452"/>
      <c r="G31" s="452"/>
      <c r="H31" s="452"/>
      <c r="I31" s="452"/>
      <c r="J31" s="452"/>
      <c r="K31" s="452"/>
      <c r="L31" s="452"/>
      <c r="M31" s="452"/>
      <c r="N31" s="452"/>
      <c r="O31" s="452"/>
      <c r="P31" s="452"/>
      <c r="Q31" s="452"/>
      <c r="R31" s="452"/>
      <c r="S31" s="452"/>
      <c r="T31" s="452"/>
      <c r="U31" s="452"/>
      <c r="V31" s="452"/>
      <c r="W31" s="452"/>
      <c r="X31" s="452"/>
      <c r="Y31" s="452"/>
      <c r="Z31" s="452"/>
      <c r="AA31" s="452"/>
      <c r="AB31" s="452"/>
      <c r="AC31" s="452"/>
      <c r="AD31" s="452"/>
      <c r="AE31" s="452"/>
      <c r="AF31" s="452"/>
      <c r="AG31" s="452"/>
    </row>
    <row r="32" spans="2:34" ht="1.5" customHeight="1">
      <c r="C32" s="450"/>
      <c r="D32" s="452"/>
      <c r="E32" s="452"/>
      <c r="F32" s="452"/>
      <c r="G32" s="452"/>
      <c r="H32" s="452"/>
      <c r="I32" s="452"/>
      <c r="J32" s="452"/>
      <c r="K32" s="452"/>
      <c r="L32" s="452"/>
      <c r="M32" s="452"/>
      <c r="N32" s="452"/>
      <c r="O32" s="452"/>
      <c r="P32" s="452"/>
      <c r="Q32" s="452"/>
      <c r="R32" s="452"/>
      <c r="S32" s="452"/>
      <c r="T32" s="452"/>
      <c r="U32" s="452"/>
      <c r="V32" s="452"/>
      <c r="W32" s="452"/>
      <c r="X32" s="452"/>
      <c r="Y32" s="452"/>
      <c r="Z32" s="452"/>
      <c r="AA32" s="452"/>
      <c r="AB32" s="452"/>
      <c r="AC32" s="452"/>
      <c r="AD32" s="452"/>
      <c r="AE32" s="452"/>
      <c r="AF32" s="452"/>
      <c r="AG32" s="452"/>
    </row>
    <row r="33" spans="2:33" ht="1.5" customHeight="1">
      <c r="C33" s="450"/>
      <c r="D33" s="452"/>
      <c r="E33" s="452"/>
      <c r="F33" s="452"/>
      <c r="G33" s="452"/>
      <c r="H33" s="452"/>
      <c r="I33" s="452"/>
      <c r="J33" s="452"/>
      <c r="K33" s="452"/>
      <c r="L33" s="452"/>
      <c r="M33" s="452"/>
      <c r="N33" s="452"/>
      <c r="O33" s="452"/>
      <c r="P33" s="452"/>
      <c r="Q33" s="452"/>
      <c r="R33" s="452"/>
      <c r="S33" s="452"/>
      <c r="T33" s="452"/>
      <c r="U33" s="452"/>
      <c r="V33" s="452"/>
      <c r="W33" s="452"/>
      <c r="X33" s="452"/>
      <c r="Y33" s="452"/>
      <c r="Z33" s="452"/>
      <c r="AA33" s="452"/>
      <c r="AB33" s="452"/>
      <c r="AC33" s="452"/>
      <c r="AD33" s="452"/>
      <c r="AE33" s="452"/>
      <c r="AF33" s="452"/>
      <c r="AG33" s="452"/>
    </row>
    <row r="34" spans="2:33" ht="1.5" customHeight="1">
      <c r="C34" s="450"/>
      <c r="D34" s="452"/>
      <c r="E34" s="452"/>
      <c r="F34" s="452"/>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52"/>
    </row>
    <row r="35" spans="2:33" ht="1.5" customHeight="1">
      <c r="C35" s="450"/>
      <c r="D35" s="452"/>
      <c r="E35" s="452"/>
      <c r="F35" s="452"/>
      <c r="G35" s="452"/>
      <c r="H35" s="452"/>
      <c r="I35" s="452"/>
      <c r="J35" s="452"/>
      <c r="K35" s="452"/>
      <c r="L35" s="452"/>
      <c r="M35" s="452"/>
      <c r="N35" s="452"/>
      <c r="O35" s="452"/>
      <c r="P35" s="452"/>
      <c r="Q35" s="452"/>
      <c r="R35" s="452"/>
      <c r="S35" s="452"/>
      <c r="T35" s="452"/>
      <c r="U35" s="452"/>
      <c r="V35" s="452"/>
      <c r="W35" s="452"/>
      <c r="X35" s="452"/>
      <c r="Y35" s="452"/>
      <c r="Z35" s="452"/>
      <c r="AA35" s="452"/>
      <c r="AB35" s="452"/>
      <c r="AC35" s="452"/>
      <c r="AD35" s="452"/>
      <c r="AE35" s="452"/>
      <c r="AF35" s="452"/>
      <c r="AG35" s="452"/>
    </row>
    <row r="36" spans="2:33" ht="1.5" customHeight="1">
      <c r="C36" s="450"/>
      <c r="D36" s="452"/>
      <c r="E36" s="452"/>
      <c r="F36" s="452"/>
      <c r="G36" s="452"/>
      <c r="H36" s="452"/>
      <c r="I36" s="452"/>
      <c r="J36" s="452"/>
      <c r="K36" s="452"/>
      <c r="L36" s="452"/>
      <c r="M36" s="452"/>
      <c r="N36" s="452"/>
      <c r="O36" s="452"/>
      <c r="P36" s="452"/>
      <c r="Q36" s="452"/>
      <c r="R36" s="452"/>
      <c r="S36" s="452"/>
      <c r="T36" s="452"/>
      <c r="U36" s="452"/>
      <c r="V36" s="452"/>
      <c r="W36" s="452"/>
      <c r="X36" s="452"/>
      <c r="Y36" s="452"/>
      <c r="Z36" s="452"/>
      <c r="AA36" s="452"/>
      <c r="AB36" s="452"/>
      <c r="AC36" s="452"/>
      <c r="AD36" s="452"/>
      <c r="AE36" s="452"/>
      <c r="AF36" s="452"/>
      <c r="AG36" s="452"/>
    </row>
    <row r="37" spans="2:33" ht="1.5" customHeight="1">
      <c r="C37" s="450"/>
      <c r="D37" s="452"/>
      <c r="E37" s="452"/>
      <c r="F37" s="452"/>
      <c r="G37" s="452"/>
      <c r="H37" s="452"/>
      <c r="I37" s="452"/>
      <c r="J37" s="452"/>
      <c r="K37" s="452"/>
      <c r="L37" s="452"/>
      <c r="M37" s="452"/>
      <c r="N37" s="452"/>
      <c r="O37" s="452"/>
      <c r="P37" s="452"/>
      <c r="Q37" s="452"/>
      <c r="R37" s="452"/>
      <c r="S37" s="452"/>
      <c r="T37" s="452"/>
      <c r="U37" s="452"/>
      <c r="V37" s="452"/>
      <c r="W37" s="452"/>
      <c r="X37" s="452"/>
      <c r="Y37" s="452"/>
      <c r="Z37" s="452"/>
      <c r="AA37" s="452"/>
      <c r="AB37" s="452"/>
      <c r="AC37" s="452"/>
      <c r="AD37" s="452"/>
      <c r="AE37" s="452"/>
      <c r="AF37" s="452"/>
      <c r="AG37" s="452"/>
    </row>
    <row r="38" spans="2:33" ht="1.5" customHeight="1">
      <c r="C38" s="450"/>
      <c r="D38" s="452"/>
      <c r="E38" s="452"/>
      <c r="F38" s="452"/>
      <c r="G38" s="452"/>
      <c r="H38" s="452"/>
      <c r="I38" s="452"/>
      <c r="J38" s="452"/>
      <c r="K38" s="452"/>
      <c r="L38" s="452"/>
      <c r="M38" s="452"/>
      <c r="N38" s="452"/>
      <c r="O38" s="452"/>
      <c r="P38" s="452"/>
      <c r="Q38" s="452"/>
      <c r="R38" s="452"/>
      <c r="S38" s="452"/>
      <c r="T38" s="452"/>
      <c r="U38" s="452"/>
      <c r="V38" s="452"/>
      <c r="W38" s="452"/>
      <c r="X38" s="452"/>
      <c r="Y38" s="452"/>
      <c r="Z38" s="452"/>
      <c r="AA38" s="452"/>
      <c r="AB38" s="452"/>
      <c r="AC38" s="452"/>
      <c r="AD38" s="452"/>
      <c r="AE38" s="452"/>
      <c r="AF38" s="452"/>
      <c r="AG38" s="452"/>
    </row>
    <row r="39" spans="2:33" ht="1.5" customHeight="1">
      <c r="C39" s="450"/>
      <c r="D39" s="452"/>
      <c r="E39" s="452"/>
      <c r="F39" s="452"/>
      <c r="G39" s="452"/>
      <c r="H39" s="452"/>
      <c r="I39" s="452"/>
      <c r="J39" s="452"/>
      <c r="K39" s="452"/>
      <c r="L39" s="452"/>
      <c r="M39" s="452"/>
      <c r="N39" s="452"/>
      <c r="O39" s="452"/>
      <c r="P39" s="452"/>
      <c r="Q39" s="452"/>
      <c r="R39" s="452"/>
      <c r="S39" s="452"/>
      <c r="T39" s="452"/>
      <c r="U39" s="452"/>
      <c r="V39" s="452"/>
      <c r="W39" s="452"/>
      <c r="X39" s="452"/>
      <c r="Y39" s="452"/>
      <c r="Z39" s="452"/>
      <c r="AA39" s="452"/>
      <c r="AB39" s="452"/>
      <c r="AC39" s="452"/>
      <c r="AD39" s="452"/>
      <c r="AE39" s="452"/>
      <c r="AF39" s="452"/>
      <c r="AG39" s="452"/>
    </row>
    <row r="40" spans="2:33" ht="1.5" customHeight="1">
      <c r="C40" s="450"/>
      <c r="D40" s="450"/>
      <c r="E40" s="450"/>
      <c r="F40" s="450"/>
      <c r="G40" s="450"/>
      <c r="H40" s="436"/>
      <c r="I40" s="436"/>
      <c r="J40" s="436"/>
      <c r="K40" s="450"/>
      <c r="L40" s="450"/>
      <c r="M40" s="450"/>
      <c r="N40" s="450"/>
      <c r="O40" s="450"/>
      <c r="P40" s="450"/>
      <c r="Q40" s="450"/>
      <c r="R40" s="450"/>
      <c r="S40" s="450"/>
      <c r="T40" s="450"/>
      <c r="U40" s="450"/>
      <c r="V40" s="450"/>
      <c r="W40" s="436"/>
      <c r="X40" s="436"/>
      <c r="Y40" s="436"/>
      <c r="Z40" s="436"/>
    </row>
    <row r="41" spans="2:33" ht="1.5" customHeight="1">
      <c r="C41" s="450"/>
      <c r="D41" s="450"/>
      <c r="E41" s="450"/>
      <c r="F41" s="450"/>
      <c r="G41" s="450"/>
      <c r="H41" s="436"/>
      <c r="I41" s="436"/>
      <c r="J41" s="436"/>
      <c r="K41" s="450"/>
      <c r="L41" s="450"/>
      <c r="M41" s="450"/>
      <c r="N41" s="450"/>
      <c r="O41" s="450"/>
      <c r="P41" s="450"/>
      <c r="Q41" s="450"/>
      <c r="R41" s="450"/>
      <c r="S41" s="450"/>
      <c r="T41" s="450"/>
      <c r="U41" s="450"/>
      <c r="V41" s="450"/>
      <c r="W41" s="436"/>
      <c r="X41" s="436"/>
      <c r="Y41" s="436"/>
      <c r="Z41" s="436"/>
    </row>
    <row r="42" spans="2:33" ht="1.5" customHeight="1">
      <c r="C42" s="451"/>
      <c r="D42" s="451"/>
      <c r="E42" s="451"/>
      <c r="F42" s="451"/>
      <c r="G42" s="451"/>
      <c r="H42" s="451"/>
      <c r="I42" s="451"/>
      <c r="J42" s="451"/>
      <c r="K42" s="451"/>
      <c r="L42" s="451"/>
      <c r="M42" s="451"/>
      <c r="N42" s="451"/>
      <c r="O42" s="451"/>
      <c r="P42" s="450"/>
      <c r="Q42" s="450"/>
      <c r="R42" s="450"/>
      <c r="S42" s="450"/>
      <c r="T42" s="450"/>
      <c r="U42" s="448"/>
      <c r="V42" s="448"/>
      <c r="W42" s="448"/>
      <c r="X42" s="448"/>
      <c r="Y42" s="448"/>
      <c r="Z42" s="449"/>
      <c r="AA42" s="448"/>
      <c r="AB42" s="448"/>
      <c r="AC42" s="448"/>
      <c r="AD42" s="436"/>
      <c r="AE42" s="436"/>
      <c r="AF42" s="436"/>
      <c r="AG42" s="436"/>
    </row>
    <row r="43" spans="2:33" ht="1.5" customHeight="1">
      <c r="C43" s="446"/>
      <c r="D43" s="447"/>
      <c r="E43" s="447"/>
      <c r="F43" s="445"/>
      <c r="G43" s="445"/>
      <c r="H43" s="445"/>
      <c r="I43" s="445"/>
      <c r="J43" s="445"/>
      <c r="K43" s="445"/>
      <c r="L43" s="445"/>
      <c r="M43" s="445"/>
      <c r="N43" s="445"/>
      <c r="O43" s="445"/>
      <c r="P43" s="445"/>
      <c r="Q43" s="445"/>
      <c r="R43" s="445"/>
      <c r="S43" s="445"/>
      <c r="T43" s="445"/>
      <c r="U43" s="445"/>
      <c r="V43" s="445"/>
      <c r="W43" s="445"/>
      <c r="X43" s="445"/>
      <c r="Y43" s="445"/>
      <c r="Z43" s="446"/>
      <c r="AA43" s="445"/>
      <c r="AB43" s="445"/>
      <c r="AC43" s="445"/>
      <c r="AD43" s="445"/>
      <c r="AE43" s="445"/>
      <c r="AF43" s="445"/>
      <c r="AG43" s="445"/>
    </row>
    <row r="44" spans="2:33" ht="1.5" customHeight="1">
      <c r="C44" s="446"/>
      <c r="D44" s="447"/>
      <c r="E44" s="447"/>
      <c r="F44" s="445"/>
      <c r="G44" s="445"/>
      <c r="H44" s="445"/>
      <c r="I44" s="445"/>
      <c r="J44" s="445"/>
      <c r="K44" s="445"/>
      <c r="L44" s="445"/>
      <c r="M44" s="445"/>
      <c r="N44" s="445"/>
      <c r="O44" s="445"/>
      <c r="P44" s="445"/>
      <c r="Q44" s="445"/>
      <c r="R44" s="445"/>
      <c r="S44" s="445"/>
      <c r="T44" s="445"/>
      <c r="U44" s="445"/>
      <c r="V44" s="445"/>
      <c r="W44" s="445"/>
      <c r="X44" s="445"/>
      <c r="Y44" s="445"/>
      <c r="Z44" s="446"/>
      <c r="AA44" s="445"/>
      <c r="AB44" s="445"/>
      <c r="AC44" s="445"/>
      <c r="AD44" s="445"/>
      <c r="AE44" s="445"/>
      <c r="AF44" s="445"/>
      <c r="AG44" s="445"/>
    </row>
    <row r="45" spans="2:33" ht="1.5" customHeight="1">
      <c r="C45" s="424"/>
    </row>
    <row r="46" spans="2:33" ht="1.5" customHeight="1">
      <c r="C46" s="424"/>
    </row>
    <row r="47" spans="2:33" ht="18.75" customHeight="1" thickBot="1">
      <c r="B47" s="435" t="s">
        <v>394</v>
      </c>
      <c r="C47" s="433"/>
      <c r="D47" s="433"/>
      <c r="E47" s="433"/>
      <c r="F47" s="433"/>
      <c r="G47" s="433"/>
      <c r="H47" s="433"/>
      <c r="I47" s="433"/>
      <c r="J47" s="433"/>
      <c r="K47" s="434"/>
      <c r="L47" s="434"/>
      <c r="M47" s="434"/>
      <c r="N47" s="433"/>
      <c r="O47" s="433"/>
      <c r="P47" s="433"/>
      <c r="Q47" s="433"/>
      <c r="R47" s="444"/>
      <c r="S47" s="433"/>
      <c r="T47" s="433"/>
      <c r="U47" s="434"/>
    </row>
    <row r="48" spans="2:33" ht="18.75" customHeight="1" thickBot="1">
      <c r="B48" s="435"/>
      <c r="C48" s="1054" t="s">
        <v>393</v>
      </c>
      <c r="D48" s="1055"/>
      <c r="E48" s="1055"/>
      <c r="F48" s="1055"/>
      <c r="G48" s="1055"/>
      <c r="H48" s="1055"/>
      <c r="I48" s="1055"/>
      <c r="J48" s="1055"/>
      <c r="K48" s="1055"/>
      <c r="L48" s="1055"/>
      <c r="M48" s="443"/>
      <c r="N48" s="442"/>
      <c r="O48" s="442"/>
      <c r="P48" s="441"/>
      <c r="Q48" s="433"/>
      <c r="R48" s="433"/>
      <c r="S48" s="433"/>
      <c r="T48" s="433"/>
      <c r="U48" s="434"/>
    </row>
    <row r="49" spans="2:21" ht="24" customHeight="1">
      <c r="B49" s="435"/>
      <c r="C49" s="1054"/>
      <c r="D49" s="1055"/>
      <c r="E49" s="1055"/>
      <c r="F49" s="1055"/>
      <c r="G49" s="1055"/>
      <c r="H49" s="1055"/>
      <c r="I49" s="1055"/>
      <c r="J49" s="1055"/>
      <c r="K49" s="1055"/>
      <c r="L49" s="1055"/>
      <c r="M49" s="1056" t="s">
        <v>392</v>
      </c>
      <c r="N49" s="1056"/>
      <c r="O49" s="1056"/>
      <c r="P49" s="1057"/>
      <c r="Q49" s="433"/>
      <c r="R49" s="433"/>
      <c r="S49" s="433"/>
      <c r="T49" s="433"/>
      <c r="U49" s="434"/>
    </row>
    <row r="50" spans="2:21" ht="18.75" customHeight="1" thickBot="1">
      <c r="B50" s="435"/>
      <c r="C50" s="1048" t="str">
        <f>IF('0_基本情報'!$D$25='【リスト】 (2)'!$C$2,"適","否")</f>
        <v>否</v>
      </c>
      <c r="D50" s="1048"/>
      <c r="E50" s="1048"/>
      <c r="F50" s="1049">
        <f>IF(C50="適",加算率b,0)</f>
        <v>0</v>
      </c>
      <c r="G50" s="1049"/>
      <c r="H50" s="1049"/>
      <c r="I50" s="1049"/>
      <c r="J50" s="1049"/>
      <c r="K50" s="1049"/>
      <c r="L50" s="615" t="s">
        <v>391</v>
      </c>
      <c r="M50" s="1050" t="str">
        <f>IF('0_基本情報'!$D$26='【リスト】 (2)'!$C$2,"区分３",IF('2_区分12加算額計算表'!$F$33=【リスト】!$C$2,"否",""))</f>
        <v/>
      </c>
      <c r="N50" s="1050"/>
      <c r="O50" s="1050"/>
      <c r="P50" s="1051"/>
      <c r="Q50" s="433"/>
      <c r="R50" s="433"/>
      <c r="S50" s="433"/>
      <c r="T50" s="433"/>
      <c r="U50" s="434"/>
    </row>
    <row r="51" spans="2:21" ht="18.75" customHeight="1">
      <c r="B51" s="435"/>
      <c r="C51" s="440" t="s">
        <v>389</v>
      </c>
      <c r="D51" s="439" t="s">
        <v>390</v>
      </c>
      <c r="E51" s="616"/>
      <c r="F51" s="617"/>
      <c r="G51" s="618"/>
      <c r="H51" s="618"/>
      <c r="I51" s="618"/>
      <c r="J51" s="618"/>
      <c r="K51" s="618"/>
      <c r="L51" s="438"/>
      <c r="M51" s="616"/>
      <c r="N51" s="433"/>
      <c r="O51" s="433"/>
      <c r="P51" s="433"/>
      <c r="Q51" s="433"/>
      <c r="R51" s="433"/>
      <c r="S51" s="433"/>
      <c r="T51" s="433"/>
      <c r="U51" s="434"/>
    </row>
    <row r="52" spans="2:21" ht="18.75" customHeight="1">
      <c r="B52" s="435"/>
      <c r="C52" s="437" t="s">
        <v>389</v>
      </c>
      <c r="D52" s="423" t="s">
        <v>388</v>
      </c>
      <c r="E52" s="436"/>
      <c r="F52" s="436"/>
      <c r="G52" s="433"/>
      <c r="H52" s="433"/>
      <c r="I52" s="433"/>
      <c r="J52" s="433"/>
      <c r="K52" s="434"/>
      <c r="L52" s="434"/>
      <c r="M52" s="434"/>
      <c r="N52" s="433"/>
      <c r="O52" s="433"/>
      <c r="P52" s="433"/>
      <c r="Q52" s="433"/>
      <c r="R52" s="433"/>
      <c r="S52" s="433"/>
      <c r="T52" s="433"/>
      <c r="U52" s="434"/>
    </row>
    <row r="53" spans="2:21" ht="18.75" customHeight="1">
      <c r="B53" s="435"/>
      <c r="C53" s="437"/>
      <c r="D53" s="423"/>
      <c r="E53" s="436"/>
      <c r="F53" s="436"/>
      <c r="G53" s="433"/>
      <c r="H53" s="433"/>
      <c r="I53" s="433"/>
      <c r="J53" s="433"/>
      <c r="K53" s="434"/>
      <c r="L53" s="434"/>
      <c r="M53" s="434"/>
      <c r="N53" s="433"/>
      <c r="O53" s="433"/>
      <c r="P53" s="433"/>
      <c r="Q53" s="433"/>
      <c r="R53" s="433"/>
      <c r="S53" s="433"/>
      <c r="T53" s="433"/>
      <c r="U53" s="434"/>
    </row>
    <row r="54" spans="2:21" ht="18.75" customHeight="1">
      <c r="B54" s="435"/>
      <c r="C54" s="437"/>
      <c r="D54" s="423"/>
      <c r="E54" s="436"/>
      <c r="F54" s="436"/>
      <c r="G54" s="433"/>
      <c r="H54" s="433"/>
      <c r="I54" s="433"/>
      <c r="J54" s="433"/>
      <c r="K54" s="434"/>
      <c r="L54" s="434"/>
      <c r="M54" s="434"/>
      <c r="N54" s="433"/>
      <c r="O54" s="433"/>
      <c r="P54" s="433"/>
      <c r="Q54" s="433"/>
      <c r="R54" s="433"/>
      <c r="S54" s="433"/>
      <c r="T54" s="433"/>
      <c r="U54" s="434"/>
    </row>
  </sheetData>
  <sheetProtection insertRows="0"/>
  <mergeCells count="16">
    <mergeCell ref="O9:T9"/>
    <mergeCell ref="U9:AG9"/>
    <mergeCell ref="B2:AG2"/>
    <mergeCell ref="F5:L5"/>
    <mergeCell ref="O7:T7"/>
    <mergeCell ref="U7:AG7"/>
    <mergeCell ref="O8:T8"/>
    <mergeCell ref="U8:AG8"/>
    <mergeCell ref="C50:E50"/>
    <mergeCell ref="F50:K50"/>
    <mergeCell ref="M50:P50"/>
    <mergeCell ref="C14:L15"/>
    <mergeCell ref="C48:L49"/>
    <mergeCell ref="M49:P49"/>
    <mergeCell ref="C16:E16"/>
    <mergeCell ref="F16:K16"/>
  </mergeCells>
  <phoneticPr fontId="4"/>
  <dataValidations count="2">
    <dataValidation type="list" allowBlank="1" showInputMessage="1" showErrorMessage="1" sqref="C16:E16 C50:E50" xr:uid="{E02821F2-C733-4BB4-9001-634D7F17A89C}">
      <formula1>"適,否"</formula1>
    </dataValidation>
    <dataValidation type="list" allowBlank="1" showInputMessage="1" showErrorMessage="1" sqref="C51" xr:uid="{00000000-0002-0000-0000-000002000000}">
      <formula1>#REF!</formula1>
    </dataValidation>
  </dataValidations>
  <printOptions horizontalCentered="1"/>
  <pageMargins left="0.78740157480314965" right="0.78740157480314965" top="0.59055118110236227" bottom="0.59055118110236227" header="0.51181102362204722" footer="0.51181102362204722"/>
  <pageSetup paperSize="9" scale="63"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928C4-90A0-4D91-8D6B-A71692E942AD}">
  <sheetPr>
    <pageSetUpPr fitToPage="1"/>
  </sheetPr>
  <dimension ref="B1:AM28"/>
  <sheetViews>
    <sheetView showGridLines="0" view="pageBreakPreview" zoomScale="85" zoomScaleNormal="100" zoomScaleSheetLayoutView="85" workbookViewId="0">
      <selection activeCell="P8" sqref="P8:AH10"/>
    </sheetView>
  </sheetViews>
  <sheetFormatPr defaultColWidth="9" defaultRowHeight="18" customHeight="1"/>
  <cols>
    <col min="1" max="1" width="2.5" style="421" customWidth="1"/>
    <col min="2" max="34" width="3" style="421" customWidth="1"/>
    <col min="35" max="35" width="2.5" style="421" customWidth="1"/>
    <col min="36" max="38" width="3" style="421" customWidth="1"/>
    <col min="39" max="39" width="13" style="421" hidden="1" customWidth="1"/>
    <col min="40" max="47" width="3" style="421" customWidth="1"/>
    <col min="48" max="16384" width="9" style="421"/>
  </cols>
  <sheetData>
    <row r="1" spans="2:34" ht="18" customHeight="1">
      <c r="B1" s="463" t="s">
        <v>430</v>
      </c>
    </row>
    <row r="2" spans="2:34" ht="18" customHeight="1">
      <c r="B2" s="1061" t="str">
        <f>様式1!$AQ$1&amp;様式1!$AQ$2&amp;"年度キャリアパス要件届出書"</f>
        <v>令和７年度キャリアパス要件届出書</v>
      </c>
      <c r="C2" s="1061"/>
      <c r="D2" s="1061"/>
      <c r="E2" s="1061"/>
      <c r="F2" s="1061"/>
      <c r="G2" s="1061"/>
      <c r="H2" s="1061"/>
      <c r="I2" s="1061"/>
      <c r="J2" s="1061"/>
      <c r="K2" s="1061"/>
      <c r="L2" s="1061"/>
      <c r="M2" s="1061"/>
      <c r="N2" s="1061"/>
      <c r="O2" s="1061"/>
      <c r="P2" s="1061"/>
      <c r="Q2" s="1061"/>
      <c r="R2" s="1061"/>
      <c r="S2" s="1061"/>
      <c r="T2" s="1061"/>
      <c r="U2" s="1061"/>
      <c r="V2" s="1061"/>
      <c r="W2" s="1061"/>
      <c r="X2" s="1061"/>
      <c r="Y2" s="1061"/>
      <c r="Z2" s="1061"/>
      <c r="AA2" s="1061"/>
      <c r="AB2" s="1061"/>
      <c r="AC2" s="1061"/>
      <c r="AD2" s="1061"/>
      <c r="AE2" s="1061"/>
      <c r="AF2" s="1061"/>
      <c r="AG2" s="1061"/>
      <c r="AH2" s="1061"/>
    </row>
    <row r="3" spans="2:34" ht="18" customHeight="1">
      <c r="B3" s="1069" t="s">
        <v>429</v>
      </c>
      <c r="C3" s="1070"/>
      <c r="D3" s="1070"/>
      <c r="E3" s="1070"/>
      <c r="F3" s="1070"/>
      <c r="G3" s="1070"/>
      <c r="H3" s="1070"/>
      <c r="I3" s="1070"/>
      <c r="J3" s="1070"/>
      <c r="K3" s="1070"/>
      <c r="L3" s="1070"/>
      <c r="M3" s="1070"/>
      <c r="N3" s="1070"/>
      <c r="O3" s="1070"/>
      <c r="P3" s="1070"/>
      <c r="Q3" s="1070"/>
      <c r="R3" s="1070"/>
      <c r="S3" s="1070"/>
      <c r="T3" s="1070"/>
      <c r="U3" s="1070"/>
      <c r="V3" s="1070"/>
      <c r="W3" s="1070"/>
      <c r="X3" s="1070"/>
      <c r="Y3" s="1070"/>
      <c r="Z3" s="1070"/>
      <c r="AA3" s="1070"/>
      <c r="AB3" s="1070"/>
      <c r="AC3" s="1070"/>
      <c r="AD3" s="1070"/>
      <c r="AE3" s="1070"/>
      <c r="AF3" s="1070"/>
      <c r="AG3" s="1070"/>
      <c r="AH3" s="1070"/>
    </row>
    <row r="4" spans="2:34" ht="18" customHeight="1">
      <c r="B4" s="459"/>
      <c r="C4" s="459"/>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row>
    <row r="5" spans="2:34" ht="18" customHeight="1">
      <c r="F5" s="457"/>
      <c r="G5" s="457"/>
      <c r="M5" s="457"/>
      <c r="N5" s="457"/>
      <c r="O5" s="457"/>
    </row>
    <row r="6" spans="2:34" ht="17.25" customHeight="1">
      <c r="F6" s="1062" t="str">
        <f>様式1!F5</f>
        <v>横須賀市長　殿</v>
      </c>
      <c r="G6" s="1062"/>
      <c r="H6" s="1062"/>
      <c r="I6" s="1062"/>
      <c r="J6" s="1062"/>
      <c r="K6" s="1062"/>
      <c r="L6" s="1062"/>
      <c r="M6" s="457"/>
      <c r="N6" s="457"/>
      <c r="O6" s="457"/>
    </row>
    <row r="7" spans="2:34" ht="17.25" customHeight="1" thickBot="1">
      <c r="F7" s="457"/>
      <c r="G7" s="457"/>
      <c r="H7" s="457"/>
      <c r="I7" s="457"/>
      <c r="J7" s="457"/>
      <c r="K7" s="457"/>
      <c r="L7" s="457"/>
      <c r="M7" s="457"/>
      <c r="N7" s="457"/>
      <c r="O7" s="457"/>
      <c r="V7" s="458"/>
      <c r="W7" s="458"/>
      <c r="X7" s="458"/>
      <c r="Y7" s="458"/>
      <c r="Z7" s="458"/>
      <c r="AA7" s="458"/>
      <c r="AB7" s="458"/>
      <c r="AC7" s="458"/>
      <c r="AD7" s="458"/>
      <c r="AE7" s="458"/>
      <c r="AF7" s="458"/>
      <c r="AG7" s="458"/>
      <c r="AH7" s="458"/>
    </row>
    <row r="8" spans="2:34" ht="17.25" customHeight="1">
      <c r="D8" s="457"/>
      <c r="E8" s="457"/>
      <c r="F8" s="457"/>
      <c r="G8" s="457"/>
      <c r="H8" s="457"/>
      <c r="I8" s="457"/>
      <c r="J8" s="457"/>
      <c r="K8" s="457"/>
      <c r="L8" s="457"/>
      <c r="M8" s="457"/>
      <c r="N8" s="457"/>
      <c r="P8" s="1063" t="s">
        <v>402</v>
      </c>
      <c r="Q8" s="1091"/>
      <c r="R8" s="1091"/>
      <c r="S8" s="1091"/>
      <c r="T8" s="1091"/>
      <c r="U8" s="1091"/>
      <c r="V8" s="1092" t="str">
        <f>様式1!U7</f>
        <v>横須賀市</v>
      </c>
      <c r="W8" s="1093"/>
      <c r="X8" s="1093"/>
      <c r="Y8" s="1093"/>
      <c r="Z8" s="1093"/>
      <c r="AA8" s="1093"/>
      <c r="AB8" s="1093"/>
      <c r="AC8" s="1093"/>
      <c r="AD8" s="1093"/>
      <c r="AE8" s="1093"/>
      <c r="AF8" s="1093"/>
      <c r="AG8" s="1093"/>
      <c r="AH8" s="1094"/>
    </row>
    <row r="9" spans="2:34" ht="17.25" customHeight="1">
      <c r="D9" s="457"/>
      <c r="E9" s="457"/>
      <c r="F9" s="457"/>
      <c r="G9" s="457"/>
      <c r="H9" s="457"/>
      <c r="I9" s="457"/>
      <c r="J9" s="457"/>
      <c r="K9" s="457"/>
      <c r="L9" s="457"/>
      <c r="M9" s="457"/>
      <c r="N9" s="457"/>
      <c r="P9" s="1066" t="s">
        <v>401</v>
      </c>
      <c r="Q9" s="1101"/>
      <c r="R9" s="1101"/>
      <c r="S9" s="1101"/>
      <c r="T9" s="1101"/>
      <c r="U9" s="1101"/>
      <c r="V9" s="1104">
        <f>様式1!U8</f>
        <v>0</v>
      </c>
      <c r="W9" s="1105"/>
      <c r="X9" s="1105"/>
      <c r="Y9" s="1105"/>
      <c r="Z9" s="1105"/>
      <c r="AA9" s="1105"/>
      <c r="AB9" s="1105"/>
      <c r="AC9" s="1105"/>
      <c r="AD9" s="1105"/>
      <c r="AE9" s="1105"/>
      <c r="AF9" s="1105"/>
      <c r="AG9" s="1105"/>
      <c r="AH9" s="1106"/>
    </row>
    <row r="10" spans="2:34" ht="17.25" customHeight="1" thickBot="1">
      <c r="D10" s="457"/>
      <c r="E10" s="457"/>
      <c r="F10" s="457"/>
      <c r="G10" s="457"/>
      <c r="H10" s="457"/>
      <c r="I10" s="457"/>
      <c r="J10" s="457"/>
      <c r="K10" s="457"/>
      <c r="L10" s="457"/>
      <c r="M10" s="457"/>
      <c r="N10" s="457"/>
      <c r="P10" s="1058" t="s">
        <v>400</v>
      </c>
      <c r="Q10" s="1107"/>
      <c r="R10" s="1107"/>
      <c r="S10" s="1107"/>
      <c r="T10" s="1107"/>
      <c r="U10" s="1107"/>
      <c r="V10" s="1108">
        <f>様式1!U9</f>
        <v>0</v>
      </c>
      <c r="W10" s="1109"/>
      <c r="X10" s="1109"/>
      <c r="Y10" s="1109"/>
      <c r="Z10" s="1109"/>
      <c r="AA10" s="1109"/>
      <c r="AB10" s="1109"/>
      <c r="AC10" s="1109"/>
      <c r="AD10" s="1109"/>
      <c r="AE10" s="1109"/>
      <c r="AF10" s="1109"/>
      <c r="AG10" s="1109"/>
      <c r="AH10" s="1110"/>
    </row>
    <row r="11" spans="2:34" ht="18" customHeight="1">
      <c r="R11" s="426"/>
      <c r="S11" s="426"/>
      <c r="T11" s="426"/>
      <c r="U11" s="426"/>
      <c r="V11" s="426"/>
      <c r="W11" s="426"/>
      <c r="X11" s="426"/>
      <c r="Y11" s="426"/>
    </row>
    <row r="12" spans="2:34" ht="21.75" customHeight="1">
      <c r="B12" s="421" t="s">
        <v>428</v>
      </c>
    </row>
    <row r="13" spans="2:34" ht="9" customHeight="1"/>
    <row r="14" spans="2:34" ht="18.75" customHeight="1" thickBot="1">
      <c r="C14" s="421" t="s">
        <v>427</v>
      </c>
    </row>
    <row r="15" spans="2:34" ht="24" customHeight="1" thickTop="1" thickBot="1">
      <c r="C15" s="1072" t="s">
        <v>426</v>
      </c>
      <c r="D15" s="474" t="s">
        <v>425</v>
      </c>
      <c r="E15" s="474"/>
      <c r="F15" s="474"/>
      <c r="G15" s="474"/>
      <c r="H15" s="474"/>
      <c r="I15" s="474"/>
      <c r="J15" s="474"/>
      <c r="K15" s="474"/>
      <c r="L15" s="474"/>
      <c r="M15" s="474"/>
      <c r="N15" s="474"/>
      <c r="O15" s="474"/>
      <c r="P15" s="474"/>
      <c r="Q15" s="474"/>
      <c r="R15" s="474"/>
      <c r="S15" s="474"/>
      <c r="T15" s="474"/>
      <c r="U15" s="474"/>
      <c r="V15" s="474"/>
      <c r="W15" s="474"/>
      <c r="X15" s="474"/>
      <c r="Y15" s="474"/>
      <c r="Z15" s="474"/>
      <c r="AA15" s="473"/>
      <c r="AB15" s="1111"/>
      <c r="AC15" s="1112"/>
      <c r="AD15" s="1112"/>
      <c r="AE15" s="1112"/>
      <c r="AF15" s="1112"/>
      <c r="AG15" s="1112"/>
      <c r="AH15" s="1113"/>
    </row>
    <row r="16" spans="2:34" ht="17.25" customHeight="1" thickTop="1">
      <c r="C16" s="1073"/>
      <c r="D16" s="472" t="s">
        <v>424</v>
      </c>
      <c r="E16" s="471"/>
      <c r="F16" s="471"/>
      <c r="G16" s="471"/>
      <c r="H16" s="471"/>
      <c r="I16" s="471"/>
      <c r="J16" s="471"/>
      <c r="K16" s="471"/>
      <c r="L16" s="471"/>
      <c r="M16" s="471"/>
      <c r="N16" s="471"/>
      <c r="O16" s="471"/>
      <c r="P16" s="471"/>
      <c r="Q16" s="471"/>
      <c r="R16" s="471"/>
      <c r="S16" s="471"/>
      <c r="T16" s="471"/>
      <c r="U16" s="471"/>
      <c r="V16" s="471"/>
      <c r="W16" s="471"/>
      <c r="X16" s="471"/>
      <c r="Y16" s="471"/>
      <c r="Z16" s="471"/>
      <c r="AA16" s="471"/>
      <c r="AB16" s="436"/>
      <c r="AC16" s="436"/>
      <c r="AD16" s="436"/>
      <c r="AE16" s="436"/>
      <c r="AF16" s="436"/>
      <c r="AG16" s="436"/>
      <c r="AH16" s="470"/>
    </row>
    <row r="17" spans="3:39" ht="18" customHeight="1">
      <c r="C17" s="1073"/>
      <c r="D17" s="456" t="s">
        <v>423</v>
      </c>
      <c r="E17" s="436"/>
      <c r="F17" s="436"/>
      <c r="G17" s="436"/>
      <c r="H17" s="436"/>
      <c r="I17" s="436"/>
      <c r="J17" s="436"/>
      <c r="K17" s="436"/>
      <c r="L17" s="436"/>
      <c r="M17" s="436"/>
      <c r="N17" s="436"/>
      <c r="O17" s="436"/>
      <c r="P17" s="436"/>
      <c r="Q17" s="436"/>
      <c r="R17" s="436"/>
      <c r="S17" s="436"/>
      <c r="T17" s="436"/>
      <c r="U17" s="436"/>
      <c r="V17" s="436"/>
      <c r="W17" s="436"/>
      <c r="X17" s="436"/>
      <c r="Y17" s="436"/>
      <c r="Z17" s="436"/>
      <c r="AA17" s="436"/>
      <c r="AB17" s="436"/>
      <c r="AC17" s="436"/>
      <c r="AD17" s="436"/>
      <c r="AE17" s="436"/>
      <c r="AF17" s="436"/>
      <c r="AG17" s="436"/>
      <c r="AH17" s="470"/>
      <c r="AM17" s="421" t="s">
        <v>422</v>
      </c>
    </row>
    <row r="18" spans="3:39" ht="18" customHeight="1" thickBot="1">
      <c r="C18" s="1074"/>
      <c r="D18" s="469" t="s">
        <v>421</v>
      </c>
      <c r="E18" s="468"/>
      <c r="F18" s="468"/>
      <c r="G18" s="468"/>
      <c r="H18" s="468"/>
      <c r="I18" s="468"/>
      <c r="J18" s="468"/>
      <c r="K18" s="468"/>
      <c r="L18" s="468"/>
      <c r="M18" s="468"/>
      <c r="N18" s="468"/>
      <c r="O18" s="468"/>
      <c r="P18" s="468"/>
      <c r="Q18" s="468"/>
      <c r="R18" s="468"/>
      <c r="S18" s="468"/>
      <c r="T18" s="468"/>
      <c r="U18" s="468"/>
      <c r="V18" s="468"/>
      <c r="W18" s="468"/>
      <c r="X18" s="468"/>
      <c r="Y18" s="468"/>
      <c r="Z18" s="468"/>
      <c r="AA18" s="468"/>
      <c r="AB18" s="467"/>
      <c r="AC18" s="467"/>
      <c r="AD18" s="467"/>
      <c r="AE18" s="467"/>
      <c r="AF18" s="467"/>
      <c r="AG18" s="467"/>
      <c r="AH18" s="466"/>
      <c r="AM18" s="421" t="s">
        <v>420</v>
      </c>
    </row>
    <row r="19" spans="3:39" ht="24" customHeight="1" thickTop="1" thickBot="1">
      <c r="C19" s="1075" t="s">
        <v>419</v>
      </c>
      <c r="D19" s="1086" t="s">
        <v>418</v>
      </c>
      <c r="E19" s="1087"/>
      <c r="F19" s="1087"/>
      <c r="G19" s="1087"/>
      <c r="H19" s="1087"/>
      <c r="I19" s="1087"/>
      <c r="J19" s="1087"/>
      <c r="K19" s="1087"/>
      <c r="L19" s="1087"/>
      <c r="M19" s="1087"/>
      <c r="N19" s="1087"/>
      <c r="O19" s="1087"/>
      <c r="P19" s="1087"/>
      <c r="Q19" s="1087"/>
      <c r="R19" s="1087"/>
      <c r="S19" s="1087"/>
      <c r="T19" s="1087"/>
      <c r="U19" s="1087"/>
      <c r="V19" s="1087"/>
      <c r="W19" s="1087"/>
      <c r="X19" s="1087"/>
      <c r="Y19" s="1087"/>
      <c r="Z19" s="1087"/>
      <c r="AA19" s="1088"/>
      <c r="AB19" s="1111"/>
      <c r="AC19" s="1112"/>
      <c r="AD19" s="1112"/>
      <c r="AE19" s="1112"/>
      <c r="AF19" s="1112"/>
      <c r="AG19" s="1112"/>
      <c r="AH19" s="1113"/>
    </row>
    <row r="20" spans="3:39" ht="47.25" customHeight="1" thickTop="1">
      <c r="C20" s="1076"/>
      <c r="D20" s="465" t="s">
        <v>417</v>
      </c>
      <c r="E20" s="1071" t="s">
        <v>416</v>
      </c>
      <c r="F20" s="1071"/>
      <c r="G20" s="1071"/>
      <c r="H20" s="1071"/>
      <c r="I20" s="1071"/>
      <c r="J20" s="1071"/>
      <c r="K20" s="1071"/>
      <c r="L20" s="1115"/>
      <c r="M20" s="1116"/>
      <c r="N20" s="1116"/>
      <c r="O20" s="1116"/>
      <c r="P20" s="1116"/>
      <c r="Q20" s="1116"/>
      <c r="R20" s="1116"/>
      <c r="S20" s="1116"/>
      <c r="T20" s="1116"/>
      <c r="U20" s="1116"/>
      <c r="V20" s="1116"/>
      <c r="W20" s="1116"/>
      <c r="X20" s="1116"/>
      <c r="Y20" s="1116"/>
      <c r="Z20" s="1116"/>
      <c r="AA20" s="1116"/>
      <c r="AB20" s="1116"/>
      <c r="AC20" s="1116"/>
      <c r="AD20" s="1116"/>
      <c r="AE20" s="1116"/>
      <c r="AF20" s="1116"/>
      <c r="AG20" s="1116"/>
      <c r="AH20" s="1117"/>
    </row>
    <row r="21" spans="3:39" ht="30" customHeight="1">
      <c r="C21" s="1076"/>
      <c r="D21" s="1084" t="s">
        <v>415</v>
      </c>
      <c r="E21" s="1082" t="s">
        <v>414</v>
      </c>
      <c r="F21" s="1082"/>
      <c r="G21" s="1082"/>
      <c r="H21" s="1082"/>
      <c r="I21" s="1082"/>
      <c r="J21" s="1082"/>
      <c r="K21" s="1082"/>
      <c r="L21" s="464" t="s">
        <v>413</v>
      </c>
      <c r="M21" s="1078" t="s">
        <v>412</v>
      </c>
      <c r="N21" s="1078"/>
      <c r="O21" s="1078"/>
      <c r="P21" s="1078"/>
      <c r="Q21" s="1078"/>
      <c r="R21" s="1078"/>
      <c r="S21" s="1078"/>
      <c r="T21" s="1078"/>
      <c r="U21" s="1078"/>
      <c r="V21" s="1078"/>
      <c r="W21" s="1078"/>
      <c r="X21" s="1078"/>
      <c r="Y21" s="1078"/>
      <c r="Z21" s="1078"/>
      <c r="AA21" s="1078"/>
      <c r="AB21" s="1078"/>
      <c r="AC21" s="1078"/>
      <c r="AD21" s="1078"/>
      <c r="AE21" s="1078"/>
      <c r="AF21" s="1078"/>
      <c r="AG21" s="1078"/>
      <c r="AH21" s="1079"/>
    </row>
    <row r="22" spans="3:39" ht="18" customHeight="1">
      <c r="C22" s="1076"/>
      <c r="D22" s="1084"/>
      <c r="E22" s="1082"/>
      <c r="F22" s="1082"/>
      <c r="G22" s="1082"/>
      <c r="H22" s="1082"/>
      <c r="I22" s="1082"/>
      <c r="J22" s="1082"/>
      <c r="K22" s="1082"/>
      <c r="L22" s="1089" t="s">
        <v>411</v>
      </c>
      <c r="M22" s="1097" t="s">
        <v>410</v>
      </c>
      <c r="N22" s="1098"/>
      <c r="O22" s="1098"/>
      <c r="P22" s="1098"/>
      <c r="Q22" s="1098"/>
      <c r="R22" s="1098"/>
      <c r="S22" s="1098"/>
      <c r="T22" s="1098"/>
      <c r="U22" s="1098"/>
      <c r="V22" s="1098"/>
      <c r="W22" s="1098"/>
      <c r="X22" s="1098"/>
      <c r="Y22" s="1098"/>
      <c r="Z22" s="1098"/>
      <c r="AA22" s="1098"/>
      <c r="AB22" s="1098"/>
      <c r="AC22" s="1098"/>
      <c r="AD22" s="1098"/>
      <c r="AE22" s="1098"/>
      <c r="AF22" s="1098"/>
      <c r="AG22" s="1098"/>
      <c r="AH22" s="1099"/>
    </row>
    <row r="23" spans="3:39" ht="47.25" customHeight="1" thickBot="1">
      <c r="C23" s="1077"/>
      <c r="D23" s="1085"/>
      <c r="E23" s="1083"/>
      <c r="F23" s="1083"/>
      <c r="G23" s="1083"/>
      <c r="H23" s="1083"/>
      <c r="I23" s="1083"/>
      <c r="J23" s="1083"/>
      <c r="K23" s="1083"/>
      <c r="L23" s="109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1"/>
    </row>
    <row r="24" spans="3:39" ht="18" customHeight="1">
      <c r="C24" s="421" t="s">
        <v>409</v>
      </c>
    </row>
    <row r="26" spans="3:39" ht="18" customHeight="1">
      <c r="Q26" s="1114" t="s">
        <v>408</v>
      </c>
      <c r="R26" s="1114"/>
      <c r="S26" s="1114"/>
      <c r="T26" s="1114"/>
      <c r="U26" s="1114"/>
      <c r="V26" s="1114"/>
      <c r="W26" s="1114"/>
      <c r="X26" s="1114"/>
      <c r="Y26" s="1100"/>
      <c r="Z26" s="1069"/>
      <c r="AA26" s="1069"/>
      <c r="AB26" s="1069"/>
      <c r="AC26" s="1069"/>
      <c r="AD26" s="1069"/>
      <c r="AE26" s="1069"/>
      <c r="AF26" s="1069"/>
      <c r="AG26" s="1069"/>
      <c r="AH26" s="1069"/>
    </row>
    <row r="27" spans="3:39" ht="18" customHeight="1">
      <c r="S27" s="1102" t="s">
        <v>407</v>
      </c>
      <c r="T27" s="1102"/>
      <c r="U27" s="1102"/>
      <c r="V27" s="1102"/>
      <c r="W27" s="1102"/>
      <c r="X27" s="1102"/>
      <c r="Y27" s="1103"/>
      <c r="Z27" s="1103"/>
      <c r="AA27" s="1103"/>
      <c r="AB27" s="1103"/>
      <c r="AC27" s="1103"/>
      <c r="AD27" s="1103"/>
      <c r="AE27" s="1103"/>
      <c r="AF27" s="1103"/>
      <c r="AG27" s="1103"/>
      <c r="AH27" s="1103"/>
    </row>
    <row r="28" spans="3:39" ht="18" customHeight="1">
      <c r="S28" s="1095" t="s">
        <v>406</v>
      </c>
      <c r="T28" s="1095"/>
      <c r="U28" s="1095"/>
      <c r="V28" s="1095"/>
      <c r="W28" s="1095"/>
      <c r="X28" s="1095"/>
      <c r="Y28" s="1096"/>
      <c r="Z28" s="1096"/>
      <c r="AA28" s="1096"/>
      <c r="AB28" s="1096"/>
      <c r="AC28" s="1096"/>
      <c r="AD28" s="1096"/>
      <c r="AE28" s="1096"/>
      <c r="AF28" s="1096"/>
      <c r="AG28" s="1096"/>
      <c r="AH28" s="1096"/>
    </row>
  </sheetData>
  <sheetProtection insertRows="0"/>
  <mergeCells count="28">
    <mergeCell ref="S28:X28"/>
    <mergeCell ref="Y28:AH28"/>
    <mergeCell ref="M22:AH22"/>
    <mergeCell ref="Y26:AH26"/>
    <mergeCell ref="P9:U9"/>
    <mergeCell ref="S27:X27"/>
    <mergeCell ref="Y27:AH27"/>
    <mergeCell ref="V9:AH9"/>
    <mergeCell ref="P10:U10"/>
    <mergeCell ref="V10:AH10"/>
    <mergeCell ref="AB19:AH19"/>
    <mergeCell ref="Q26:X26"/>
    <mergeCell ref="AB15:AH15"/>
    <mergeCell ref="L20:AH20"/>
    <mergeCell ref="B3:AH3"/>
    <mergeCell ref="B2:AH2"/>
    <mergeCell ref="E20:K20"/>
    <mergeCell ref="C15:C18"/>
    <mergeCell ref="C19:C23"/>
    <mergeCell ref="M21:AH21"/>
    <mergeCell ref="M23:AH23"/>
    <mergeCell ref="E21:K23"/>
    <mergeCell ref="D21:D23"/>
    <mergeCell ref="D19:AA19"/>
    <mergeCell ref="F6:L6"/>
    <mergeCell ref="L22:L23"/>
    <mergeCell ref="P8:U8"/>
    <mergeCell ref="V8:AH8"/>
  </mergeCells>
  <phoneticPr fontId="4"/>
  <dataValidations count="1">
    <dataValidation type="list" allowBlank="1" showInputMessage="1" showErrorMessage="1" sqref="AB19:AH19 AB15:AH15" xr:uid="{00000000-0002-0000-0100-000000000000}">
      <formula1>$AM$17:$AM$19</formula1>
    </dataValidation>
  </dataValidations>
  <printOptions horizontalCentered="1"/>
  <pageMargins left="0.78740157480314965" right="0.78740157480314965" top="0.59055118110236227" bottom="0.59055118110236227" header="0.51181102362204722" footer="0.51181102362204722"/>
  <pageSetup paperSize="9" scale="75" fitToHeight="0" orientation="portrait" r:id="rId1"/>
  <headerFooter alignWithMargins="0"/>
  <rowBreaks count="1" manualBreakCount="1">
    <brk id="28"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0_基本情報</vt:lpstr>
      <vt:lpstr>1-1_児童数計算表</vt:lpstr>
      <vt:lpstr>1-2_児童数計算表_分園</vt:lpstr>
      <vt:lpstr>2_区分12加算額計算表</vt:lpstr>
      <vt:lpstr>処遇改善等加算に係る経験年数算定表</vt:lpstr>
      <vt:lpstr>3_区分3計算表</vt:lpstr>
      <vt:lpstr>【参考】計算結果</vt:lpstr>
      <vt:lpstr>様式1</vt:lpstr>
      <vt:lpstr>様式2</vt:lpstr>
      <vt:lpstr>様式3</vt:lpstr>
      <vt:lpstr>様式4</vt:lpstr>
      <vt:lpstr>様式4別添1</vt:lpstr>
      <vt:lpstr>様式4別添2</vt:lpstr>
      <vt:lpstr>様式5</vt:lpstr>
      <vt:lpstr>様式7</vt:lpstr>
      <vt:lpstr>区分12計算</vt:lpstr>
      <vt:lpstr>保育所単価</vt:lpstr>
      <vt:lpstr>【リスト】 (2)</vt:lpstr>
      <vt:lpstr>【リスト】</vt:lpstr>
      <vt:lpstr>【参考】計算結果!Print_Area</vt:lpstr>
      <vt:lpstr>'0_基本情報'!Print_Area</vt:lpstr>
      <vt:lpstr>'1-1_児童数計算表'!Print_Area</vt:lpstr>
      <vt:lpstr>'1-2_児童数計算表_分園'!Print_Area</vt:lpstr>
      <vt:lpstr>'2_区分12加算額計算表'!Print_Area</vt:lpstr>
      <vt:lpstr>'3_区分3計算表'!Print_Area</vt:lpstr>
      <vt:lpstr>処遇改善等加算に係る経験年数算定表!Print_Area</vt:lpstr>
      <vt:lpstr>様式1!Print_Area</vt:lpstr>
      <vt:lpstr>様式2!Print_Area</vt:lpstr>
      <vt:lpstr>様式3!Print_Area</vt:lpstr>
      <vt:lpstr>様式4!Print_Area</vt:lpstr>
      <vt:lpstr>様式4別添1!Print_Area</vt:lpstr>
      <vt:lpstr>様式4別添2!Print_Area</vt:lpstr>
      <vt:lpstr>様式5!Print_Area</vt:lpstr>
      <vt:lpstr>様式7!Print_Area</vt:lpstr>
      <vt:lpstr>様式4別添1!Print_Titles</vt:lpstr>
      <vt:lpstr>加算率a</vt:lpstr>
      <vt:lpstr>加算率b</vt:lpstr>
      <vt:lpstr>実施月数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横須賀市</cp:lastModifiedBy>
  <dcterms:modified xsi:type="dcterms:W3CDTF">2025-09-29T06:27:16Z</dcterms:modified>
</cp:coreProperties>
</file>