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ack\v3_fsroot\FS\子育て支援課共有\幼保施設＞子育支援\05_保育所（給付）関係\02_処遇改善等加算関係\R07\★令和7年度申請・実績報告作業用\★R7様式　京都市改造\"/>
    </mc:Choice>
  </mc:AlternateContent>
  <xr:revisionPtr revIDLastSave="0" documentId="13_ncr:1_{A2F689E1-773D-4845-B78F-757C7C480CEE}" xr6:coauthVersionLast="47" xr6:coauthVersionMax="47" xr10:uidLastSave="{00000000-0000-0000-0000-000000000000}"/>
  <bookViews>
    <workbookView xWindow="28680" yWindow="-120" windowWidth="29040" windowHeight="15720" tabRatio="956" xr2:uid="{6A5CD568-D842-425B-9861-997982E8BD12}"/>
  </bookViews>
  <sheets>
    <sheet name="0_基本情報" sheetId="11" r:id="rId1"/>
    <sheet name="1_児童数計算表" sheetId="8" r:id="rId2"/>
    <sheet name="2_区分12加算額計算表" sheetId="2" r:id="rId3"/>
    <sheet name="3_区分3計算表" sheetId="9" r:id="rId4"/>
    <sheet name="処遇改善等加算に係る経験年数算定表" sheetId="21" r:id="rId5"/>
    <sheet name="【参考】計算結果" sheetId="10" r:id="rId6"/>
    <sheet name="様式1" sheetId="13" r:id="rId7"/>
    <sheet name="様式2" sheetId="14" r:id="rId8"/>
    <sheet name="様式3" sheetId="15" r:id="rId9"/>
    <sheet name="様式4" sheetId="16" r:id="rId10"/>
    <sheet name="様式4別添1" sheetId="17" r:id="rId11"/>
    <sheet name="様式4別添2" sheetId="18" r:id="rId12"/>
    <sheet name="様式5" sheetId="19" r:id="rId13"/>
    <sheet name="様式7" sheetId="20" r:id="rId14"/>
    <sheet name="区分12計算" sheetId="5" r:id="rId15"/>
    <sheet name="A単価" sheetId="7" r:id="rId16"/>
    <sheet name="【リスト】" sheetId="3" r:id="rId17"/>
    <sheet name="【リスト】 (2)" sheetId="12" r:id="rId18"/>
  </sheets>
  <externalReferences>
    <externalReference r:id="rId19"/>
    <externalReference r:id="rId20"/>
    <externalReference r:id="rId21"/>
    <externalReference r:id="rId22"/>
  </externalReferences>
  <definedNames>
    <definedName name="_Fill" localSheetId="1" hidden="1">#REF!</definedName>
    <definedName name="_Fill" localSheetId="4" hidden="1">#REF!</definedName>
    <definedName name="_Fill" hidden="1">#REF!</definedName>
    <definedName name="_Key1" localSheetId="1" hidden="1">#REF!</definedName>
    <definedName name="_Key1" localSheetId="4" hidden="1">#REF!</definedName>
    <definedName name="_Key1" hidden="1">#REF!</definedName>
    <definedName name="_Order1" hidden="1">255</definedName>
    <definedName name="_Qr228" localSheetId="4">#REF!</definedName>
    <definedName name="_Qr228">#REF!</definedName>
    <definedName name="_RILL" hidden="1">#REF!</definedName>
    <definedName name="_Sort" localSheetId="1" hidden="1">#REF!</definedName>
    <definedName name="_Sort" localSheetId="4" hidden="1">#REF!</definedName>
    <definedName name="_Sort" hidden="1">#REF!</definedName>
    <definedName name="_SSORT" hidden="1">#REF!</definedName>
    <definedName name="aaaa" localSheetId="4">#REF!</definedName>
    <definedName name="aaaa">#REF!</definedName>
    <definedName name="FAS" localSheetId="1" hidden="1">#REF!</definedName>
    <definedName name="FAS" hidden="1">#REF!</definedName>
    <definedName name="_xlnm.Print_Area" localSheetId="5">【参考】計算結果!$A$1:$J$29</definedName>
    <definedName name="_xlnm.Print_Area" localSheetId="0">'0_基本情報'!$A$1:$I$48</definedName>
    <definedName name="_xlnm.Print_Area" localSheetId="1">'1_児童数計算表'!$A$1:$Q$55</definedName>
    <definedName name="_xlnm.Print_Area" localSheetId="2">'2_区分12加算額計算表'!$A$1:$J$34</definedName>
    <definedName name="_xlnm.Print_Area" localSheetId="3">'3_区分3計算表'!$A$1:$I$33</definedName>
    <definedName name="_xlnm.Print_Area" localSheetId="4">処遇改善等加算に係る経験年数算定表!$A$1:$AS$108</definedName>
    <definedName name="_xlnm.Print_Area" localSheetId="6">様式1!$A$1:$AL$54</definedName>
    <definedName name="_xlnm.Print_Area" localSheetId="7">様式2!$A$1:$AI$28</definedName>
    <definedName name="_xlnm.Print_Area" localSheetId="8">様式3!$A$1:$AJ$110</definedName>
    <definedName name="_xlnm.Print_Area" localSheetId="9">様式4!$A$1:$AO$44</definedName>
    <definedName name="_xlnm.Print_Area" localSheetId="10">様式4別添1!$A$1:$AG$75</definedName>
    <definedName name="_xlnm.Print_Area" localSheetId="11">様式4別添2!$A$1:$F$20</definedName>
    <definedName name="_xlnm.Print_Area" localSheetId="12">様式5!$A$1:$AB$23</definedName>
    <definedName name="_xlnm.Print_Area" localSheetId="13">様式7!$A$1:$AL$29</definedName>
    <definedName name="_xlnm.Print_Titles" localSheetId="10">様式4別添1!$3:$10</definedName>
    <definedName name="っっｗ" localSheetId="4">#REF!,#REF!,#REF!,#REF!</definedName>
    <definedName name="っっｗ">#REF!,#REF!,#REF!,#REF!</definedName>
    <definedName name="加算率a" localSheetId="4">'[1]2_区分12加算額計算表'!$F$37</definedName>
    <definedName name="加算率a">'2_区分12加算額計算表'!$F$24</definedName>
    <definedName name="加算率b" localSheetId="4">'[1]2_区分12加算額計算表'!$F$38</definedName>
    <definedName name="加算率b">'2_区分12加算額計算表'!$F$25</definedName>
    <definedName name="実施月数" localSheetId="4">'[1]2_区分12加算額計算表'!$C$41</definedName>
    <definedName name="実施月数">'2_区分12加算額計算表'!$C$28</definedName>
    <definedName name="第7号様式" localSheetId="4">#REF!</definedName>
    <definedName name="第7号様式">#REF!</definedName>
    <definedName name="定員" localSheetId="4">#REF!</definedName>
    <definedName name="定員">#REF!</definedName>
    <definedName name="定員Ⅱ" localSheetId="4">#REF!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4">#REF!,#REF!,#REF!,#REF!,#REF!,#REF!,#REF!,#REF!,#REF!,#REF!,#REF!,#REF!,#REF!,#REF!,#REF!,#REF!,#REF!,#REF!,#REF!,#REF!,#REF!,#REF!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保育所別民改費担当者一覧" localSheetId="4">#REF!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U52" i="21" l="1"/>
  <c r="AA108" i="15"/>
  <c r="F6" i="20" l="1"/>
  <c r="E6" i="15"/>
  <c r="F6" i="14"/>
  <c r="Z8" i="21"/>
  <c r="AU8" i="21" s="1"/>
  <c r="AU88" i="21" s="1"/>
  <c r="L103" i="21" s="1"/>
  <c r="AA107" i="15" s="1"/>
  <c r="AA109" i="15" s="1"/>
  <c r="AC8" i="21"/>
  <c r="Z9" i="21"/>
  <c r="AU9" i="21" s="1"/>
  <c r="AC9" i="21"/>
  <c r="AC89" i="21" s="1"/>
  <c r="Z10" i="21"/>
  <c r="AU10" i="21" s="1"/>
  <c r="AC10" i="21"/>
  <c r="Z11" i="21"/>
  <c r="AU11" i="21" s="1"/>
  <c r="AC11" i="21"/>
  <c r="Z12" i="21"/>
  <c r="AU12" i="21" s="1"/>
  <c r="AC12" i="21"/>
  <c r="AV12" i="21"/>
  <c r="Z13" i="21"/>
  <c r="AU13" i="21" s="1"/>
  <c r="AC13" i="21"/>
  <c r="Z14" i="21"/>
  <c r="AU14" i="21" s="1"/>
  <c r="AC14" i="21"/>
  <c r="Z15" i="21"/>
  <c r="AU15" i="21" s="1"/>
  <c r="AC15" i="21"/>
  <c r="AV15" i="21"/>
  <c r="Z16" i="21"/>
  <c r="AU16" i="21" s="1"/>
  <c r="AC16" i="21"/>
  <c r="Z17" i="21"/>
  <c r="AU17" i="21" s="1"/>
  <c r="AC17" i="21"/>
  <c r="Z18" i="21"/>
  <c r="AU18" i="21" s="1"/>
  <c r="AC18" i="21"/>
  <c r="Z19" i="21"/>
  <c r="AU19" i="21" s="1"/>
  <c r="AC19" i="21"/>
  <c r="Z20" i="21"/>
  <c r="AU20" i="21" s="1"/>
  <c r="AC20" i="21"/>
  <c r="AV20" i="21"/>
  <c r="Z21" i="21"/>
  <c r="AU21" i="21" s="1"/>
  <c r="AC21" i="21"/>
  <c r="Z22" i="21"/>
  <c r="AU22" i="21" s="1"/>
  <c r="AC22" i="21"/>
  <c r="Z23" i="21"/>
  <c r="AU23" i="21" s="1"/>
  <c r="AC23" i="21"/>
  <c r="AV23" i="21"/>
  <c r="Z24" i="21"/>
  <c r="AU24" i="21" s="1"/>
  <c r="AC24" i="21"/>
  <c r="Z25" i="21"/>
  <c r="AU25" i="21" s="1"/>
  <c r="AC25" i="21"/>
  <c r="Z26" i="21"/>
  <c r="AU26" i="21" s="1"/>
  <c r="AC26" i="21"/>
  <c r="Z27" i="21"/>
  <c r="AU27" i="21" s="1"/>
  <c r="AC27" i="21"/>
  <c r="Z28" i="21"/>
  <c r="AU28" i="21" s="1"/>
  <c r="AC28" i="21"/>
  <c r="AV28" i="21"/>
  <c r="Z29" i="21"/>
  <c r="AU29" i="21" s="1"/>
  <c r="AC29" i="21"/>
  <c r="Z30" i="21"/>
  <c r="AU30" i="21" s="1"/>
  <c r="AC30" i="21"/>
  <c r="Z31" i="21"/>
  <c r="AU31" i="21" s="1"/>
  <c r="AC31" i="21"/>
  <c r="AV31" i="21"/>
  <c r="Z32" i="21"/>
  <c r="AU32" i="21" s="1"/>
  <c r="AC32" i="21"/>
  <c r="Z33" i="21"/>
  <c r="AU33" i="21" s="1"/>
  <c r="AC33" i="21"/>
  <c r="Z34" i="21"/>
  <c r="AU34" i="21" s="1"/>
  <c r="AC34" i="21"/>
  <c r="Z35" i="21"/>
  <c r="AU35" i="21" s="1"/>
  <c r="AC35" i="21"/>
  <c r="Z36" i="21"/>
  <c r="AU36" i="21" s="1"/>
  <c r="AC36" i="21"/>
  <c r="AV36" i="21"/>
  <c r="Z37" i="21"/>
  <c r="AU37" i="21" s="1"/>
  <c r="AC37" i="21"/>
  <c r="Z38" i="21"/>
  <c r="AU38" i="21" s="1"/>
  <c r="AC38" i="21"/>
  <c r="Z39" i="21"/>
  <c r="AU39" i="21" s="1"/>
  <c r="AC39" i="21"/>
  <c r="AV39" i="21"/>
  <c r="Z40" i="21"/>
  <c r="AU40" i="21" s="1"/>
  <c r="AC40" i="21"/>
  <c r="Z41" i="21"/>
  <c r="AU41" i="21" s="1"/>
  <c r="AC41" i="21"/>
  <c r="Z42" i="21"/>
  <c r="AU42" i="21" s="1"/>
  <c r="AC42" i="21"/>
  <c r="Z43" i="21"/>
  <c r="AU43" i="21" s="1"/>
  <c r="AC43" i="21"/>
  <c r="Z44" i="21"/>
  <c r="AU44" i="21" s="1"/>
  <c r="AC44" i="21"/>
  <c r="AV44" i="21"/>
  <c r="Z45" i="21"/>
  <c r="AU45" i="21" s="1"/>
  <c r="AC45" i="21"/>
  <c r="Z46" i="21"/>
  <c r="AU46" i="21" s="1"/>
  <c r="AC46" i="21"/>
  <c r="Z47" i="21"/>
  <c r="AU47" i="21" s="1"/>
  <c r="AC47" i="21"/>
  <c r="AV47" i="21"/>
  <c r="Z48" i="21"/>
  <c r="AU48" i="21" s="1"/>
  <c r="AC48" i="21"/>
  <c r="Z49" i="21"/>
  <c r="AU49" i="21" s="1"/>
  <c r="AC49" i="21"/>
  <c r="Z50" i="21"/>
  <c r="AU50" i="21" s="1"/>
  <c r="AC50" i="21"/>
  <c r="Z51" i="21"/>
  <c r="AU51" i="21" s="1"/>
  <c r="AC51" i="21"/>
  <c r="Z52" i="21"/>
  <c r="AC52" i="21"/>
  <c r="AV52" i="21"/>
  <c r="Z53" i="21"/>
  <c r="AU53" i="21" s="1"/>
  <c r="AC53" i="21"/>
  <c r="Z54" i="21"/>
  <c r="AU54" i="21" s="1"/>
  <c r="AC54" i="21"/>
  <c r="Z55" i="21"/>
  <c r="AU55" i="21" s="1"/>
  <c r="AC55" i="21"/>
  <c r="AV55" i="21"/>
  <c r="Z56" i="21"/>
  <c r="AU56" i="21" s="1"/>
  <c r="AC56" i="21"/>
  <c r="Z57" i="21"/>
  <c r="AU57" i="21" s="1"/>
  <c r="AC57" i="21"/>
  <c r="Z58" i="21"/>
  <c r="AU58" i="21" s="1"/>
  <c r="AC58" i="21"/>
  <c r="Z59" i="21"/>
  <c r="AU59" i="21" s="1"/>
  <c r="AC59" i="21"/>
  <c r="Z60" i="21"/>
  <c r="AU60" i="21" s="1"/>
  <c r="AC60" i="21"/>
  <c r="AV60" i="21"/>
  <c r="Z61" i="21"/>
  <c r="AU61" i="21" s="1"/>
  <c r="AC61" i="21"/>
  <c r="Z62" i="21"/>
  <c r="AU62" i="21" s="1"/>
  <c r="AC62" i="21"/>
  <c r="Z63" i="21"/>
  <c r="AU63" i="21" s="1"/>
  <c r="AC63" i="21"/>
  <c r="AV63" i="21"/>
  <c r="Z64" i="21"/>
  <c r="AU64" i="21" s="1"/>
  <c r="AC64" i="21"/>
  <c r="Z65" i="21"/>
  <c r="AU65" i="21" s="1"/>
  <c r="AC65" i="21"/>
  <c r="Z66" i="21"/>
  <c r="AU66" i="21" s="1"/>
  <c r="AC66" i="21"/>
  <c r="Z67" i="21"/>
  <c r="AU67" i="21" s="1"/>
  <c r="AC67" i="21"/>
  <c r="Z68" i="21"/>
  <c r="AU68" i="21" s="1"/>
  <c r="AC68" i="21"/>
  <c r="AV68" i="21"/>
  <c r="Z69" i="21"/>
  <c r="AU69" i="21" s="1"/>
  <c r="AC69" i="21"/>
  <c r="Z70" i="21"/>
  <c r="AU70" i="21" s="1"/>
  <c r="AC70" i="21"/>
  <c r="Z71" i="21"/>
  <c r="AU71" i="21" s="1"/>
  <c r="AC71" i="21"/>
  <c r="AV71" i="21"/>
  <c r="Z72" i="21"/>
  <c r="AU72" i="21" s="1"/>
  <c r="AC72" i="21"/>
  <c r="Z73" i="21"/>
  <c r="AU73" i="21" s="1"/>
  <c r="AC73" i="21"/>
  <c r="Z74" i="21"/>
  <c r="AU74" i="21" s="1"/>
  <c r="AC74" i="21"/>
  <c r="Z75" i="21"/>
  <c r="AU75" i="21" s="1"/>
  <c r="AC75" i="21"/>
  <c r="Z76" i="21"/>
  <c r="AU76" i="21" s="1"/>
  <c r="AC76" i="21"/>
  <c r="AV76" i="21"/>
  <c r="Z77" i="21"/>
  <c r="AU77" i="21" s="1"/>
  <c r="AC77" i="21"/>
  <c r="Z78" i="21"/>
  <c r="AU78" i="21" s="1"/>
  <c r="AC78" i="21"/>
  <c r="Z79" i="21"/>
  <c r="AU79" i="21" s="1"/>
  <c r="AC79" i="21"/>
  <c r="Z80" i="21"/>
  <c r="AU80" i="21" s="1"/>
  <c r="AC80" i="21"/>
  <c r="Z81" i="21"/>
  <c r="AC81" i="21"/>
  <c r="AU81" i="21"/>
  <c r="Z82" i="21"/>
  <c r="AU82" i="21" s="1"/>
  <c r="AC82" i="21"/>
  <c r="Z83" i="21"/>
  <c r="AU83" i="21" s="1"/>
  <c r="AC83" i="21"/>
  <c r="Z84" i="21"/>
  <c r="AU84" i="21" s="1"/>
  <c r="AC84" i="21"/>
  <c r="Z85" i="21"/>
  <c r="AU85" i="21" s="1"/>
  <c r="AC85" i="21"/>
  <c r="Z86" i="21"/>
  <c r="AU86" i="21" s="1"/>
  <c r="AC86" i="21"/>
  <c r="Z87" i="21"/>
  <c r="AU87" i="21" s="1"/>
  <c r="AC87" i="21"/>
  <c r="I89" i="21"/>
  <c r="AF90" i="21" s="1"/>
  <c r="AU90" i="21" s="1"/>
  <c r="AV72" i="21" l="1"/>
  <c r="AV64" i="21"/>
  <c r="AV56" i="21"/>
  <c r="AV48" i="21"/>
  <c r="AV40" i="21"/>
  <c r="AV32" i="21"/>
  <c r="AV24" i="21"/>
  <c r="AV16" i="21"/>
  <c r="AV8" i="21"/>
  <c r="AV75" i="21"/>
  <c r="AV67" i="21"/>
  <c r="AV59" i="21"/>
  <c r="AV51" i="21"/>
  <c r="AV43" i="21"/>
  <c r="AV35" i="21"/>
  <c r="AV27" i="21"/>
  <c r="AV19" i="21"/>
  <c r="AV11" i="21"/>
  <c r="AV77" i="21"/>
  <c r="AV73" i="21"/>
  <c r="AV69" i="21"/>
  <c r="AV65" i="21"/>
  <c r="AV61" i="21"/>
  <c r="AV57" i="21"/>
  <c r="AV53" i="21"/>
  <c r="AV49" i="21"/>
  <c r="AV45" i="21"/>
  <c r="AV41" i="21"/>
  <c r="AV37" i="21"/>
  <c r="AV33" i="21"/>
  <c r="AV29" i="21"/>
  <c r="AV25" i="21"/>
  <c r="AV21" i="21"/>
  <c r="AV17" i="21"/>
  <c r="AV13" i="21"/>
  <c r="AV9" i="21"/>
  <c r="Z89" i="21"/>
  <c r="AV74" i="21"/>
  <c r="AV70" i="21"/>
  <c r="AV66" i="21"/>
  <c r="AV62" i="21"/>
  <c r="AV58" i="21"/>
  <c r="AV54" i="21"/>
  <c r="AV50" i="21"/>
  <c r="AV46" i="21"/>
  <c r="AV42" i="21"/>
  <c r="AV38" i="21"/>
  <c r="AV34" i="21"/>
  <c r="AV30" i="21"/>
  <c r="AV26" i="21"/>
  <c r="AV22" i="21"/>
  <c r="AV18" i="21"/>
  <c r="AV14" i="21"/>
  <c r="AV10" i="21"/>
  <c r="B35" i="11"/>
  <c r="AX51" i="17"/>
  <c r="AW51" i="17"/>
  <c r="AV51" i="17"/>
  <c r="AU51" i="17"/>
  <c r="AT51" i="17"/>
  <c r="AS51" i="17"/>
  <c r="AR51" i="17"/>
  <c r="AQ51" i="17"/>
  <c r="AX50" i="17"/>
  <c r="AW50" i="17"/>
  <c r="AV50" i="17"/>
  <c r="AU50" i="17"/>
  <c r="AT50" i="17"/>
  <c r="AS50" i="17"/>
  <c r="AR50" i="17"/>
  <c r="AQ50" i="17"/>
  <c r="AX49" i="17"/>
  <c r="AW49" i="17"/>
  <c r="AV49" i="17"/>
  <c r="AU49" i="17"/>
  <c r="AT49" i="17"/>
  <c r="AS49" i="17"/>
  <c r="AR49" i="17"/>
  <c r="AQ49" i="17"/>
  <c r="AX48" i="17"/>
  <c r="AW48" i="17"/>
  <c r="AV48" i="17"/>
  <c r="AU48" i="17"/>
  <c r="AT48" i="17"/>
  <c r="AS48" i="17"/>
  <c r="AR48" i="17"/>
  <c r="AQ48" i="17"/>
  <c r="AX47" i="17"/>
  <c r="AW47" i="17"/>
  <c r="AV47" i="17"/>
  <c r="AU47" i="17"/>
  <c r="AT47" i="17"/>
  <c r="AS47" i="17"/>
  <c r="AR47" i="17"/>
  <c r="AQ47" i="17"/>
  <c r="AX46" i="17"/>
  <c r="AW46" i="17"/>
  <c r="AV46" i="17"/>
  <c r="AU46" i="17"/>
  <c r="AT46" i="17"/>
  <c r="AS46" i="17"/>
  <c r="AR46" i="17"/>
  <c r="AQ46" i="17"/>
  <c r="AX45" i="17"/>
  <c r="AW45" i="17"/>
  <c r="AV45" i="17"/>
  <c r="AU45" i="17"/>
  <c r="AT45" i="17"/>
  <c r="AS45" i="17"/>
  <c r="AR45" i="17"/>
  <c r="AQ45" i="17"/>
  <c r="AX44" i="17"/>
  <c r="AW44" i="17"/>
  <c r="AV44" i="17"/>
  <c r="AU44" i="17"/>
  <c r="AT44" i="17"/>
  <c r="AS44" i="17"/>
  <c r="AR44" i="17"/>
  <c r="AQ44" i="17"/>
  <c r="AX43" i="17"/>
  <c r="AW43" i="17"/>
  <c r="AV43" i="17"/>
  <c r="AU43" i="17"/>
  <c r="AT43" i="17"/>
  <c r="AS43" i="17"/>
  <c r="AR43" i="17"/>
  <c r="AQ43" i="17"/>
  <c r="AX42" i="17"/>
  <c r="AW42" i="17"/>
  <c r="AV42" i="17"/>
  <c r="AU42" i="17"/>
  <c r="AT42" i="17"/>
  <c r="AS42" i="17"/>
  <c r="AR42" i="17"/>
  <c r="AQ42" i="17"/>
  <c r="AX41" i="17"/>
  <c r="AW41" i="17"/>
  <c r="AV41" i="17"/>
  <c r="AU41" i="17"/>
  <c r="AT41" i="17"/>
  <c r="AS41" i="17"/>
  <c r="AR41" i="17"/>
  <c r="AQ41" i="17"/>
  <c r="AX40" i="17"/>
  <c r="AW40" i="17"/>
  <c r="AV40" i="17"/>
  <c r="AU40" i="17"/>
  <c r="AT40" i="17"/>
  <c r="AS40" i="17"/>
  <c r="AR40" i="17"/>
  <c r="AQ40" i="17"/>
  <c r="AX39" i="17"/>
  <c r="AW39" i="17"/>
  <c r="AV39" i="17"/>
  <c r="AU39" i="17"/>
  <c r="AT39" i="17"/>
  <c r="AS39" i="17"/>
  <c r="AR39" i="17"/>
  <c r="AQ39" i="17"/>
  <c r="AX38" i="17"/>
  <c r="AW38" i="17"/>
  <c r="AV38" i="17"/>
  <c r="AU38" i="17"/>
  <c r="AT38" i="17"/>
  <c r="AS38" i="17"/>
  <c r="AR38" i="17"/>
  <c r="AQ38" i="17"/>
  <c r="AX37" i="17"/>
  <c r="AW37" i="17"/>
  <c r="AV37" i="17"/>
  <c r="AU37" i="17"/>
  <c r="AT37" i="17"/>
  <c r="AS37" i="17"/>
  <c r="AR37" i="17"/>
  <c r="AQ37" i="17"/>
  <c r="AX36" i="17"/>
  <c r="AW36" i="17"/>
  <c r="AV36" i="17"/>
  <c r="AU36" i="17"/>
  <c r="AT36" i="17"/>
  <c r="AS36" i="17"/>
  <c r="AR36" i="17"/>
  <c r="AQ36" i="17"/>
  <c r="AX35" i="17"/>
  <c r="AW35" i="17"/>
  <c r="AV35" i="17"/>
  <c r="AU35" i="17"/>
  <c r="AT35" i="17"/>
  <c r="AS35" i="17"/>
  <c r="AR35" i="17"/>
  <c r="AQ35" i="17"/>
  <c r="AX34" i="17"/>
  <c r="AW34" i="17"/>
  <c r="AV34" i="17"/>
  <c r="AU34" i="17"/>
  <c r="AT34" i="17"/>
  <c r="AS34" i="17"/>
  <c r="AR34" i="17"/>
  <c r="AQ34" i="17"/>
  <c r="AX33" i="17"/>
  <c r="AW33" i="17"/>
  <c r="AV33" i="17"/>
  <c r="AU33" i="17"/>
  <c r="AT33" i="17"/>
  <c r="AS33" i="17"/>
  <c r="AR33" i="17"/>
  <c r="AQ33" i="17"/>
  <c r="AX32" i="17"/>
  <c r="AW32" i="17"/>
  <c r="AV32" i="17"/>
  <c r="AU32" i="17"/>
  <c r="AT32" i="17"/>
  <c r="AS32" i="17"/>
  <c r="AR32" i="17"/>
  <c r="AQ32" i="17"/>
  <c r="AX31" i="17"/>
  <c r="AW31" i="17"/>
  <c r="AV31" i="17"/>
  <c r="AU31" i="17"/>
  <c r="AT31" i="17"/>
  <c r="AS31" i="17"/>
  <c r="AR31" i="17"/>
  <c r="AQ31" i="17"/>
  <c r="AX30" i="17"/>
  <c r="AW30" i="17"/>
  <c r="AV30" i="17"/>
  <c r="AU30" i="17"/>
  <c r="AT30" i="17"/>
  <c r="AS30" i="17"/>
  <c r="AR30" i="17"/>
  <c r="AQ30" i="17"/>
  <c r="AX29" i="17"/>
  <c r="AW29" i="17"/>
  <c r="AV29" i="17"/>
  <c r="AU29" i="17"/>
  <c r="AT29" i="17"/>
  <c r="AS29" i="17"/>
  <c r="AR29" i="17"/>
  <c r="AQ29" i="17"/>
  <c r="AX28" i="17"/>
  <c r="AW28" i="17"/>
  <c r="AV28" i="17"/>
  <c r="AU28" i="17"/>
  <c r="AT28" i="17"/>
  <c r="AS28" i="17"/>
  <c r="AR28" i="17"/>
  <c r="AQ28" i="17"/>
  <c r="AX27" i="17"/>
  <c r="AW27" i="17"/>
  <c r="AV27" i="17"/>
  <c r="AU27" i="17"/>
  <c r="AT27" i="17"/>
  <c r="AS27" i="17"/>
  <c r="AR27" i="17"/>
  <c r="AQ27" i="17"/>
  <c r="AX26" i="17"/>
  <c r="AW26" i="17"/>
  <c r="AV26" i="17"/>
  <c r="AU26" i="17"/>
  <c r="AT26" i="17"/>
  <c r="AS26" i="17"/>
  <c r="AR26" i="17"/>
  <c r="AQ26" i="17"/>
  <c r="AX25" i="17"/>
  <c r="AW25" i="17"/>
  <c r="AV25" i="17"/>
  <c r="AU25" i="17"/>
  <c r="AT25" i="17"/>
  <c r="AS25" i="17"/>
  <c r="AR25" i="17"/>
  <c r="AQ25" i="17"/>
  <c r="AX24" i="17"/>
  <c r="AW24" i="17"/>
  <c r="AV24" i="17"/>
  <c r="AU24" i="17"/>
  <c r="AT24" i="17"/>
  <c r="AS24" i="17"/>
  <c r="AR24" i="17"/>
  <c r="AQ24" i="17"/>
  <c r="AX23" i="17"/>
  <c r="AW23" i="17"/>
  <c r="AV23" i="17"/>
  <c r="AU23" i="17"/>
  <c r="AT23" i="17"/>
  <c r="AS23" i="17"/>
  <c r="AR23" i="17"/>
  <c r="AQ23" i="17"/>
  <c r="AX22" i="17"/>
  <c r="AW22" i="17"/>
  <c r="AV22" i="17"/>
  <c r="AU22" i="17"/>
  <c r="AT22" i="17"/>
  <c r="AS22" i="17"/>
  <c r="AR22" i="17"/>
  <c r="AQ22" i="17"/>
  <c r="AX21" i="17"/>
  <c r="AW21" i="17"/>
  <c r="AV21" i="17"/>
  <c r="AU21" i="17"/>
  <c r="AT21" i="17"/>
  <c r="AS21" i="17"/>
  <c r="AR21" i="17"/>
  <c r="AQ21" i="17"/>
  <c r="AX20" i="17"/>
  <c r="AW20" i="17"/>
  <c r="AV20" i="17"/>
  <c r="AU20" i="17"/>
  <c r="AT20" i="17"/>
  <c r="AS20" i="17"/>
  <c r="AR20" i="17"/>
  <c r="AQ20" i="17"/>
  <c r="AX19" i="17"/>
  <c r="AW19" i="17"/>
  <c r="AV19" i="17"/>
  <c r="AU19" i="17"/>
  <c r="AT19" i="17"/>
  <c r="AS19" i="17"/>
  <c r="AR19" i="17"/>
  <c r="AQ19" i="17"/>
  <c r="AX18" i="17"/>
  <c r="AW18" i="17"/>
  <c r="AV18" i="17"/>
  <c r="AU18" i="17"/>
  <c r="AT18" i="17"/>
  <c r="AS18" i="17"/>
  <c r="AR18" i="17"/>
  <c r="AQ18" i="17"/>
  <c r="AX17" i="17"/>
  <c r="AW17" i="17"/>
  <c r="AV17" i="17"/>
  <c r="AU17" i="17"/>
  <c r="AT17" i="17"/>
  <c r="AS17" i="17"/>
  <c r="AR17" i="17"/>
  <c r="AQ17" i="17"/>
  <c r="AX16" i="17"/>
  <c r="AW16" i="17"/>
  <c r="AV16" i="17"/>
  <c r="AU16" i="17"/>
  <c r="AT16" i="17"/>
  <c r="AS16" i="17"/>
  <c r="AR16" i="17"/>
  <c r="AQ16" i="17"/>
  <c r="AX15" i="17"/>
  <c r="AW15" i="17"/>
  <c r="AV15" i="17"/>
  <c r="AU15" i="17"/>
  <c r="AT15" i="17"/>
  <c r="AS15" i="17"/>
  <c r="AR15" i="17"/>
  <c r="AQ15" i="17"/>
  <c r="AX14" i="17"/>
  <c r="AW14" i="17"/>
  <c r="AV14" i="17"/>
  <c r="AU14" i="17"/>
  <c r="AT14" i="17"/>
  <c r="AS14" i="17"/>
  <c r="AR14" i="17"/>
  <c r="AQ14" i="17"/>
  <c r="AX13" i="17"/>
  <c r="AW13" i="17"/>
  <c r="AV13" i="17"/>
  <c r="AU13" i="17"/>
  <c r="AT13" i="17"/>
  <c r="AS13" i="17"/>
  <c r="AR13" i="17"/>
  <c r="AQ13" i="17"/>
  <c r="AX12" i="17"/>
  <c r="AW12" i="17"/>
  <c r="AV12" i="17"/>
  <c r="AU12" i="17"/>
  <c r="AT12" i="17"/>
  <c r="AS12" i="17"/>
  <c r="AR12" i="17"/>
  <c r="AQ12" i="17"/>
  <c r="AX11" i="17"/>
  <c r="AW11" i="17"/>
  <c r="AV11" i="17"/>
  <c r="AU11" i="17"/>
  <c r="AT11" i="17"/>
  <c r="AS11" i="17"/>
  <c r="AR11" i="17"/>
  <c r="AQ11" i="17"/>
  <c r="AX10" i="17"/>
  <c r="AW10" i="17"/>
  <c r="AV10" i="17"/>
  <c r="AU10" i="17"/>
  <c r="AT10" i="17"/>
  <c r="AS10" i="17"/>
  <c r="AR10" i="17"/>
  <c r="AQ10" i="17"/>
  <c r="AX9" i="17"/>
  <c r="AW9" i="17"/>
  <c r="AV9" i="17"/>
  <c r="AU9" i="17"/>
  <c r="AT9" i="17"/>
  <c r="AS9" i="17"/>
  <c r="AR9" i="17"/>
  <c r="AQ9" i="17"/>
  <c r="AX8" i="17"/>
  <c r="AW8" i="17"/>
  <c r="AV8" i="17"/>
  <c r="AU8" i="17"/>
  <c r="AT8" i="17"/>
  <c r="AS8" i="17"/>
  <c r="AR8" i="17"/>
  <c r="AQ8" i="17"/>
  <c r="AX7" i="17"/>
  <c r="AW7" i="17"/>
  <c r="AV7" i="17"/>
  <c r="AU7" i="17"/>
  <c r="AT7" i="17"/>
  <c r="AS7" i="17"/>
  <c r="AR7" i="17"/>
  <c r="AQ7" i="17"/>
  <c r="AX6" i="17"/>
  <c r="AW6" i="17"/>
  <c r="AV6" i="17"/>
  <c r="AU6" i="17"/>
  <c r="AT6" i="17"/>
  <c r="AS6" i="17"/>
  <c r="AR6" i="17"/>
  <c r="AQ6" i="17"/>
  <c r="AX5" i="17"/>
  <c r="AW5" i="17"/>
  <c r="AV5" i="17"/>
  <c r="AU5" i="17"/>
  <c r="AT5" i="17"/>
  <c r="AS5" i="17"/>
  <c r="AR5" i="17"/>
  <c r="AQ5" i="17"/>
  <c r="AX4" i="17"/>
  <c r="AW4" i="17"/>
  <c r="AV4" i="17"/>
  <c r="AU4" i="17"/>
  <c r="AT4" i="17"/>
  <c r="AS4" i="17"/>
  <c r="AR4" i="17"/>
  <c r="AQ4" i="17"/>
  <c r="AX3" i="17"/>
  <c r="AW3" i="17"/>
  <c r="AV3" i="17"/>
  <c r="AU3" i="17"/>
  <c r="AT3" i="17"/>
  <c r="AS3" i="17"/>
  <c r="AR3" i="17"/>
  <c r="AQ3" i="17"/>
  <c r="AX2" i="17"/>
  <c r="AW2" i="17"/>
  <c r="AV2" i="17"/>
  <c r="AU2" i="17"/>
  <c r="AT2" i="17"/>
  <c r="AS2" i="17"/>
  <c r="AR2" i="17"/>
  <c r="AQ2"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I32" i="17"/>
  <c r="AI31" i="17"/>
  <c r="AI30" i="17"/>
  <c r="AI29" i="17"/>
  <c r="AI28" i="17"/>
  <c r="AI27" i="17"/>
  <c r="AI26" i="17"/>
  <c r="AI25" i="17"/>
  <c r="AI24" i="17"/>
  <c r="AI23" i="17"/>
  <c r="AI22" i="17"/>
  <c r="AI21" i="17"/>
  <c r="AI20" i="17"/>
  <c r="AI19" i="17"/>
  <c r="AI18" i="17"/>
  <c r="AI17" i="17"/>
  <c r="AI16" i="17"/>
  <c r="AI15" i="17"/>
  <c r="AI14" i="17"/>
  <c r="AI13" i="17"/>
  <c r="AI12" i="17"/>
  <c r="AI11" i="17"/>
  <c r="AV88" i="21" l="1"/>
  <c r="L106" i="21" s="1"/>
  <c r="S61" i="17"/>
  <c r="D24" i="10" l="1"/>
  <c r="D23" i="10"/>
  <c r="D25" i="10" s="1"/>
  <c r="D26" i="10" s="1"/>
  <c r="M50" i="13"/>
  <c r="AE75" i="15" l="1"/>
  <c r="AA26" i="15"/>
  <c r="T26" i="15"/>
  <c r="M26" i="15"/>
  <c r="F26" i="15"/>
  <c r="M24" i="15" l="1"/>
  <c r="L20" i="9" l="1"/>
  <c r="L18" i="9"/>
  <c r="L12" i="9"/>
  <c r="L13" i="9"/>
  <c r="L10" i="9"/>
  <c r="L19" i="9"/>
  <c r="L21" i="9"/>
  <c r="L22" i="9"/>
  <c r="L11" i="9"/>
  <c r="L14" i="9"/>
  <c r="C50" i="13"/>
  <c r="F50" i="13" s="1"/>
  <c r="C16" i="13"/>
  <c r="F16" i="13" s="1"/>
  <c r="U9" i="13"/>
  <c r="U8" i="13"/>
  <c r="M3" i="8"/>
  <c r="X3" i="20" l="1"/>
  <c r="Y8" i="20"/>
  <c r="Y9" i="20"/>
  <c r="Y10" i="20"/>
  <c r="A2" i="19"/>
  <c r="E2" i="18"/>
  <c r="E18" i="18"/>
  <c r="F18" i="18"/>
  <c r="A11" i="17"/>
  <c r="T11" i="17"/>
  <c r="A12" i="17"/>
  <c r="T12" i="17"/>
  <c r="A13" i="17"/>
  <c r="T13" i="17"/>
  <c r="A14" i="17"/>
  <c r="T14" i="17"/>
  <c r="A15" i="17"/>
  <c r="T15" i="17"/>
  <c r="A16" i="17"/>
  <c r="T16" i="17"/>
  <c r="A17" i="17"/>
  <c r="T17" i="17"/>
  <c r="A18" i="17"/>
  <c r="T18" i="17"/>
  <c r="A19" i="17"/>
  <c r="T19" i="17"/>
  <c r="A20" i="17"/>
  <c r="T20" i="17"/>
  <c r="A21" i="17"/>
  <c r="T21" i="17"/>
  <c r="A22" i="17"/>
  <c r="T22" i="17"/>
  <c r="A23" i="17"/>
  <c r="T23" i="17"/>
  <c r="A24" i="17"/>
  <c r="T24" i="17"/>
  <c r="A25" i="17"/>
  <c r="T25" i="17"/>
  <c r="A26" i="17"/>
  <c r="T26" i="17"/>
  <c r="A27" i="17"/>
  <c r="T27" i="17"/>
  <c r="A28" i="17"/>
  <c r="T28" i="17"/>
  <c r="A29" i="17"/>
  <c r="T29" i="17"/>
  <c r="A30" i="17"/>
  <c r="T30" i="17"/>
  <c r="A31" i="17"/>
  <c r="T31" i="17"/>
  <c r="A32" i="17"/>
  <c r="T32" i="17"/>
  <c r="A33" i="17"/>
  <c r="T33" i="17"/>
  <c r="A34" i="17"/>
  <c r="T34" i="17"/>
  <c r="A35" i="17"/>
  <c r="T35" i="17"/>
  <c r="A36" i="17"/>
  <c r="T36" i="17"/>
  <c r="A37" i="17"/>
  <c r="T37" i="17"/>
  <c r="A38" i="17"/>
  <c r="T38" i="17"/>
  <c r="A39" i="17"/>
  <c r="T39" i="17"/>
  <c r="A40" i="17"/>
  <c r="T40" i="17"/>
  <c r="A41" i="17"/>
  <c r="T41" i="17"/>
  <c r="A42" i="17"/>
  <c r="T42" i="17"/>
  <c r="A43" i="17"/>
  <c r="T43" i="17"/>
  <c r="A44" i="17"/>
  <c r="T44" i="17"/>
  <c r="A45" i="17"/>
  <c r="T45" i="17"/>
  <c r="A46" i="17"/>
  <c r="T46" i="17"/>
  <c r="A47" i="17"/>
  <c r="T47" i="17"/>
  <c r="A48" i="17"/>
  <c r="T48" i="17"/>
  <c r="A49" i="17"/>
  <c r="T49" i="17"/>
  <c r="A50" i="17"/>
  <c r="T50" i="17"/>
  <c r="A51" i="17"/>
  <c r="T51" i="17"/>
  <c r="A52" i="17"/>
  <c r="T52" i="17"/>
  <c r="A53" i="17"/>
  <c r="T53" i="17"/>
  <c r="A54" i="17"/>
  <c r="T54" i="17"/>
  <c r="A55" i="17"/>
  <c r="T55" i="17"/>
  <c r="A56" i="17"/>
  <c r="T56" i="17"/>
  <c r="A57" i="17"/>
  <c r="T57" i="17"/>
  <c r="A58" i="17"/>
  <c r="T58" i="17"/>
  <c r="A59" i="17"/>
  <c r="T59" i="17"/>
  <c r="A60" i="17"/>
  <c r="T60" i="17"/>
  <c r="K61" i="17"/>
  <c r="Y24" i="16" s="1"/>
  <c r="O61" i="17"/>
  <c r="P61" i="17"/>
  <c r="Y29" i="16" s="1"/>
  <c r="Y18" i="16"/>
  <c r="U61" i="17"/>
  <c r="T61" i="17" s="1"/>
  <c r="N13" i="16" s="1"/>
  <c r="N12" i="16" s="1"/>
  <c r="V61" i="17"/>
  <c r="W61" i="17"/>
  <c r="X61" i="17"/>
  <c r="AA61" i="17"/>
  <c r="Y20" i="16" s="1"/>
  <c r="AC61" i="17"/>
  <c r="T80" i="17"/>
  <c r="B2" i="16"/>
  <c r="X4" i="16"/>
  <c r="X5" i="16"/>
  <c r="AF1" i="17" s="1"/>
  <c r="X6" i="16"/>
  <c r="W13" i="16"/>
  <c r="W12" i="16" s="1"/>
  <c r="BA19" i="16"/>
  <c r="Y21" i="16"/>
  <c r="Y22" i="16"/>
  <c r="Y25" i="16"/>
  <c r="Y26" i="16"/>
  <c r="Y27" i="16"/>
  <c r="Y28" i="16"/>
  <c r="N37" i="16"/>
  <c r="N38" i="16"/>
  <c r="B3" i="15"/>
  <c r="U8" i="15"/>
  <c r="O4" i="19" s="1"/>
  <c r="U9" i="15"/>
  <c r="O5" i="19" s="1"/>
  <c r="U10" i="15"/>
  <c r="O6" i="19" s="1"/>
  <c r="L14" i="15"/>
  <c r="T14" i="15"/>
  <c r="AF14" i="15" s="1"/>
  <c r="AN15" i="15"/>
  <c r="AN16" i="15"/>
  <c r="AN17" i="15"/>
  <c r="B2" i="14"/>
  <c r="V8" i="14"/>
  <c r="V9" i="14"/>
  <c r="V10" i="14"/>
  <c r="B2" i="13"/>
  <c r="Y23" i="16" l="1"/>
  <c r="Y19" i="16"/>
  <c r="Y17" i="16" s="1"/>
  <c r="AJ17" i="16" s="1"/>
  <c r="AZ19" i="16"/>
  <c r="X63" i="17"/>
  <c r="Y63" i="17" s="1"/>
  <c r="AD61" i="17"/>
  <c r="AD63" i="17" s="1"/>
  <c r="Q61" i="17"/>
  <c r="E13" i="11"/>
  <c r="E17" i="11"/>
  <c r="E21" i="11"/>
  <c r="D30" i="11"/>
  <c r="E33" i="11"/>
  <c r="H36" i="11" l="1"/>
  <c r="H43" i="11"/>
  <c r="H42" i="11"/>
  <c r="H40" i="11"/>
  <c r="H47" i="11"/>
  <c r="H39" i="11"/>
  <c r="H38" i="11"/>
  <c r="H37" i="11"/>
  <c r="D18" i="10"/>
  <c r="AA94" i="15" l="1"/>
  <c r="H44" i="11"/>
  <c r="H45" i="11" s="1"/>
  <c r="H41" i="11"/>
  <c r="H46" i="11" l="1"/>
  <c r="A28" i="10"/>
  <c r="A22" i="10"/>
  <c r="E21" i="9" l="1"/>
  <c r="E20" i="9"/>
  <c r="E13" i="9"/>
  <c r="D5" i="9"/>
  <c r="H19" i="9"/>
  <c r="G14" i="9"/>
  <c r="H14" i="9" s="1"/>
  <c r="G11" i="9"/>
  <c r="H11" i="9" s="1"/>
  <c r="G10" i="9"/>
  <c r="H10" i="9" s="1"/>
  <c r="G12" i="9" l="1"/>
  <c r="H12" i="9" s="1"/>
  <c r="AE73" i="15"/>
  <c r="H20" i="9"/>
  <c r="AE76" i="15"/>
  <c r="H21" i="9"/>
  <c r="AE77" i="15"/>
  <c r="M19" i="2"/>
  <c r="M20" i="2"/>
  <c r="M21" i="2"/>
  <c r="M22" i="2"/>
  <c r="M23" i="2"/>
  <c r="M24" i="2"/>
  <c r="M15" i="2"/>
  <c r="M14" i="2"/>
  <c r="M13" i="2"/>
  <c r="M12" i="2"/>
  <c r="M11" i="2"/>
  <c r="M10" i="2"/>
  <c r="H50" i="8"/>
  <c r="G50" i="8"/>
  <c r="F50" i="8"/>
  <c r="E50" i="8"/>
  <c r="Q50" i="8" s="1"/>
  <c r="B50" i="8"/>
  <c r="Q49" i="8"/>
  <c r="H49" i="8"/>
  <c r="G49" i="8"/>
  <c r="F49" i="8"/>
  <c r="E49" i="8"/>
  <c r="B49" i="8"/>
  <c r="H48" i="8"/>
  <c r="G48" i="8"/>
  <c r="Q48" i="8" s="1"/>
  <c r="F48" i="8"/>
  <c r="E48" i="8"/>
  <c r="B48" i="8"/>
  <c r="H47" i="8"/>
  <c r="G47" i="8"/>
  <c r="F47" i="8"/>
  <c r="E47" i="8"/>
  <c r="Q47" i="8" s="1"/>
  <c r="B47" i="8"/>
  <c r="H46" i="8"/>
  <c r="G46" i="8"/>
  <c r="F46" i="8"/>
  <c r="E46" i="8"/>
  <c r="Q46" i="8" s="1"/>
  <c r="B46" i="8"/>
  <c r="H45" i="8"/>
  <c r="H51" i="8" s="1"/>
  <c r="G45" i="8"/>
  <c r="G51" i="8" s="1"/>
  <c r="F45" i="8"/>
  <c r="F51" i="8" s="1"/>
  <c r="E45" i="8"/>
  <c r="E51" i="8" s="1"/>
  <c r="B45" i="8"/>
  <c r="H36" i="8"/>
  <c r="G36" i="8"/>
  <c r="F36" i="8"/>
  <c r="E36" i="8"/>
  <c r="B35" i="8"/>
  <c r="B34" i="8"/>
  <c r="B33" i="8"/>
  <c r="B32" i="8"/>
  <c r="B31" i="8"/>
  <c r="B30" i="8"/>
  <c r="H24" i="8"/>
  <c r="G24" i="8"/>
  <c r="F24" i="8"/>
  <c r="E24" i="8"/>
  <c r="P23" i="8"/>
  <c r="P35" i="8" s="1"/>
  <c r="O23" i="8"/>
  <c r="O35" i="8" s="1"/>
  <c r="N23" i="8"/>
  <c r="N35" i="8" s="1"/>
  <c r="M23" i="8"/>
  <c r="M35" i="8" s="1"/>
  <c r="L23" i="8"/>
  <c r="L35" i="8" s="1"/>
  <c r="K23" i="8"/>
  <c r="K35" i="8" s="1"/>
  <c r="J23" i="8"/>
  <c r="J35" i="8" s="1"/>
  <c r="I23" i="8"/>
  <c r="I35" i="8" s="1"/>
  <c r="Q35" i="8" s="1"/>
  <c r="H23" i="8"/>
  <c r="G23" i="8"/>
  <c r="F23" i="8"/>
  <c r="Q22" i="8"/>
  <c r="P21" i="8"/>
  <c r="P34" i="8" s="1"/>
  <c r="O21" i="8"/>
  <c r="O34" i="8" s="1"/>
  <c r="N21" i="8"/>
  <c r="N34" i="8" s="1"/>
  <c r="M21" i="8"/>
  <c r="M34" i="8" s="1"/>
  <c r="L21" i="8"/>
  <c r="L34" i="8" s="1"/>
  <c r="K21" i="8"/>
  <c r="K34" i="8" s="1"/>
  <c r="J21" i="8"/>
  <c r="J34" i="8" s="1"/>
  <c r="I21" i="8"/>
  <c r="I34" i="8" s="1"/>
  <c r="H21" i="8"/>
  <c r="G21" i="8"/>
  <c r="F21" i="8"/>
  <c r="Q20" i="8"/>
  <c r="P19" i="8"/>
  <c r="P33" i="8" s="1"/>
  <c r="O19" i="8"/>
  <c r="O33" i="8" s="1"/>
  <c r="N19" i="8"/>
  <c r="N33" i="8" s="1"/>
  <c r="M19" i="8"/>
  <c r="M33" i="8" s="1"/>
  <c r="L19" i="8"/>
  <c r="L33" i="8" s="1"/>
  <c r="K19" i="8"/>
  <c r="K33" i="8" s="1"/>
  <c r="J19" i="8"/>
  <c r="J33" i="8" s="1"/>
  <c r="I19" i="8"/>
  <c r="I33" i="8" s="1"/>
  <c r="H19" i="8"/>
  <c r="G19" i="8"/>
  <c r="F19" i="8"/>
  <c r="Q18" i="8"/>
  <c r="P17" i="8"/>
  <c r="P32" i="8" s="1"/>
  <c r="O17" i="8"/>
  <c r="O32" i="8" s="1"/>
  <c r="N17" i="8"/>
  <c r="N32" i="8" s="1"/>
  <c r="M17" i="8"/>
  <c r="M32" i="8" s="1"/>
  <c r="L17" i="8"/>
  <c r="L32" i="8" s="1"/>
  <c r="K17" i="8"/>
  <c r="K32" i="8" s="1"/>
  <c r="J17" i="8"/>
  <c r="J32" i="8" s="1"/>
  <c r="I17" i="8"/>
  <c r="I32" i="8" s="1"/>
  <c r="H17" i="8"/>
  <c r="G17" i="8"/>
  <c r="F17" i="8"/>
  <c r="Q16" i="8"/>
  <c r="P15" i="8"/>
  <c r="P31" i="8" s="1"/>
  <c r="O15" i="8"/>
  <c r="O31" i="8" s="1"/>
  <c r="N15" i="8"/>
  <c r="N31" i="8" s="1"/>
  <c r="M15" i="8"/>
  <c r="M31" i="8" s="1"/>
  <c r="L15" i="8"/>
  <c r="L31" i="8" s="1"/>
  <c r="K15" i="8"/>
  <c r="K31" i="8" s="1"/>
  <c r="J15" i="8"/>
  <c r="J31" i="8" s="1"/>
  <c r="I15" i="8"/>
  <c r="I31" i="8" s="1"/>
  <c r="H15" i="8"/>
  <c r="G15" i="8"/>
  <c r="F15" i="8"/>
  <c r="Q14" i="8"/>
  <c r="P13" i="8"/>
  <c r="P30" i="8" s="1"/>
  <c r="O13" i="8"/>
  <c r="O30" i="8" s="1"/>
  <c r="N13" i="8"/>
  <c r="N30" i="8" s="1"/>
  <c r="M13" i="8"/>
  <c r="M30" i="8" s="1"/>
  <c r="L13" i="8"/>
  <c r="L30" i="8" s="1"/>
  <c r="K13" i="8"/>
  <c r="K30" i="8" s="1"/>
  <c r="J13" i="8"/>
  <c r="J30" i="8" s="1"/>
  <c r="I13" i="8"/>
  <c r="I30" i="8" s="1"/>
  <c r="H13" i="8"/>
  <c r="G13" i="8"/>
  <c r="F13" i="8"/>
  <c r="Q12" i="8"/>
  <c r="Q24" i="8" s="1"/>
  <c r="Q33" i="8" l="1"/>
  <c r="Q31" i="8"/>
  <c r="Q30" i="8"/>
  <c r="Q32" i="8"/>
  <c r="Q34" i="8"/>
  <c r="Q45" i="8"/>
  <c r="Q51" i="8" s="1"/>
  <c r="Q36" i="8" l="1"/>
  <c r="A6" i="5" l="1"/>
  <c r="F25" i="2"/>
  <c r="D6" i="10" s="1"/>
  <c r="F24" i="2"/>
  <c r="D5" i="10" s="1"/>
  <c r="C20" i="5"/>
  <c r="B20" i="5"/>
  <c r="L5" i="5"/>
  <c r="I5" i="5"/>
  <c r="F5" i="5"/>
  <c r="H12" i="2"/>
  <c r="E15" i="9" s="1"/>
  <c r="G15" i="9" l="1"/>
  <c r="H15" i="9" s="1"/>
  <c r="H17" i="9" s="1"/>
  <c r="AE72" i="15"/>
  <c r="G1" i="7"/>
  <c r="H1" i="7"/>
  <c r="I1" i="7"/>
  <c r="J1" i="7"/>
  <c r="K1" i="7"/>
  <c r="L1" i="7"/>
  <c r="M1" i="7"/>
  <c r="N1" i="7"/>
  <c r="O1" i="7"/>
  <c r="P1" i="7"/>
  <c r="Q1" i="7"/>
  <c r="R1" i="7"/>
  <c r="S1" i="7"/>
  <c r="T1" i="7"/>
  <c r="U1" i="7"/>
  <c r="V1" i="7"/>
  <c r="W1" i="7"/>
  <c r="AC1" i="7"/>
  <c r="AB1" i="7"/>
  <c r="AA1" i="7"/>
  <c r="Z1" i="7"/>
  <c r="W15" i="7" l="1"/>
  <c r="W13" i="7"/>
  <c r="W11" i="7"/>
  <c r="V15" i="7"/>
  <c r="V13" i="7"/>
  <c r="V11" i="7"/>
  <c r="U15" i="7"/>
  <c r="U13" i="7"/>
  <c r="U11" i="7"/>
  <c r="T15" i="7"/>
  <c r="T13" i="7"/>
  <c r="T11" i="7"/>
  <c r="S15" i="7"/>
  <c r="R15" i="7"/>
  <c r="S13" i="7"/>
  <c r="R13" i="7"/>
  <c r="S11" i="7"/>
  <c r="R11" i="7"/>
  <c r="Q15" i="7"/>
  <c r="Q13" i="7"/>
  <c r="Q11" i="7"/>
  <c r="P15" i="7" l="1"/>
  <c r="O15" i="7"/>
  <c r="P14" i="7"/>
  <c r="O14" i="7"/>
  <c r="P13" i="7"/>
  <c r="O13" i="7"/>
  <c r="P12" i="7"/>
  <c r="O12" i="7"/>
  <c r="N15" i="7"/>
  <c r="M15" i="7"/>
  <c r="N14" i="7"/>
  <c r="M14" i="7"/>
  <c r="N13" i="7"/>
  <c r="M13" i="7"/>
  <c r="N12" i="7"/>
  <c r="M12" i="7"/>
  <c r="L15" i="7"/>
  <c r="K15" i="7"/>
  <c r="L14" i="7"/>
  <c r="K14" i="7"/>
  <c r="L13" i="7"/>
  <c r="K13" i="7"/>
  <c r="L12" i="7"/>
  <c r="K12" i="7"/>
  <c r="E15" i="7" l="1"/>
  <c r="D15" i="7"/>
  <c r="C15" i="7"/>
  <c r="E14" i="7"/>
  <c r="F14" i="7" s="1"/>
  <c r="C14" i="7"/>
  <c r="E13" i="7"/>
  <c r="D13" i="7"/>
  <c r="C13" i="7"/>
  <c r="E12" i="7"/>
  <c r="F12" i="7" s="1"/>
  <c r="C12" i="7"/>
  <c r="E11" i="7"/>
  <c r="D11" i="7"/>
  <c r="C11" i="7"/>
  <c r="E10" i="7"/>
  <c r="F10" i="7" s="1"/>
  <c r="C10" i="7"/>
  <c r="D9" i="7"/>
  <c r="F9" i="7" s="1"/>
  <c r="F8" i="7"/>
  <c r="F1" i="7"/>
  <c r="F13" i="7" l="1"/>
  <c r="F11" i="7"/>
  <c r="F15" i="7"/>
  <c r="A12" i="5"/>
  <c r="B27" i="5" l="1"/>
  <c r="B26" i="5"/>
  <c r="B25" i="5"/>
  <c r="B24" i="5"/>
  <c r="B23" i="5"/>
  <c r="B22" i="5"/>
  <c r="B21" i="5"/>
  <c r="C19" i="5"/>
  <c r="B19" i="5"/>
  <c r="C18" i="5"/>
  <c r="B18" i="5"/>
  <c r="C13" i="5"/>
  <c r="C12" i="5"/>
  <c r="C24" i="5" s="1"/>
  <c r="C11" i="5"/>
  <c r="C10" i="5"/>
  <c r="C22" i="5" s="1"/>
  <c r="C9" i="5"/>
  <c r="C21" i="5" s="1"/>
  <c r="K5" i="5"/>
  <c r="J5" i="5"/>
  <c r="H5" i="5"/>
  <c r="G5" i="5"/>
  <c r="E5" i="5"/>
  <c r="D5" i="5"/>
  <c r="K1" i="5"/>
  <c r="H1" i="5"/>
  <c r="E1" i="5"/>
  <c r="C23" i="5" l="1"/>
  <c r="C25" i="5"/>
  <c r="E12" i="2" l="1"/>
  <c r="D12" i="2"/>
  <c r="E18" i="9" s="1"/>
  <c r="H18" i="9" l="1"/>
  <c r="H23" i="9" s="1"/>
  <c r="H24" i="9" s="1"/>
  <c r="AE74" i="15"/>
  <c r="D13" i="2"/>
  <c r="AA92" i="15" l="1"/>
  <c r="G27" i="9"/>
  <c r="H27" i="9" s="1"/>
  <c r="G28" i="9"/>
  <c r="H28" i="9" s="1"/>
  <c r="H32" i="9" s="1"/>
  <c r="E12" i="5"/>
  <c r="D12" i="5"/>
  <c r="G12" i="5"/>
  <c r="H12" i="5"/>
  <c r="J12" i="5"/>
  <c r="K12" i="5"/>
  <c r="D17" i="10" l="1"/>
  <c r="H31" i="9"/>
  <c r="H33" i="9" s="1"/>
  <c r="D19" i="10" s="1"/>
  <c r="J6" i="5"/>
  <c r="G6" i="5"/>
  <c r="D6" i="5"/>
  <c r="A7" i="5"/>
  <c r="A8" i="5" s="1"/>
  <c r="A18" i="5"/>
  <c r="D20" i="10" l="1"/>
  <c r="AA93" i="15"/>
  <c r="G18" i="5"/>
  <c r="D18" i="5"/>
  <c r="J18" i="5"/>
  <c r="L8" i="5"/>
  <c r="F8" i="5"/>
  <c r="I8" i="5"/>
  <c r="A20" i="5"/>
  <c r="A9" i="5"/>
  <c r="K7" i="5"/>
  <c r="H7" i="5"/>
  <c r="E7" i="5"/>
  <c r="A11" i="5"/>
  <c r="A19" i="5"/>
  <c r="W11" i="16" l="1"/>
  <c r="T10" i="19"/>
  <c r="AM14" i="15"/>
  <c r="F20" i="5"/>
  <c r="I20" i="5"/>
  <c r="L20" i="5"/>
  <c r="K19" i="5"/>
  <c r="H19" i="5"/>
  <c r="E19" i="5"/>
  <c r="K11" i="5"/>
  <c r="J11" i="5"/>
  <c r="H11" i="5"/>
  <c r="G11" i="5"/>
  <c r="E11" i="5"/>
  <c r="D11" i="5"/>
  <c r="G9" i="5"/>
  <c r="A10" i="5"/>
  <c r="H9" i="5"/>
  <c r="A13" i="5"/>
  <c r="I13" i="5" s="1"/>
  <c r="I14" i="5" s="1"/>
  <c r="I15" i="5" s="1"/>
  <c r="A23" i="5"/>
  <c r="A24" i="5"/>
  <c r="A21" i="5"/>
  <c r="AJ11" i="16" l="1"/>
  <c r="L13" i="5"/>
  <c r="L14" i="5" s="1"/>
  <c r="L15" i="5" s="1"/>
  <c r="F13" i="5"/>
  <c r="F14" i="5" s="1"/>
  <c r="F15" i="5" s="1"/>
  <c r="H13" i="5"/>
  <c r="H21" i="5"/>
  <c r="G21" i="5"/>
  <c r="G24" i="5"/>
  <c r="K24" i="5"/>
  <c r="E24" i="5"/>
  <c r="H24" i="5"/>
  <c r="D24" i="5"/>
  <c r="J24" i="5"/>
  <c r="D23" i="5"/>
  <c r="J23" i="5"/>
  <c r="G23" i="5"/>
  <c r="H23" i="5"/>
  <c r="K23" i="5"/>
  <c r="E23" i="5"/>
  <c r="D10" i="5"/>
  <c r="G10" i="5"/>
  <c r="J10" i="5"/>
  <c r="A25" i="5"/>
  <c r="I25" i="5" s="1"/>
  <c r="I26" i="5" s="1"/>
  <c r="I27" i="5" s="1"/>
  <c r="D13" i="5"/>
  <c r="J13" i="5"/>
  <c r="G13" i="5"/>
  <c r="H10" i="5"/>
  <c r="K13" i="5"/>
  <c r="K10" i="5"/>
  <c r="E13" i="5"/>
  <c r="E10" i="5"/>
  <c r="A22" i="5"/>
  <c r="L25" i="5" l="1"/>
  <c r="L26" i="5" s="1"/>
  <c r="L27" i="5" s="1"/>
  <c r="F25" i="5"/>
  <c r="F26" i="5" s="1"/>
  <c r="F27" i="5" s="1"/>
  <c r="G22" i="5"/>
  <c r="J22" i="5"/>
  <c r="D22" i="5"/>
  <c r="K22" i="5"/>
  <c r="H22" i="5"/>
  <c r="E22" i="5"/>
  <c r="K25" i="5"/>
  <c r="G25" i="5"/>
  <c r="D25" i="5"/>
  <c r="J25" i="5"/>
  <c r="H25" i="5"/>
  <c r="E25" i="5"/>
  <c r="J14" i="5"/>
  <c r="J15" i="5" s="1"/>
  <c r="K14" i="5"/>
  <c r="K15" i="5" s="1"/>
  <c r="D14" i="5"/>
  <c r="D15" i="5" s="1"/>
  <c r="E14" i="5"/>
  <c r="E15" i="5" s="1"/>
  <c r="H14" i="5"/>
  <c r="H15" i="5" s="1"/>
  <c r="G14" i="5"/>
  <c r="G15" i="5" s="1"/>
  <c r="D32" i="2" l="1"/>
  <c r="D26" i="5"/>
  <c r="D27" i="5" s="1"/>
  <c r="G26" i="5"/>
  <c r="G27" i="5" s="1"/>
  <c r="J26" i="5"/>
  <c r="J27" i="5" s="1"/>
  <c r="K26" i="5"/>
  <c r="K27" i="5" s="1"/>
  <c r="E26" i="5"/>
  <c r="E27" i="5" s="1"/>
  <c r="H26" i="5"/>
  <c r="H27" i="5" s="1"/>
  <c r="D9" i="10" l="1"/>
  <c r="D33" i="2"/>
  <c r="D10" i="10" l="1"/>
  <c r="D13" i="10"/>
  <c r="D14" i="10" l="1"/>
  <c r="K10" i="19" l="1"/>
  <c r="N11" i="16"/>
  <c r="AJ10"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kita-</author>
  </authors>
  <commentList>
    <comment ref="C8" authorId="0" shapeId="0" xr:uid="{25628AEA-3836-49BE-BAA9-89927DF187B8}">
      <text>
        <r>
          <rPr>
            <sz val="9"/>
            <color indexed="81"/>
            <rFont val="MS P ゴシック"/>
            <family val="3"/>
            <charset val="128"/>
          </rPr>
          <t>R6年度までの処遇改善等加算Ⅰの基礎分</t>
        </r>
      </text>
    </comment>
    <comment ref="C10" authorId="0" shapeId="0" xr:uid="{8D5E3601-A383-4316-B4F5-AF2D5E4CB6DC}">
      <text>
        <r>
          <rPr>
            <sz val="9"/>
            <color indexed="81"/>
            <rFont val="MS P ゴシック"/>
            <family val="3"/>
            <charset val="128"/>
          </rPr>
          <t>処遇改善等加算Ⅰの賃金改善要件分の一部（2%部分）</t>
        </r>
      </text>
    </comment>
    <comment ref="C14" authorId="0" shapeId="0" xr:uid="{96F22B2F-BFC8-4677-B499-F18592199164}">
      <text>
        <r>
          <rPr>
            <sz val="9"/>
            <color indexed="81"/>
            <rFont val="MS P ゴシック"/>
            <family val="3"/>
            <charset val="128"/>
          </rPr>
          <t>R6年度までの処遇改善等加算Ⅰ及び処遇改善等加算Ⅲ</t>
        </r>
      </text>
    </comment>
    <comment ref="C18" authorId="0" shapeId="0" xr:uid="{94014DC0-D5DC-4C9C-ADE1-A5364B7DB631}">
      <text>
        <r>
          <rPr>
            <sz val="9"/>
            <color indexed="81"/>
            <rFont val="MS P ゴシック"/>
            <family val="3"/>
            <charset val="128"/>
          </rPr>
          <t>R6年度までの処遇改善等加算Ⅱ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3D3B71BA-8B0C-493D-B202-E58D64497643}">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8" authorId="0" shapeId="0" xr:uid="{8D591C67-3557-4406-BA15-E378A7779243}">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7DBA3BEE-115E-4F50-A5D2-D3625217A534}">
      <text>
        <r>
          <rPr>
            <sz val="12"/>
            <color indexed="81"/>
            <rFont val="MS P ゴシック"/>
            <family val="3"/>
            <charset val="128"/>
          </rPr>
          <t>１歳児配置改善加算を受ける場合、１歳児の人数を入力すること</t>
        </r>
      </text>
    </comment>
    <comment ref="C20" authorId="0" shapeId="0" xr:uid="{46B83926-EA0F-4217-B817-8F0063DE4787}">
      <text>
        <r>
          <rPr>
            <sz val="12"/>
            <color indexed="81"/>
            <rFont val="MS P ゴシック"/>
            <family val="3"/>
            <charset val="128"/>
          </rPr>
          <t>A「配置」であること</t>
        </r>
      </text>
    </comment>
    <comment ref="I26" authorId="0" shapeId="0" xr:uid="{FE1CE6CD-1BCC-4050-AF23-A5F2CCCB48C6}">
      <text>
        <r>
          <rPr>
            <sz val="12"/>
            <color indexed="81"/>
            <rFont val="MS P ゴシック"/>
            <family val="3"/>
            <charset val="128"/>
          </rPr>
          <t>研修修了者の実人数を入力
（実人数を入力しなければ加算見込額が算出されません。）</t>
        </r>
      </text>
    </comment>
    <comment ref="H31" authorId="0" shapeId="0" xr:uid="{8B18EFAB-1EF4-4182-A6AA-1A21505752DB}">
      <text>
        <r>
          <rPr>
            <sz val="12"/>
            <color indexed="81"/>
            <rFont val="MS P ゴシック"/>
            <family val="3"/>
            <charset val="128"/>
          </rPr>
          <t>研修修了者の実人数が算定人数に達していない場合は、実人数が人数Aとなります。</t>
        </r>
      </text>
    </comment>
    <comment ref="H32" authorId="0" shapeId="0" xr:uid="{684ACF64-D1FE-4EEA-9B1E-F4F3093C5FD5}">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<sst xmlns="http://schemas.openxmlformats.org/spreadsheetml/2006/main" count="1566" uniqueCount="635">
  <si>
    <t>◆適用単価（加算１）</t>
    <rPh sb="1" eb="3">
      <t>テキヨウ</t>
    </rPh>
    <rPh sb="3" eb="5">
      <t>タンカ</t>
    </rPh>
    <rPh sb="6" eb="8">
      <t>カサン</t>
    </rPh>
    <phoneticPr fontId="4"/>
  </si>
  <si>
    <t>【通常定員区分】</t>
    <rPh sb="1" eb="3">
      <t>ツウジョウ</t>
    </rPh>
    <rPh sb="3" eb="5">
      <t>テイイン</t>
    </rPh>
    <rPh sb="5" eb="7">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</si>
  <si>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</si>
  <si>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</si>
  <si>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</si>
  <si>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</si>
  <si>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1歳以上児配置改善</t>
    <rPh sb="1" eb="4">
      <t>サイイジョウ</t>
    </rPh>
    <rPh sb="4" eb="5">
      <t>ジ</t>
    </rPh>
    <rPh sb="5" eb="7">
      <t>ハイチ</t>
    </rPh>
    <rPh sb="7" eb="9">
      <t>カイゼン</t>
    </rPh>
    <phoneticPr fontId="6"/>
  </si>
  <si>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</si>
  <si>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</si>
  <si>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</si>
  <si>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</si>
  <si>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</si>
  <si>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</si>
  <si>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</si>
  <si>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</si>
  <si>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対象外</t>
    <rPh sb="0" eb="3">
      <t>タイショウガイ</t>
    </rPh>
    <phoneticPr fontId="4"/>
  </si>
  <si>
    <t>配置(A)</t>
    <rPh sb="0" eb="2">
      <t>ハイチ</t>
    </rPh>
    <phoneticPr fontId="4"/>
  </si>
  <si>
    <t>１、２歳児</t>
    <rPh sb="3" eb="5">
      <t>サイジ</t>
    </rPh>
    <phoneticPr fontId="6"/>
  </si>
  <si>
    <t>C</t>
    <phoneticPr fontId="6"/>
  </si>
  <si>
    <t>兼務(B)</t>
    <rPh sb="0" eb="2">
      <t>ケンム</t>
    </rPh>
    <phoneticPr fontId="4"/>
  </si>
  <si>
    <t>乳児</t>
    <rPh sb="0" eb="2">
      <t>ニュウジ</t>
    </rPh>
    <phoneticPr fontId="6"/>
  </si>
  <si>
    <t>D</t>
    <phoneticPr fontId="6"/>
  </si>
  <si>
    <t>嘱託(C)</t>
    <rPh sb="0" eb="2">
      <t>ショクタク</t>
    </rPh>
    <phoneticPr fontId="4"/>
  </si>
  <si>
    <t>平均経験年数</t>
    <rPh sb="0" eb="6">
      <t>ヘイキンケイケンネンスウ</t>
    </rPh>
    <phoneticPr fontId="4"/>
  </si>
  <si>
    <t>分園</t>
    <rPh sb="0" eb="1">
      <t>ブン</t>
    </rPh>
    <rPh sb="1" eb="2">
      <t>ソノ</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</si>
  <si>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</si>
  <si>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</si>
  <si>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</si>
  <si>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</si>
  <si>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</si>
  <si>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</si>
  <si>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</si>
  <si>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</si>
  <si>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</si>
  <si>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</si>
  <si>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</si>
  <si>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</si>
  <si>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</si>
  <si>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〇　基本情報</t>
    <rPh sb="2" eb="6">
      <t>キホンジョウホウ</t>
    </rPh>
    <phoneticPr fontId="4"/>
  </si>
  <si>
    <t>〇　平均利用子ども数（見込）</t>
    <rPh sb="2" eb="6">
      <t>ヘイキンリヨウ</t>
    </rPh>
    <rPh sb="6" eb="7">
      <t>コ</t>
    </rPh>
    <rPh sb="9" eb="10">
      <t>カズ</t>
    </rPh>
    <rPh sb="11" eb="13">
      <t>ミコ</t>
    </rPh>
    <phoneticPr fontId="4"/>
  </si>
  <si>
    <t>標準時間</t>
    <rPh sb="0" eb="4">
      <t>ヒョウジュンジカン</t>
    </rPh>
    <phoneticPr fontId="4"/>
  </si>
  <si>
    <t>短時間</t>
    <rPh sb="0" eb="3">
      <t>タンジカン</t>
    </rPh>
    <phoneticPr fontId="4"/>
  </si>
  <si>
    <t>計</t>
    <rPh sb="0" eb="1">
      <t>ケイ</t>
    </rPh>
    <phoneticPr fontId="4"/>
  </si>
  <si>
    <t>本園</t>
    <rPh sb="0" eb="2">
      <t>ホンエン</t>
    </rPh>
    <phoneticPr fontId="4"/>
  </si>
  <si>
    <t>１歳児配置改善加算</t>
    <rPh sb="1" eb="3">
      <t>サイジ</t>
    </rPh>
    <rPh sb="3" eb="5">
      <t>ハイチ</t>
    </rPh>
    <rPh sb="5" eb="7">
      <t>カイゼン</t>
    </rPh>
    <rPh sb="7" eb="9">
      <t>カサン</t>
    </rPh>
    <phoneticPr fontId="2"/>
  </si>
  <si>
    <t>●</t>
    <phoneticPr fontId="4"/>
  </si>
  <si>
    <t>園合計</t>
    <rPh sb="0" eb="1">
      <t>ソノ</t>
    </rPh>
    <rPh sb="1" eb="3">
      <t>ゴウケイ</t>
    </rPh>
    <phoneticPr fontId="4"/>
  </si>
  <si>
    <t>加算一般</t>
    <rPh sb="0" eb="2">
      <t>カサン</t>
    </rPh>
    <rPh sb="2" eb="4">
      <t>イッパン</t>
    </rPh>
    <phoneticPr fontId="4"/>
  </si>
  <si>
    <t>栄養管理</t>
    <rPh sb="0" eb="4">
      <t>エイヨウカンリ</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</si>
  <si>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</si>
  <si>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</si>
  <si>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</si>
  <si>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</si>
  <si>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栄養管理加算</t>
    <rPh sb="0" eb="6">
      <t>エイヨウカンリカサン</t>
    </rPh>
    <phoneticPr fontId="2"/>
  </si>
  <si>
    <t>※ 「●」の場合（区分2）加算率から2％減</t>
    <rPh sb="6" eb="8">
      <t>バアイ</t>
    </rPh>
    <rPh sb="9" eb="11">
      <t>クブン</t>
    </rPh>
    <rPh sb="13" eb="16">
      <t>カサンリツ</t>
    </rPh>
    <rPh sb="20" eb="21">
      <t>ゲン</t>
    </rPh>
    <phoneticPr fontId="4"/>
  </si>
  <si>
    <t>区分1</t>
    <rPh sb="0" eb="2">
      <t>クブン</t>
    </rPh>
    <phoneticPr fontId="4"/>
  </si>
  <si>
    <t>区分2</t>
    <rPh sb="0" eb="2">
      <t>クブン</t>
    </rPh>
    <phoneticPr fontId="4"/>
  </si>
  <si>
    <t>○　加算率</t>
    <rPh sb="2" eb="5">
      <t>カサンリツ</t>
    </rPh>
    <phoneticPr fontId="4"/>
  </si>
  <si>
    <t>D</t>
    <phoneticPr fontId="4"/>
  </si>
  <si>
    <t>C</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</si>
  <si>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</si>
  <si>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</si>
  <si>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</si>
  <si>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</si>
  <si>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1歳児配置改善加算単価</t>
    <rPh sb="1" eb="3">
      <t>サイジ</t>
    </rPh>
    <rPh sb="3" eb="9">
      <t>ハイチカイゼンカサン</t>
    </rPh>
    <rPh sb="9" eb="11">
      <t>タンカ</t>
    </rPh>
    <phoneticPr fontId="4"/>
  </si>
  <si>
    <t>栄養管理加算単価</t>
    <rPh sb="0" eb="6">
      <t>エイヨウカンリカサン</t>
    </rPh>
    <rPh sb="6" eb="8">
      <t>タンカ</t>
    </rPh>
    <phoneticPr fontId="4"/>
  </si>
  <si>
    <t>月額</t>
    <rPh sb="0" eb="2">
      <t>ゲツガク</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</si>
  <si>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</si>
  <si>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</si>
  <si>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</si>
  <si>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</si>
  <si>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</si>
  <si>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</si>
  <si>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</si>
  <si>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</si>
  <si>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(R7限り)処遇改善キャリアパス要件適合なし</t>
    <rPh sb="3" eb="4">
      <t>カギ</t>
    </rPh>
    <rPh sb="6" eb="10">
      <t>ショグウカイゼン</t>
    </rPh>
    <rPh sb="16" eb="18">
      <t>ヨウケン</t>
    </rPh>
    <rPh sb="18" eb="20">
      <t>テキゴウ</t>
    </rPh>
    <phoneticPr fontId="2"/>
  </si>
  <si>
    <t>加算率（a）</t>
    <rPh sb="0" eb="3">
      <t>カサンリツ</t>
    </rPh>
    <phoneticPr fontId="2"/>
  </si>
  <si>
    <t>加算率（b）</t>
    <rPh sb="0" eb="3">
      <t>カサンリツ</t>
    </rPh>
    <phoneticPr fontId="2"/>
  </si>
  <si>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</si>
  <si>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</si>
  <si>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</si>
  <si>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</si>
  <si>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</si>
  <si>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土曜閉所</t>
    <rPh sb="0" eb="2">
      <t>ドヨウ</t>
    </rPh>
    <rPh sb="2" eb="4">
      <t>ヘイショ</t>
    </rPh>
    <phoneticPr fontId="6"/>
  </si>
  <si>
    <t>flag</t>
    <phoneticPr fontId="4"/>
  </si>
  <si>
    <t>土曜閉所減算単価</t>
    <rPh sb="0" eb="4">
      <t>ドヨウヘイショ</t>
    </rPh>
    <rPh sb="4" eb="6">
      <t>ゲンサン</t>
    </rPh>
    <rPh sb="6" eb="8">
      <t>タンカ</t>
    </rPh>
    <phoneticPr fontId="4"/>
  </si>
  <si>
    <t>列1</t>
  </si>
  <si>
    <t>列2</t>
  </si>
  <si>
    <t>列3</t>
  </si>
  <si>
    <t>列4</t>
  </si>
  <si>
    <t>列5</t>
  </si>
  <si>
    <t>列6</t>
  </si>
  <si>
    <t>列7</t>
  </si>
  <si>
    <t>列8</t>
  </si>
  <si>
    <t>列9</t>
  </si>
  <si>
    <t>列10</t>
  </si>
  <si>
    <t>列11</t>
  </si>
  <si>
    <t>列12</t>
  </si>
  <si>
    <t>列13</t>
  </si>
  <si>
    <t>列14</t>
  </si>
  <si>
    <t>列15</t>
  </si>
  <si>
    <t>列16</t>
  </si>
  <si>
    <t>列17</t>
  </si>
  <si>
    <t>列18</t>
  </si>
  <si>
    <t>加算率(a)</t>
    <rPh sb="0" eb="2">
      <t>カサン</t>
    </rPh>
    <rPh sb="2" eb="3">
      <t>リツ</t>
    </rPh>
    <phoneticPr fontId="4"/>
  </si>
  <si>
    <t>加算率(b)</t>
    <rPh sb="0" eb="2">
      <t>カサン</t>
    </rPh>
    <rPh sb="2" eb="3">
      <t>リツ</t>
    </rPh>
    <phoneticPr fontId="4"/>
  </si>
  <si>
    <t>5人まで</t>
    <rPh sb="1" eb="2">
      <t>ヒト</t>
    </rPh>
    <phoneticPr fontId="6"/>
  </si>
  <si>
    <t>6人から12人まで</t>
    <rPh sb="1" eb="2">
      <t>ヒト</t>
    </rPh>
    <rPh sb="6" eb="7">
      <t>ヒト</t>
    </rPh>
    <phoneticPr fontId="4"/>
  </si>
  <si>
    <t>13人から19人まで</t>
    <phoneticPr fontId="4"/>
  </si>
  <si>
    <t>障害児保育(1歳児配置改善なし）</t>
    <rPh sb="0" eb="2">
      <t>ショウガイ</t>
    </rPh>
    <rPh sb="2" eb="3">
      <t>ジ</t>
    </rPh>
    <rPh sb="3" eb="5">
      <t>ホイク</t>
    </rPh>
    <rPh sb="7" eb="9">
      <t>サイジ</t>
    </rPh>
    <rPh sb="9" eb="11">
      <t>ハイチ</t>
    </rPh>
    <rPh sb="11" eb="13">
      <t>カイゼン</t>
    </rPh>
    <phoneticPr fontId="4"/>
  </si>
  <si>
    <t>障害児保育(1歳児配置改善あり）</t>
    <rPh sb="0" eb="2">
      <t>ショウガイ</t>
    </rPh>
    <rPh sb="2" eb="3">
      <t>ジ</t>
    </rPh>
    <rPh sb="3" eb="5">
      <t>ホイク</t>
    </rPh>
    <rPh sb="7" eb="9">
      <t>サイジ</t>
    </rPh>
    <rPh sb="9" eb="11">
      <t>ハイチ</t>
    </rPh>
    <rPh sb="11" eb="13">
      <t>カイゼン</t>
    </rPh>
    <phoneticPr fontId="4"/>
  </si>
  <si>
    <t>食事提供方法</t>
    <rPh sb="0" eb="2">
      <t>ショクジ</t>
    </rPh>
    <rPh sb="2" eb="4">
      <t>テイキョウ</t>
    </rPh>
    <rPh sb="4" eb="6">
      <t>ホウホウ</t>
    </rPh>
    <phoneticPr fontId="4"/>
  </si>
  <si>
    <t>管理者未設置</t>
    <rPh sb="0" eb="3">
      <t>カンリシャ</t>
    </rPh>
    <rPh sb="3" eb="6">
      <t>ミセッチ</t>
    </rPh>
    <phoneticPr fontId="6"/>
  </si>
  <si>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</si>
  <si>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</si>
  <si>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</si>
  <si>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</si>
  <si>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小規模保育－Ａ型</t>
    <rPh sb="0" eb="3">
      <t>ショウキボ</t>
    </rPh>
    <rPh sb="3" eb="5">
      <t>ホイク</t>
    </rPh>
    <rPh sb="7" eb="8">
      <t>ガタ</t>
    </rPh>
    <phoneticPr fontId="4"/>
  </si>
  <si>
    <t>事業所内保育－Ａ型</t>
    <rPh sb="0" eb="3">
      <t>ジギョウショ</t>
    </rPh>
    <rPh sb="3" eb="4">
      <t>ナイ</t>
    </rPh>
    <rPh sb="4" eb="6">
      <t>ホイク</t>
    </rPh>
    <rPh sb="8" eb="9">
      <t>ガタ</t>
    </rPh>
    <phoneticPr fontId="4"/>
  </si>
  <si>
    <t>【小規模Ａ型／事業所内（小規模A型）】処遇改善等加算区分1・2加算額見込み計算表</t>
    <rPh sb="1" eb="4">
      <t>ショウキボ</t>
    </rPh>
    <rPh sb="5" eb="6">
      <t>ガタ</t>
    </rPh>
    <rPh sb="7" eb="10">
      <t>ジギョウショ</t>
    </rPh>
    <rPh sb="10" eb="11">
      <t>ナイ</t>
    </rPh>
    <rPh sb="12" eb="15">
      <t>ショウキボ</t>
    </rPh>
    <rPh sb="16" eb="17">
      <t>ガタ</t>
    </rPh>
    <rPh sb="19" eb="26">
      <t>ショグウカイゼントウカサン</t>
    </rPh>
    <phoneticPr fontId="4"/>
  </si>
  <si>
    <t>うち、障害児保育加算対象児（標準／短時間問わず）</t>
    <rPh sb="3" eb="5">
      <t>ショウガイ</t>
    </rPh>
    <rPh sb="5" eb="6">
      <t>ジ</t>
    </rPh>
    <rPh sb="6" eb="8">
      <t>ホイク</t>
    </rPh>
    <rPh sb="8" eb="10">
      <t>カサン</t>
    </rPh>
    <rPh sb="10" eb="12">
      <t>タイショウ</t>
    </rPh>
    <rPh sb="12" eb="13">
      <t>ジ</t>
    </rPh>
    <rPh sb="14" eb="16">
      <t>ヒョウジュン</t>
    </rPh>
    <rPh sb="17" eb="20">
      <t>タンジカン</t>
    </rPh>
    <rPh sb="20" eb="21">
      <t>ト</t>
    </rPh>
    <phoneticPr fontId="4"/>
  </si>
  <si>
    <t>処遇改善等加算（標準時間）単価</t>
    <rPh sb="0" eb="7">
      <t>ショグウカイゼントウカサン</t>
    </rPh>
    <rPh sb="8" eb="12">
      <t>ヒョウジュンジカン</t>
    </rPh>
    <rPh sb="13" eb="15">
      <t>タンカ</t>
    </rPh>
    <phoneticPr fontId="4"/>
  </si>
  <si>
    <t>処遇改善等加算（短時間）単価</t>
    <rPh sb="0" eb="5">
      <t>ショグウカイゼントウ</t>
    </rPh>
    <rPh sb="5" eb="7">
      <t>カサン</t>
    </rPh>
    <rPh sb="8" eb="11">
      <t>タンジカン</t>
    </rPh>
    <rPh sb="12" eb="14">
      <t>タンカ</t>
    </rPh>
    <phoneticPr fontId="4"/>
  </si>
  <si>
    <t>障害児</t>
    <rPh sb="0" eb="2">
      <t>ショウガイ</t>
    </rPh>
    <rPh sb="2" eb="3">
      <t>ジ</t>
    </rPh>
    <phoneticPr fontId="4"/>
  </si>
  <si>
    <t>障害児保育加算</t>
    <rPh sb="0" eb="2">
      <t>ショウガイ</t>
    </rPh>
    <rPh sb="2" eb="3">
      <t>ジ</t>
    </rPh>
    <rPh sb="3" eb="5">
      <t>ホイク</t>
    </rPh>
    <rPh sb="5" eb="7">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</si>
  <si>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2"/>
  </si>
  <si>
    <t>管理者を配置していない場合の調整（減算）</t>
    <rPh sb="0" eb="3">
      <t>カンリシャ</t>
    </rPh>
    <rPh sb="4" eb="6">
      <t>ハイチ</t>
    </rPh>
    <rPh sb="11" eb="13">
      <t>バアイ</t>
    </rPh>
    <rPh sb="14" eb="16">
      <t>チョウセイ</t>
    </rPh>
    <rPh sb="17" eb="19">
      <t>ゲンサン</t>
    </rPh>
    <phoneticPr fontId="2"/>
  </si>
  <si>
    <t>D</t>
    <phoneticPr fontId="4"/>
  </si>
  <si>
    <t>C</t>
    <phoneticPr fontId="4"/>
  </si>
  <si>
    <t>食事の提供方法に関する調整</t>
    <rPh sb="0" eb="2">
      <t>ショクジ</t>
    </rPh>
    <rPh sb="3" eb="5">
      <t>テイキョウ</t>
    </rPh>
    <rPh sb="5" eb="7">
      <t>ホウホウ</t>
    </rPh>
    <rPh sb="8" eb="9">
      <t>カン</t>
    </rPh>
    <rPh sb="11" eb="13">
      <t>チョウセイ</t>
    </rPh>
    <phoneticPr fontId="4"/>
  </si>
  <si>
    <t>管理者を配置していない場合の調整</t>
    <rPh sb="0" eb="3">
      <t>カンリシャ</t>
    </rPh>
    <rPh sb="4" eb="6">
      <t>ハイチ</t>
    </rPh>
    <rPh sb="11" eb="13">
      <t>バアイ</t>
    </rPh>
    <rPh sb="14" eb="16">
      <t>チョウセイ</t>
    </rPh>
    <phoneticPr fontId="4"/>
  </si>
  <si>
    <t>→　→　→</t>
    <phoneticPr fontId="4"/>
  </si>
  <si>
    <t>施設・事業所名</t>
    <rPh sb="0" eb="2">
      <t>シセツ</t>
    </rPh>
    <rPh sb="3" eb="6">
      <t>ジギョウショ</t>
    </rPh>
    <rPh sb="6" eb="7">
      <t>メイ</t>
    </rPh>
    <phoneticPr fontId="4"/>
  </si>
  <si>
    <t>青色セルは入力項目</t>
    <rPh sb="0" eb="2">
      <t>アオイロ</t>
    </rPh>
    <rPh sb="5" eb="7">
      <t>ニュウリョク</t>
    </rPh>
    <rPh sb="7" eb="9">
      <t>コウモク</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</si>
  <si>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</si>
  <si>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</si>
  <si>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（１）令和６年度実績</t>
    <phoneticPr fontId="4"/>
  </si>
  <si>
    <t>６年度</t>
    <rPh sb="1" eb="3">
      <t>ネンド</t>
    </rPh>
    <phoneticPr fontId="4"/>
  </si>
  <si>
    <t>平均
児童数</t>
    <rPh sb="0" eb="2">
      <t>ヘイキン</t>
    </rPh>
    <rPh sb="3" eb="6">
      <t>ジドウスウ</t>
    </rPh>
    <phoneticPr fontId="4"/>
  </si>
  <si>
    <t>実績</t>
    <rPh sb="0" eb="2">
      <t>ジッセキ</t>
    </rPh>
    <phoneticPr fontId="4"/>
  </si>
  <si>
    <t>５歳児</t>
    <rPh sb="1" eb="3">
      <t>サイジ</t>
    </rPh>
    <phoneticPr fontId="4"/>
  </si>
  <si>
    <t>児童数</t>
    <rPh sb="0" eb="3">
      <t>ジドウスウ</t>
    </rPh>
    <phoneticPr fontId="4"/>
  </si>
  <si>
    <t>伸び率</t>
    <rPh sb="0" eb="1">
      <t>ノ</t>
    </rPh>
    <rPh sb="2" eb="3">
      <t>リツ</t>
    </rPh>
    <phoneticPr fontId="4"/>
  </si>
  <si>
    <t xml:space="preserve"> </t>
    <phoneticPr fontId="4"/>
  </si>
  <si>
    <t>４歳児</t>
    <rPh sb="1" eb="3">
      <t>サイジ</t>
    </rPh>
    <phoneticPr fontId="4"/>
  </si>
  <si>
    <t>３歳児</t>
    <rPh sb="1" eb="3">
      <t>サイジ</t>
    </rPh>
    <phoneticPr fontId="4"/>
  </si>
  <si>
    <t>２歳児</t>
    <rPh sb="1" eb="3">
      <t>サイジ</t>
    </rPh>
    <phoneticPr fontId="4"/>
  </si>
  <si>
    <t>１歳児</t>
    <rPh sb="1" eb="3">
      <t>サイジ</t>
    </rPh>
    <phoneticPr fontId="4"/>
  </si>
  <si>
    <t>０歳児</t>
    <rPh sb="1" eb="3">
      <t>サイジ</t>
    </rPh>
    <phoneticPr fontId="4"/>
  </si>
  <si>
    <t>合計</t>
    <rPh sb="0" eb="2">
      <t>ゴウケイ</t>
    </rPh>
    <phoneticPr fontId="4"/>
  </si>
  <si>
    <t>（２）前年実績による令和７年度見込み年齢別平均児童数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</si>
  <si>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７年度</t>
    <rPh sb="1" eb="3">
      <t>ネンド</t>
    </rPh>
    <phoneticPr fontId="4"/>
  </si>
  <si>
    <t>見込み（4月実績×（１）で算出された伸び率）</t>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</si>
  <si>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</si>
  <si>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</si>
  <si>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</si>
  <si>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</si>
  <si>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</si>
  <si>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平均年齢別児童数計算表（小規模Ａ型／事業所内（小規模A型））</t>
    <rPh sb="0" eb="2">
      <t>ヘイキン</t>
    </rPh>
    <rPh sb="2" eb="5">
      <t>ネンレイベツ</t>
    </rPh>
    <rPh sb="5" eb="8">
      <t>ジドウスウ</t>
    </rPh>
    <rPh sb="8" eb="11">
      <t>ケイサンヒョウ</t>
    </rPh>
    <rPh sb="12" eb="15">
      <t>ショウキボ</t>
    </rPh>
    <rPh sb="16" eb="17">
      <t>ガタ</t>
    </rPh>
    <rPh sb="18" eb="21">
      <t>ジギョウショ</t>
    </rPh>
    <rPh sb="21" eb="22">
      <t>ナイ</t>
    </rPh>
    <rPh sb="23" eb="26">
      <t>ショウキボ</t>
    </rPh>
    <rPh sb="27" eb="28">
      <t>ガタ</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</si>
  <si>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</si>
  <si>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本園</t>
  </si>
  <si>
    <t>平均児童数</t>
    <rPh sb="0" eb="2">
      <t>ヘイキン</t>
    </rPh>
    <rPh sb="2" eb="4">
      <t>ジドウ</t>
    </rPh>
    <rPh sb="4" eb="5">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</si>
  <si>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</si>
  <si>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処遇改善等加算区分３　加算算定対象人数計算表</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phoneticPr fontId="4"/>
  </si>
  <si>
    <t>（小規模保育事業A型、Ｂ型）</t>
    <rPh sb="6" eb="8">
      <t>ジギョウ</t>
    </rPh>
    <phoneticPr fontId="4"/>
  </si>
  <si>
    <t>（事業所内保育事業　定員６人以上　小規模A型、Ｂ型適用）</t>
    <rPh sb="1" eb="4">
      <t>ジギョウショ</t>
    </rPh>
    <rPh sb="4" eb="5">
      <t>ナイ</t>
    </rPh>
    <rPh sb="10" eb="12">
      <t>テイイン</t>
    </rPh>
    <rPh sb="13" eb="14">
      <t>ニン</t>
    </rPh>
    <rPh sb="14" eb="16">
      <t>イジョウ</t>
    </rPh>
    <rPh sb="17" eb="20">
      <t>ショウキボ</t>
    </rPh>
    <rPh sb="25" eb="27">
      <t>テキヨウ</t>
    </rPh>
    <phoneticPr fontId="4"/>
  </si>
  <si>
    <t>１．加算対象人数の基礎となる職員数</t>
    <rPh sb="2" eb="4">
      <t>カサン</t>
    </rPh>
    <rPh sb="4" eb="6">
      <t>タイショウ</t>
    </rPh>
    <rPh sb="6" eb="8">
      <t>ニンズウ</t>
    </rPh>
    <rPh sb="9" eb="11">
      <t>キソ</t>
    </rPh>
    <rPh sb="14" eb="17">
      <t>ショクインスウ</t>
    </rPh>
    <phoneticPr fontId="4"/>
  </si>
  <si>
    <t>選択
項目</t>
    <rPh sb="0" eb="2">
      <t>センタク</t>
    </rPh>
    <rPh sb="3" eb="5">
      <t>コウモク</t>
    </rPh>
    <phoneticPr fontId="4"/>
  </si>
  <si>
    <t>入力
項目</t>
    <rPh sb="0" eb="2">
      <t>ニュウリョク</t>
    </rPh>
    <rPh sb="3" eb="5">
      <t>コウモク</t>
    </rPh>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</si>
  <si>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</si>
  <si>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</si>
  <si>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</si>
  <si>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r>
      <t>４歳以上児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6" eb="8">
      <t>トクレイ</t>
    </rPh>
    <rPh sb="8" eb="10">
      <t>キュウフ</t>
    </rPh>
    <rPh sb="10" eb="12">
      <t>タイショウ</t>
    </rPh>
    <rPh sb="12" eb="14">
      <t>ジドウ</t>
    </rPh>
    <rPh sb="17" eb="20">
      <t>ショウガイジ</t>
    </rPh>
    <rPh sb="20" eb="22">
      <t>ホイク</t>
    </rPh>
    <rPh sb="22" eb="24">
      <t>カサン</t>
    </rPh>
    <rPh sb="27" eb="29">
      <t>バアイ</t>
    </rPh>
    <rPh sb="29" eb="32">
      <t>ショウガイジ</t>
    </rPh>
    <rPh sb="33" eb="34">
      <t>ノゾ</t>
    </rPh>
    <rPh sb="36" eb="37">
      <t>カズ</t>
    </rPh>
    <phoneticPr fontId="38"/>
  </si>
  <si>
    <r>
      <t>３歳児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4" eb="6">
      <t>トクレイ</t>
    </rPh>
    <rPh sb="6" eb="8">
      <t>キュウフ</t>
    </rPh>
    <rPh sb="8" eb="10">
      <t>タイショウ</t>
    </rPh>
    <rPh sb="10" eb="12">
      <t>ジドウ</t>
    </rPh>
    <rPh sb="15" eb="18">
      <t>ショウガイジ</t>
    </rPh>
    <rPh sb="18" eb="20">
      <t>ホイク</t>
    </rPh>
    <rPh sb="20" eb="22">
      <t>カサン</t>
    </rPh>
    <rPh sb="25" eb="27">
      <t>バアイ</t>
    </rPh>
    <rPh sb="27" eb="30">
      <t>ショウガイジ</t>
    </rPh>
    <rPh sb="31" eb="32">
      <t>ノゾ</t>
    </rPh>
    <rPh sb="34" eb="35">
      <t>カズ</t>
    </rPh>
    <phoneticPr fontId="38"/>
  </si>
  <si>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38"/>
  </si>
  <si>
    <t xml:space="preserve">  1歳児配置改善加算
※障害児保育加算ありの場合障害児を除いた数</t>
    <rPh sb="3" eb="5">
      <t>サイジ</t>
    </rPh>
    <rPh sb="5" eb="7">
      <t>ハイチ</t>
    </rPh>
    <rPh sb="7" eb="9">
      <t>カイゼン</t>
    </rPh>
    <rPh sb="9" eb="11">
      <t>カサン</t>
    </rPh>
    <phoneticPr fontId="4"/>
  </si>
  <si>
    <r>
      <t xml:space="preserve">０歳児
</t>
    </r>
    <r>
      <rPr>
        <sz val="10"/>
        <color theme="1"/>
        <rFont val="HG丸ｺﾞｼｯｸM-PRO"/>
        <family val="3"/>
        <charset val="128"/>
      </rPr>
      <t>※障害児保育加算ありの場合障害児を除いた数</t>
    </r>
    <rPh sb="1" eb="3">
      <t>サイジ</t>
    </rPh>
    <phoneticPr fontId="4"/>
  </si>
  <si>
    <t>障害児（障害児保育加算ありの場合）</t>
    <rPh sb="0" eb="3">
      <t>ショウガイジ</t>
    </rPh>
    <rPh sb="4" eb="7">
      <t>ショウガイジ</t>
    </rPh>
    <rPh sb="7" eb="9">
      <t>ホイク</t>
    </rPh>
    <rPh sb="9" eb="11">
      <t>カサン</t>
    </rPh>
    <rPh sb="14" eb="16">
      <t>バアイ</t>
    </rPh>
    <phoneticPr fontId="4"/>
  </si>
  <si>
    <t>調整</t>
    <rPh sb="0" eb="2">
      <t>チョウセイ</t>
    </rPh>
    <phoneticPr fontId="4"/>
  </si>
  <si>
    <t>小計（小数点第一位四捨五入）</t>
    <rPh sb="0" eb="2">
      <t>ショウケイ</t>
    </rPh>
    <rPh sb="3" eb="6">
      <t>ショウスウテン</t>
    </rPh>
    <rPh sb="6" eb="7">
      <t>ダイ</t>
    </rPh>
    <rPh sb="7" eb="9">
      <t>イチイ</t>
    </rPh>
    <rPh sb="9" eb="13">
      <t>シシャゴニュウ</t>
    </rPh>
    <phoneticPr fontId="4"/>
  </si>
  <si>
    <t>ｂ</t>
    <phoneticPr fontId="4"/>
  </si>
  <si>
    <t>保育標準時間認定の子ども</t>
    <rPh sb="0" eb="2">
      <t>ホイク</t>
    </rPh>
    <rPh sb="2" eb="4">
      <t>ヒョウジュン</t>
    </rPh>
    <rPh sb="4" eb="6">
      <t>ジカン</t>
    </rPh>
    <rPh sb="6" eb="8">
      <t>ニンテイ</t>
    </rPh>
    <rPh sb="9" eb="10">
      <t>コ</t>
    </rPh>
    <phoneticPr fontId="4"/>
  </si>
  <si>
    <t>ｃ</t>
    <phoneticPr fontId="4"/>
  </si>
  <si>
    <t>休日保育加算</t>
    <rPh sb="0" eb="2">
      <t>キュウジツ</t>
    </rPh>
    <rPh sb="2" eb="4">
      <t>ホイク</t>
    </rPh>
    <rPh sb="4" eb="6">
      <t>カサン</t>
    </rPh>
    <phoneticPr fontId="4"/>
  </si>
  <si>
    <t>d</t>
    <phoneticPr fontId="4"/>
  </si>
  <si>
    <t>e</t>
    <phoneticPr fontId="4"/>
  </si>
  <si>
    <t>食事の提供について自園調理又は連携施設
からの搬入以外に方法による減算</t>
    <rPh sb="0" eb="2">
      <t>ショクジ</t>
    </rPh>
    <rPh sb="3" eb="5">
      <t>テイキョウ</t>
    </rPh>
    <rPh sb="9" eb="10">
      <t>ジ</t>
    </rPh>
    <rPh sb="10" eb="11">
      <t>エン</t>
    </rPh>
    <rPh sb="11" eb="13">
      <t>チョウリ</t>
    </rPh>
    <rPh sb="13" eb="14">
      <t>マタ</t>
    </rPh>
    <rPh sb="15" eb="17">
      <t>レンケイ</t>
    </rPh>
    <rPh sb="17" eb="19">
      <t>シセツ</t>
    </rPh>
    <rPh sb="23" eb="25">
      <t>ハンニュウ</t>
    </rPh>
    <rPh sb="25" eb="27">
      <t>イガイ</t>
    </rPh>
    <rPh sb="28" eb="30">
      <t>ホウホウ</t>
    </rPh>
    <rPh sb="33" eb="35">
      <t>ゲンサン</t>
    </rPh>
    <phoneticPr fontId="4"/>
  </si>
  <si>
    <t>加算</t>
    <rPh sb="0" eb="2">
      <t>カサン</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</si>
  <si>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</si>
  <si>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</si>
  <si>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</si>
  <si>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</si>
  <si>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</si>
  <si>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</si>
  <si>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</si>
  <si>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</si>
  <si>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</si>
  <si>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</si>
  <si>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入力ありがとうございました。試算の結果は以下のとおりです。</t>
    <rPh sb="0" eb="2">
      <t>ニュウリョク</t>
    </rPh>
    <rPh sb="14" eb="16">
      <t>シサン</t>
    </rPh>
    <rPh sb="17" eb="19">
      <t>ケッカ</t>
    </rPh>
    <rPh sb="20" eb="22">
      <t>イカ</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</si>
  <si>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</si>
  <si>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◎加算率</t>
    <rPh sb="1" eb="3">
      <t>カサン</t>
    </rPh>
    <rPh sb="3" eb="4">
      <t>リツ</t>
    </rPh>
    <phoneticPr fontId="4"/>
  </si>
  <si>
    <t>加算率（a）</t>
    <rPh sb="0" eb="2">
      <t>カサン</t>
    </rPh>
    <rPh sb="2" eb="3">
      <t>リツ</t>
    </rPh>
    <phoneticPr fontId="4"/>
  </si>
  <si>
    <t>加算率（b）</t>
    <rPh sb="0" eb="2">
      <t>カサン</t>
    </rPh>
    <rPh sb="2" eb="3">
      <t>リツ</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</si>
  <si>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</si>
  <si>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</si>
  <si>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</si>
  <si>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</si>
  <si>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</si>
  <si>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様式7_特別な事情に係る届出書</t>
    <rPh sb="0" eb="2">
      <t>ヨウシキ</t>
    </rPh>
    <rPh sb="4" eb="6">
      <t>トクベツ</t>
    </rPh>
    <rPh sb="7" eb="9">
      <t>ジジョウ</t>
    </rPh>
    <rPh sb="10" eb="11">
      <t>カカ</t>
    </rPh>
    <rPh sb="12" eb="15">
      <t>トドケデショ</t>
    </rPh>
    <phoneticPr fontId="4"/>
  </si>
  <si>
    <t>様式5_賃金改善の誓約書</t>
    <rPh sb="0" eb="2">
      <t>ヨウシキ</t>
    </rPh>
    <rPh sb="4" eb="8">
      <t>チンギンカイゼン</t>
    </rPh>
    <rPh sb="9" eb="12">
      <t>セイヤクショ</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</si>
  <si>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</si>
  <si>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</si>
  <si>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</si>
  <si>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</si>
  <si>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様式2_キャリアパス要件届出書</t>
    <rPh sb="0" eb="2">
      <t>ヨウシキ</t>
    </rPh>
    <rPh sb="10" eb="15">
      <t>ヨウケントドケデショ</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</si>
  <si>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</si>
  <si>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3_区分3計算表</t>
    <rPh sb="2" eb="4">
      <t>クブン</t>
    </rPh>
    <rPh sb="5" eb="7">
      <t>ケイサン</t>
    </rPh>
    <rPh sb="7" eb="8">
      <t>オモテ</t>
    </rPh>
    <phoneticPr fontId="4"/>
  </si>
  <si>
    <t>2_区分12加算額計算表</t>
    <rPh sb="2" eb="4">
      <t>クブン</t>
    </rPh>
    <rPh sb="6" eb="9">
      <t>カサンガク</t>
    </rPh>
    <rPh sb="9" eb="11">
      <t>ケイサン</t>
    </rPh>
    <rPh sb="11" eb="12">
      <t>オモテ</t>
    </rPh>
    <phoneticPr fontId="4"/>
  </si>
  <si>
    <t>1_児童数計算表</t>
    <rPh sb="2" eb="4">
      <t>ジドウ</t>
    </rPh>
    <rPh sb="4" eb="5">
      <t>スウ</t>
    </rPh>
    <rPh sb="5" eb="7">
      <t>ケイサン</t>
    </rPh>
    <rPh sb="7" eb="8">
      <t>オモテ</t>
    </rPh>
    <phoneticPr fontId="4"/>
  </si>
  <si>
    <t>充てない</t>
    <rPh sb="0" eb="1">
      <t>ア</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</si>
  <si>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</si>
  <si>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</si>
  <si>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</si>
  <si>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</si>
  <si>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</si>
  <si>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区分3</t>
    <rPh sb="0" eb="2">
      <t>クブン</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</si>
  <si>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</si>
  <si>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⑦(⑥が「はい」の場合)⑥の内容を職員に対して周知している。</t>
    <rPh sb="9" eb="11">
      <t>バアイ</t>
    </rPh>
    <rPh sb="14" eb="16">
      <t>ナイヨウ</t>
    </rPh>
    <rPh sb="17" eb="19">
      <t>ショクイン</t>
    </rPh>
    <rPh sb="20" eb="21">
      <t>タイ</t>
    </rPh>
    <rPh sb="23" eb="25">
      <t>シュウチ</t>
    </rPh>
    <phoneticPr fontId="4"/>
  </si>
  <si>
    <t>⑥加算前年度に処遇改善等加算（区分3）の適用を受けている。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</si>
  <si>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⑤(④が「はい」の場合)④の内容を職員に対して周知している。</t>
    <rPh sb="9" eb="11">
      <t>バアイ</t>
    </rPh>
    <rPh sb="14" eb="16">
      <t>ナイヨウ</t>
    </rPh>
    <rPh sb="17" eb="19">
      <t>ショクイン</t>
    </rPh>
    <rPh sb="20" eb="21">
      <t>タイ</t>
    </rPh>
    <rPh sb="23" eb="25">
      <t>シュウチ</t>
    </rPh>
    <phoneticPr fontId="4"/>
  </si>
  <si>
    <t>④加算前年度に処遇改善等加算（区分2）の適用を受けている。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</si>
  <si>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③(②が「はい」の場合)過年度に申請したキャリアパス要件届出書や資質向上のための計画に変更がない。</t>
    <rPh sb="9" eb="11">
      <t>バアイ</t>
    </rPh>
    <rPh sb="12" eb="15">
      <t>カネンド</t>
    </rPh>
    <rPh sb="16" eb="18">
      <t>シンセイ</t>
    </rPh>
    <rPh sb="26" eb="28">
      <t>ヨウケン</t>
    </rPh>
    <rPh sb="28" eb="31">
      <t>トドケデショ</t>
    </rPh>
    <rPh sb="32" eb="36">
      <t>シシツコウジョウ</t>
    </rPh>
    <rPh sb="40" eb="42">
      <t>ケイカク</t>
    </rPh>
    <rPh sb="43" eb="45">
      <t>ヘンコウ</t>
    </rPh>
    <phoneticPr fontId="4"/>
  </si>
  <si>
    <t>②(R7年度の申請限り)加算前年度の処遇改善等加算Ⅰのキャリアパス要件の適用を受けている。</t>
    <rPh sb="4" eb="6">
      <t>ネンド</t>
    </rPh>
    <rPh sb="7" eb="9">
      <t>シンセイ</t>
    </rPh>
    <rPh sb="9" eb="10">
      <t>カギ</t>
    </rPh>
    <rPh sb="12" eb="17">
      <t>カサンゼンネンド</t>
    </rPh>
    <rPh sb="18" eb="25">
      <t>ショグウカイゼントウカサン</t>
    </rPh>
    <rPh sb="33" eb="35">
      <t>ヨウケン</t>
    </rPh>
    <rPh sb="36" eb="38">
      <t>テキヨウ</t>
    </rPh>
    <rPh sb="39" eb="40">
      <t>ウ</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</si>
  <si>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</si>
  <si>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</si>
  <si>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</si>
  <si>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</si>
  <si>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</si>
  <si>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</si>
  <si>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</si>
  <si>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</si>
  <si>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</si>
  <si>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</si>
  <si>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</si>
  <si>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</si>
  <si>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</si>
  <si>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</si>
  <si>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</si>
  <si>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</si>
  <si>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</si>
  <si>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</si>
  <si>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</si>
  <si>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</si>
  <si>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</si>
  <si>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入力ありがとうございました。以下で「●」が付いているシートの作成をお願いします。</t>
    <rPh sb="0" eb="2">
      <t>ニュウリョク</t>
    </rPh>
    <rPh sb="30" eb="32">
      <t>サクセイ</t>
    </rPh>
    <rPh sb="34" eb="35">
      <t>ネガ</t>
    </rPh>
    <phoneticPr fontId="4"/>
  </si>
  <si>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</si>
  <si>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</si>
  <si>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</si>
  <si>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</si>
  <si>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</si>
  <si>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</si>
  <si>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</si>
  <si>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</si>
  <si>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</si>
  <si>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</si>
  <si>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③が「否」の場合、令和７年度に限り、②の割合から２％減じること。</t>
    <rPh sb="9" eb="11">
      <t>レイワ</t>
    </rPh>
    <rPh sb="12" eb="14">
      <t>ネンド</t>
    </rPh>
    <rPh sb="15" eb="16">
      <t>カギ</t>
    </rPh>
    <phoneticPr fontId="6"/>
  </si>
  <si>
    <t>％</t>
    <phoneticPr fontId="6"/>
  </si>
  <si>
    <t>③キャリア
パス要件※</t>
    <rPh sb="8" eb="10">
      <t>ヨウケン</t>
    </rPh>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</si>
  <si>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</si>
  <si>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</si>
  <si>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</si>
  <si>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</si>
  <si>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</si>
  <si>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</si>
  <si>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</si>
  <si>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</si>
  <si>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</si>
  <si>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市町村名</t>
    <rPh sb="0" eb="3">
      <t>シチョウソン</t>
    </rPh>
    <rPh sb="3" eb="4">
      <t>メイ</t>
    </rPh>
    <phoneticPr fontId="6"/>
  </si>
  <si>
    <t>７</t>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</si>
  <si>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</si>
  <si>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</si>
  <si>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</si>
  <si>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</si>
  <si>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</si>
  <si>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</si>
  <si>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</si>
  <si>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</si>
  <si>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</si>
  <si>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</si>
  <si>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</si>
  <si>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</si>
  <si>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</si>
  <si>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</si>
  <si>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</si>
  <si>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</si>
  <si>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</si>
  <si>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</si>
  <si>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</si>
  <si>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</si>
  <si>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</si>
  <si>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</si>
  <si>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</si>
  <si>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次の内容について、「該当」「非該当」を選択すること。</t>
    <phoneticPr fontId="6"/>
  </si>
  <si>
    <t>〇キャリアパスに関する要件について</t>
    <rPh sb="8" eb="9">
      <t>カン</t>
    </rPh>
    <rPh sb="11" eb="13">
      <t>ヨウケン</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</si>
  <si>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</si>
  <si>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</si>
  <si>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</si>
  <si>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</si>
  <si>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</si>
  <si>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</si>
  <si>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</si>
  <si>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</si>
  <si>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</si>
  <si>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</si>
  <si>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</si>
  <si>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</si>
  <si>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</si>
  <si>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</si>
  <si>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</si>
  <si>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</si>
  <si>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</si>
  <si>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</si>
  <si>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</si>
  <si>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</si>
  <si>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</si>
  <si>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</si>
  <si>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</si>
  <si>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</si>
  <si>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</si>
  <si>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</si>
  <si>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</si>
  <si>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</si>
  <si>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</si>
  <si>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</si>
  <si>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</si>
  <si>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</si>
  <si>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</si>
  <si>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</si>
  <si>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</si>
  <si>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</si>
  <si>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</si>
  <si>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</si>
  <si>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</si>
  <si>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</si>
  <si>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</si>
  <si>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</si>
  <si>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</si>
  <si>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</si>
  <si>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</si>
  <si>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</si>
  <si>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</si>
  <si>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</si>
  <si>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</si>
  <si>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</si>
  <si>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</si>
  <si>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</si>
  <si>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</si>
  <si>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</si>
  <si>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</si>
  <si>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３歳児</t>
    <rPh sb="1" eb="3">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</si>
  <si>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</si>
  <si>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</si>
  <si>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</si>
  <si>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</si>
  <si>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</si>
  <si>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</si>
  <si>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</si>
  <si>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</si>
  <si>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</si>
  <si>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</si>
  <si>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</si>
  <si>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</si>
  <si>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</si>
  <si>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</si>
  <si>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</si>
  <si>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</si>
  <si>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</si>
  <si>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</si>
  <si>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</si>
  <si>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</si>
  <si>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</si>
  <si>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</si>
  <si>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</si>
  <si>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</si>
  <si>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</si>
  <si>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</si>
  <si>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</si>
  <si>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</si>
  <si>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</si>
  <si>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</si>
  <si>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</si>
  <si>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</si>
  <si>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</si>
  <si>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</si>
  <si>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</si>
  <si>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</si>
  <si>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</si>
  <si>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</si>
  <si>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</si>
  <si>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</si>
  <si>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</si>
  <si>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</si>
  <si>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</si>
  <si>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</si>
  <si>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</si>
  <si>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</si>
  <si>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</si>
  <si>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</si>
  <si>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</si>
  <si>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</si>
  <si>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</si>
  <si>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</si>
  <si>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</si>
  <si>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</si>
  <si>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</si>
  <si>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</si>
  <si>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</si>
  <si>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</si>
  <si>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</si>
  <si>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</si>
  <si>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</si>
  <si>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</si>
  <si>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</si>
  <si>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</si>
  <si>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</si>
  <si>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</si>
  <si>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</si>
  <si>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配分対象者②（分野別リーダー等）</t>
    <rPh sb="0" eb="2">
      <t>ハイブン</t>
    </rPh>
    <rPh sb="2" eb="4">
      <t>タイショウ</t>
    </rPh>
    <rPh sb="4" eb="5">
      <t>シャ</t>
    </rPh>
    <rPh sb="7" eb="9">
      <t>ブンヤ</t>
    </rPh>
    <rPh sb="9" eb="10">
      <t>ベツ</t>
    </rPh>
    <rPh sb="14" eb="15">
      <t>トウ</t>
    </rPh>
    <phoneticPr fontId="6"/>
  </si>
  <si>
    <t>幼稚園教諭</t>
    <rPh sb="0" eb="3">
      <t>ヨウチエン</t>
    </rPh>
    <rPh sb="3" eb="5">
      <t>キョウユ</t>
    </rPh>
    <phoneticPr fontId="6"/>
  </si>
  <si>
    <t>配分対象者①（副主任保育士等）</t>
    <rPh sb="0" eb="2">
      <t>ハイブン</t>
    </rPh>
    <rPh sb="2" eb="4">
      <t>タイショウ</t>
    </rPh>
    <rPh sb="4" eb="5">
      <t>シャ</t>
    </rPh>
    <rPh sb="7" eb="10">
      <t>フクシュニン</t>
    </rPh>
    <rPh sb="10" eb="13">
      <t>ホイクシ</t>
    </rPh>
    <rPh sb="13" eb="14">
      <t>トウ</t>
    </rPh>
    <phoneticPr fontId="6"/>
  </si>
  <si>
    <t>保育教諭</t>
    <rPh sb="0" eb="2">
      <t>ホイク</t>
    </rPh>
    <rPh sb="2" eb="4">
      <t>キョウユ</t>
    </rPh>
    <phoneticPr fontId="6"/>
  </si>
  <si>
    <t>職務分野別リーダー（人数B）</t>
    <rPh sb="0" eb="2">
      <t>ショクム</t>
    </rPh>
    <rPh sb="2" eb="4">
      <t>ブンヤ</t>
    </rPh>
    <rPh sb="4" eb="5">
      <t>ベツ</t>
    </rPh>
    <rPh sb="10" eb="12">
      <t>ニンズウ</t>
    </rPh>
    <phoneticPr fontId="6"/>
  </si>
  <si>
    <t>保育士</t>
    <rPh sb="0" eb="3">
      <t>ホイクシ</t>
    </rPh>
    <phoneticPr fontId="6"/>
  </si>
  <si>
    <t>園長、主任保育士、副園長等（人数A）</t>
    <rPh sb="0" eb="2">
      <t>エンチョウ</t>
    </rPh>
    <rPh sb="3" eb="5">
      <t>シュニン</t>
    </rPh>
    <rPh sb="5" eb="8">
      <t>ホイクシ</t>
    </rPh>
    <rPh sb="9" eb="12">
      <t>フクエンチョウ</t>
    </rPh>
    <rPh sb="12" eb="13">
      <t>トウ</t>
    </rPh>
    <rPh sb="14" eb="16">
      <t>ニンズウ</t>
    </rPh>
    <phoneticPr fontId="6"/>
  </si>
  <si>
    <t>教頭</t>
    <rPh sb="0" eb="2">
      <t>キョウトウ</t>
    </rPh>
    <phoneticPr fontId="6"/>
  </si>
  <si>
    <t>専門リーダー（人数A）</t>
    <rPh sb="0" eb="2">
      <t>センモン</t>
    </rPh>
    <rPh sb="7" eb="9">
      <t>ニンズウ</t>
    </rPh>
    <phoneticPr fontId="6"/>
  </si>
  <si>
    <t>副園長</t>
    <rPh sb="0" eb="3">
      <t>フクエンチョウ</t>
    </rPh>
    <phoneticPr fontId="6"/>
  </si>
  <si>
    <t>副主任保育士（人数A）</t>
    <rPh sb="0" eb="3">
      <t>フクシュニン</t>
    </rPh>
    <rPh sb="3" eb="6">
      <t>ホイクシ</t>
    </rPh>
    <rPh sb="7" eb="9">
      <t>ニンズウ</t>
    </rPh>
    <phoneticPr fontId="6"/>
  </si>
  <si>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</si>
  <si>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</si>
  <si>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rPh sb="4" eb="8">
      <t>キジュンネンド</t>
    </rPh>
    <rPh sb="9" eb="13">
      <t>ショグウカイゼン</t>
    </rPh>
    <rPh sb="13" eb="14">
      <t>トウ</t>
    </rPh>
    <rPh sb="14" eb="16">
      <t>カサン</t>
    </rPh>
    <rPh sb="17" eb="20">
      <t>カサンガク</t>
    </rPh>
    <rPh sb="26" eb="30">
      <t>キジュンネンド</t>
    </rPh>
    <rPh sb="31" eb="33">
      <t>シハラ</t>
    </rPh>
    <rPh sb="43" eb="45">
      <t>ザンガク</t>
    </rPh>
    <rPh sb="48" eb="50">
      <t>カサン</t>
    </rPh>
    <rPh sb="50" eb="53">
      <t>トウネンド</t>
    </rPh>
    <rPh sb="64" eb="66">
      <t>バアイ</t>
    </rPh>
    <rPh sb="69" eb="71">
      <t>キンガク</t>
    </rPh>
    <rPh sb="72" eb="77">
      <t>カサントウネンド</t>
    </rPh>
    <rPh sb="78" eb="81">
      <t>ゼンネンド</t>
    </rPh>
    <rPh sb="82" eb="84">
      <t>シハラ</t>
    </rPh>
    <rPh sb="87" eb="89">
      <t>ザンガク</t>
    </rPh>
    <rPh sb="90" eb="92">
      <t>タイオウ</t>
    </rPh>
    <rPh sb="94" eb="96">
      <t>シハラ</t>
    </rPh>
    <rPh sb="97" eb="100">
      <t>チンギンガク</t>
    </rPh>
    <rPh sb="101" eb="103">
      <t>ドウガク</t>
    </rPh>
    <rPh sb="105" eb="106">
      <t>ノゾ</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</si>
  <si>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</si>
  <si>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</si>
  <si>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</si>
  <si>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</si>
  <si>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</si>
  <si>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</si>
  <si>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</si>
  <si>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</si>
  <si>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</si>
  <si>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</si>
  <si>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</si>
  <si>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</si>
  <si>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</si>
  <si>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</si>
  <si>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</si>
  <si>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</si>
  <si>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</si>
  <si>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</si>
  <si>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</si>
  <si>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</si>
  <si>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</si>
  <si>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</si>
  <si>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</si>
  <si>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</si>
  <si>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加算当年度の前年度に支払うべき残額に対応した支払い賃金額</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</si>
  <si>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</si>
  <si>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</si>
  <si>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</si>
  <si>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</si>
  <si>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</si>
  <si>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</si>
  <si>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</si>
  <si>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</si>
  <si>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</si>
  <si>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基準年度の処遇改善等加算の加算額※4</t>
    <rPh sb="0" eb="2">
      <t>キジュン</t>
    </rPh>
    <rPh sb="2" eb="4">
      <t>ネンド</t>
    </rPh>
    <rPh sb="5" eb="9">
      <t>ショグウカイゼン</t>
    </rPh>
    <rPh sb="9" eb="10">
      <t>トウ</t>
    </rPh>
    <rPh sb="10" eb="12">
      <t>カサン</t>
    </rPh>
    <rPh sb="13" eb="16">
      <t>カサンガク</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</si>
  <si>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</si>
  <si>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</si>
  <si>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</si>
  <si>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</si>
  <si>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</si>
  <si>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</si>
  <si>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</si>
  <si>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</si>
  <si>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</si>
  <si>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</si>
  <si>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</si>
  <si>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</si>
  <si>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</si>
  <si>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</si>
  <si>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</si>
  <si>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</si>
  <si>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</si>
  <si>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</si>
  <si>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</si>
  <si>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</si>
  <si>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</si>
  <si>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</si>
  <si>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</si>
  <si>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</si>
  <si>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</si>
  <si>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</si>
  <si>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</si>
  <si>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</si>
  <si>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</si>
  <si>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</si>
  <si>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</si>
  <si>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</si>
  <si>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</si>
  <si>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</si>
  <si>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</si>
  <si>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</si>
  <si>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</si>
  <si>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</si>
  <si>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</si>
  <si>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</si>
  <si>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</si>
  <si>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</si>
  <si>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</si>
  <si>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</si>
  <si>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</si>
  <si>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</si>
  <si>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</si>
  <si>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</si>
  <si>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</si>
  <si>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</si>
  <si>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</si>
  <si>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</si>
  <si>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</si>
  <si>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</si>
  <si>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</si>
  <si>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</si>
  <si>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</si>
  <si>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</si>
  <si>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</si>
  <si>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</si>
  <si>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</si>
  <si>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</si>
  <si>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</si>
  <si>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</si>
  <si>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</si>
  <si>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4歳以上児</t>
    <rPh sb="1" eb="2">
      <t>サイ</t>
    </rPh>
    <rPh sb="2" eb="4">
      <t>イジョウ</t>
    </rPh>
    <rPh sb="4" eb="5">
      <t>ジ</t>
    </rPh>
    <phoneticPr fontId="4"/>
  </si>
  <si>
    <t>1、2歳児</t>
    <rPh sb="3" eb="5">
      <t>サイジ</t>
    </rPh>
    <phoneticPr fontId="4"/>
  </si>
  <si>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</si>
  <si>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</si>
  <si>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</si>
  <si>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</si>
  <si>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</si>
  <si>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</si>
  <si>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</si>
  <si>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</si>
  <si>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</si>
  <si>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</si>
  <si>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</si>
  <si>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</si>
  <si>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</si>
  <si>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</si>
  <si>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</si>
  <si>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事業所内保育事業所</t>
    <rPh sb="0" eb="3">
      <t>ジギョウショ</t>
    </rPh>
    <rPh sb="3" eb="4">
      <t>ナイ</t>
    </rPh>
    <rPh sb="4" eb="6">
      <t>ホイク</t>
    </rPh>
    <rPh sb="6" eb="9">
      <t>ジギョウショ</t>
    </rPh>
    <phoneticPr fontId="6"/>
  </si>
  <si>
    <t>家庭的保育事業所</t>
    <rPh sb="0" eb="3">
      <t>カテイテキ</t>
    </rPh>
    <rPh sb="3" eb="5">
      <t>ホイク</t>
    </rPh>
    <rPh sb="5" eb="8">
      <t>ジギョウショ</t>
    </rPh>
    <phoneticPr fontId="6"/>
  </si>
  <si>
    <t>小規模保育事業所</t>
    <rPh sb="0" eb="8">
      <t>ショウキボホイクジギョウショ</t>
    </rPh>
    <phoneticPr fontId="6"/>
  </si>
  <si>
    <t>幼稚園型認定こども園</t>
    <rPh sb="0" eb="6">
      <t>ヨウチエンガタニンテイ</t>
    </rPh>
    <rPh sb="9" eb="10">
      <t>エン</t>
    </rPh>
    <phoneticPr fontId="6"/>
  </si>
  <si>
    <t>幼保連携型認定こども園</t>
    <rPh sb="0" eb="7">
      <t>ヨウホレンケイガタニンテイ</t>
    </rPh>
    <rPh sb="10" eb="11">
      <t>エン</t>
    </rPh>
    <phoneticPr fontId="6"/>
  </si>
  <si>
    <t>保育所</t>
    <rPh sb="0" eb="2">
      <t>ホイク</t>
    </rPh>
    <rPh sb="2" eb="3">
      <t>ジョ</t>
    </rPh>
    <phoneticPr fontId="6"/>
  </si>
  <si>
    <t>平成</t>
    <rPh sb="0" eb="2">
      <t>ヘイセイ</t>
    </rPh>
    <phoneticPr fontId="110"/>
  </si>
  <si>
    <t>昭和</t>
    <rPh sb="0" eb="2">
      <t>ショウワ</t>
    </rPh>
    <phoneticPr fontId="110"/>
  </si>
  <si>
    <t>令和</t>
    <rPh sb="0" eb="2">
      <t>レイワ</t>
    </rPh>
    <phoneticPr fontId="110"/>
  </si>
  <si>
    <t>その他の職種</t>
    <rPh sb="2" eb="3">
      <t>タ</t>
    </rPh>
    <rPh sb="4" eb="6">
      <t>ショクシュ</t>
    </rPh>
    <phoneticPr fontId="112"/>
  </si>
  <si>
    <t>家庭的保育補助者</t>
    <rPh sb="0" eb="3">
      <t>カテイテキ</t>
    </rPh>
    <rPh sb="3" eb="5">
      <t>ホイク</t>
    </rPh>
    <rPh sb="5" eb="8">
      <t>ホジョシャ</t>
    </rPh>
    <phoneticPr fontId="112"/>
  </si>
  <si>
    <t>家庭的保育者</t>
    <rPh sb="0" eb="3">
      <t>カテイテキ</t>
    </rPh>
    <rPh sb="3" eb="6">
      <t>ホイクシャ</t>
    </rPh>
    <phoneticPr fontId="112"/>
  </si>
  <si>
    <t>事務員</t>
    <rPh sb="0" eb="2">
      <t>ジム</t>
    </rPh>
    <phoneticPr fontId="112"/>
  </si>
  <si>
    <t>看護師</t>
    <rPh sb="0" eb="3">
      <t>カンゴシ</t>
    </rPh>
    <phoneticPr fontId="112"/>
  </si>
  <si>
    <t>調理員</t>
    <rPh sb="0" eb="3">
      <t>チョウリイン</t>
    </rPh>
    <phoneticPr fontId="112"/>
  </si>
  <si>
    <t>栄養士</t>
    <rPh sb="0" eb="3">
      <t>エイヨウシ</t>
    </rPh>
    <phoneticPr fontId="112"/>
  </si>
  <si>
    <t>保育従事者(無資格)</t>
    <rPh sb="0" eb="2">
      <t>ホイク</t>
    </rPh>
    <rPh sb="2" eb="5">
      <t>ジュウジシャ</t>
    </rPh>
    <rPh sb="6" eb="9">
      <t>ムシカク</t>
    </rPh>
    <phoneticPr fontId="112"/>
  </si>
  <si>
    <t>教諭</t>
    <rPh sb="0" eb="2">
      <t>キョウユ</t>
    </rPh>
    <phoneticPr fontId="112"/>
  </si>
  <si>
    <t>保育教諭</t>
    <rPh sb="0" eb="2">
      <t>ホイク</t>
    </rPh>
    <rPh sb="2" eb="4">
      <t>キョウユ</t>
    </rPh>
    <phoneticPr fontId="112"/>
  </si>
  <si>
    <t>保育士</t>
    <rPh sb="0" eb="3">
      <t>ホイクシ</t>
    </rPh>
    <phoneticPr fontId="112"/>
  </si>
  <si>
    <t>教頭(無資格者)</t>
    <rPh sb="0" eb="2">
      <t>キョウトウ</t>
    </rPh>
    <rPh sb="3" eb="4">
      <t>ム</t>
    </rPh>
    <rPh sb="4" eb="6">
      <t>シカク</t>
    </rPh>
    <rPh sb="6" eb="7">
      <t>シャ</t>
    </rPh>
    <phoneticPr fontId="110"/>
  </si>
  <si>
    <t>教頭(有資格者)</t>
    <rPh sb="0" eb="2">
      <t>キョウトウ</t>
    </rPh>
    <rPh sb="3" eb="4">
      <t>ユウ</t>
    </rPh>
    <rPh sb="4" eb="6">
      <t>シカク</t>
    </rPh>
    <rPh sb="6" eb="7">
      <t>シャ</t>
    </rPh>
    <phoneticPr fontId="110"/>
  </si>
  <si>
    <t>副園長(無資格者)</t>
    <rPh sb="0" eb="3">
      <t>フクエンチョウ</t>
    </rPh>
    <rPh sb="4" eb="5">
      <t>ム</t>
    </rPh>
    <rPh sb="5" eb="7">
      <t>シカク</t>
    </rPh>
    <rPh sb="7" eb="8">
      <t>シャ</t>
    </rPh>
    <phoneticPr fontId="110"/>
  </si>
  <si>
    <t>副園長(有資格者)</t>
    <rPh sb="0" eb="3">
      <t>フクエンチョウ</t>
    </rPh>
    <rPh sb="4" eb="5">
      <t>ユウ</t>
    </rPh>
    <rPh sb="5" eb="7">
      <t>シカク</t>
    </rPh>
    <rPh sb="7" eb="8">
      <t>シャ</t>
    </rPh>
    <phoneticPr fontId="110"/>
  </si>
  <si>
    <t>園長・施設長</t>
    <rPh sb="0" eb="2">
      <t>エンチョウ</t>
    </rPh>
    <rPh sb="3" eb="5">
      <t>シセツ</t>
    </rPh>
    <rPh sb="5" eb="6">
      <t>チョウ</t>
    </rPh>
    <phoneticPr fontId="112"/>
  </si>
  <si>
    <t>人</t>
    <rPh sb="0" eb="1">
      <t>ニン</t>
    </rPh>
    <phoneticPr fontId="110"/>
  </si>
  <si>
    <t>②栄養士・調理員</t>
    <rPh sb="1" eb="4">
      <t>エイヨウシ</t>
    </rPh>
    <rPh sb="5" eb="8">
      <t>チョウリイン</t>
    </rPh>
    <phoneticPr fontId="110"/>
  </si>
  <si>
    <t>①保育士等</t>
    <rPh sb="1" eb="5">
      <t>ホイクシトウ</t>
    </rPh>
    <phoneticPr fontId="110"/>
  </si>
  <si>
    <t>横須賀市保育士等処遇改善対象人数（経験年数７年以上の職員）</t>
    <rPh sb="0" eb="4">
      <t>ヨコスカシ</t>
    </rPh>
    <rPh sb="4" eb="7">
      <t>ホイクシ</t>
    </rPh>
    <rPh sb="7" eb="8">
      <t>トウ</t>
    </rPh>
    <rPh sb="8" eb="10">
      <t>ショグウ</t>
    </rPh>
    <rPh sb="10" eb="12">
      <t>カイゼン</t>
    </rPh>
    <rPh sb="12" eb="14">
      <t>タイショウ</t>
    </rPh>
    <rPh sb="14" eb="16">
      <t>ニンズウ</t>
    </rPh>
    <phoneticPr fontId="110"/>
  </si>
  <si>
    <r>
      <t>注）１ 職員１人当たり平均勤続年数の</t>
    </r>
    <r>
      <rPr>
        <sz val="10"/>
        <color rgb="FFFF00FF"/>
        <rFont val="HGｺﾞｼｯｸM"/>
        <family val="3"/>
        <charset val="128"/>
      </rPr>
      <t>Ｃ</t>
    </r>
    <r>
      <rPr>
        <sz val="10"/>
        <color theme="1"/>
        <rFont val="HGｺﾞｼｯｸM"/>
        <family val="3"/>
        <charset val="128"/>
      </rPr>
      <t>欄の算定に当たっては、６か月以上の端数は１年とし、
　　　 ６か月未満の端数は切り捨てるものとすること。
　　２ 個々の職員の勤続年数の算定に当たっては、</t>
    </r>
    <r>
      <rPr>
        <u/>
        <sz val="10"/>
        <color theme="1"/>
        <rFont val="HGｺﾞｼｯｸM"/>
        <family val="3"/>
        <charset val="128"/>
      </rPr>
      <t>各年度４月１日現在</t>
    </r>
    <r>
      <rPr>
        <sz val="10"/>
        <color theme="1"/>
        <rFont val="HGｺﾞｼｯｸM"/>
        <family val="3"/>
        <charset val="128"/>
      </rPr>
      <t xml:space="preserve">により算定する。
　　　 新たな職員の職歴証明書、年金加入記録等の写しを添付すること。
　　３ </t>
    </r>
    <r>
      <rPr>
        <u/>
        <sz val="10"/>
        <color theme="1"/>
        <rFont val="HGｺﾞｼｯｸM"/>
        <family val="3"/>
        <charset val="128"/>
      </rPr>
      <t>１日６時間未満又は月20日未満勤務の職員は含めない</t>
    </r>
    <r>
      <rPr>
        <sz val="10"/>
        <color theme="1"/>
        <rFont val="HGｺﾞｼｯｸM"/>
        <family val="3"/>
        <charset val="128"/>
      </rPr>
      <t>ものとする。</t>
    </r>
    <rPh sb="0" eb="1">
      <t>チュウ</t>
    </rPh>
    <rPh sb="4" eb="6">
      <t>ショクイン</t>
    </rPh>
    <rPh sb="6" eb="8">
      <t>ヒトリ</t>
    </rPh>
    <rPh sb="8" eb="9">
      <t>ア</t>
    </rPh>
    <rPh sb="11" eb="13">
      <t>ヘイキン</t>
    </rPh>
    <rPh sb="13" eb="15">
      <t>キンゾク</t>
    </rPh>
    <rPh sb="15" eb="17">
      <t>ネンスウ</t>
    </rPh>
    <rPh sb="19" eb="20">
      <t>ラン</t>
    </rPh>
    <rPh sb="21" eb="23">
      <t>サンテイ</t>
    </rPh>
    <rPh sb="24" eb="25">
      <t>ア</t>
    </rPh>
    <rPh sb="32" eb="35">
      <t>ゲツイジョウ</t>
    </rPh>
    <rPh sb="36" eb="38">
      <t>ハスウ</t>
    </rPh>
    <rPh sb="40" eb="41">
      <t>ネン</t>
    </rPh>
    <rPh sb="51" eb="52">
      <t>ゲツ</t>
    </rPh>
    <rPh sb="52" eb="54">
      <t>ミマン</t>
    </rPh>
    <rPh sb="55" eb="57">
      <t>ハスウ</t>
    </rPh>
    <rPh sb="58" eb="59">
      <t>キ</t>
    </rPh>
    <rPh sb="60" eb="61">
      <t>ス</t>
    </rPh>
    <rPh sb="76" eb="78">
      <t>ココ</t>
    </rPh>
    <rPh sb="79" eb="81">
      <t>ショクイン</t>
    </rPh>
    <rPh sb="82" eb="84">
      <t>キンゾク</t>
    </rPh>
    <rPh sb="84" eb="86">
      <t>ネンスウ</t>
    </rPh>
    <rPh sb="87" eb="89">
      <t>サンテイ</t>
    </rPh>
    <rPh sb="90" eb="91">
      <t>ア</t>
    </rPh>
    <rPh sb="96" eb="99">
      <t>カクネンド</t>
    </rPh>
    <rPh sb="100" eb="101">
      <t>ガツ</t>
    </rPh>
    <rPh sb="102" eb="103">
      <t>ニチ</t>
    </rPh>
    <rPh sb="103" eb="105">
      <t>ゲンザイ</t>
    </rPh>
    <rPh sb="108" eb="110">
      <t>サンテイ</t>
    </rPh>
    <rPh sb="118" eb="119">
      <t>アラ</t>
    </rPh>
    <rPh sb="121" eb="123">
      <t>ショクイン</t>
    </rPh>
    <rPh sb="124" eb="126">
      <t>ショクレキ</t>
    </rPh>
    <rPh sb="126" eb="129">
      <t>ショウメイショ</t>
    </rPh>
    <rPh sb="130" eb="132">
      <t>ネンキン</t>
    </rPh>
    <rPh sb="132" eb="134">
      <t>カニュウ</t>
    </rPh>
    <rPh sb="134" eb="136">
      <t>キロク</t>
    </rPh>
    <rPh sb="136" eb="137">
      <t>トウ</t>
    </rPh>
    <rPh sb="138" eb="139">
      <t>ウツ</t>
    </rPh>
    <rPh sb="141" eb="143">
      <t>テンプ</t>
    </rPh>
    <rPh sb="154" eb="155">
      <t>ニチ</t>
    </rPh>
    <rPh sb="156" eb="158">
      <t>ジカン</t>
    </rPh>
    <rPh sb="158" eb="160">
      <t>ミマン</t>
    </rPh>
    <rPh sb="160" eb="161">
      <t>マタ</t>
    </rPh>
    <rPh sb="162" eb="163">
      <t>ツキ</t>
    </rPh>
    <rPh sb="165" eb="166">
      <t>ニチ</t>
    </rPh>
    <rPh sb="166" eb="168">
      <t>ミマン</t>
    </rPh>
    <rPh sb="168" eb="170">
      <t>キンム</t>
    </rPh>
    <rPh sb="171" eb="173">
      <t>ショクイン</t>
    </rPh>
    <rPh sb="174" eb="175">
      <t>フク</t>
    </rPh>
    <phoneticPr fontId="110"/>
  </si>
  <si>
    <t>※副園長(有資格者)・教頭(有資格者)とは、保育士または幼稚園教諭の資格保有者のことをいう</t>
    <rPh sb="1" eb="4">
      <t>フクエンチョウ</t>
    </rPh>
    <rPh sb="5" eb="9">
      <t>ユウシカクシャ</t>
    </rPh>
    <rPh sb="11" eb="13">
      <t>キョウトウ</t>
    </rPh>
    <rPh sb="14" eb="18">
      <t>ユウシカクシャ</t>
    </rPh>
    <rPh sb="22" eb="25">
      <t>ホイクシ</t>
    </rPh>
    <rPh sb="28" eb="31">
      <t>ヨウチエン</t>
    </rPh>
    <rPh sb="31" eb="33">
      <t>キョウユ</t>
    </rPh>
    <rPh sb="34" eb="36">
      <t>シカク</t>
    </rPh>
    <rPh sb="36" eb="39">
      <t>ホユウシャ</t>
    </rPh>
    <phoneticPr fontId="110"/>
  </si>
  <si>
    <t>年</t>
    <phoneticPr fontId="110"/>
  </si>
  <si>
    <t>月</t>
    <rPh sb="0" eb="1">
      <t>ツキ</t>
    </rPh>
    <phoneticPr fontId="110"/>
  </si>
  <si>
    <t>年</t>
    <rPh sb="0" eb="1">
      <t>ネン</t>
    </rPh>
    <phoneticPr fontId="110"/>
  </si>
  <si>
    <r>
      <t>平均経験年数(</t>
    </r>
    <r>
      <rPr>
        <sz val="10"/>
        <color rgb="FF0000FF"/>
        <rFont val="HGｺﾞｼｯｸM"/>
        <family val="3"/>
        <charset val="128"/>
      </rPr>
      <t>Ｂ</t>
    </r>
    <r>
      <rPr>
        <sz val="10"/>
        <color theme="1"/>
        <rFont val="HGｺﾞｼｯｸM"/>
        <family val="3"/>
        <charset val="128"/>
      </rPr>
      <t>÷</t>
    </r>
    <r>
      <rPr>
        <sz val="10"/>
        <color rgb="FFFF0000"/>
        <rFont val="HGｺﾞｼｯｸM"/>
        <family val="3"/>
        <charset val="128"/>
      </rPr>
      <t>Ａ</t>
    </r>
    <r>
      <rPr>
        <sz val="10"/>
        <color theme="1"/>
        <rFont val="HGｺﾞｼｯｸM"/>
        <family val="3"/>
        <charset val="128"/>
      </rPr>
      <t>)</t>
    </r>
    <phoneticPr fontId="110"/>
  </si>
  <si>
    <t>職員１人当たり</t>
    <phoneticPr fontId="110"/>
  </si>
  <si>
    <t>Ｃ</t>
    <phoneticPr fontId="110"/>
  </si>
  <si>
    <t>Ｂ</t>
    <phoneticPr fontId="110"/>
  </si>
  <si>
    <t>Ａ</t>
    <phoneticPr fontId="110"/>
  </si>
  <si>
    <t>合　計</t>
    <rPh sb="0" eb="1">
      <t>ゴウ</t>
    </rPh>
    <rPh sb="2" eb="3">
      <t>ケイ</t>
    </rPh>
    <phoneticPr fontId="110"/>
  </si>
  <si>
    <t>日</t>
    <rPh sb="0" eb="1">
      <t>ニチ</t>
    </rPh>
    <phoneticPr fontId="110"/>
  </si>
  <si>
    <t>月</t>
    <rPh sb="0" eb="1">
      <t>ガツ</t>
    </rPh>
    <phoneticPr fontId="110"/>
  </si>
  <si>
    <t>月</t>
  </si>
  <si>
    <t>栄養士・調理員</t>
    <rPh sb="0" eb="2">
      <t>エイヨウ</t>
    </rPh>
    <rPh sb="2" eb="3">
      <t>シ</t>
    </rPh>
    <rPh sb="4" eb="7">
      <t>チョウリイン</t>
    </rPh>
    <phoneticPr fontId="110"/>
  </si>
  <si>
    <t>保育士等</t>
    <rPh sb="0" eb="4">
      <t>ホイクシトウ</t>
    </rPh>
    <phoneticPr fontId="110"/>
  </si>
  <si>
    <t>その職種の資格取得年月日</t>
    <rPh sb="2" eb="4">
      <t>ショクシュ</t>
    </rPh>
    <rPh sb="5" eb="7">
      <t>シカク</t>
    </rPh>
    <rPh sb="7" eb="9">
      <t>シュトク</t>
    </rPh>
    <rPh sb="9" eb="10">
      <t>ネン</t>
    </rPh>
    <rPh sb="10" eb="11">
      <t>ガツ</t>
    </rPh>
    <rPh sb="11" eb="12">
      <t>ニチ</t>
    </rPh>
    <phoneticPr fontId="110"/>
  </si>
  <si>
    <t>ウ 合　計
　（ア＋イ）</t>
    <rPh sb="2" eb="3">
      <t>ア</t>
    </rPh>
    <rPh sb="4" eb="5">
      <t>ケイ</t>
    </rPh>
    <phoneticPr fontId="110"/>
  </si>
  <si>
    <t>イ その他の施設・事業所の通算勤続年数</t>
    <rPh sb="4" eb="5">
      <t>タ</t>
    </rPh>
    <rPh sb="6" eb="8">
      <t>シセツ</t>
    </rPh>
    <rPh sb="9" eb="12">
      <t>ジギョウショ</t>
    </rPh>
    <rPh sb="13" eb="15">
      <t>ツウサン</t>
    </rPh>
    <rPh sb="15" eb="17">
      <t>キンゾク</t>
    </rPh>
    <rPh sb="17" eb="19">
      <t>ネンスウ</t>
    </rPh>
    <phoneticPr fontId="110"/>
  </si>
  <si>
    <t>ア 現に勤務する施設・事業所の勤続年数</t>
    <rPh sb="2" eb="3">
      <t>ゲン</t>
    </rPh>
    <rPh sb="4" eb="6">
      <t>キンム</t>
    </rPh>
    <rPh sb="8" eb="10">
      <t>シセツ</t>
    </rPh>
    <rPh sb="11" eb="14">
      <t>ジギョウショ</t>
    </rPh>
    <rPh sb="15" eb="17">
      <t>キンゾク</t>
    </rPh>
    <rPh sb="17" eb="19">
      <t>ネンスウ</t>
    </rPh>
    <phoneticPr fontId="110"/>
  </si>
  <si>
    <t>職　種※</t>
    <rPh sb="0" eb="1">
      <t>ショク</t>
    </rPh>
    <rPh sb="2" eb="3">
      <t>シュ</t>
    </rPh>
    <phoneticPr fontId="110"/>
  </si>
  <si>
    <t>氏　名</t>
    <rPh sb="0" eb="1">
      <t>シ</t>
    </rPh>
    <rPh sb="2" eb="3">
      <t>メイ</t>
    </rPh>
    <phoneticPr fontId="110"/>
  </si>
  <si>
    <t>職員別の経験年月数</t>
    <rPh sb="0" eb="2">
      <t>ショクイン</t>
    </rPh>
    <rPh sb="2" eb="3">
      <t>ベツ</t>
    </rPh>
    <rPh sb="4" eb="6">
      <t>ケイケン</t>
    </rPh>
    <rPh sb="6" eb="7">
      <t>ネン</t>
    </rPh>
    <rPh sb="7" eb="8">
      <t>ガツ</t>
    </rPh>
    <rPh sb="8" eb="9">
      <t>スウ</t>
    </rPh>
    <phoneticPr fontId="110"/>
  </si>
  <si>
    <t>開設年月日</t>
    <rPh sb="0" eb="1">
      <t>ヒラキ</t>
    </rPh>
    <rPh sb="1" eb="2">
      <t>セツ</t>
    </rPh>
    <rPh sb="2" eb="3">
      <t>トシ</t>
    </rPh>
    <rPh sb="3" eb="4">
      <t>ツキ</t>
    </rPh>
    <rPh sb="4" eb="5">
      <t>ヒ</t>
    </rPh>
    <phoneticPr fontId="110"/>
  </si>
  <si>
    <t>10/100</t>
    <phoneticPr fontId="110"/>
  </si>
  <si>
    <t>地域区分</t>
    <rPh sb="0" eb="4">
      <t>チイキクブン</t>
    </rPh>
    <phoneticPr fontId="110"/>
  </si>
  <si>
    <t>定　　員</t>
    <rPh sb="0" eb="1">
      <t>サダム</t>
    </rPh>
    <rPh sb="3" eb="4">
      <t>イン</t>
    </rPh>
    <phoneticPr fontId="110"/>
  </si>
  <si>
    <t>職員１人当たりの平均経験年数の算定</t>
    <phoneticPr fontId="110"/>
  </si>
  <si>
    <t>◎横須賀市保育士等処遇改善見込額</t>
    <rPh sb="1" eb="5">
      <t>ヨコスカシ</t>
    </rPh>
    <rPh sb="5" eb="8">
      <t>ホイクシ</t>
    </rPh>
    <rPh sb="8" eb="9">
      <t>トウ</t>
    </rPh>
    <rPh sb="9" eb="11">
      <t>ショグウ</t>
    </rPh>
    <rPh sb="11" eb="13">
      <t>カイゼン</t>
    </rPh>
    <rPh sb="13" eb="15">
      <t>ミコミ</t>
    </rPh>
    <rPh sb="15" eb="16">
      <t>ガク</t>
    </rPh>
    <phoneticPr fontId="4"/>
  </si>
  <si>
    <t>対象人数</t>
    <rPh sb="0" eb="2">
      <t>タイショウ</t>
    </rPh>
    <rPh sb="2" eb="4">
      <t>ニンズウ</t>
    </rPh>
    <phoneticPr fontId="4"/>
  </si>
  <si>
    <t>うち、調理員等</t>
    <rPh sb="3" eb="6">
      <t>チョウリイン</t>
    </rPh>
    <rPh sb="6" eb="7">
      <t>トウ</t>
    </rPh>
    <phoneticPr fontId="4"/>
  </si>
  <si>
    <t>横須賀市長　殿</t>
    <rPh sb="0" eb="3">
      <t>ヨコスカ</t>
    </rPh>
    <rPh sb="3" eb="5">
      <t>シチョウ</t>
    </rPh>
    <rPh sb="6" eb="7">
      <t>ドノ</t>
    </rPh>
    <phoneticPr fontId="6"/>
  </si>
  <si>
    <t>横須賀市</t>
    <rPh sb="0" eb="4">
      <t>ヨコスカシ</t>
    </rPh>
    <phoneticPr fontId="6"/>
  </si>
  <si>
    <t>処遇改善等加算に係る経験年数算定表</t>
  </si>
  <si>
    <t>家庭的保育補助者（無資格）</t>
    <rPh sb="0" eb="3">
      <t>カテイテキ</t>
    </rPh>
    <rPh sb="3" eb="5">
      <t>ホイク</t>
    </rPh>
    <rPh sb="5" eb="8">
      <t>ホジョシャ</t>
    </rPh>
    <rPh sb="9" eb="12">
      <t>ムシカク</t>
    </rPh>
    <phoneticPr fontId="4"/>
  </si>
  <si>
    <t>研修要件</t>
    <rPh sb="0" eb="2">
      <t>ケンシュウ</t>
    </rPh>
    <rPh sb="2" eb="4">
      <t>ヨウケン</t>
    </rPh>
    <phoneticPr fontId="4"/>
  </si>
  <si>
    <t>A</t>
    <phoneticPr fontId="4"/>
  </si>
  <si>
    <t>B</t>
    <phoneticPr fontId="4"/>
  </si>
  <si>
    <t>〇</t>
    <phoneticPr fontId="4"/>
  </si>
  <si>
    <t>横須賀市保育士等処遇改善加算申請書</t>
    <phoneticPr fontId="4"/>
  </si>
  <si>
    <t>3.横須賀市保育士等処遇改善加算について</t>
    <rPh sb="14" eb="16">
      <t>カサン</t>
    </rPh>
    <phoneticPr fontId="4"/>
  </si>
  <si>
    <t>次の内容について、「該当」又は「非該当」のいずれかを記入すること。</t>
    <rPh sb="13" eb="14">
      <t>マタ</t>
    </rPh>
    <phoneticPr fontId="6"/>
  </si>
  <si>
    <t>横須賀市保育士等処遇改善加算【保育士等】＋【栄養士・調理員】の対象となる職員数　①</t>
    <rPh sb="0" eb="4">
      <t>ヨコスカシ</t>
    </rPh>
    <rPh sb="4" eb="7">
      <t>ホイクシ</t>
    </rPh>
    <rPh sb="7" eb="8">
      <t>トウ</t>
    </rPh>
    <rPh sb="8" eb="10">
      <t>ショグウ</t>
    </rPh>
    <rPh sb="10" eb="12">
      <t>カイゼン</t>
    </rPh>
    <rPh sb="12" eb="14">
      <t>カサン</t>
    </rPh>
    <rPh sb="22" eb="25">
      <t>エイヨウシ</t>
    </rPh>
    <rPh sb="26" eb="29">
      <t>チョウリイン</t>
    </rPh>
    <rPh sb="31" eb="33">
      <t>タイショウ</t>
    </rPh>
    <rPh sb="36" eb="39">
      <t>ショクインスウ</t>
    </rPh>
    <phoneticPr fontId="110"/>
  </si>
  <si>
    <t>処遇改善等加算区分３の人数Ａ　②</t>
    <rPh sb="0" eb="2">
      <t>ショグウ</t>
    </rPh>
    <rPh sb="2" eb="4">
      <t>カイゼン</t>
    </rPh>
    <rPh sb="4" eb="5">
      <t>トウ</t>
    </rPh>
    <rPh sb="5" eb="7">
      <t>カサン</t>
    </rPh>
    <rPh sb="7" eb="9">
      <t>クブン</t>
    </rPh>
    <rPh sb="11" eb="13">
      <t>ニンズウ</t>
    </rPh>
    <phoneticPr fontId="110"/>
  </si>
  <si>
    <r>
      <t>横須賀市保育士等処遇改善加算の</t>
    </r>
    <r>
      <rPr>
        <u/>
        <sz val="12"/>
        <rFont val="HGｺﾞｼｯｸM"/>
        <family val="3"/>
        <charset val="128"/>
      </rPr>
      <t>加算対象職員数</t>
    </r>
    <r>
      <rPr>
        <sz val="12"/>
        <rFont val="HGｺﾞｼｯｸM"/>
        <family val="3"/>
        <charset val="128"/>
      </rPr>
      <t>　③（①－②）</t>
    </r>
    <rPh sb="0" eb="4">
      <t>ヨコスカシ</t>
    </rPh>
    <rPh sb="4" eb="7">
      <t>ホイクシ</t>
    </rPh>
    <rPh sb="7" eb="8">
      <t>トウ</t>
    </rPh>
    <rPh sb="8" eb="10">
      <t>ショグウ</t>
    </rPh>
    <rPh sb="10" eb="12">
      <t>カイゼン</t>
    </rPh>
    <rPh sb="12" eb="14">
      <t>カサン</t>
    </rPh>
    <rPh sb="15" eb="17">
      <t>カサン</t>
    </rPh>
    <rPh sb="17" eb="19">
      <t>タイショウ</t>
    </rPh>
    <rPh sb="19" eb="22">
      <t>ショクインスウ</t>
    </rPh>
    <phoneticPr fontId="110"/>
  </si>
  <si>
    <t>③のうち、栄養士・調理員の人数　④</t>
    <rPh sb="5" eb="8">
      <t>エイヨウシ</t>
    </rPh>
    <rPh sb="9" eb="12">
      <t>チョウリイン</t>
    </rPh>
    <rPh sb="13" eb="15">
      <t>ニンズウ</t>
    </rPh>
    <phoneticPr fontId="110"/>
  </si>
  <si>
    <t>※対象職種は家庭的保育者、家庭的保育補助者（有資格者）、保育士、保育教諭、教諭副園長(有資格者)、教頭(有資格者)、教諭</t>
    <rPh sb="3" eb="5">
      <t>ショクシュ</t>
    </rPh>
    <rPh sb="6" eb="9">
      <t>カテイテキ</t>
    </rPh>
    <rPh sb="9" eb="11">
      <t>ホイク</t>
    </rPh>
    <rPh sb="11" eb="12">
      <t>シャ</t>
    </rPh>
    <rPh sb="13" eb="18">
      <t>カテイテキホイク</t>
    </rPh>
    <rPh sb="18" eb="21">
      <t>ホジョシャ</t>
    </rPh>
    <rPh sb="22" eb="23">
      <t>ユウ</t>
    </rPh>
    <rPh sb="23" eb="25">
      <t>シカク</t>
    </rPh>
    <rPh sb="25" eb="26">
      <t>シャ</t>
    </rPh>
    <rPh sb="58" eb="60">
      <t>キョウユ</t>
    </rPh>
    <phoneticPr fontId="110"/>
  </si>
  <si>
    <t>　処遇改善等加算区分２のキャリアパス要件分が減算されず、処遇改善等加算区分３を適用しており、横須賀市保育士等処遇改善加算を適用する。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</si>
</sst>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0&quot;月&quot;\ "/>
    <numFmt numFmtId="185" formatCode="#,##0&quot;人&quot;\ "/>
    <numFmt numFmtId="186" formatCode="0.00_ "/>
    <numFmt numFmtId="187" formatCode="#,##0.0&quot;人&quot;\ "/>
    <numFmt numFmtId="188" formatCode="0_);[Red]\(0\)"/>
    <numFmt numFmtId="189" formatCode="0.0_);[Red]\(0.0\)"/>
    <numFmt numFmtId="190" formatCode="0.00_);[Red]\(0.00\)"/>
    <numFmt numFmtId="191" formatCode="0.000_);[Red]\(0.000\)"/>
    <numFmt numFmtId="192" formatCode="0.0_ ;[Red]\-0.0\ "/>
    <numFmt numFmtId="193" formatCode="#,##0_ "/>
    <numFmt numFmtId="194" formatCode="#,##0_ ;[Red]\-#,##0\ "/>
    <numFmt numFmtId="195" formatCode="0.0%"/>
    <numFmt numFmtId="196" formatCode="#,##0_);[Red]\(#,##0\)"/>
    <numFmt numFmtId="197" formatCode="0.0_ "/>
    <numFmt numFmtId="198" formatCode="#,###"/>
    <numFmt numFmtId="199" formatCode="0_ "/>
    <numFmt numFmtId="200" formatCode="[$-411]ggge&quot;年&quot;m&quot;月&quot;d&quot;日&quot;;@"/>
  </numFmts>
  <fonts count="126">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18"/>
      <color theme="1"/>
      <name val="游ゴシック"/>
      <family val="2"/>
      <charset val="128"/>
      <scheme val="minor"/>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b/>
      <sz val="20"/>
      <color theme="1"/>
      <name val="游ゴシック"/>
      <family val="3"/>
      <charset val="128"/>
      <scheme val="minor"/>
    </font>
    <font>
      <sz val="16"/>
      <name val="HG丸ｺﾞｼｯｸM-PRO"/>
      <family val="3"/>
      <charset val="128"/>
    </font>
    <font>
      <sz val="14"/>
      <color theme="1"/>
      <name val="HG丸ｺﾞｼｯｸM-PRO"/>
      <family val="3"/>
      <charset val="128"/>
    </font>
    <font>
      <sz val="14"/>
      <color theme="1"/>
      <name val="游ゴシック"/>
      <family val="2"/>
      <charset val="128"/>
      <scheme val="minor"/>
    </font>
    <font>
      <sz val="11"/>
      <name val="HG丸ｺﾞｼｯｸM-PRO"/>
      <family val="3"/>
      <charset val="128"/>
    </font>
    <font>
      <sz val="11"/>
      <name val="游ゴシック"/>
      <family val="2"/>
      <charset val="128"/>
      <scheme val="minor"/>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color theme="0"/>
      <name val="HG丸ｺﾞｼｯｸM-PRO"/>
      <family val="3"/>
      <charset val="128"/>
    </font>
    <font>
      <sz val="11"/>
      <color indexed="10"/>
      <name val="HG丸ｺﾞｼｯｸM-PRO"/>
      <family val="3"/>
      <charset val="128"/>
    </font>
    <font>
      <sz val="11"/>
      <color indexed="8"/>
      <name val="HG丸ｺﾞｼｯｸM-PRO"/>
      <family val="3"/>
      <charset val="128"/>
    </font>
    <font>
      <sz val="10"/>
      <color indexed="8"/>
      <name val="HG丸ｺﾞｼｯｸM-PRO"/>
      <family val="3"/>
      <charset val="128"/>
    </font>
    <font>
      <sz val="6"/>
      <name val="游ゴシック"/>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sz val="10"/>
      <color theme="1"/>
      <name val="HG丸ｺﾞｼｯｸM-PRO"/>
      <family val="3"/>
      <charset val="128"/>
    </font>
    <font>
      <sz val="11"/>
      <color theme="2"/>
      <name val="HG丸ｺﾞｼｯｸM-PRO"/>
      <family val="3"/>
      <charset val="128"/>
    </font>
    <font>
      <sz val="10"/>
      <color theme="2"/>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color theme="1"/>
      <name val="HG丸ｺﾞｼｯｸM-PRO"/>
      <family val="3"/>
      <charset val="128"/>
    </font>
    <font>
      <sz val="12"/>
      <color indexed="81"/>
      <name val="MS P ゴシック"/>
      <family val="3"/>
      <charset val="128"/>
    </font>
    <font>
      <sz val="11"/>
      <color theme="1"/>
      <name val="BIZ UDゴシック"/>
      <family val="3"/>
      <charset val="128"/>
    </font>
    <font>
      <sz val="11"/>
      <color rgb="FFC00000"/>
      <name val="BIZ UDゴシック"/>
      <family val="3"/>
      <charset val="128"/>
    </font>
    <font>
      <sz val="16"/>
      <color theme="1"/>
      <name val="BIZ UDゴシック"/>
      <family val="3"/>
      <charset val="128"/>
    </font>
    <font>
      <sz val="10"/>
      <color theme="1"/>
      <name val="BIZ UDゴシック"/>
      <family val="3"/>
      <charset val="128"/>
    </font>
    <font>
      <sz val="10"/>
      <color theme="1"/>
      <name val="游ゴシック"/>
      <family val="2"/>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9"/>
      <color indexed="81"/>
      <name val="MS P ゴシック"/>
      <family val="3"/>
      <charset val="128"/>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12"/>
      <name val="ＭＳ Ｐ明朝"/>
      <family val="1"/>
      <charset val="128"/>
    </font>
    <font>
      <sz val="12"/>
      <color theme="1"/>
      <name val="ＭＳ 明朝"/>
      <family val="2"/>
      <charset val="128"/>
    </font>
    <font>
      <sz val="12"/>
      <color theme="1"/>
      <name val="HGｺﾞｼｯｸM"/>
      <family val="3"/>
      <charset val="128"/>
    </font>
    <font>
      <sz val="6"/>
      <name val="ＭＳ 明朝"/>
      <family val="2"/>
      <charset val="128"/>
    </font>
    <font>
      <sz val="9"/>
      <color theme="1"/>
      <name val="HGｺﾞｼｯｸM"/>
      <family val="3"/>
      <charset val="128"/>
    </font>
    <font>
      <sz val="6"/>
      <name val="Verdana"/>
      <family val="2"/>
    </font>
    <font>
      <sz val="10"/>
      <color theme="1"/>
      <name val="HGｺﾞｼｯｸM"/>
      <family val="3"/>
      <charset val="128"/>
    </font>
    <font>
      <sz val="10"/>
      <color rgb="FFFF0000"/>
      <name val="HGｺﾞｼｯｸM"/>
      <family val="3"/>
      <charset val="128"/>
    </font>
    <font>
      <sz val="12"/>
      <color rgb="FFFF0000"/>
      <name val="HGPｺﾞｼｯｸE"/>
      <family val="3"/>
      <charset val="128"/>
    </font>
    <font>
      <sz val="10"/>
      <color rgb="FFFF00FF"/>
      <name val="HGｺﾞｼｯｸM"/>
      <family val="3"/>
      <charset val="128"/>
    </font>
    <font>
      <u/>
      <sz val="10"/>
      <color theme="1"/>
      <name val="HGｺﾞｼｯｸM"/>
      <family val="3"/>
      <charset val="128"/>
    </font>
    <font>
      <b/>
      <sz val="10"/>
      <color theme="1"/>
      <name val="HGｺﾞｼｯｸM"/>
      <family val="3"/>
      <charset val="128"/>
    </font>
    <font>
      <sz val="10"/>
      <color rgb="FF0000FF"/>
      <name val="HGｺﾞｼｯｸM"/>
      <family val="3"/>
      <charset val="128"/>
    </font>
    <font>
      <b/>
      <sz val="11"/>
      <color theme="1"/>
      <name val="HGｺﾞｼｯｸM"/>
      <family val="3"/>
      <charset val="128"/>
    </font>
    <font>
      <sz val="8"/>
      <color theme="1"/>
      <name val="HGｺﾞｼｯｸM"/>
      <family val="3"/>
      <charset val="128"/>
    </font>
    <font>
      <sz val="16"/>
      <color rgb="FFFF0000"/>
      <name val="BIZ UDゴシック"/>
      <family val="3"/>
      <charset val="128"/>
    </font>
    <font>
      <sz val="12"/>
      <color rgb="FFFF0000"/>
      <name val="BIZ UDゴシック"/>
      <family val="3"/>
      <charset val="128"/>
    </font>
    <font>
      <b/>
      <sz val="14"/>
      <color rgb="FF000000"/>
      <name val="HGｺﾞｼｯｸM"/>
      <family val="3"/>
      <charset val="128"/>
    </font>
    <font>
      <b/>
      <sz val="12"/>
      <name val="HGｺﾞｼｯｸM"/>
      <family val="3"/>
      <charset val="128"/>
    </font>
  </fonts>
  <fills count="1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
      <patternFill patternType="solid">
        <fgColor theme="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89999084444715716"/>
        <bgColor indexed="64"/>
      </patternFill>
    </fill>
  </fills>
  <borders count="244">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indexed="64"/>
      </right>
      <top style="thin">
        <color theme="4" tint="0.39997558519241921"/>
      </top>
      <bottom style="hair">
        <color indexed="64"/>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bottom style="thin">
        <color theme="4" tint="0.39997558519241921"/>
      </bottom>
      <diagonal/>
    </border>
    <border>
      <left style="thin">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diagonalUp="1">
      <left style="medium">
        <color indexed="64"/>
      </left>
      <right style="thin">
        <color indexed="64"/>
      </right>
      <top style="hair">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style="thick">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medium">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bottom/>
      <diagonal style="thin">
        <color indexed="64"/>
      </diagonal>
    </border>
    <border diagonalUp="1">
      <left style="thin">
        <color indexed="64"/>
      </left>
      <right/>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medium">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medium">
        <color indexed="64"/>
      </left>
      <right/>
      <top/>
      <bottom style="dotted">
        <color indexed="64"/>
      </bottom>
      <diagonal style="thin">
        <color indexed="64"/>
      </diagonal>
    </border>
    <border diagonalUp="1">
      <left style="medium">
        <color indexed="64"/>
      </left>
      <right/>
      <top style="dotted">
        <color indexed="64"/>
      </top>
      <bottom style="dotted">
        <color indexed="64"/>
      </bottom>
      <diagonal style="thin">
        <color indexed="64"/>
      </diagonal>
    </border>
    <border diagonalUp="1">
      <left style="medium">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medium">
        <color indexed="64"/>
      </left>
      <right/>
      <top style="dotted">
        <color indexed="64"/>
      </top>
      <bottom/>
      <diagonal style="thin">
        <color indexed="64"/>
      </diagonal>
    </border>
    <border diagonalUp="1">
      <left style="thin">
        <color indexed="64"/>
      </left>
      <right/>
      <top style="medium">
        <color indexed="64"/>
      </top>
      <bottom style="dotted">
        <color indexed="64"/>
      </bottom>
      <diagonal style="thin">
        <color auto="1"/>
      </diagonal>
    </border>
    <border diagonalUp="1">
      <left style="thin">
        <color indexed="64"/>
      </left>
      <right/>
      <top style="dotted">
        <color indexed="64"/>
      </top>
      <bottom style="thin">
        <color indexed="64"/>
      </bottom>
      <diagonal style="thin">
        <color auto="1"/>
      </diagonal>
    </border>
    <border diagonalUp="1">
      <left/>
      <right/>
      <top style="medium">
        <color indexed="64"/>
      </top>
      <bottom/>
      <diagonal style="thin">
        <color auto="1"/>
      </diagonal>
    </border>
    <border>
      <left style="thick">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right style="hair">
        <color indexed="64"/>
      </right>
      <top/>
      <bottom/>
      <diagonal/>
    </border>
    <border>
      <left/>
      <right/>
      <top style="thin">
        <color indexed="64"/>
      </top>
      <bottom style="dotted">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7" fillId="0" borderId="0"/>
    <xf numFmtId="0" fontId="77" fillId="0" borderId="0"/>
    <xf numFmtId="0" fontId="84" fillId="0" borderId="0">
      <alignment vertical="center"/>
    </xf>
    <xf numFmtId="0" fontId="7" fillId="0" borderId="0"/>
    <xf numFmtId="0" fontId="108" fillId="0" borderId="0">
      <alignment vertical="center"/>
    </xf>
  </cellStyleXfs>
  <cellXfs count="1415">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6" xfId="0" applyFont="1" applyBorder="1" applyAlignment="1">
      <alignment horizontal="centerContinuous" vertical="center" wrapText="1"/>
    </xf>
    <xf numFmtId="0" fontId="5" fillId="0" borderId="7" xfId="0" applyFont="1" applyBorder="1" applyAlignment="1">
      <alignment horizontal="centerContinuous" vertical="center" wrapText="1"/>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7" xfId="0" applyFont="1" applyFill="1" applyBorder="1" applyAlignment="1">
      <alignment vertical="center" shrinkToFit="1"/>
    </xf>
    <xf numFmtId="0" fontId="5" fillId="4" borderId="6"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0" fontId="9" fillId="0" borderId="18" xfId="0" applyFont="1" applyBorder="1" applyAlignment="1">
      <alignment vertical="center" shrinkToFit="1"/>
    </xf>
    <xf numFmtId="176" fontId="9" fillId="0" borderId="15" xfId="2" applyNumberFormat="1" applyFont="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1" xfId="2" applyNumberFormat="1" applyFont="1" applyFill="1" applyBorder="1" applyAlignment="1">
      <alignment vertical="center" shrinkToFit="1"/>
    </xf>
    <xf numFmtId="177" fontId="8" fillId="5" borderId="21" xfId="2" applyNumberFormat="1" applyFont="1" applyFill="1" applyBorder="1" applyAlignment="1">
      <alignment vertical="center" shrinkToFit="1"/>
    </xf>
    <xf numFmtId="0" fontId="8" fillId="0" borderId="9" xfId="2" applyFont="1" applyBorder="1" applyAlignment="1">
      <alignment vertical="center" shrinkToFit="1"/>
    </xf>
    <xf numFmtId="0" fontId="8" fillId="0" borderId="21" xfId="2" applyFont="1" applyBorder="1" applyAlignment="1">
      <alignment vertical="center" shrinkToFit="1"/>
    </xf>
    <xf numFmtId="0" fontId="9" fillId="0" borderId="22" xfId="2" applyFont="1" applyBorder="1" applyAlignment="1">
      <alignment vertical="center" shrinkToFit="1"/>
    </xf>
    <xf numFmtId="0" fontId="5" fillId="5" borderId="23" xfId="0" applyFont="1" applyFill="1" applyBorder="1" applyAlignment="1">
      <alignment vertical="center" shrinkToFit="1"/>
    </xf>
    <xf numFmtId="0" fontId="9" fillId="0" borderId="24" xfId="0" applyFont="1" applyBorder="1" applyAlignment="1">
      <alignment vertical="center" shrinkToFit="1"/>
    </xf>
    <xf numFmtId="176" fontId="9" fillId="0" borderId="21" xfId="2" applyNumberFormat="1" applyFont="1" applyBorder="1" applyAlignment="1">
      <alignment vertical="center" shrinkToFit="1"/>
    </xf>
    <xf numFmtId="0" fontId="9" fillId="0" borderId="23"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8" fillId="5" borderId="17" xfId="0" applyFont="1" applyFill="1" applyBorder="1" applyAlignment="1">
      <alignment vertical="center" shrinkToFit="1"/>
    </xf>
    <xf numFmtId="0" fontId="9" fillId="0" borderId="21" xfId="2" applyFont="1" applyBorder="1" applyAlignment="1">
      <alignment vertical="center" shrinkToFit="1"/>
    </xf>
    <xf numFmtId="0" fontId="8" fillId="5" borderId="23" xfId="0" applyFont="1" applyFill="1" applyBorder="1" applyAlignment="1">
      <alignment vertical="center" shrinkToFit="1"/>
    </xf>
    <xf numFmtId="177" fontId="9" fillId="0" borderId="21" xfId="2" applyNumberFormat="1" applyFont="1" applyBorder="1" applyAlignment="1">
      <alignment vertical="center" shrinkToFit="1"/>
    </xf>
    <xf numFmtId="3" fontId="8" fillId="0" borderId="13" xfId="2" applyNumberFormat="1" applyFont="1" applyBorder="1" applyAlignment="1">
      <alignment vertical="center" shrinkToFit="1"/>
    </xf>
    <xf numFmtId="0" fontId="9" fillId="0" borderId="25" xfId="0" applyFont="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177" fontId="9" fillId="0" borderId="15" xfId="2" applyNumberFormat="1" applyFont="1" applyBorder="1" applyAlignment="1">
      <alignment vertical="center" shrinkToFit="1"/>
    </xf>
    <xf numFmtId="0" fontId="8" fillId="0" borderId="11" xfId="2" applyFont="1" applyBorder="1" applyAlignment="1">
      <alignment vertical="center" shrinkToFit="1"/>
    </xf>
    <xf numFmtId="0" fontId="9" fillId="0" borderId="26" xfId="0" applyFont="1" applyBorder="1" applyAlignment="1">
      <alignment vertical="center" shrinkToFit="1"/>
    </xf>
    <xf numFmtId="176" fontId="8" fillId="5" borderId="27" xfId="2" applyNumberFormat="1" applyFont="1" applyFill="1" applyBorder="1" applyAlignment="1">
      <alignment vertical="center" shrinkToFit="1"/>
    </xf>
    <xf numFmtId="177" fontId="8" fillId="5" borderId="27" xfId="2" applyNumberFormat="1" applyFont="1" applyFill="1" applyBorder="1" applyAlignment="1">
      <alignment vertical="center" shrinkToFit="1"/>
    </xf>
    <xf numFmtId="176" fontId="9" fillId="0" borderId="27" xfId="2" applyNumberFormat="1" applyFont="1" applyBorder="1" applyAlignment="1">
      <alignment vertical="center" shrinkToFit="1"/>
    </xf>
    <xf numFmtId="177" fontId="9" fillId="0" borderId="27" xfId="2" applyNumberFormat="1" applyFont="1" applyBorder="1" applyAlignment="1">
      <alignment vertical="center" shrinkToFit="1"/>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7" borderId="28" xfId="0" applyNumberFormat="1" applyFont="1" applyFill="1" applyBorder="1">
      <alignment vertical="center"/>
    </xf>
    <xf numFmtId="0" fontId="13" fillId="7" borderId="28" xfId="0" applyFont="1" applyFill="1" applyBorder="1" applyAlignment="1">
      <alignment horizontal="center" vertical="center"/>
    </xf>
    <xf numFmtId="182" fontId="13" fillId="7" borderId="28"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9" xfId="0" applyBorder="1" applyAlignment="1">
      <alignment vertical="center" shrinkToFit="1"/>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3" xfId="0" applyBorder="1">
      <alignment vertical="center"/>
    </xf>
    <xf numFmtId="0" fontId="0" fillId="0" borderId="34"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32" xfId="1" applyFont="1" applyBorder="1" applyAlignment="1">
      <alignment vertical="center" shrinkToFit="1"/>
    </xf>
    <xf numFmtId="38" fontId="0" fillId="0" borderId="39" xfId="1" applyFont="1" applyBorder="1" applyAlignment="1">
      <alignment vertical="center" shrinkToFit="1"/>
    </xf>
    <xf numFmtId="38" fontId="0" fillId="0" borderId="40" xfId="1" applyFont="1" applyBorder="1" applyAlignment="1">
      <alignment vertical="center" shrinkToFit="1"/>
    </xf>
    <xf numFmtId="38" fontId="0" fillId="0" borderId="30" xfId="1" applyFont="1" applyBorder="1" applyAlignment="1">
      <alignment vertical="center" shrinkToFit="1"/>
    </xf>
    <xf numFmtId="38" fontId="0" fillId="0" borderId="41" xfId="1" applyFont="1" applyBorder="1" applyAlignment="1">
      <alignment vertical="center" shrinkToFit="1"/>
    </xf>
    <xf numFmtId="38" fontId="0" fillId="0" borderId="31"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183" fontId="8" fillId="5" borderId="20" xfId="2" applyNumberFormat="1" applyFont="1" applyFill="1" applyBorder="1" applyAlignment="1">
      <alignment vertical="center" shrinkToFit="1"/>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0" fillId="0" borderId="0" xfId="0" applyAlignment="1">
      <alignment horizontal="centerContinuous" vertical="center"/>
    </xf>
    <xf numFmtId="0" fontId="0" fillId="0" borderId="10" xfId="0" applyBorder="1">
      <alignment vertical="center"/>
    </xf>
    <xf numFmtId="0" fontId="5" fillId="0" borderId="4" xfId="0" applyFont="1" applyBorder="1" applyAlignment="1">
      <alignment horizontal="centerContinuous" vertical="center" wrapText="1"/>
    </xf>
    <xf numFmtId="0" fontId="5" fillId="0" borderId="8" xfId="0" applyFont="1" applyBorder="1" applyAlignment="1">
      <alignment horizontal="centerContinuous" vertical="center" wrapText="1"/>
    </xf>
    <xf numFmtId="0" fontId="5" fillId="0" borderId="43" xfId="0" applyFont="1" applyBorder="1" applyAlignment="1">
      <alignment vertical="center" shrinkToFit="1"/>
    </xf>
    <xf numFmtId="176" fontId="8" fillId="5" borderId="42" xfId="2" applyNumberFormat="1" applyFont="1" applyFill="1" applyBorder="1" applyAlignment="1">
      <alignment vertical="center" shrinkToFit="1"/>
    </xf>
    <xf numFmtId="177" fontId="8" fillId="5" borderId="42" xfId="2" applyNumberFormat="1" applyFont="1" applyFill="1" applyBorder="1" applyAlignment="1">
      <alignment vertical="center" shrinkToFit="1"/>
    </xf>
    <xf numFmtId="176" fontId="9" fillId="0" borderId="42" xfId="2" applyNumberFormat="1" applyFont="1" applyFill="1" applyBorder="1" applyAlignment="1">
      <alignment vertical="center" shrinkToFit="1"/>
    </xf>
    <xf numFmtId="177" fontId="9" fillId="0" borderId="42" xfId="2" applyNumberFormat="1" applyFont="1" applyFill="1" applyBorder="1" applyAlignment="1">
      <alignment vertical="center" shrinkToFit="1"/>
    </xf>
    <xf numFmtId="176" fontId="9" fillId="0" borderId="21" xfId="2" applyNumberFormat="1" applyFont="1" applyFill="1" applyBorder="1" applyAlignment="1">
      <alignment vertical="center" shrinkToFit="1"/>
    </xf>
    <xf numFmtId="177" fontId="9" fillId="0" borderId="21" xfId="2" applyNumberFormat="1" applyFont="1" applyFill="1" applyBorder="1" applyAlignment="1">
      <alignment vertical="center" shrinkToFit="1"/>
    </xf>
    <xf numFmtId="177" fontId="8" fillId="0" borderId="21" xfId="2" applyNumberFormat="1" applyFont="1" applyFill="1" applyBorder="1" applyAlignment="1">
      <alignment vertical="center" shrinkToFit="1"/>
    </xf>
    <xf numFmtId="0" fontId="8" fillId="0" borderId="23" xfId="0" applyFont="1" applyFill="1" applyBorder="1" applyAlignment="1">
      <alignment vertical="center" shrinkToFit="1"/>
    </xf>
    <xf numFmtId="0" fontId="5" fillId="0" borderId="5" xfId="0" applyFont="1" applyFill="1" applyBorder="1" applyAlignment="1">
      <alignment horizontal="centerContinuous" vertical="center" wrapText="1"/>
    </xf>
    <xf numFmtId="0" fontId="5" fillId="4" borderId="8" xfId="0" applyFont="1" applyFill="1" applyBorder="1">
      <alignment vertical="center"/>
    </xf>
    <xf numFmtId="0" fontId="5" fillId="0" borderId="8" xfId="0" applyFont="1" applyFill="1" applyBorder="1" applyAlignment="1">
      <alignment horizontal="centerContinuous" vertical="center" wrapText="1"/>
    </xf>
    <xf numFmtId="0" fontId="0" fillId="0" borderId="0" xfId="0" applyBorder="1">
      <alignment vertical="center"/>
    </xf>
    <xf numFmtId="183" fontId="9" fillId="0" borderId="21" xfId="2" applyNumberFormat="1" applyFont="1" applyBorder="1" applyAlignment="1">
      <alignment vertical="center" shrinkToFit="1"/>
    </xf>
    <xf numFmtId="183" fontId="8" fillId="5" borderId="15" xfId="2" applyNumberFormat="1" applyFont="1" applyFill="1" applyBorder="1" applyAlignment="1">
      <alignment vertical="center" shrinkToFit="1"/>
    </xf>
    <xf numFmtId="0" fontId="5" fillId="0" borderId="44" xfId="0" applyFont="1" applyBorder="1" applyAlignment="1">
      <alignment vertical="center" shrinkToFit="1"/>
    </xf>
    <xf numFmtId="0" fontId="5" fillId="0" borderId="1" xfId="0" applyFont="1" applyBorder="1" applyAlignment="1">
      <alignment horizontal="centerContinuous" vertical="center" wrapText="1"/>
    </xf>
    <xf numFmtId="0" fontId="5" fillId="0" borderId="3" xfId="0" applyFont="1" applyBorder="1" applyAlignment="1">
      <alignment horizontal="centerContinuous" vertical="center" wrapText="1"/>
    </xf>
    <xf numFmtId="0" fontId="18" fillId="0" borderId="0" xfId="0" applyFont="1" applyAlignment="1">
      <alignment horizontal="centerContinuous" vertical="center"/>
    </xf>
    <xf numFmtId="0" fontId="0" fillId="0" borderId="0" xfId="0" applyFill="1" applyBorder="1" applyAlignment="1">
      <alignment horizontal="center" vertical="center"/>
    </xf>
    <xf numFmtId="0" fontId="0" fillId="0" borderId="45" xfId="0" applyBorder="1">
      <alignment vertical="center"/>
    </xf>
    <xf numFmtId="0" fontId="0" fillId="0" borderId="46" xfId="0" applyBorder="1">
      <alignment vertical="center"/>
    </xf>
    <xf numFmtId="0" fontId="0" fillId="0" borderId="47" xfId="0" applyBorder="1" applyAlignment="1">
      <alignment horizontal="centerContinuous" vertical="center"/>
    </xf>
    <xf numFmtId="0" fontId="0" fillId="0" borderId="48" xfId="0" applyBorder="1" applyAlignment="1">
      <alignment horizontal="centerContinuous" vertical="center"/>
    </xf>
    <xf numFmtId="176" fontId="9" fillId="0" borderId="27" xfId="2" applyNumberFormat="1" applyFont="1" applyFill="1" applyBorder="1" applyAlignment="1">
      <alignment vertical="center" shrinkToFit="1"/>
    </xf>
    <xf numFmtId="177" fontId="9" fillId="0" borderId="27" xfId="2" applyNumberFormat="1" applyFont="1" applyFill="1" applyBorder="1" applyAlignment="1">
      <alignment vertical="center" shrinkToFit="1"/>
    </xf>
    <xf numFmtId="183" fontId="9" fillId="0" borderId="27" xfId="2" applyNumberFormat="1" applyFont="1" applyBorder="1" applyAlignment="1">
      <alignment vertical="center" shrinkToFit="1"/>
    </xf>
    <xf numFmtId="0" fontId="8" fillId="0" borderId="49" xfId="0" applyFont="1" applyFill="1" applyBorder="1" applyAlignment="1">
      <alignment vertical="center" shrinkToFit="1"/>
    </xf>
    <xf numFmtId="177" fontId="8" fillId="0" borderId="27" xfId="2" applyNumberFormat="1" applyFont="1" applyFill="1" applyBorder="1" applyAlignment="1">
      <alignment vertical="center" shrinkToFit="1"/>
    </xf>
    <xf numFmtId="38" fontId="0" fillId="4" borderId="30" xfId="1" applyFont="1" applyFill="1" applyBorder="1" applyAlignment="1">
      <alignment vertical="center" shrinkToFit="1"/>
    </xf>
    <xf numFmtId="0" fontId="20"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184" fontId="20" fillId="0" borderId="55" xfId="0" applyNumberFormat="1" applyFont="1" applyBorder="1" applyAlignment="1">
      <alignment horizontal="center" vertical="center"/>
    </xf>
    <xf numFmtId="184" fontId="20" fillId="0" borderId="56" xfId="0" applyNumberFormat="1" applyFont="1" applyBorder="1" applyAlignment="1">
      <alignment horizontal="center" vertical="center"/>
    </xf>
    <xf numFmtId="184" fontId="20" fillId="0" borderId="57" xfId="0" applyNumberFormat="1" applyFont="1" applyBorder="1" applyAlignment="1">
      <alignment horizontal="center" vertical="center"/>
    </xf>
    <xf numFmtId="0" fontId="20" fillId="0" borderId="16" xfId="0" applyFont="1" applyBorder="1" applyAlignment="1">
      <alignment horizontal="center" vertical="center"/>
    </xf>
    <xf numFmtId="185" fontId="20" fillId="2" borderId="64" xfId="0" applyNumberFormat="1" applyFont="1" applyFill="1" applyBorder="1" applyAlignment="1" applyProtection="1">
      <alignment vertical="center" shrinkToFit="1"/>
      <protection locked="0"/>
    </xf>
    <xf numFmtId="185" fontId="20" fillId="2" borderId="19" xfId="0" applyNumberFormat="1" applyFont="1" applyFill="1" applyBorder="1" applyAlignment="1" applyProtection="1">
      <alignment vertical="center" shrinkToFit="1"/>
      <protection locked="0"/>
    </xf>
    <xf numFmtId="185" fontId="20" fillId="2" borderId="65" xfId="0" applyNumberFormat="1" applyFont="1" applyFill="1" applyBorder="1" applyAlignment="1" applyProtection="1">
      <alignment vertical="center" shrinkToFit="1"/>
      <protection locked="0"/>
    </xf>
    <xf numFmtId="185" fontId="17" fillId="0" borderId="66" xfId="0" applyNumberFormat="1" applyFont="1" applyBorder="1" applyAlignment="1">
      <alignment vertical="center" shrinkToFit="1"/>
    </xf>
    <xf numFmtId="0" fontId="20" fillId="0" borderId="22" xfId="0" applyFont="1" applyBorder="1" applyAlignment="1">
      <alignment horizontal="center" vertical="center"/>
    </xf>
    <xf numFmtId="0" fontId="20" fillId="0" borderId="67" xfId="0" applyFont="1" applyBorder="1" applyAlignment="1">
      <alignment vertical="center" shrinkToFit="1"/>
    </xf>
    <xf numFmtId="186" fontId="20" fillId="0" borderId="21" xfId="0" applyNumberFormat="1" applyFont="1" applyBorder="1" applyAlignment="1">
      <alignment vertical="center" shrinkToFit="1"/>
    </xf>
    <xf numFmtId="186" fontId="20" fillId="0" borderId="68" xfId="0" applyNumberFormat="1" applyFont="1" applyBorder="1" applyAlignment="1">
      <alignment vertical="center" shrinkToFit="1"/>
    </xf>
    <xf numFmtId="185" fontId="17" fillId="0" borderId="69" xfId="0" applyNumberFormat="1" applyFont="1" applyBorder="1" applyAlignment="1">
      <alignment vertical="center" shrinkToFit="1"/>
    </xf>
    <xf numFmtId="0" fontId="20" fillId="0" borderId="73" xfId="0" applyFont="1" applyBorder="1" applyAlignment="1">
      <alignment horizontal="center" vertical="center"/>
    </xf>
    <xf numFmtId="0" fontId="20" fillId="0" borderId="74" xfId="0" applyFont="1" applyBorder="1" applyAlignment="1">
      <alignment vertical="center" shrinkToFit="1"/>
    </xf>
    <xf numFmtId="186" fontId="20" fillId="0" borderId="75" xfId="0" applyNumberFormat="1" applyFont="1" applyBorder="1" applyAlignment="1">
      <alignment vertical="center" shrinkToFit="1"/>
    </xf>
    <xf numFmtId="186" fontId="20" fillId="0" borderId="76" xfId="0" applyNumberFormat="1" applyFont="1" applyBorder="1" applyAlignment="1">
      <alignment vertical="center" shrinkToFit="1"/>
    </xf>
    <xf numFmtId="185" fontId="17" fillId="0" borderId="77" xfId="0" applyNumberFormat="1" applyFont="1" applyBorder="1" applyAlignment="1">
      <alignment vertical="center" shrinkToFit="1"/>
    </xf>
    <xf numFmtId="0" fontId="20" fillId="0" borderId="80" xfId="0" applyFont="1" applyBorder="1" applyAlignment="1">
      <alignment horizontal="center" vertical="center"/>
    </xf>
    <xf numFmtId="185" fontId="20" fillId="0" borderId="81" xfId="0" applyNumberFormat="1" applyFont="1" applyBorder="1" applyAlignment="1">
      <alignment vertical="center" shrinkToFit="1"/>
    </xf>
    <xf numFmtId="185" fontId="20" fillId="0" borderId="82" xfId="0" applyNumberFormat="1" applyFont="1" applyBorder="1" applyAlignment="1">
      <alignment vertical="center" shrinkToFit="1"/>
    </xf>
    <xf numFmtId="185" fontId="20" fillId="0" borderId="83" xfId="0" applyNumberFormat="1" applyFont="1" applyBorder="1" applyAlignment="1">
      <alignment vertical="center" shrinkToFit="1"/>
    </xf>
    <xf numFmtId="185" fontId="17" fillId="0" borderId="84" xfId="0" applyNumberFormat="1" applyFont="1" applyBorder="1" applyAlignment="1">
      <alignment vertical="center" shrinkToFit="1"/>
    </xf>
    <xf numFmtId="186" fontId="20" fillId="0" borderId="0" xfId="0" applyNumberFormat="1" applyFont="1">
      <alignment vertical="center"/>
    </xf>
    <xf numFmtId="0" fontId="20" fillId="0" borderId="85" xfId="0" applyFont="1" applyBorder="1" applyAlignment="1">
      <alignment horizontal="center" vertical="center"/>
    </xf>
    <xf numFmtId="184" fontId="20" fillId="0" borderId="86" xfId="0" applyNumberFormat="1" applyFont="1" applyBorder="1" applyAlignment="1">
      <alignment horizontal="center" vertical="center"/>
    </xf>
    <xf numFmtId="184" fontId="20" fillId="0" borderId="87" xfId="0" applyNumberFormat="1" applyFont="1" applyBorder="1" applyAlignment="1">
      <alignment horizontal="center" vertical="center"/>
    </xf>
    <xf numFmtId="0" fontId="20" fillId="0" borderId="65" xfId="0" applyFont="1" applyBorder="1" applyAlignment="1">
      <alignment horizontal="center" vertical="center"/>
    </xf>
    <xf numFmtId="185" fontId="16" fillId="2" borderId="90" xfId="0" applyNumberFormat="1" applyFont="1" applyFill="1" applyBorder="1" applyAlignment="1" applyProtection="1">
      <alignment vertical="center" shrinkToFit="1"/>
      <protection locked="0"/>
    </xf>
    <xf numFmtId="185" fontId="20" fillId="2" borderId="8" xfId="0" applyNumberFormat="1" applyFont="1" applyFill="1" applyBorder="1" applyAlignment="1" applyProtection="1">
      <alignment vertical="center" shrinkToFit="1"/>
      <protection locked="0"/>
    </xf>
    <xf numFmtId="185" fontId="20" fillId="2" borderId="91" xfId="0" applyNumberFormat="1" applyFont="1" applyFill="1" applyBorder="1" applyAlignment="1" applyProtection="1">
      <alignment vertical="center" shrinkToFit="1"/>
      <protection locked="0"/>
    </xf>
    <xf numFmtId="185" fontId="17" fillId="0" borderId="8" xfId="0" applyNumberFormat="1" applyFont="1" applyBorder="1" applyAlignment="1">
      <alignment vertical="center" shrinkToFit="1"/>
    </xf>
    <xf numFmtId="185" fontId="17" fillId="0" borderId="91" xfId="0" applyNumberFormat="1" applyFont="1" applyBorder="1" applyAlignment="1">
      <alignment vertical="center" shrinkToFit="1"/>
    </xf>
    <xf numFmtId="185" fontId="17" fillId="7" borderId="92" xfId="0" applyNumberFormat="1" applyFont="1" applyFill="1" applyBorder="1" applyAlignment="1">
      <alignment vertical="center" shrinkToFit="1"/>
    </xf>
    <xf numFmtId="0" fontId="20" fillId="0" borderId="91" xfId="0" applyFont="1" applyBorder="1" applyAlignment="1">
      <alignment horizontal="center" vertical="center"/>
    </xf>
    <xf numFmtId="185" fontId="20" fillId="2" borderId="6" xfId="0" applyNumberFormat="1" applyFont="1" applyFill="1" applyBorder="1" applyAlignment="1" applyProtection="1">
      <alignment vertical="center" shrinkToFit="1"/>
      <protection locked="0"/>
    </xf>
    <xf numFmtId="0" fontId="20" fillId="0" borderId="95" xfId="0" applyFont="1" applyBorder="1" applyAlignment="1">
      <alignment horizontal="center" vertical="center"/>
    </xf>
    <xf numFmtId="185" fontId="16" fillId="2" borderId="96" xfId="0" applyNumberFormat="1" applyFont="1" applyFill="1" applyBorder="1" applyAlignment="1" applyProtection="1">
      <alignment vertical="center" shrinkToFit="1"/>
      <protection locked="0"/>
    </xf>
    <xf numFmtId="185" fontId="20" fillId="2" borderId="94" xfId="0" applyNumberFormat="1" applyFont="1" applyFill="1" applyBorder="1" applyAlignment="1" applyProtection="1">
      <alignment vertical="center" shrinkToFit="1"/>
      <protection locked="0"/>
    </xf>
    <xf numFmtId="185" fontId="20" fillId="2" borderId="95" xfId="0" applyNumberFormat="1" applyFont="1" applyFill="1" applyBorder="1" applyAlignment="1" applyProtection="1">
      <alignment vertical="center" shrinkToFit="1"/>
      <protection locked="0"/>
    </xf>
    <xf numFmtId="185" fontId="17" fillId="0" borderId="97" xfId="0" applyNumberFormat="1" applyFont="1" applyBorder="1" applyAlignment="1">
      <alignment vertical="center" shrinkToFit="1"/>
    </xf>
    <xf numFmtId="185" fontId="17" fillId="0" borderId="95" xfId="0" applyNumberFormat="1" applyFont="1" applyBorder="1" applyAlignment="1">
      <alignment vertical="center" shrinkToFit="1"/>
    </xf>
    <xf numFmtId="185" fontId="17" fillId="7" borderId="98" xfId="0" applyNumberFormat="1" applyFont="1" applyFill="1" applyBorder="1" applyAlignment="1">
      <alignment vertical="center" shrinkToFit="1"/>
    </xf>
    <xf numFmtId="0" fontId="20" fillId="0" borderId="83" xfId="0" applyFont="1" applyBorder="1">
      <alignment vertical="center"/>
    </xf>
    <xf numFmtId="185" fontId="20" fillId="0" borderId="101" xfId="0" applyNumberFormat="1" applyFont="1" applyBorder="1" applyAlignment="1">
      <alignment vertical="center" shrinkToFit="1"/>
    </xf>
    <xf numFmtId="185" fontId="20" fillId="0" borderId="100" xfId="0" applyNumberFormat="1" applyFont="1" applyBorder="1" applyAlignment="1">
      <alignment vertical="center" shrinkToFit="1"/>
    </xf>
    <xf numFmtId="185" fontId="20" fillId="0" borderId="80" xfId="0" applyNumberFormat="1" applyFont="1" applyBorder="1" applyAlignment="1">
      <alignment vertical="center" shrinkToFit="1"/>
    </xf>
    <xf numFmtId="185" fontId="20" fillId="0" borderId="102" xfId="0" applyNumberFormat="1" applyFont="1" applyBorder="1" applyAlignment="1">
      <alignment vertical="center" shrinkToFit="1"/>
    </xf>
    <xf numFmtId="187" fontId="20" fillId="0" borderId="100" xfId="0" applyNumberFormat="1" applyFont="1" applyBorder="1" applyAlignment="1">
      <alignment vertical="center" shrinkToFit="1"/>
    </xf>
    <xf numFmtId="187" fontId="20" fillId="0" borderId="82" xfId="0" applyNumberFormat="1" applyFont="1" applyBorder="1" applyAlignment="1">
      <alignment vertical="center" shrinkToFit="1"/>
    </xf>
    <xf numFmtId="187" fontId="20" fillId="0" borderId="83" xfId="0" applyNumberFormat="1" applyFont="1" applyBorder="1" applyAlignment="1">
      <alignment vertical="center" shrinkToFit="1"/>
    </xf>
    <xf numFmtId="185" fontId="17" fillId="7" borderId="103" xfId="0" applyNumberFormat="1" applyFont="1" applyFill="1" applyBorder="1" applyAlignment="1">
      <alignment vertical="center" shrinkToFit="1"/>
    </xf>
    <xf numFmtId="0" fontId="20" fillId="0" borderId="104" xfId="0" applyFont="1" applyBorder="1">
      <alignment vertical="center"/>
    </xf>
    <xf numFmtId="0" fontId="20" fillId="0" borderId="19" xfId="0" applyFont="1" applyBorder="1" applyAlignment="1">
      <alignment horizontal="center" vertical="center"/>
    </xf>
    <xf numFmtId="185" fontId="13" fillId="0" borderId="90" xfId="0" applyNumberFormat="1" applyFont="1" applyBorder="1" applyAlignment="1">
      <alignment vertical="center" shrinkToFit="1"/>
    </xf>
    <xf numFmtId="185" fontId="13" fillId="0" borderId="8" xfId="0" applyNumberFormat="1" applyFont="1" applyBorder="1" applyAlignment="1">
      <alignment vertical="center" shrinkToFit="1"/>
    </xf>
    <xf numFmtId="185" fontId="13" fillId="0" borderId="91" xfId="0" applyNumberFormat="1" applyFont="1" applyBorder="1" applyAlignment="1">
      <alignment vertical="center" shrinkToFit="1"/>
    </xf>
    <xf numFmtId="185" fontId="13" fillId="0" borderId="6" xfId="0" applyNumberFormat="1" applyFont="1" applyBorder="1" applyAlignment="1">
      <alignment vertical="center" shrinkToFit="1"/>
    </xf>
    <xf numFmtId="0" fontId="20" fillId="0" borderId="97" xfId="0" applyFont="1" applyBorder="1" applyAlignment="1">
      <alignment horizontal="center" vertical="center"/>
    </xf>
    <xf numFmtId="185" fontId="13" fillId="0" borderId="96" xfId="0" applyNumberFormat="1" applyFont="1" applyBorder="1" applyAlignment="1">
      <alignment vertical="center" shrinkToFit="1"/>
    </xf>
    <xf numFmtId="185" fontId="13" fillId="0" borderId="94" xfId="0" applyNumberFormat="1" applyFont="1" applyBorder="1" applyAlignment="1">
      <alignment vertical="center" shrinkToFit="1"/>
    </xf>
    <xf numFmtId="185" fontId="13" fillId="0" borderId="95" xfId="0" applyNumberFormat="1" applyFont="1" applyBorder="1" applyAlignment="1">
      <alignment vertical="center" shrinkToFit="1"/>
    </xf>
    <xf numFmtId="185" fontId="20" fillId="2" borderId="97" xfId="0" applyNumberFormat="1" applyFont="1" applyFill="1" applyBorder="1" applyAlignment="1" applyProtection="1">
      <alignment vertical="center" shrinkToFit="1"/>
      <protection locked="0"/>
    </xf>
    <xf numFmtId="0" fontId="20" fillId="0" borderId="80" xfId="0" applyFont="1" applyBorder="1">
      <alignment vertical="center"/>
    </xf>
    <xf numFmtId="185" fontId="20" fillId="0" borderId="105" xfId="0" applyNumberFormat="1" applyFont="1" applyBorder="1" applyAlignment="1">
      <alignment vertical="center" shrinkToFit="1"/>
    </xf>
    <xf numFmtId="185" fontId="20" fillId="0" borderId="0" xfId="0" applyNumberFormat="1" applyFont="1">
      <alignment vertical="center"/>
    </xf>
    <xf numFmtId="0" fontId="23" fillId="0" borderId="104" xfId="0" applyFont="1" applyBorder="1">
      <alignment vertical="center"/>
    </xf>
    <xf numFmtId="0" fontId="23" fillId="0" borderId="0" xfId="0" applyFont="1">
      <alignment vertical="center"/>
    </xf>
    <xf numFmtId="179" fontId="0" fillId="0" borderId="28" xfId="0" applyNumberFormat="1" applyBorder="1" applyAlignment="1">
      <alignment horizontal="center" vertical="center"/>
    </xf>
    <xf numFmtId="38" fontId="48" fillId="7" borderId="28" xfId="1" applyFont="1" applyFill="1" applyBorder="1" applyAlignment="1" applyProtection="1">
      <alignment vertical="center"/>
    </xf>
    <xf numFmtId="38" fontId="48" fillId="7" borderId="88" xfId="1" applyFont="1" applyFill="1" applyBorder="1" applyAlignment="1" applyProtection="1">
      <alignment vertical="center"/>
    </xf>
    <xf numFmtId="38" fontId="48" fillId="7" borderId="126" xfId="1" applyFont="1" applyFill="1" applyBorder="1" applyProtection="1">
      <alignment vertical="center"/>
    </xf>
    <xf numFmtId="188" fontId="32" fillId="2" borderId="28" xfId="0" applyNumberFormat="1" applyFont="1" applyFill="1" applyBorder="1" applyAlignment="1" applyProtection="1">
      <alignment horizontal="right" vertical="center"/>
      <protection locked="0"/>
    </xf>
    <xf numFmtId="0" fontId="32" fillId="2" borderId="8" xfId="0" applyFont="1" applyFill="1" applyBorder="1" applyAlignment="1" applyProtection="1">
      <alignment horizontal="center" vertical="center"/>
      <protection locked="0"/>
    </xf>
    <xf numFmtId="0" fontId="26" fillId="0" borderId="0" xfId="0" applyFont="1" applyProtection="1">
      <alignment vertical="center"/>
    </xf>
    <xf numFmtId="0" fontId="27" fillId="0" borderId="0" xfId="0" applyFont="1" applyProtection="1">
      <alignment vertical="center"/>
    </xf>
    <xf numFmtId="188" fontId="27" fillId="0" borderId="0" xfId="0" applyNumberFormat="1" applyFont="1" applyProtection="1">
      <alignment vertical="center"/>
    </xf>
    <xf numFmtId="0" fontId="28" fillId="0" borderId="0" xfId="0" applyFont="1" applyProtection="1">
      <alignment vertical="center"/>
    </xf>
    <xf numFmtId="0" fontId="29" fillId="0" borderId="0" xfId="0" applyFont="1" applyProtection="1">
      <alignment vertical="center"/>
    </xf>
    <xf numFmtId="188" fontId="29" fillId="0" borderId="0" xfId="0" applyNumberFormat="1" applyFont="1" applyProtection="1">
      <alignment vertical="center"/>
    </xf>
    <xf numFmtId="0" fontId="30" fillId="0" borderId="0" xfId="0" applyFont="1" applyProtection="1">
      <alignment vertical="center"/>
    </xf>
    <xf numFmtId="0" fontId="31" fillId="0" borderId="0" xfId="0" applyFont="1" applyProtection="1">
      <alignment vertical="center"/>
    </xf>
    <xf numFmtId="0" fontId="32" fillId="0" borderId="0" xfId="0" applyFont="1" applyProtection="1">
      <alignment vertical="center"/>
    </xf>
    <xf numFmtId="188" fontId="32" fillId="0" borderId="0" xfId="0" applyNumberFormat="1" applyFont="1" applyProtection="1">
      <alignment vertical="center"/>
    </xf>
    <xf numFmtId="0" fontId="0" fillId="0" borderId="0" xfId="0" applyProtection="1">
      <alignment vertical="center"/>
    </xf>
    <xf numFmtId="0" fontId="32" fillId="0" borderId="0" xfId="0" applyFont="1" applyAlignment="1" applyProtection="1">
      <alignment horizontal="center" vertical="center"/>
    </xf>
    <xf numFmtId="0" fontId="33" fillId="0" borderId="0" xfId="0" applyFont="1" applyProtection="1">
      <alignment vertical="center"/>
    </xf>
    <xf numFmtId="0" fontId="32" fillId="0" borderId="8" xfId="0" applyFont="1" applyBorder="1" applyAlignment="1" applyProtection="1">
      <alignment horizontal="center" vertical="center" wrapText="1"/>
    </xf>
    <xf numFmtId="188" fontId="32" fillId="0" borderId="61" xfId="0" applyNumberFormat="1" applyFont="1" applyBorder="1" applyAlignment="1" applyProtection="1">
      <alignment horizontal="center" vertical="center" wrapText="1"/>
    </xf>
    <xf numFmtId="0" fontId="32" fillId="0" borderId="3" xfId="0" applyFont="1" applyBorder="1" applyAlignment="1" applyProtection="1">
      <alignment horizontal="right" vertical="center"/>
    </xf>
    <xf numFmtId="0" fontId="32" fillId="0" borderId="2" xfId="0" applyFont="1" applyBorder="1" applyProtection="1">
      <alignment vertical="center"/>
    </xf>
    <xf numFmtId="0" fontId="32" fillId="0" borderId="1" xfId="0" applyFont="1" applyBorder="1" applyProtection="1">
      <alignment vertical="center"/>
    </xf>
    <xf numFmtId="188" fontId="32" fillId="0" borderId="108" xfId="0" applyNumberFormat="1" applyFont="1" applyBorder="1" applyProtection="1">
      <alignment vertical="center"/>
    </xf>
    <xf numFmtId="188" fontId="32" fillId="0" borderId="63" xfId="0" applyNumberFormat="1" applyFont="1" applyBorder="1" applyProtection="1">
      <alignment vertical="center"/>
    </xf>
    <xf numFmtId="189" fontId="34" fillId="0" borderId="108" xfId="0" applyNumberFormat="1" applyFont="1" applyBorder="1" applyProtection="1">
      <alignment vertical="center"/>
    </xf>
    <xf numFmtId="0" fontId="32" fillId="0" borderId="14" xfId="0" applyFont="1" applyBorder="1" applyAlignment="1" applyProtection="1">
      <alignment horizontal="right" vertical="center"/>
    </xf>
    <xf numFmtId="0" fontId="32" fillId="0" borderId="16" xfId="0" applyFont="1" applyBorder="1" applyProtection="1">
      <alignment vertical="center"/>
    </xf>
    <xf numFmtId="190" fontId="39" fillId="6" borderId="109" xfId="0" applyNumberFormat="1" applyFont="1" applyFill="1" applyBorder="1" applyProtection="1">
      <alignment vertical="center"/>
    </xf>
    <xf numFmtId="189" fontId="40" fillId="0" borderId="66" xfId="0" applyNumberFormat="1" applyFont="1" applyFill="1" applyBorder="1" applyProtection="1">
      <alignment vertical="center"/>
    </xf>
    <xf numFmtId="0" fontId="41" fillId="0" borderId="0" xfId="0" applyFont="1" applyAlignment="1" applyProtection="1">
      <alignment horizontal="left" vertical="center"/>
    </xf>
    <xf numFmtId="0" fontId="32" fillId="0" borderId="110" xfId="0" applyFont="1" applyBorder="1" applyProtection="1">
      <alignment vertical="center"/>
    </xf>
    <xf numFmtId="190" fontId="39" fillId="6" borderId="112" xfId="0" applyNumberFormat="1" applyFont="1" applyFill="1" applyBorder="1" applyProtection="1">
      <alignment vertical="center"/>
    </xf>
    <xf numFmtId="189" fontId="40" fillId="0" borderId="113" xfId="0" applyNumberFormat="1" applyFont="1" applyFill="1" applyBorder="1" applyProtection="1">
      <alignment vertical="center"/>
    </xf>
    <xf numFmtId="0" fontId="32" fillId="0" borderId="110" xfId="0" applyFont="1" applyFill="1" applyBorder="1" applyAlignment="1" applyProtection="1">
      <alignment horizontal="center" vertical="center"/>
    </xf>
    <xf numFmtId="190" fontId="43" fillId="0" borderId="112" xfId="0" applyNumberFormat="1" applyFont="1" applyBorder="1" applyProtection="1">
      <alignment vertical="center"/>
    </xf>
    <xf numFmtId="189" fontId="44" fillId="0" borderId="113" xfId="0" applyNumberFormat="1" applyFont="1" applyFill="1" applyBorder="1" applyProtection="1">
      <alignment vertical="center"/>
    </xf>
    <xf numFmtId="0" fontId="32" fillId="0" borderId="13" xfId="0" applyFont="1" applyBorder="1" applyAlignment="1" applyProtection="1">
      <alignment horizontal="right" vertical="center"/>
    </xf>
    <xf numFmtId="0" fontId="32" fillId="0" borderId="115" xfId="0" applyFont="1" applyBorder="1" applyProtection="1">
      <alignment vertical="center"/>
    </xf>
    <xf numFmtId="188" fontId="32" fillId="0" borderId="116" xfId="0" applyNumberFormat="1" applyFont="1" applyBorder="1" applyAlignment="1" applyProtection="1">
      <alignment horizontal="right" vertical="center"/>
    </xf>
    <xf numFmtId="191" fontId="39" fillId="0" borderId="71" xfId="0" applyNumberFormat="1" applyFont="1" applyBorder="1" applyProtection="1">
      <alignment vertical="center"/>
    </xf>
    <xf numFmtId="189" fontId="40" fillId="0" borderId="116" xfId="0" applyNumberFormat="1" applyFont="1" applyFill="1" applyBorder="1" applyProtection="1">
      <alignment vertical="center"/>
    </xf>
    <xf numFmtId="0" fontId="32" fillId="0" borderId="9" xfId="0" applyFont="1" applyBorder="1" applyProtection="1">
      <alignment vertical="center"/>
    </xf>
    <xf numFmtId="188" fontId="32" fillId="0" borderId="62" xfId="0" applyNumberFormat="1" applyFont="1" applyBorder="1" applyAlignment="1" applyProtection="1">
      <alignment horizontal="right" vertical="center"/>
    </xf>
    <xf numFmtId="191" fontId="39" fillId="0" borderId="59" xfId="0" applyNumberFormat="1" applyFont="1" applyBorder="1" applyProtection="1">
      <alignment vertical="center"/>
    </xf>
    <xf numFmtId="189" fontId="29" fillId="0" borderId="62" xfId="0" applyNumberFormat="1" applyFont="1" applyFill="1" applyBorder="1" applyProtection="1">
      <alignment vertical="center"/>
    </xf>
    <xf numFmtId="0" fontId="32" fillId="0" borderId="5" xfId="0" applyFont="1" applyBorder="1" applyAlignment="1" applyProtection="1">
      <alignment horizontal="right" vertical="center"/>
    </xf>
    <xf numFmtId="0" fontId="32" fillId="0" borderId="8" xfId="0" applyFont="1" applyFill="1" applyBorder="1" applyAlignment="1" applyProtection="1">
      <alignment horizontal="center" vertical="center"/>
    </xf>
    <xf numFmtId="188" fontId="41" fillId="0" borderId="61" xfId="0" applyNumberFormat="1" applyFont="1" applyBorder="1" applyProtection="1">
      <alignment vertical="center"/>
    </xf>
    <xf numFmtId="188" fontId="39" fillId="0" borderId="60" xfId="0" applyNumberFormat="1" applyFont="1" applyBorder="1" applyProtection="1">
      <alignment vertical="center"/>
    </xf>
    <xf numFmtId="189" fontId="32" fillId="0" borderId="61" xfId="0" applyNumberFormat="1" applyFont="1" applyFill="1" applyBorder="1" applyProtection="1">
      <alignment vertical="center"/>
    </xf>
    <xf numFmtId="0" fontId="32" fillId="0" borderId="7" xfId="0" applyFont="1" applyBorder="1" applyAlignment="1" applyProtection="1">
      <alignment horizontal="left" vertical="center"/>
    </xf>
    <xf numFmtId="0" fontId="32" fillId="0" borderId="6" xfId="0" applyFont="1" applyBorder="1" applyAlignment="1" applyProtection="1">
      <alignment horizontal="left" vertical="center"/>
    </xf>
    <xf numFmtId="0" fontId="32" fillId="0" borderId="5" xfId="0" applyFont="1" applyBorder="1" applyAlignment="1" applyProtection="1">
      <alignment horizontal="center" vertical="center"/>
    </xf>
    <xf numFmtId="192" fontId="32" fillId="0" borderId="61" xfId="0" applyNumberFormat="1" applyFont="1" applyFill="1" applyBorder="1" applyProtection="1">
      <alignment vertical="center"/>
    </xf>
    <xf numFmtId="0" fontId="32" fillId="0" borderId="119" xfId="0" applyFont="1" applyBorder="1" applyProtection="1">
      <alignment vertical="center"/>
    </xf>
    <xf numFmtId="0" fontId="32" fillId="0" borderId="120" xfId="0" applyFont="1" applyBorder="1" applyProtection="1">
      <alignment vertical="center"/>
    </xf>
    <xf numFmtId="0" fontId="32" fillId="0" borderId="97" xfId="0" applyFont="1" applyBorder="1" applyProtection="1">
      <alignment vertical="center"/>
    </xf>
    <xf numFmtId="188" fontId="32" fillId="0" borderId="121" xfId="0" applyNumberFormat="1" applyFont="1" applyBorder="1" applyAlignment="1" applyProtection="1">
      <alignment horizontal="right" vertical="center"/>
    </xf>
    <xf numFmtId="188" fontId="32" fillId="0" borderId="93" xfId="0" applyNumberFormat="1" applyFont="1" applyBorder="1" applyProtection="1">
      <alignment vertical="center"/>
    </xf>
    <xf numFmtId="189" fontId="32" fillId="0" borderId="121" xfId="0" applyNumberFormat="1" applyFont="1" applyFill="1" applyBorder="1" applyProtection="1">
      <alignment vertical="center"/>
    </xf>
    <xf numFmtId="0" fontId="29" fillId="0" borderId="13" xfId="0" applyFont="1" applyBorder="1" applyProtection="1">
      <alignment vertical="center"/>
    </xf>
    <xf numFmtId="188" fontId="32" fillId="0" borderId="122" xfId="0" applyNumberFormat="1" applyFont="1" applyBorder="1" applyProtection="1">
      <alignment vertical="center"/>
    </xf>
    <xf numFmtId="188" fontId="39" fillId="0" borderId="70" xfId="0" applyNumberFormat="1" applyFont="1" applyBorder="1" applyProtection="1">
      <alignment vertical="center"/>
    </xf>
    <xf numFmtId="189" fontId="29" fillId="0" borderId="122" xfId="0" applyNumberFormat="1" applyFont="1" applyFill="1" applyBorder="1" applyProtection="1">
      <alignment vertical="center"/>
    </xf>
    <xf numFmtId="0" fontId="45" fillId="0" borderId="50" xfId="0" applyFont="1" applyBorder="1" applyAlignment="1" applyProtection="1">
      <alignment horizontal="left" vertical="center"/>
    </xf>
    <xf numFmtId="0" fontId="46" fillId="0" borderId="51" xfId="0" applyFont="1" applyBorder="1" applyAlignment="1" applyProtection="1">
      <alignment horizontal="left" vertical="center"/>
    </xf>
    <xf numFmtId="188" fontId="46" fillId="0" borderId="52" xfId="0" applyNumberFormat="1" applyFont="1" applyBorder="1" applyAlignment="1" applyProtection="1">
      <alignment horizontal="left" vertical="center"/>
    </xf>
    <xf numFmtId="188" fontId="47" fillId="0" borderId="50" xfId="0" applyNumberFormat="1" applyFont="1" applyBorder="1" applyProtection="1">
      <alignment vertical="center"/>
    </xf>
    <xf numFmtId="188" fontId="33" fillId="7" borderId="52" xfId="0" applyNumberFormat="1" applyFont="1" applyFill="1" applyBorder="1" applyProtection="1">
      <alignment vertical="center"/>
    </xf>
    <xf numFmtId="188" fontId="39" fillId="0" borderId="0" xfId="0" applyNumberFormat="1" applyFont="1" applyProtection="1">
      <alignment vertical="center"/>
    </xf>
    <xf numFmtId="189" fontId="32" fillId="0" borderId="0" xfId="0" applyNumberFormat="1" applyFont="1" applyProtection="1">
      <alignment vertical="center"/>
    </xf>
    <xf numFmtId="188" fontId="48" fillId="0" borderId="0" xfId="0" applyNumberFormat="1" applyFont="1" applyAlignment="1" applyProtection="1">
      <alignment horizontal="center" vertical="center"/>
    </xf>
    <xf numFmtId="189" fontId="48" fillId="0" borderId="0" xfId="0" applyNumberFormat="1" applyFont="1" applyAlignment="1" applyProtection="1">
      <alignment horizontal="center" vertical="center"/>
    </xf>
    <xf numFmtId="0" fontId="33" fillId="0" borderId="53" xfId="0" applyFont="1" applyBorder="1" applyProtection="1">
      <alignment vertical="center"/>
    </xf>
    <xf numFmtId="0" fontId="33" fillId="0" borderId="54" xfId="0" applyFont="1" applyBorder="1" applyProtection="1">
      <alignment vertical="center"/>
    </xf>
    <xf numFmtId="0" fontId="33" fillId="0" borderId="58" xfId="0" applyFont="1" applyBorder="1" applyProtection="1">
      <alignment vertical="center"/>
    </xf>
    <xf numFmtId="190" fontId="39" fillId="6" borderId="28" xfId="0" applyNumberFormat="1" applyFont="1" applyFill="1" applyBorder="1" applyProtection="1">
      <alignment vertical="center"/>
    </xf>
    <xf numFmtId="188" fontId="45" fillId="7" borderId="28" xfId="0" applyNumberFormat="1" applyFont="1" applyFill="1" applyBorder="1" applyProtection="1">
      <alignment vertical="center"/>
    </xf>
    <xf numFmtId="0" fontId="33" fillId="0" borderId="50" xfId="0" applyFont="1" applyBorder="1" applyProtection="1">
      <alignment vertical="center"/>
    </xf>
    <xf numFmtId="0" fontId="33" fillId="0" borderId="51" xfId="0" applyFont="1" applyBorder="1" applyProtection="1">
      <alignment vertical="center"/>
    </xf>
    <xf numFmtId="0" fontId="33" fillId="0" borderId="52" xfId="0" applyFont="1" applyBorder="1" applyProtection="1">
      <alignment vertical="center"/>
    </xf>
    <xf numFmtId="38" fontId="33" fillId="0" borderId="51" xfId="1" applyFont="1" applyBorder="1" applyProtection="1">
      <alignment vertical="center"/>
    </xf>
    <xf numFmtId="188" fontId="48" fillId="0" borderId="51" xfId="0" applyNumberFormat="1" applyFont="1" applyBorder="1" applyProtection="1">
      <alignment vertical="center"/>
    </xf>
    <xf numFmtId="0" fontId="33" fillId="0" borderId="123" xfId="0" applyFont="1" applyBorder="1" applyProtection="1">
      <alignment vertical="center"/>
    </xf>
    <xf numFmtId="38" fontId="33" fillId="0" borderId="124" xfId="1" applyFont="1" applyBorder="1" applyProtection="1">
      <alignment vertical="center"/>
    </xf>
    <xf numFmtId="0" fontId="33" fillId="0" borderId="124" xfId="0" applyFont="1" applyBorder="1" applyProtection="1">
      <alignment vertical="center"/>
    </xf>
    <xf numFmtId="188" fontId="48" fillId="0" borderId="124" xfId="0" applyNumberFormat="1" applyFont="1" applyBorder="1" applyProtection="1">
      <alignment vertical="center"/>
    </xf>
    <xf numFmtId="0" fontId="48" fillId="0" borderId="99" xfId="0" applyFont="1" applyBorder="1" applyProtection="1">
      <alignment vertical="center"/>
    </xf>
    <xf numFmtId="0" fontId="33" fillId="0" borderId="125" xfId="0" applyFont="1" applyBorder="1" applyAlignment="1" applyProtection="1">
      <alignment horizontal="right" vertical="center"/>
    </xf>
    <xf numFmtId="188" fontId="48" fillId="0" borderId="125" xfId="0" applyNumberFormat="1" applyFont="1" applyBorder="1" applyProtection="1">
      <alignment vertical="center"/>
    </xf>
    <xf numFmtId="188" fontId="33" fillId="2" borderId="28" xfId="0" applyNumberFormat="1" applyFont="1" applyFill="1" applyBorder="1" applyProtection="1">
      <alignment vertical="center"/>
      <protection locked="0"/>
    </xf>
    <xf numFmtId="0" fontId="0" fillId="2" borderId="28" xfId="0" applyFill="1" applyBorder="1" applyAlignment="1" applyProtection="1">
      <alignment horizontal="center" vertical="center"/>
      <protection locked="0"/>
    </xf>
    <xf numFmtId="179" fontId="0" fillId="2" borderId="28" xfId="0" applyNumberFormat="1" applyFill="1" applyBorder="1" applyAlignment="1" applyProtection="1">
      <alignment horizontal="center" vertical="center"/>
      <protection locked="0"/>
    </xf>
    <xf numFmtId="0" fontId="0" fillId="2" borderId="28" xfId="0" applyFill="1" applyBorder="1" applyProtection="1">
      <alignment vertical="center"/>
      <protection locked="0"/>
    </xf>
    <xf numFmtId="181" fontId="0" fillId="2" borderId="28" xfId="0" applyNumberFormat="1" applyFill="1" applyBorder="1" applyProtection="1">
      <alignment vertical="center"/>
      <protection locked="0"/>
    </xf>
    <xf numFmtId="0" fontId="50" fillId="0" borderId="0" xfId="0" applyFont="1">
      <alignment vertical="center"/>
    </xf>
    <xf numFmtId="0" fontId="51" fillId="0" borderId="0" xfId="0" applyFont="1">
      <alignment vertical="center"/>
    </xf>
    <xf numFmtId="0" fontId="52" fillId="0" borderId="0" xfId="0" applyFont="1">
      <alignment vertical="center"/>
    </xf>
    <xf numFmtId="0" fontId="52" fillId="0" borderId="8" xfId="0" applyFont="1" applyBorder="1">
      <alignment vertical="center"/>
    </xf>
    <xf numFmtId="180" fontId="52" fillId="0" borderId="8" xfId="0" applyNumberFormat="1" applyFont="1" applyBorder="1">
      <alignment vertical="center"/>
    </xf>
    <xf numFmtId="182" fontId="52" fillId="0" borderId="8" xfId="1" applyNumberFormat="1" applyFont="1" applyBorder="1">
      <alignment vertical="center"/>
    </xf>
    <xf numFmtId="179" fontId="52" fillId="0" borderId="8" xfId="0" applyNumberFormat="1" applyFont="1" applyBorder="1">
      <alignment vertical="center"/>
    </xf>
    <xf numFmtId="0" fontId="53" fillId="0" borderId="0" xfId="0" applyFont="1">
      <alignment vertical="center"/>
    </xf>
    <xf numFmtId="0" fontId="54" fillId="0" borderId="0" xfId="0" applyFont="1">
      <alignment vertical="center"/>
    </xf>
    <xf numFmtId="0" fontId="22" fillId="0" borderId="28" xfId="0" applyFont="1" applyBorder="1" applyAlignment="1">
      <alignment horizontal="center" vertical="center"/>
    </xf>
    <xf numFmtId="0" fontId="0" fillId="8" borderId="52" xfId="0" applyFill="1" applyBorder="1">
      <alignment vertical="center"/>
    </xf>
    <xf numFmtId="0" fontId="0" fillId="8" borderId="51" xfId="0" applyFill="1" applyBorder="1">
      <alignment vertical="center"/>
    </xf>
    <xf numFmtId="0" fontId="20" fillId="8" borderId="51" xfId="0" applyFont="1" applyFill="1" applyBorder="1">
      <alignment vertical="center"/>
    </xf>
    <xf numFmtId="0" fontId="23" fillId="8" borderId="50" xfId="0" applyFont="1" applyFill="1" applyBorder="1">
      <alignment vertical="center"/>
    </xf>
    <xf numFmtId="0" fontId="54" fillId="0" borderId="0" xfId="0" applyFont="1" applyAlignment="1">
      <alignment vertical="center" wrapText="1"/>
    </xf>
    <xf numFmtId="0" fontId="55" fillId="0" borderId="0" xfId="0" applyFont="1">
      <alignment vertical="center"/>
    </xf>
    <xf numFmtId="0" fontId="57" fillId="0" borderId="0" xfId="0" applyFont="1">
      <alignment vertical="center"/>
    </xf>
    <xf numFmtId="0" fontId="54" fillId="0" borderId="7" xfId="0" applyFont="1" applyBorder="1" applyAlignment="1">
      <alignment horizontal="centerContinuous" vertical="center"/>
    </xf>
    <xf numFmtId="0" fontId="54" fillId="0" borderId="5" xfId="0" applyFont="1" applyBorder="1" applyAlignment="1">
      <alignment horizontal="centerContinuous" vertical="center"/>
    </xf>
    <xf numFmtId="0" fontId="10" fillId="0" borderId="0" xfId="0" applyFont="1">
      <alignment vertical="center"/>
    </xf>
    <xf numFmtId="0" fontId="59" fillId="0" borderId="0" xfId="2" applyFont="1">
      <alignment vertical="center"/>
    </xf>
    <xf numFmtId="0" fontId="60" fillId="0" borderId="0" xfId="2" applyFont="1">
      <alignment vertical="center"/>
    </xf>
    <xf numFmtId="0" fontId="64" fillId="0" borderId="0" xfId="2" applyFont="1" applyAlignment="1">
      <alignment horizontal="left" vertical="center"/>
    </xf>
    <xf numFmtId="0" fontId="59" fillId="0" borderId="0" xfId="2" applyFont="1" applyAlignment="1">
      <alignment horizontal="distributed" vertical="center"/>
    </xf>
    <xf numFmtId="0" fontId="59" fillId="0" borderId="0" xfId="2" applyFont="1" applyAlignment="1">
      <alignment horizontal="right" vertical="center"/>
    </xf>
    <xf numFmtId="58" fontId="59" fillId="0" borderId="125" xfId="2" applyNumberFormat="1" applyFont="1" applyBorder="1">
      <alignment vertical="center"/>
    </xf>
    <xf numFmtId="0" fontId="65" fillId="0" borderId="0" xfId="2" applyFont="1" applyAlignment="1">
      <alignment horizontal="center" vertical="center"/>
    </xf>
    <xf numFmtId="0" fontId="68" fillId="0" borderId="0" xfId="2" applyFont="1">
      <alignment vertical="center"/>
    </xf>
    <xf numFmtId="0" fontId="61" fillId="0" borderId="8" xfId="2" applyFont="1" applyBorder="1" applyAlignment="1">
      <alignment horizontal="center" vertical="center" wrapText="1"/>
    </xf>
    <xf numFmtId="0" fontId="61" fillId="0" borderId="12" xfId="2" applyFont="1" applyBorder="1" applyAlignment="1">
      <alignment horizontal="center" vertical="center" wrapText="1"/>
    </xf>
    <xf numFmtId="0" fontId="60" fillId="0" borderId="144" xfId="2" applyFont="1" applyBorder="1">
      <alignment vertical="center"/>
    </xf>
    <xf numFmtId="0" fontId="60" fillId="0" borderId="145" xfId="2" applyFont="1" applyBorder="1">
      <alignment vertical="center"/>
    </xf>
    <xf numFmtId="0" fontId="60" fillId="0" borderId="125" xfId="2" applyFont="1" applyBorder="1">
      <alignment vertical="center"/>
    </xf>
    <xf numFmtId="0" fontId="64" fillId="0" borderId="125" xfId="2" applyFont="1" applyBorder="1">
      <alignment vertical="center"/>
    </xf>
    <xf numFmtId="0" fontId="60" fillId="0" borderId="147" xfId="2" applyFont="1" applyBorder="1">
      <alignment vertical="center"/>
    </xf>
    <xf numFmtId="0" fontId="60" fillId="0" borderId="2" xfId="2" applyFont="1" applyBorder="1">
      <alignment vertical="center"/>
    </xf>
    <xf numFmtId="0" fontId="64" fillId="0" borderId="63" xfId="2" applyFont="1" applyBorder="1" applyAlignment="1">
      <alignment horizontal="left" vertical="center"/>
    </xf>
    <xf numFmtId="0" fontId="60" fillId="0" borderId="148" xfId="2" applyFont="1" applyBorder="1">
      <alignment vertical="center"/>
    </xf>
    <xf numFmtId="0" fontId="60" fillId="0" borderId="54" xfId="2" applyFont="1" applyBorder="1">
      <alignment vertical="center"/>
    </xf>
    <xf numFmtId="193" fontId="59" fillId="0" borderId="8" xfId="2" applyNumberFormat="1" applyFont="1" applyBorder="1" applyProtection="1">
      <alignment vertical="center"/>
      <protection locked="0"/>
    </xf>
    <xf numFmtId="0" fontId="78" fillId="0" borderId="0" xfId="4" applyFont="1"/>
    <xf numFmtId="0" fontId="78" fillId="0" borderId="0" xfId="4" applyFont="1" applyAlignment="1">
      <alignment vertical="center"/>
    </xf>
    <xf numFmtId="0" fontId="79" fillId="0" borderId="0" xfId="4" applyFont="1"/>
    <xf numFmtId="0" fontId="72" fillId="0" borderId="8" xfId="4" applyFont="1" applyBorder="1" applyAlignment="1">
      <alignment horizontal="center"/>
    </xf>
    <xf numFmtId="0" fontId="56" fillId="0" borderId="0" xfId="4" applyFont="1"/>
    <xf numFmtId="0" fontId="80" fillId="0" borderId="0" xfId="4" applyFont="1"/>
    <xf numFmtId="0" fontId="66" fillId="0" borderId="0" xfId="2" applyFont="1" applyAlignment="1">
      <alignment horizontal="left" vertical="center"/>
    </xf>
    <xf numFmtId="0" fontId="16" fillId="0" borderId="0" xfId="4" applyFont="1"/>
    <xf numFmtId="0" fontId="16" fillId="0" borderId="0" xfId="4" applyFont="1" applyAlignment="1">
      <alignment vertical="top"/>
    </xf>
    <xf numFmtId="0" fontId="81" fillId="0" borderId="0" xfId="4" applyFont="1"/>
    <xf numFmtId="0" fontId="82" fillId="0" borderId="0" xfId="4" applyFont="1"/>
    <xf numFmtId="0" fontId="83" fillId="0" borderId="0" xfId="4" applyFont="1" applyAlignment="1">
      <alignment vertical="top"/>
    </xf>
    <xf numFmtId="0" fontId="83" fillId="0" borderId="0" xfId="5" applyFont="1" applyAlignment="1">
      <alignment vertical="top"/>
    </xf>
    <xf numFmtId="0" fontId="83" fillId="0" borderId="0" xfId="4" applyFont="1"/>
    <xf numFmtId="0" fontId="83" fillId="0" borderId="0" xfId="4" applyFont="1" applyAlignment="1">
      <alignment horizontal="left" vertical="top"/>
    </xf>
    <xf numFmtId="0" fontId="83" fillId="0" borderId="0" xfId="4" applyFont="1" applyAlignment="1">
      <alignment vertical="top" wrapText="1"/>
    </xf>
    <xf numFmtId="0" fontId="83" fillId="0" borderId="0" xfId="4" applyFont="1" applyAlignment="1">
      <alignment horizontal="left" vertical="top" wrapText="1"/>
    </xf>
    <xf numFmtId="176" fontId="83" fillId="0" borderId="0" xfId="6" applyNumberFormat="1" applyFont="1" applyAlignment="1">
      <alignment vertical="top" shrinkToFit="1"/>
    </xf>
    <xf numFmtId="176" fontId="83" fillId="8" borderId="0" xfId="6" applyNumberFormat="1" applyFont="1" applyFill="1" applyAlignment="1">
      <alignment vertical="center" wrapText="1" shrinkToFit="1"/>
    </xf>
    <xf numFmtId="0" fontId="83" fillId="0" borderId="0" xfId="6" applyFont="1" applyAlignment="1">
      <alignment vertical="top" shrinkToFit="1"/>
    </xf>
    <xf numFmtId="0" fontId="83" fillId="0" borderId="0" xfId="6" applyFont="1" applyAlignment="1">
      <alignment horizontal="left" vertical="top" shrinkToFit="1"/>
    </xf>
    <xf numFmtId="0" fontId="83" fillId="0" borderId="0" xfId="6" applyFont="1" applyAlignment="1">
      <alignment horizontal="left" vertical="top" wrapText="1" shrinkToFit="1"/>
    </xf>
    <xf numFmtId="0" fontId="83" fillId="0" borderId="0" xfId="6" applyFont="1" applyAlignment="1">
      <alignment vertical="top" wrapText="1" shrinkToFit="1"/>
    </xf>
    <xf numFmtId="0" fontId="85" fillId="0" borderId="0" xfId="4" applyFont="1"/>
    <xf numFmtId="0" fontId="86" fillId="0" borderId="0" xfId="4" applyFont="1" applyAlignment="1">
      <alignment horizontal="left" vertical="top"/>
    </xf>
    <xf numFmtId="194" fontId="83" fillId="0" borderId="0" xfId="4" applyNumberFormat="1" applyFont="1" applyAlignment="1">
      <alignment vertical="top"/>
    </xf>
    <xf numFmtId="0" fontId="86" fillId="0" borderId="0" xfId="4" applyFont="1" applyAlignment="1">
      <alignment vertical="top"/>
    </xf>
    <xf numFmtId="0" fontId="86" fillId="0" borderId="0" xfId="4" applyFont="1" applyAlignment="1">
      <alignment horizontal="center" vertical="top"/>
    </xf>
    <xf numFmtId="0" fontId="87" fillId="9" borderId="52" xfId="2" applyFont="1" applyFill="1" applyBorder="1" applyAlignment="1">
      <alignment horizontal="center" vertical="center"/>
    </xf>
    <xf numFmtId="0" fontId="87" fillId="9" borderId="28" xfId="2" applyFont="1" applyFill="1" applyBorder="1" applyAlignment="1">
      <alignment horizontal="center" vertical="center"/>
    </xf>
    <xf numFmtId="195" fontId="88" fillId="7" borderId="8" xfId="4" applyNumberFormat="1" applyFont="1" applyFill="1" applyBorder="1" applyAlignment="1">
      <alignment horizontal="center" vertical="center"/>
    </xf>
    <xf numFmtId="0" fontId="89" fillId="0" borderId="0" xfId="4" applyFont="1"/>
    <xf numFmtId="176" fontId="81" fillId="0" borderId="0" xfId="6" applyNumberFormat="1" applyFont="1" applyAlignment="1">
      <alignment vertical="center" shrinkToFit="1"/>
    </xf>
    <xf numFmtId="38" fontId="83" fillId="7" borderId="127" xfId="6" applyNumberFormat="1" applyFont="1" applyFill="1" applyBorder="1" applyAlignment="1">
      <alignment vertical="center" shrinkToFit="1"/>
    </xf>
    <xf numFmtId="38" fontId="83" fillId="7" borderId="129" xfId="6" applyNumberFormat="1" applyFont="1" applyFill="1" applyBorder="1" applyAlignment="1">
      <alignment vertical="center" shrinkToFit="1"/>
    </xf>
    <xf numFmtId="38" fontId="83" fillId="7" borderId="135" xfId="6" applyNumberFormat="1" applyFont="1" applyFill="1" applyBorder="1" applyAlignment="1">
      <alignment vertical="center" shrinkToFit="1"/>
    </xf>
    <xf numFmtId="38" fontId="83" fillId="0" borderId="182" xfId="6" applyNumberFormat="1" applyFont="1" applyBorder="1" applyAlignment="1">
      <alignment vertical="center" shrinkToFit="1"/>
    </xf>
    <xf numFmtId="38" fontId="83" fillId="7" borderId="134" xfId="6" applyNumberFormat="1" applyFont="1" applyFill="1" applyBorder="1" applyAlignment="1">
      <alignment vertical="center" shrinkToFit="1"/>
    </xf>
    <xf numFmtId="0" fontId="83" fillId="0" borderId="5" xfId="6" applyFont="1" applyBorder="1" applyAlignment="1">
      <alignment vertical="center" shrinkToFit="1"/>
    </xf>
    <xf numFmtId="38" fontId="83" fillId="0" borderId="13" xfId="6" applyNumberFormat="1" applyFont="1" applyBorder="1" applyAlignment="1" applyProtection="1">
      <alignment vertical="center" shrinkToFit="1"/>
      <protection locked="0"/>
    </xf>
    <xf numFmtId="38" fontId="83" fillId="0" borderId="0" xfId="6" applyNumberFormat="1" applyFont="1" applyAlignment="1" applyProtection="1">
      <alignment vertical="center" shrinkToFit="1"/>
      <protection locked="0"/>
    </xf>
    <xf numFmtId="38" fontId="83" fillId="0" borderId="1" xfId="6" applyNumberFormat="1" applyFont="1" applyBorder="1" applyAlignment="1" applyProtection="1">
      <alignment vertical="center" shrinkToFit="1"/>
      <protection locked="0"/>
    </xf>
    <xf numFmtId="38" fontId="83" fillId="0" borderId="8" xfId="6" applyNumberFormat="1" applyFont="1" applyBorder="1" applyAlignment="1" applyProtection="1">
      <alignment vertical="center" shrinkToFit="1"/>
      <protection locked="0"/>
    </xf>
    <xf numFmtId="38" fontId="83" fillId="7" borderId="8" xfId="6" applyNumberFormat="1" applyFont="1" applyFill="1" applyBorder="1" applyAlignment="1">
      <alignment vertical="center" shrinkToFit="1"/>
    </xf>
    <xf numFmtId="38" fontId="83" fillId="0" borderId="70" xfId="6" applyNumberFormat="1" applyFont="1" applyBorder="1" applyAlignment="1" applyProtection="1">
      <alignment vertical="center" shrinkToFit="1"/>
      <protection locked="0"/>
    </xf>
    <xf numFmtId="38" fontId="83" fillId="0" borderId="90" xfId="6" applyNumberFormat="1" applyFont="1" applyBorder="1" applyAlignment="1" applyProtection="1">
      <alignment vertical="center" shrinkToFit="1"/>
      <protection locked="0"/>
    </xf>
    <xf numFmtId="0" fontId="83" fillId="0" borderId="189" xfId="6" applyFont="1" applyBorder="1" applyAlignment="1">
      <alignment vertical="center" shrinkToFit="1"/>
    </xf>
    <xf numFmtId="38" fontId="83" fillId="0" borderId="5" xfId="6" applyNumberFormat="1" applyFont="1" applyBorder="1" applyAlignment="1" applyProtection="1">
      <alignment vertical="center" shrinkToFit="1"/>
      <protection locked="0"/>
    </xf>
    <xf numFmtId="38" fontId="83" fillId="0" borderId="7" xfId="6" applyNumberFormat="1" applyFont="1" applyBorder="1" applyAlignment="1" applyProtection="1">
      <alignment vertical="center" shrinkToFit="1"/>
      <protection locked="0"/>
    </xf>
    <xf numFmtId="38" fontId="83" fillId="0" borderId="60" xfId="6" applyNumberFormat="1" applyFont="1" applyBorder="1" applyAlignment="1" applyProtection="1">
      <alignment vertical="center" shrinkToFit="1"/>
      <protection locked="0"/>
    </xf>
    <xf numFmtId="0" fontId="83" fillId="0" borderId="90" xfId="6" applyFont="1" applyBorder="1" applyAlignment="1">
      <alignment vertical="center" shrinkToFit="1"/>
    </xf>
    <xf numFmtId="0" fontId="83" fillId="0" borderId="8" xfId="6" applyFont="1" applyBorder="1" applyAlignment="1" applyProtection="1">
      <alignment horizontal="center" vertical="center" shrinkToFit="1"/>
      <protection locked="0"/>
    </xf>
    <xf numFmtId="38" fontId="83" fillId="0" borderId="9" xfId="6" applyNumberFormat="1" applyFont="1" applyBorder="1" applyAlignment="1" applyProtection="1">
      <alignment vertical="center" shrinkToFit="1"/>
      <protection locked="0"/>
    </xf>
    <xf numFmtId="38" fontId="83" fillId="0" borderId="10" xfId="6" applyNumberFormat="1" applyFont="1" applyBorder="1" applyAlignment="1" applyProtection="1">
      <alignment vertical="center" shrinkToFit="1"/>
      <protection locked="0"/>
    </xf>
    <xf numFmtId="38" fontId="83" fillId="0" borderId="59" xfId="6" applyNumberFormat="1" applyFont="1" applyBorder="1" applyAlignment="1" applyProtection="1">
      <alignment vertical="center" shrinkToFit="1"/>
      <protection locked="0"/>
    </xf>
    <xf numFmtId="0" fontId="83" fillId="0" borderId="9" xfId="6" applyFont="1" applyBorder="1" applyAlignment="1" applyProtection="1">
      <alignment horizontal="center" vertical="center" shrinkToFit="1"/>
      <protection locked="0"/>
    </xf>
    <xf numFmtId="0" fontId="83" fillId="0" borderId="194" xfId="6" applyFont="1" applyBorder="1" applyAlignment="1">
      <alignment vertical="center" shrinkToFit="1"/>
    </xf>
    <xf numFmtId="0" fontId="0" fillId="0" borderId="0" xfId="7" applyFont="1" applyAlignment="1">
      <alignment horizontal="center" vertical="center" wrapText="1" shrinkToFit="1"/>
    </xf>
    <xf numFmtId="198" fontId="91" fillId="8" borderId="1" xfId="6" applyNumberFormat="1" applyFont="1" applyFill="1" applyBorder="1" applyAlignment="1">
      <alignment horizontal="center" vertical="center" wrapText="1" shrinkToFit="1"/>
    </xf>
    <xf numFmtId="0" fontId="88" fillId="8"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93" fillId="8" borderId="91" xfId="4" applyFont="1" applyFill="1" applyBorder="1" applyAlignment="1">
      <alignment horizontal="center" vertical="center" wrapText="1"/>
    </xf>
    <xf numFmtId="0" fontId="93" fillId="8" borderId="5" xfId="4" applyFont="1" applyFill="1" applyBorder="1" applyAlignment="1">
      <alignment horizontal="center" vertical="center"/>
    </xf>
    <xf numFmtId="0" fontId="93" fillId="8" borderId="8" xfId="4" applyFont="1" applyFill="1" applyBorder="1" applyAlignment="1">
      <alignment horizontal="center" vertical="center"/>
    </xf>
    <xf numFmtId="0" fontId="93" fillId="8" borderId="60" xfId="4" applyFont="1" applyFill="1" applyBorder="1" applyAlignment="1">
      <alignment horizontal="center" vertical="center"/>
    </xf>
    <xf numFmtId="0" fontId="93" fillId="8" borderId="8" xfId="6" applyFont="1" applyFill="1" applyBorder="1" applyAlignment="1">
      <alignment horizontal="center" vertical="center"/>
    </xf>
    <xf numFmtId="0" fontId="93" fillId="8" borderId="5" xfId="6" applyFont="1" applyFill="1" applyBorder="1" applyAlignment="1">
      <alignment horizontal="center" vertical="center"/>
    </xf>
    <xf numFmtId="0" fontId="93" fillId="8" borderId="90" xfId="6" applyFont="1" applyFill="1" applyBorder="1" applyAlignment="1">
      <alignment horizontal="center" vertical="center"/>
    </xf>
    <xf numFmtId="0" fontId="94" fillId="0" borderId="0" xfId="4" applyFont="1"/>
    <xf numFmtId="0" fontId="93" fillId="0" borderId="0" xfId="6" applyFont="1" applyAlignment="1">
      <alignment horizontal="left" vertical="center"/>
    </xf>
    <xf numFmtId="0" fontId="94" fillId="0" borderId="122" xfId="4" applyFont="1" applyBorder="1" applyAlignment="1">
      <alignment horizontal="center" vertical="center"/>
    </xf>
    <xf numFmtId="0" fontId="94" fillId="0" borderId="0" xfId="4" applyFont="1" applyAlignment="1">
      <alignment horizontal="center" vertical="center"/>
    </xf>
    <xf numFmtId="0" fontId="95" fillId="0" borderId="122" xfId="4" applyFont="1" applyBorder="1" applyAlignment="1">
      <alignment horizontal="center" vertical="center"/>
    </xf>
    <xf numFmtId="0" fontId="95" fillId="0" borderId="0" xfId="4" applyFont="1" applyAlignment="1">
      <alignment horizontal="center" vertical="center"/>
    </xf>
    <xf numFmtId="0" fontId="78" fillId="0" borderId="0" xfId="4" applyFont="1" applyAlignment="1">
      <alignment horizontal="center" vertical="center"/>
    </xf>
    <xf numFmtId="0" fontId="97" fillId="0" borderId="0" xfId="4" applyFont="1" applyAlignment="1">
      <alignment vertical="top"/>
    </xf>
    <xf numFmtId="0" fontId="98" fillId="0" borderId="0" xfId="2" applyFont="1">
      <alignment vertical="center"/>
    </xf>
    <xf numFmtId="0" fontId="59" fillId="0" borderId="0" xfId="2" applyFont="1" applyAlignment="1">
      <alignment vertical="top"/>
    </xf>
    <xf numFmtId="0" fontId="59" fillId="0" borderId="0" xfId="2" applyFont="1" applyAlignment="1">
      <alignment vertical="top" wrapText="1"/>
    </xf>
    <xf numFmtId="38" fontId="59" fillId="7" borderId="133" xfId="3" applyFont="1" applyFill="1" applyBorder="1" applyAlignment="1" applyProtection="1">
      <alignment horizontal="right" vertical="center"/>
    </xf>
    <xf numFmtId="38" fontId="59" fillId="7" borderId="135" xfId="3" applyFont="1" applyFill="1" applyBorder="1" applyAlignment="1" applyProtection="1">
      <alignment horizontal="right" vertical="center"/>
    </xf>
    <xf numFmtId="38" fontId="59" fillId="0" borderId="62" xfId="3" applyFont="1" applyBorder="1" applyAlignment="1" applyProtection="1">
      <alignment horizontal="right" vertical="center"/>
    </xf>
    <xf numFmtId="38" fontId="59" fillId="0" borderId="9" xfId="3" applyFont="1" applyBorder="1" applyAlignment="1" applyProtection="1">
      <alignment horizontal="right" vertical="center"/>
    </xf>
    <xf numFmtId="0" fontId="59" fillId="0" borderId="9" xfId="2" applyFont="1" applyBorder="1" applyAlignment="1">
      <alignment horizontal="center" vertical="center"/>
    </xf>
    <xf numFmtId="0" fontId="59" fillId="0" borderId="194" xfId="2" applyFont="1" applyBorder="1" applyAlignment="1">
      <alignment horizontal="center" vertical="center"/>
    </xf>
    <xf numFmtId="0" fontId="59" fillId="0" borderId="50" xfId="2" applyFont="1" applyBorder="1" applyAlignment="1">
      <alignment horizontal="center" vertical="center"/>
    </xf>
    <xf numFmtId="0" fontId="59" fillId="2" borderId="90" xfId="2" applyFont="1" applyFill="1" applyBorder="1" applyAlignment="1" applyProtection="1">
      <alignment horizontal="center" vertical="center" shrinkToFit="1"/>
      <protection locked="0"/>
    </xf>
    <xf numFmtId="0" fontId="59" fillId="2" borderId="8" xfId="2" applyFont="1" applyFill="1" applyBorder="1" applyAlignment="1" applyProtection="1">
      <alignment horizontal="center" vertical="center" shrinkToFit="1"/>
      <protection locked="0"/>
    </xf>
    <xf numFmtId="38" fontId="59" fillId="2" borderId="8" xfId="3" applyFont="1" applyFill="1" applyBorder="1" applyAlignment="1" applyProtection="1">
      <alignment horizontal="right" vertical="center" shrinkToFit="1"/>
      <protection locked="0"/>
    </xf>
    <xf numFmtId="38" fontId="59" fillId="2" borderId="61" xfId="3" applyFont="1" applyFill="1" applyBorder="1" applyAlignment="1" applyProtection="1">
      <alignment horizontal="right" vertical="center" shrinkToFit="1"/>
      <protection locked="0"/>
    </xf>
    <xf numFmtId="0" fontId="59" fillId="2" borderId="189" xfId="2" applyFont="1" applyFill="1" applyBorder="1" applyAlignment="1" applyProtection="1">
      <alignment horizontal="center" vertical="center" shrinkToFit="1"/>
      <protection locked="0"/>
    </xf>
    <xf numFmtId="0" fontId="59" fillId="2" borderId="1" xfId="2" applyFont="1" applyFill="1" applyBorder="1" applyAlignment="1" applyProtection="1">
      <alignment horizontal="center" vertical="center" shrinkToFit="1"/>
      <protection locked="0"/>
    </xf>
    <xf numFmtId="38" fontId="59" fillId="2" borderId="1" xfId="3" applyFont="1" applyFill="1" applyBorder="1" applyAlignment="1" applyProtection="1">
      <alignment horizontal="right" vertical="center" shrinkToFit="1"/>
      <protection locked="0"/>
    </xf>
    <xf numFmtId="38" fontId="59" fillId="2" borderId="108" xfId="3" applyFont="1" applyFill="1" applyBorder="1" applyAlignment="1" applyProtection="1">
      <alignment horizontal="right" vertical="center" shrinkToFit="1"/>
      <protection locked="0"/>
    </xf>
    <xf numFmtId="0" fontId="54" fillId="2" borderId="28" xfId="0" applyFont="1" applyFill="1" applyBorder="1" applyAlignment="1" applyProtection="1">
      <alignment horizontal="center" vertical="center"/>
      <protection locked="0"/>
    </xf>
    <xf numFmtId="0" fontId="54" fillId="2" borderId="28" xfId="0" applyFont="1" applyFill="1" applyBorder="1" applyAlignment="1" applyProtection="1">
      <alignment horizontal="center" vertical="center" shrinkToFit="1"/>
      <protection locked="0"/>
    </xf>
    <xf numFmtId="0" fontId="54" fillId="2" borderId="28" xfId="0" applyFont="1" applyFill="1" applyBorder="1" applyProtection="1">
      <alignment vertical="center"/>
      <protection locked="0"/>
    </xf>
    <xf numFmtId="0" fontId="56" fillId="2" borderId="28" xfId="0" applyFont="1" applyFill="1" applyBorder="1" applyProtection="1">
      <alignment vertical="center"/>
      <protection locked="0"/>
    </xf>
    <xf numFmtId="0" fontId="68" fillId="0" borderId="0" xfId="2" applyFont="1" applyProtection="1">
      <alignment vertical="center"/>
    </xf>
    <xf numFmtId="0" fontId="59" fillId="0" borderId="0" xfId="2" applyFont="1" applyProtection="1">
      <alignment vertical="center"/>
    </xf>
    <xf numFmtId="0" fontId="59" fillId="0" borderId="0" xfId="2" applyFont="1" applyAlignment="1" applyProtection="1">
      <alignment horizontal="left" vertical="center"/>
    </xf>
    <xf numFmtId="0" fontId="66" fillId="0" borderId="0" xfId="2" applyFont="1" applyProtection="1">
      <alignment vertical="center"/>
    </xf>
    <xf numFmtId="49" fontId="66" fillId="0" borderId="0" xfId="2" applyNumberFormat="1" applyFont="1" applyProtection="1">
      <alignment vertical="center"/>
    </xf>
    <xf numFmtId="0" fontId="65" fillId="0" borderId="0" xfId="2" applyFont="1" applyAlignment="1" applyProtection="1">
      <alignment horizontal="center" vertical="center"/>
    </xf>
    <xf numFmtId="0" fontId="65" fillId="0" borderId="0" xfId="2" applyFont="1" applyAlignment="1" applyProtection="1">
      <alignment horizontal="left" vertical="center"/>
    </xf>
    <xf numFmtId="0" fontId="59" fillId="0" borderId="0" xfId="2" applyFont="1" applyAlignment="1" applyProtection="1">
      <alignment horizontal="right" vertical="center"/>
    </xf>
    <xf numFmtId="58" fontId="59" fillId="0" borderId="125" xfId="2" applyNumberFormat="1" applyFont="1" applyBorder="1" applyProtection="1">
      <alignment vertical="center"/>
    </xf>
    <xf numFmtId="0" fontId="59" fillId="0" borderId="0" xfId="2" applyFont="1" applyAlignment="1" applyProtection="1">
      <alignment horizontal="distributed" vertical="center"/>
    </xf>
    <xf numFmtId="0" fontId="62" fillId="0" borderId="0" xfId="2" applyFont="1" applyProtection="1">
      <alignment vertical="center"/>
    </xf>
    <xf numFmtId="0" fontId="64" fillId="0" borderId="0" xfId="2" applyFont="1" applyProtection="1">
      <alignment vertical="center"/>
    </xf>
    <xf numFmtId="0" fontId="64" fillId="0" borderId="0" xfId="2" applyFont="1" applyAlignment="1" applyProtection="1">
      <alignment horizontal="left" vertical="center"/>
    </xf>
    <xf numFmtId="0" fontId="59" fillId="0" borderId="133" xfId="2" applyFont="1" applyBorder="1" applyAlignment="1" applyProtection="1">
      <alignment horizontal="right" vertical="center"/>
    </xf>
    <xf numFmtId="0" fontId="61" fillId="0" borderId="0" xfId="2" applyFont="1" applyAlignment="1" applyProtection="1">
      <alignment horizontal="center" vertical="center"/>
    </xf>
    <xf numFmtId="0" fontId="61" fillId="0" borderId="0" xfId="2" applyFont="1" applyProtection="1">
      <alignment vertical="center"/>
    </xf>
    <xf numFmtId="0" fontId="60" fillId="0" borderId="0" xfId="2" applyFont="1" applyProtection="1">
      <alignment vertical="center"/>
    </xf>
    <xf numFmtId="0" fontId="60" fillId="0" borderId="0" xfId="2" applyFont="1" applyAlignment="1" applyProtection="1">
      <alignment horizontal="left" vertical="center"/>
    </xf>
    <xf numFmtId="0" fontId="60" fillId="0" borderId="0" xfId="2" applyFont="1" applyAlignment="1" applyProtection="1">
      <alignment horizontal="right" vertical="center" wrapText="1"/>
    </xf>
    <xf numFmtId="0" fontId="60" fillId="0" borderId="0" xfId="2" applyFont="1" applyAlignment="1" applyProtection="1">
      <alignment horizontal="center" vertical="center" wrapText="1"/>
    </xf>
    <xf numFmtId="0" fontId="60" fillId="0" borderId="0" xfId="2" applyFont="1" applyAlignment="1" applyProtection="1">
      <alignment vertical="center" wrapText="1"/>
    </xf>
    <xf numFmtId="0" fontId="60" fillId="0" borderId="0" xfId="2" applyFont="1" applyAlignment="1" applyProtection="1">
      <alignment horizontal="center" vertical="center"/>
    </xf>
    <xf numFmtId="49" fontId="60" fillId="0" borderId="0" xfId="2" applyNumberFormat="1" applyFont="1" applyAlignment="1" applyProtection="1">
      <alignment vertical="center" shrinkToFit="1"/>
    </xf>
    <xf numFmtId="0" fontId="59" fillId="0" borderId="0" xfId="2" applyFont="1" applyAlignment="1" applyProtection="1">
      <alignment vertical="center" wrapText="1"/>
    </xf>
    <xf numFmtId="0" fontId="61" fillId="0" borderId="0" xfId="2" applyFont="1" applyAlignment="1" applyProtection="1">
      <alignment horizontal="left" vertical="top"/>
    </xf>
    <xf numFmtId="0" fontId="61" fillId="0" borderId="0" xfId="2" applyFont="1" applyAlignment="1" applyProtection="1">
      <alignment vertical="top" wrapText="1"/>
    </xf>
    <xf numFmtId="0" fontId="61" fillId="0" borderId="0" xfId="2" applyFont="1" applyAlignment="1" applyProtection="1">
      <alignment vertical="top"/>
    </xf>
    <xf numFmtId="0" fontId="59" fillId="0" borderId="0" xfId="2" applyFont="1" applyAlignment="1" applyProtection="1">
      <alignment horizontal="left" vertical="center" wrapText="1"/>
    </xf>
    <xf numFmtId="0" fontId="60" fillId="0" borderId="0" xfId="2" applyFont="1" applyAlignment="1" applyProtection="1">
      <alignment horizontal="right" vertical="center"/>
    </xf>
    <xf numFmtId="0" fontId="59" fillId="0" borderId="54" xfId="2" applyFont="1" applyBorder="1" applyProtection="1">
      <alignment vertical="center"/>
    </xf>
    <xf numFmtId="0" fontId="60" fillId="0" borderId="54" xfId="2" applyFont="1" applyBorder="1" applyAlignment="1" applyProtection="1">
      <alignment vertical="center" wrapText="1"/>
    </xf>
    <xf numFmtId="0" fontId="60" fillId="0" borderId="58" xfId="2" applyFont="1" applyBorder="1" applyAlignment="1" applyProtection="1">
      <alignment vertical="center" wrapText="1"/>
    </xf>
    <xf numFmtId="0" fontId="59" fillId="0" borderId="129" xfId="2" applyFont="1" applyBorder="1" applyAlignment="1" applyProtection="1">
      <alignment horizontal="right" vertical="center"/>
    </xf>
    <xf numFmtId="0" fontId="61" fillId="8" borderId="0" xfId="2" applyFont="1" applyFill="1" applyAlignment="1" applyProtection="1">
      <alignment horizontal="center" vertical="center"/>
    </xf>
    <xf numFmtId="0" fontId="61" fillId="8" borderId="0" xfId="2" applyFont="1" applyFill="1" applyProtection="1">
      <alignment vertical="center"/>
    </xf>
    <xf numFmtId="0" fontId="59" fillId="8" borderId="0" xfId="2" applyFont="1" applyFill="1" applyAlignment="1" applyProtection="1">
      <alignment horizontal="center" vertical="center" wrapText="1"/>
    </xf>
    <xf numFmtId="0" fontId="59" fillId="8" borderId="0" xfId="2" applyFont="1" applyFill="1" applyAlignment="1" applyProtection="1">
      <alignment horizontal="center" vertical="center"/>
    </xf>
    <xf numFmtId="0" fontId="63" fillId="8" borderId="0" xfId="2" applyFont="1" applyFill="1" applyAlignment="1" applyProtection="1">
      <alignment horizontal="center" vertical="center"/>
    </xf>
    <xf numFmtId="0" fontId="59" fillId="8" borderId="0" xfId="2" applyFont="1" applyFill="1" applyAlignment="1" applyProtection="1">
      <alignment horizontal="right" vertical="center"/>
    </xf>
    <xf numFmtId="0" fontId="61" fillId="0" borderId="0" xfId="2" applyFont="1" applyAlignment="1" applyProtection="1">
      <alignment horizontal="left" vertical="center"/>
    </xf>
    <xf numFmtId="0" fontId="75" fillId="0" borderId="0" xfId="2" applyFont="1" applyAlignment="1" applyProtection="1">
      <alignment horizontal="center" vertical="center"/>
    </xf>
    <xf numFmtId="0" fontId="59" fillId="0" borderId="0" xfId="2" applyFont="1" applyAlignment="1" applyProtection="1">
      <alignment vertical="center" shrinkToFit="1"/>
    </xf>
    <xf numFmtId="0" fontId="60" fillId="0" borderId="0" xfId="2" applyFont="1" applyAlignment="1" applyProtection="1">
      <alignment horizontal="distributed" vertical="center"/>
    </xf>
    <xf numFmtId="0" fontId="7" fillId="0" borderId="0" xfId="2" applyAlignment="1" applyProtection="1">
      <alignment vertical="center" wrapText="1"/>
    </xf>
    <xf numFmtId="0" fontId="60" fillId="0" borderId="51" xfId="2" applyFont="1" applyBorder="1" applyProtection="1">
      <alignment vertical="center"/>
    </xf>
    <xf numFmtId="0" fontId="60" fillId="0" borderId="52" xfId="2" applyFont="1" applyBorder="1" applyProtection="1">
      <alignment vertical="center"/>
    </xf>
    <xf numFmtId="0" fontId="73" fillId="9" borderId="52" xfId="2" applyFont="1" applyFill="1" applyBorder="1" applyProtection="1">
      <alignment vertical="center"/>
    </xf>
    <xf numFmtId="0" fontId="72" fillId="0" borderId="0" xfId="2" applyFont="1" applyProtection="1">
      <alignment vertical="center"/>
    </xf>
    <xf numFmtId="0" fontId="59" fillId="0" borderId="176" xfId="2" applyFont="1" applyBorder="1" applyProtection="1">
      <alignment vertical="center"/>
    </xf>
    <xf numFmtId="0" fontId="59" fillId="0" borderId="155" xfId="2" applyFont="1" applyBorder="1" applyProtection="1">
      <alignment vertical="center"/>
    </xf>
    <xf numFmtId="0" fontId="7" fillId="0" borderId="155" xfId="2" applyBorder="1" applyProtection="1">
      <alignment vertical="center"/>
    </xf>
    <xf numFmtId="0" fontId="60" fillId="0" borderId="154" xfId="2" applyFont="1" applyBorder="1" applyProtection="1">
      <alignment vertical="center"/>
    </xf>
    <xf numFmtId="0" fontId="61" fillId="0" borderId="0" xfId="2" applyFont="1" applyAlignment="1" applyProtection="1">
      <alignment vertical="center" wrapText="1"/>
    </xf>
    <xf numFmtId="0" fontId="7" fillId="0" borderId="0" xfId="2" applyProtection="1">
      <alignment vertical="center"/>
    </xf>
    <xf numFmtId="0" fontId="59" fillId="0" borderId="175" xfId="2" applyFont="1" applyBorder="1" applyProtection="1">
      <alignment vertical="center"/>
    </xf>
    <xf numFmtId="0" fontId="59" fillId="0" borderId="46" xfId="2" applyFont="1" applyBorder="1" applyProtection="1">
      <alignment vertical="center"/>
    </xf>
    <xf numFmtId="0" fontId="7" fillId="0" borderId="46" xfId="2" applyBorder="1" applyProtection="1">
      <alignment vertical="center"/>
    </xf>
    <xf numFmtId="0" fontId="60" fillId="0" borderId="160" xfId="2" applyFont="1" applyBorder="1" applyProtection="1">
      <alignment vertical="center"/>
    </xf>
    <xf numFmtId="0" fontId="60" fillId="0" borderId="84" xfId="2" applyFont="1" applyBorder="1" applyProtection="1">
      <alignment vertical="center"/>
    </xf>
    <xf numFmtId="0" fontId="59" fillId="0" borderId="0" xfId="2" applyFont="1" applyAlignment="1" applyProtection="1">
      <alignment horizontal="distributed" vertical="center" wrapText="1"/>
    </xf>
    <xf numFmtId="0" fontId="59" fillId="0" borderId="0" xfId="2" applyFont="1" applyAlignment="1" applyProtection="1">
      <alignment horizontal="center" vertical="center" wrapText="1"/>
    </xf>
    <xf numFmtId="0" fontId="60" fillId="0" borderId="58" xfId="2" applyFont="1" applyBorder="1" applyAlignment="1" applyProtection="1">
      <alignment horizontal="right" vertical="center"/>
    </xf>
    <xf numFmtId="0" fontId="71" fillId="0" borderId="0" xfId="2" applyFont="1" applyProtection="1">
      <alignment vertical="center"/>
    </xf>
    <xf numFmtId="0" fontId="70" fillId="0" borderId="0" xfId="2" applyFont="1" applyProtection="1">
      <alignment vertical="center"/>
    </xf>
    <xf numFmtId="0" fontId="60" fillId="0" borderId="6" xfId="2" applyFont="1" applyBorder="1" applyProtection="1">
      <alignment vertical="center"/>
    </xf>
    <xf numFmtId="0" fontId="70" fillId="0" borderId="14" xfId="2" applyFont="1" applyBorder="1" applyProtection="1">
      <alignment vertical="center"/>
    </xf>
    <xf numFmtId="0" fontId="70" fillId="0" borderId="82" xfId="2" applyFont="1" applyBorder="1" applyProtection="1">
      <alignment vertical="center"/>
    </xf>
    <xf numFmtId="0" fontId="60" fillId="0" borderId="100" xfId="2" applyFont="1" applyBorder="1" applyProtection="1">
      <alignment vertical="center"/>
    </xf>
    <xf numFmtId="0" fontId="59" fillId="0" borderId="169" xfId="2" applyFont="1" applyBorder="1" applyProtection="1">
      <alignment vertical="center"/>
    </xf>
    <xf numFmtId="0" fontId="59" fillId="0" borderId="169" xfId="2" applyFont="1" applyBorder="1" applyAlignment="1" applyProtection="1">
      <alignment horizontal="center" vertical="center" wrapText="1"/>
    </xf>
    <xf numFmtId="0" fontId="59" fillId="0" borderId="169" xfId="2" applyFont="1" applyBorder="1" applyAlignment="1" applyProtection="1">
      <alignment horizontal="distributed" vertical="center"/>
    </xf>
    <xf numFmtId="0" fontId="59" fillId="0" borderId="48" xfId="2" applyFont="1" applyBorder="1" applyProtection="1">
      <alignment vertical="center"/>
    </xf>
    <xf numFmtId="0" fontId="59" fillId="0" borderId="48" xfId="2" applyFont="1" applyBorder="1" applyAlignment="1" applyProtection="1">
      <alignment horizontal="center" vertical="center" wrapText="1"/>
    </xf>
    <xf numFmtId="0" fontId="59" fillId="0" borderId="48" xfId="2" applyFont="1" applyBorder="1" applyAlignment="1" applyProtection="1">
      <alignment horizontal="distributed" vertical="center"/>
    </xf>
    <xf numFmtId="0" fontId="59" fillId="0" borderId="161" xfId="2" applyFont="1" applyBorder="1" applyProtection="1">
      <alignment vertical="center"/>
    </xf>
    <xf numFmtId="0" fontId="59" fillId="0" borderId="161" xfId="2" applyFont="1" applyBorder="1" applyAlignment="1" applyProtection="1">
      <alignment horizontal="center" vertical="center" wrapText="1"/>
    </xf>
    <xf numFmtId="0" fontId="59" fillId="0" borderId="48" xfId="2" applyFont="1" applyBorder="1" applyAlignment="1" applyProtection="1">
      <alignment vertical="center" wrapText="1"/>
    </xf>
    <xf numFmtId="0" fontId="59" fillId="0" borderId="36" xfId="2" applyFont="1" applyBorder="1" applyProtection="1">
      <alignment vertical="center"/>
    </xf>
    <xf numFmtId="0" fontId="59" fillId="0" borderId="30" xfId="2" applyFont="1" applyBorder="1" applyAlignment="1" applyProtection="1">
      <alignment horizontal="center" vertical="center" wrapText="1"/>
    </xf>
    <xf numFmtId="0" fontId="59" fillId="0" borderId="46" xfId="2" applyFont="1" applyBorder="1" applyAlignment="1" applyProtection="1">
      <alignment horizontal="center" vertical="center" wrapText="1"/>
    </xf>
    <xf numFmtId="0" fontId="59" fillId="0" borderId="46" xfId="2" applyFont="1" applyBorder="1" applyAlignment="1" applyProtection="1">
      <alignment horizontal="distributed" vertical="center"/>
    </xf>
    <xf numFmtId="0" fontId="59" fillId="0" borderId="37" xfId="2" applyFont="1" applyBorder="1" applyProtection="1">
      <alignment vertical="center"/>
    </xf>
    <xf numFmtId="0" fontId="59" fillId="0" borderId="161" xfId="2" applyFont="1" applyBorder="1" applyAlignment="1" applyProtection="1">
      <alignment horizontal="distributed" vertical="center"/>
    </xf>
    <xf numFmtId="0" fontId="59" fillId="0" borderId="45" xfId="2" applyFont="1" applyBorder="1" applyProtection="1">
      <alignment vertical="center"/>
    </xf>
    <xf numFmtId="0" fontId="59" fillId="0" borderId="80" xfId="2" applyFont="1" applyBorder="1" applyProtection="1">
      <alignment vertical="center"/>
    </xf>
    <xf numFmtId="0" fontId="59" fillId="0" borderId="125" xfId="2" applyFont="1" applyBorder="1" applyProtection="1">
      <alignment vertical="center"/>
    </xf>
    <xf numFmtId="0" fontId="59" fillId="0" borderId="125" xfId="2" applyFont="1" applyBorder="1" applyAlignment="1" applyProtection="1">
      <alignment horizontal="center" vertical="center" wrapText="1"/>
    </xf>
    <xf numFmtId="0" fontId="59" fillId="0" borderId="125" xfId="2" applyFont="1" applyBorder="1" applyAlignment="1" applyProtection="1">
      <alignment horizontal="distributed" vertical="center"/>
    </xf>
    <xf numFmtId="0" fontId="59" fillId="0" borderId="156" xfId="2" applyFont="1" applyBorder="1" applyProtection="1">
      <alignment vertical="center"/>
    </xf>
    <xf numFmtId="0" fontId="59" fillId="0" borderId="155" xfId="2" applyFont="1" applyBorder="1" applyAlignment="1" applyProtection="1">
      <alignment horizontal="center" vertical="center" wrapText="1"/>
    </xf>
    <xf numFmtId="0" fontId="59" fillId="0" borderId="155" xfId="2" applyFont="1" applyBorder="1" applyAlignment="1" applyProtection="1">
      <alignment horizontal="distributed" vertical="center"/>
    </xf>
    <xf numFmtId="0" fontId="59" fillId="0" borderId="154" xfId="2" applyFont="1" applyBorder="1" applyAlignment="1" applyProtection="1">
      <alignment horizontal="center" vertical="center" wrapText="1"/>
    </xf>
    <xf numFmtId="0" fontId="59" fillId="0" borderId="163" xfId="2" applyFont="1" applyBorder="1" applyAlignment="1" applyProtection="1">
      <alignment horizontal="center" vertical="center" wrapText="1"/>
    </xf>
    <xf numFmtId="0" fontId="59" fillId="0" borderId="160" xfId="2" applyFont="1" applyBorder="1" applyAlignment="1" applyProtection="1">
      <alignment horizontal="center" vertical="center" wrapText="1"/>
    </xf>
    <xf numFmtId="0" fontId="59" fillId="0" borderId="162" xfId="2" applyFont="1" applyBorder="1" applyAlignment="1" applyProtection="1">
      <alignment horizontal="center" vertical="center" wrapText="1"/>
    </xf>
    <xf numFmtId="0" fontId="59" fillId="0" borderId="166" xfId="2" applyFont="1" applyBorder="1" applyProtection="1">
      <alignment vertical="center"/>
    </xf>
    <xf numFmtId="0" fontId="59" fillId="0" borderId="165" xfId="2" applyFont="1" applyBorder="1" applyProtection="1">
      <alignment vertical="center"/>
    </xf>
    <xf numFmtId="0" fontId="59" fillId="0" borderId="165" xfId="2" applyFont="1" applyBorder="1" applyAlignment="1" applyProtection="1">
      <alignment horizontal="center" vertical="center" wrapText="1"/>
    </xf>
    <xf numFmtId="0" fontId="59" fillId="0" borderId="165" xfId="2" applyFont="1" applyBorder="1" applyAlignment="1" applyProtection="1">
      <alignment horizontal="distributed" vertical="center"/>
    </xf>
    <xf numFmtId="0" fontId="59" fillId="0" borderId="164" xfId="2" applyFont="1" applyBorder="1" applyAlignment="1" applyProtection="1">
      <alignment horizontal="center" vertical="center" wrapText="1"/>
    </xf>
    <xf numFmtId="0" fontId="59" fillId="0" borderId="160" xfId="2" applyFont="1" applyBorder="1" applyAlignment="1" applyProtection="1">
      <alignment vertical="center" wrapText="1"/>
    </xf>
    <xf numFmtId="0" fontId="59" fillId="0" borderId="13" xfId="2" applyFont="1" applyBorder="1" applyProtection="1">
      <alignment vertical="center"/>
    </xf>
    <xf numFmtId="0" fontId="59" fillId="0" borderId="122" xfId="2" applyFont="1" applyBorder="1" applyAlignment="1" applyProtection="1">
      <alignment horizontal="center" vertical="center" wrapText="1"/>
    </xf>
    <xf numFmtId="0" fontId="59" fillId="0" borderId="168" xfId="2" applyFont="1" applyBorder="1" applyAlignment="1" applyProtection="1">
      <alignment horizontal="center" vertical="center" wrapText="1"/>
    </xf>
    <xf numFmtId="0" fontId="59" fillId="0" borderId="104" xfId="2" applyFont="1" applyBorder="1" applyAlignment="1" applyProtection="1">
      <alignment horizontal="center" vertical="center" wrapText="1"/>
    </xf>
    <xf numFmtId="0" fontId="59" fillId="0" borderId="31" xfId="2" applyFont="1" applyBorder="1" applyAlignment="1" applyProtection="1">
      <alignment horizontal="center" vertical="center" wrapText="1"/>
    </xf>
    <xf numFmtId="0" fontId="59" fillId="0" borderId="29" xfId="2" applyFont="1" applyBorder="1" applyAlignment="1" applyProtection="1">
      <alignment horizontal="center" vertical="center" wrapText="1"/>
    </xf>
    <xf numFmtId="0" fontId="60" fillId="0" borderId="122" xfId="2" applyFont="1" applyBorder="1" applyAlignment="1" applyProtection="1">
      <alignment horizontal="center" vertical="center"/>
    </xf>
    <xf numFmtId="0" fontId="60" fillId="0" borderId="133" xfId="2" applyFont="1" applyBorder="1" applyAlignment="1" applyProtection="1">
      <alignment horizontal="center" vertical="center"/>
    </xf>
    <xf numFmtId="0" fontId="59" fillId="0" borderId="50" xfId="2" applyFont="1" applyBorder="1" applyProtection="1">
      <alignment vertical="center"/>
    </xf>
    <xf numFmtId="0" fontId="59" fillId="0" borderId="51" xfId="2" applyFont="1" applyBorder="1" applyProtection="1">
      <alignment vertical="center"/>
    </xf>
    <xf numFmtId="0" fontId="59" fillId="0" borderId="51" xfId="2" applyFont="1" applyBorder="1" applyAlignment="1" applyProtection="1">
      <alignment horizontal="center" vertical="center" wrapText="1"/>
    </xf>
    <xf numFmtId="0" fontId="59" fillId="0" borderId="51" xfId="2" applyFont="1" applyBorder="1" applyAlignment="1" applyProtection="1">
      <alignment horizontal="distributed" vertical="center"/>
    </xf>
    <xf numFmtId="0" fontId="59" fillId="0" borderId="152" xfId="2" applyFont="1" applyBorder="1" applyProtection="1">
      <alignment vertical="center"/>
    </xf>
    <xf numFmtId="0" fontId="59" fillId="0" borderId="152" xfId="2" applyFont="1" applyBorder="1" applyAlignment="1" applyProtection="1">
      <alignment horizontal="distributed" vertical="center"/>
    </xf>
    <xf numFmtId="0" fontId="59" fillId="0" borderId="152" xfId="2" applyFont="1" applyBorder="1" applyAlignment="1" applyProtection="1">
      <alignment horizontal="center" vertical="center" wrapText="1"/>
    </xf>
    <xf numFmtId="0" fontId="60" fillId="0" borderId="151" xfId="2" applyFont="1" applyBorder="1" applyProtection="1">
      <alignment vertical="center"/>
    </xf>
    <xf numFmtId="0" fontId="59" fillId="0" borderId="5" xfId="2" applyFont="1" applyBorder="1" applyProtection="1">
      <alignment vertical="center"/>
    </xf>
    <xf numFmtId="0" fontId="59" fillId="0" borderId="7" xfId="2" applyFont="1" applyBorder="1" applyProtection="1">
      <alignment vertical="center"/>
    </xf>
    <xf numFmtId="0" fontId="59" fillId="0" borderId="6" xfId="2" applyFont="1" applyBorder="1" applyProtection="1">
      <alignment vertical="center"/>
    </xf>
    <xf numFmtId="0" fontId="60" fillId="0" borderId="9" xfId="2" applyFont="1" applyBorder="1" applyAlignment="1" applyProtection="1">
      <alignment horizontal="center" vertical="center"/>
    </xf>
    <xf numFmtId="0" fontId="60" fillId="0" borderId="6" xfId="2" applyFont="1" applyBorder="1" applyAlignment="1" applyProtection="1">
      <alignment horizontal="right" vertical="center"/>
    </xf>
    <xf numFmtId="0" fontId="60" fillId="0" borderId="4" xfId="2" applyFont="1" applyBorder="1" applyAlignment="1" applyProtection="1">
      <alignment horizontal="right" vertical="center"/>
    </xf>
    <xf numFmtId="0" fontId="60" fillId="0" borderId="8" xfId="2" applyFont="1" applyBorder="1" applyAlignment="1" applyProtection="1">
      <alignment horizontal="center" vertical="center"/>
    </xf>
    <xf numFmtId="0" fontId="60" fillId="0" borderId="12" xfId="2" applyFont="1" applyBorder="1" applyAlignment="1" applyProtection="1">
      <alignment horizontal="right" vertical="center"/>
    </xf>
    <xf numFmtId="0" fontId="60" fillId="0" borderId="0" xfId="2" applyFont="1" applyAlignment="1" applyProtection="1">
      <alignment horizontal="left" vertical="center" wrapText="1"/>
    </xf>
    <xf numFmtId="38" fontId="75" fillId="8" borderId="0" xfId="3" applyFont="1" applyFill="1" applyBorder="1" applyAlignment="1" applyProtection="1">
      <alignment horizontal="center" vertical="center"/>
    </xf>
    <xf numFmtId="0" fontId="60" fillId="8" borderId="0" xfId="2" applyFont="1" applyFill="1" applyAlignment="1" applyProtection="1">
      <alignment horizontal="right" vertical="center"/>
    </xf>
    <xf numFmtId="0" fontId="60" fillId="0" borderId="3" xfId="2" applyFont="1" applyBorder="1" applyAlignment="1" applyProtection="1">
      <alignment horizontal="center" vertical="center"/>
    </xf>
    <xf numFmtId="0" fontId="73" fillId="9" borderId="28" xfId="2" applyFont="1" applyFill="1" applyBorder="1" applyProtection="1">
      <alignment vertical="center"/>
    </xf>
    <xf numFmtId="0" fontId="60" fillId="0" borderId="13" xfId="2" applyFont="1" applyBorder="1" applyAlignment="1" applyProtection="1">
      <alignment horizontal="center" vertical="center"/>
    </xf>
    <xf numFmtId="0" fontId="66" fillId="0" borderId="0" xfId="2" applyFont="1" applyAlignment="1" applyProtection="1">
      <alignment horizontal="right" vertical="center"/>
    </xf>
    <xf numFmtId="193" fontId="66" fillId="0" borderId="8" xfId="2" applyNumberFormat="1" applyFont="1" applyBorder="1" applyProtection="1">
      <alignment vertical="center"/>
    </xf>
    <xf numFmtId="0" fontId="59" fillId="0" borderId="0" xfId="2" applyFont="1" applyAlignment="1" applyProtection="1">
      <alignment horizontal="center" vertical="top"/>
    </xf>
    <xf numFmtId="0" fontId="60" fillId="0" borderId="14" xfId="2" applyFont="1" applyBorder="1" applyAlignment="1" applyProtection="1">
      <alignment horizontal="center" vertical="center"/>
    </xf>
    <xf numFmtId="38" fontId="75" fillId="8" borderId="0" xfId="2" applyNumberFormat="1" applyFont="1" applyFill="1" applyAlignment="1" applyProtection="1">
      <alignment horizontal="right"/>
    </xf>
    <xf numFmtId="0" fontId="60" fillId="0" borderId="1" xfId="2" applyFont="1" applyBorder="1" applyProtection="1">
      <alignment vertical="center"/>
    </xf>
    <xf numFmtId="0" fontId="60" fillId="0" borderId="8" xfId="2" applyFont="1" applyBorder="1" applyProtection="1">
      <alignment vertical="center"/>
    </xf>
    <xf numFmtId="0" fontId="64" fillId="0" borderId="0" xfId="2" applyFont="1" applyAlignment="1" applyProtection="1">
      <alignment horizontal="left" vertical="top"/>
    </xf>
    <xf numFmtId="0" fontId="83" fillId="0" borderId="180" xfId="6" applyFont="1" applyBorder="1" applyAlignment="1" applyProtection="1">
      <alignment horizontal="center" vertical="center" shrinkToFit="1"/>
    </xf>
    <xf numFmtId="197" fontId="83" fillId="0" borderId="192" xfId="6" applyNumberFormat="1" applyFont="1" applyBorder="1" applyAlignment="1" applyProtection="1">
      <alignment horizontal="center" vertical="center" shrinkToFit="1"/>
    </xf>
    <xf numFmtId="0" fontId="83" fillId="0" borderId="193" xfId="6" applyFont="1" applyBorder="1" applyAlignment="1" applyProtection="1">
      <alignment horizontal="center" vertical="center" shrinkToFit="1"/>
    </xf>
    <xf numFmtId="0" fontId="83" fillId="0" borderId="185" xfId="6" applyFont="1" applyBorder="1" applyAlignment="1" applyProtection="1">
      <alignment horizontal="center" vertical="center" shrinkToFit="1"/>
    </xf>
    <xf numFmtId="197" fontId="83" fillId="0" borderId="183" xfId="6" applyNumberFormat="1" applyFont="1" applyBorder="1" applyAlignment="1" applyProtection="1">
      <alignment horizontal="center" vertical="center" shrinkToFit="1"/>
    </xf>
    <xf numFmtId="0" fontId="83" fillId="0" borderId="180" xfId="6" applyFont="1" applyBorder="1" applyAlignment="1" applyProtection="1">
      <alignment vertical="center" shrinkToFit="1"/>
    </xf>
    <xf numFmtId="0" fontId="83" fillId="0" borderId="188" xfId="6" applyFont="1" applyBorder="1" applyAlignment="1" applyProtection="1">
      <alignment vertical="center" shrinkToFit="1"/>
    </xf>
    <xf numFmtId="0" fontId="83" fillId="0" borderId="182" xfId="6" applyFont="1" applyBorder="1" applyAlignment="1" applyProtection="1">
      <alignment horizontal="center" vertical="center" shrinkToFit="1"/>
    </xf>
    <xf numFmtId="197" fontId="83" fillId="0" borderId="187" xfId="6" applyNumberFormat="1" applyFont="1" applyBorder="1" applyAlignment="1" applyProtection="1">
      <alignment horizontal="center" vertical="center" shrinkToFit="1"/>
    </xf>
    <xf numFmtId="199" fontId="65" fillId="0" borderId="0" xfId="2" applyNumberFormat="1" applyFont="1" applyAlignment="1" applyProtection="1">
      <alignment horizontal="center" vertical="center"/>
    </xf>
    <xf numFmtId="0" fontId="59" fillId="0" borderId="122" xfId="2" applyFont="1" applyBorder="1" applyProtection="1">
      <alignment vertical="center"/>
    </xf>
    <xf numFmtId="0" fontId="69" fillId="0" borderId="0" xfId="2" applyFont="1" applyProtection="1">
      <alignment vertical="center"/>
    </xf>
    <xf numFmtId="0" fontId="59" fillId="8" borderId="0" xfId="2" applyFont="1" applyFill="1" applyProtection="1">
      <alignment vertical="center"/>
    </xf>
    <xf numFmtId="0" fontId="64" fillId="8" borderId="0" xfId="2" applyFont="1" applyFill="1" applyProtection="1">
      <alignment vertical="center"/>
    </xf>
    <xf numFmtId="0" fontId="59" fillId="8" borderId="0" xfId="2" applyFont="1" applyFill="1" applyAlignment="1" applyProtection="1">
      <alignment horizontal="distributed" vertical="center"/>
    </xf>
    <xf numFmtId="0" fontId="64" fillId="0" borderId="0" xfId="2" applyFont="1" applyAlignment="1" applyProtection="1">
      <alignment horizontal="left" vertical="top" shrinkToFit="1"/>
    </xf>
    <xf numFmtId="0" fontId="7" fillId="0" borderId="0" xfId="2" applyAlignment="1" applyProtection="1">
      <alignment horizontal="left" vertical="top" wrapText="1"/>
    </xf>
    <xf numFmtId="0" fontId="100" fillId="8" borderId="0" xfId="2" applyFont="1" applyFill="1" applyProtection="1">
      <alignment vertical="center"/>
    </xf>
    <xf numFmtId="0" fontId="106" fillId="8" borderId="0" xfId="2" applyFont="1" applyFill="1" applyProtection="1">
      <alignment vertical="center"/>
    </xf>
    <xf numFmtId="0" fontId="102" fillId="8" borderId="0" xfId="2" applyFont="1" applyFill="1" applyProtection="1">
      <alignment vertical="center"/>
    </xf>
    <xf numFmtId="0" fontId="105" fillId="8" borderId="0" xfId="2" applyFont="1" applyFill="1" applyProtection="1">
      <alignment vertical="center"/>
    </xf>
    <xf numFmtId="0" fontId="104" fillId="8" borderId="0" xfId="2" applyFont="1" applyFill="1" applyProtection="1">
      <alignment vertical="center"/>
    </xf>
    <xf numFmtId="0" fontId="104" fillId="8" borderId="0" xfId="2" applyFont="1" applyFill="1" applyAlignment="1" applyProtection="1">
      <alignment vertical="center" shrinkToFit="1"/>
    </xf>
    <xf numFmtId="0" fontId="103" fillId="8" borderId="0" xfId="2" applyFont="1" applyFill="1" applyAlignment="1" applyProtection="1">
      <alignment vertical="center" shrinkToFit="1"/>
    </xf>
    <xf numFmtId="58" fontId="59" fillId="0" borderId="0" xfId="2" applyNumberFormat="1" applyFont="1" applyProtection="1">
      <alignment vertical="center"/>
    </xf>
    <xf numFmtId="0" fontId="101" fillId="8" borderId="0" xfId="2" applyFont="1" applyFill="1" applyProtection="1">
      <alignment vertical="center"/>
    </xf>
    <xf numFmtId="0" fontId="60" fillId="8" borderId="0" xfId="2" applyFont="1" applyFill="1" applyProtection="1">
      <alignment vertical="center"/>
    </xf>
    <xf numFmtId="0" fontId="7" fillId="8" borderId="0" xfId="2" applyFill="1" applyProtection="1">
      <alignment vertical="center"/>
    </xf>
    <xf numFmtId="0" fontId="60" fillId="0" borderId="12" xfId="2" applyFont="1" applyBorder="1" applyAlignment="1">
      <alignment horizontal="right" vertical="center"/>
    </xf>
    <xf numFmtId="0" fontId="60" fillId="0" borderId="6" xfId="2" applyFont="1" applyBorder="1" applyAlignment="1">
      <alignment horizontal="right" vertical="center"/>
    </xf>
    <xf numFmtId="0" fontId="83" fillId="0" borderId="14" xfId="6" applyFont="1" applyBorder="1" applyAlignment="1" applyProtection="1">
      <alignment horizontal="center" vertical="center" shrinkToFit="1"/>
      <protection locked="0"/>
    </xf>
    <xf numFmtId="38" fontId="83" fillId="0" borderId="8" xfId="1" applyFont="1" applyBorder="1" applyAlignment="1" applyProtection="1">
      <alignment vertical="center" shrinkToFit="1"/>
      <protection locked="0"/>
    </xf>
    <xf numFmtId="0" fontId="107" fillId="0" borderId="0" xfId="4" applyFont="1"/>
    <xf numFmtId="0" fontId="91" fillId="0" borderId="0" xfId="4" applyFont="1"/>
    <xf numFmtId="0" fontId="95" fillId="0" borderId="8" xfId="4" applyFont="1" applyBorder="1" applyAlignment="1">
      <alignment horizontal="center"/>
    </xf>
    <xf numFmtId="0" fontId="95" fillId="0" borderId="8" xfId="4" applyFont="1" applyBorder="1"/>
    <xf numFmtId="0" fontId="95" fillId="0" borderId="8" xfId="4" applyFont="1" applyBorder="1" applyAlignment="1">
      <alignment shrinkToFit="1"/>
    </xf>
    <xf numFmtId="196" fontId="83" fillId="0" borderId="135" xfId="4" applyNumberFormat="1" applyFont="1" applyBorder="1" applyAlignment="1" applyProtection="1">
      <alignment vertical="center"/>
      <protection locked="0"/>
    </xf>
    <xf numFmtId="38" fontId="83" fillId="0" borderId="135" xfId="6" applyNumberFormat="1" applyFont="1" applyBorder="1" applyAlignment="1" applyProtection="1">
      <alignment vertical="center" shrinkToFit="1"/>
      <protection locked="0"/>
    </xf>
    <xf numFmtId="38" fontId="83" fillId="0" borderId="127" xfId="6" applyNumberFormat="1" applyFont="1" applyBorder="1" applyAlignment="1" applyProtection="1">
      <alignment vertical="center" shrinkToFit="1"/>
      <protection locked="0"/>
    </xf>
    <xf numFmtId="0" fontId="54" fillId="11" borderId="5" xfId="0" applyFont="1" applyFill="1" applyBorder="1" applyAlignment="1">
      <alignment horizontal="centerContinuous" vertical="center"/>
    </xf>
    <xf numFmtId="0" fontId="54" fillId="11" borderId="7" xfId="0" applyFont="1" applyFill="1" applyBorder="1" applyAlignment="1">
      <alignment horizontal="centerContinuous" vertical="center"/>
    </xf>
    <xf numFmtId="0" fontId="54" fillId="11" borderId="28" xfId="0" applyFont="1" applyFill="1" applyBorder="1" applyAlignment="1" applyProtection="1">
      <alignment horizontal="center" vertical="center"/>
      <protection locked="0"/>
    </xf>
    <xf numFmtId="0" fontId="109" fillId="0" borderId="0" xfId="8" applyFont="1">
      <alignment vertical="center"/>
    </xf>
    <xf numFmtId="0" fontId="109" fillId="0" borderId="0" xfId="8" applyFont="1" applyAlignment="1">
      <alignment horizontal="center" vertical="center"/>
    </xf>
    <xf numFmtId="0" fontId="111" fillId="0" borderId="0" xfId="8" applyFont="1">
      <alignment vertical="center"/>
    </xf>
    <xf numFmtId="0" fontId="113" fillId="0" borderId="0" xfId="8" applyFont="1">
      <alignment vertical="center"/>
    </xf>
    <xf numFmtId="0" fontId="113" fillId="0" borderId="0" xfId="8" applyFont="1" applyAlignment="1">
      <alignment vertical="center" wrapText="1"/>
    </xf>
    <xf numFmtId="0" fontId="111" fillId="0" borderId="12" xfId="8" applyFont="1" applyBorder="1">
      <alignment vertical="center"/>
    </xf>
    <xf numFmtId="0" fontId="113" fillId="0" borderId="10" xfId="8" applyFont="1" applyBorder="1" applyAlignment="1">
      <alignment vertical="center" wrapText="1"/>
    </xf>
    <xf numFmtId="0" fontId="109" fillId="0" borderId="10" xfId="8" applyFont="1" applyBorder="1">
      <alignment vertical="center"/>
    </xf>
    <xf numFmtId="0" fontId="111" fillId="0" borderId="10" xfId="8" applyFont="1" applyBorder="1">
      <alignment vertical="center"/>
    </xf>
    <xf numFmtId="0" fontId="111" fillId="0" borderId="11" xfId="8" applyFont="1" applyBorder="1">
      <alignment vertical="center"/>
    </xf>
    <xf numFmtId="0" fontId="111" fillId="0" borderId="104" xfId="8" applyFont="1" applyBorder="1">
      <alignment vertical="center"/>
    </xf>
    <xf numFmtId="0" fontId="111" fillId="0" borderId="13" xfId="8" applyFont="1" applyBorder="1">
      <alignment vertical="center"/>
    </xf>
    <xf numFmtId="0" fontId="113" fillId="0" borderId="0" xfId="8" applyFont="1" applyAlignment="1">
      <alignment horizontal="left" vertical="center"/>
    </xf>
    <xf numFmtId="0" fontId="113" fillId="0" borderId="0" xfId="8" applyFont="1" applyAlignment="1">
      <alignment horizontal="center" vertical="center"/>
    </xf>
    <xf numFmtId="0" fontId="109" fillId="0" borderId="104" xfId="8" applyFont="1" applyBorder="1">
      <alignment vertical="center"/>
    </xf>
    <xf numFmtId="0" fontId="113" fillId="0" borderId="13" xfId="8" applyFont="1" applyBorder="1">
      <alignment vertical="center"/>
    </xf>
    <xf numFmtId="0" fontId="114" fillId="0" borderId="0" xfId="8" applyFont="1">
      <alignment vertical="center"/>
    </xf>
    <xf numFmtId="0" fontId="114" fillId="0" borderId="0" xfId="8" applyFont="1" applyAlignment="1">
      <alignment horizontal="left" vertical="center"/>
    </xf>
    <xf numFmtId="0" fontId="114" fillId="0" borderId="0" xfId="8" applyFont="1" applyAlignment="1">
      <alignment horizontal="center" vertical="center"/>
    </xf>
    <xf numFmtId="0" fontId="109" fillId="0" borderId="4" xfId="8" applyFont="1" applyBorder="1">
      <alignment vertical="center"/>
    </xf>
    <xf numFmtId="0" fontId="109" fillId="0" borderId="2" xfId="8" applyFont="1" applyBorder="1">
      <alignment vertical="center"/>
    </xf>
    <xf numFmtId="0" fontId="115" fillId="0" borderId="3" xfId="8" applyFont="1" applyBorder="1">
      <alignment vertical="center"/>
    </xf>
    <xf numFmtId="0" fontId="118" fillId="0" borderId="0" xfId="8" applyFont="1">
      <alignment vertical="center"/>
    </xf>
    <xf numFmtId="0" fontId="111" fillId="0" borderId="144" xfId="8" applyFont="1" applyBorder="1">
      <alignment vertical="center"/>
    </xf>
    <xf numFmtId="0" fontId="109" fillId="0" borderId="125" xfId="8" applyFont="1" applyBorder="1">
      <alignment vertical="center"/>
    </xf>
    <xf numFmtId="0" fontId="109" fillId="0" borderId="80" xfId="8" applyFont="1" applyBorder="1">
      <alignment vertical="center"/>
    </xf>
    <xf numFmtId="0" fontId="109" fillId="0" borderId="230" xfId="8" applyFont="1" applyBorder="1">
      <alignment vertical="center"/>
    </xf>
    <xf numFmtId="0" fontId="111" fillId="0" borderId="0" xfId="8" applyFont="1" applyAlignment="1">
      <alignment vertical="center" shrinkToFit="1"/>
    </xf>
    <xf numFmtId="0" fontId="113" fillId="0" borderId="145" xfId="8" applyFont="1" applyBorder="1">
      <alignment vertical="center"/>
    </xf>
    <xf numFmtId="0" fontId="113" fillId="0" borderId="234" xfId="8" applyFont="1" applyBorder="1">
      <alignment vertical="center"/>
    </xf>
    <xf numFmtId="0" fontId="109" fillId="0" borderId="122" xfId="8" applyFont="1" applyBorder="1">
      <alignment vertical="center"/>
    </xf>
    <xf numFmtId="0" fontId="120" fillId="0" borderId="8" xfId="8" applyFont="1" applyBorder="1" applyAlignment="1">
      <alignment horizontal="center" vertical="center"/>
    </xf>
    <xf numFmtId="0" fontId="120" fillId="0" borderId="5" xfId="8" applyFont="1" applyBorder="1" applyAlignment="1">
      <alignment horizontal="center" vertical="center"/>
    </xf>
    <xf numFmtId="0" fontId="119" fillId="0" borderId="58" xfId="8" applyFont="1" applyBorder="1">
      <alignment vertical="center"/>
    </xf>
    <xf numFmtId="0" fontId="119" fillId="0" borderId="54" xfId="8" applyFont="1" applyBorder="1">
      <alignment vertical="center"/>
    </xf>
    <xf numFmtId="0" fontId="66" fillId="0" borderId="158" xfId="8" applyFont="1" applyBorder="1" applyAlignment="1">
      <alignment vertical="top"/>
    </xf>
    <xf numFmtId="0" fontId="66" fillId="0" borderId="54" xfId="8" applyFont="1" applyBorder="1" applyAlignment="1">
      <alignment vertical="top"/>
    </xf>
    <xf numFmtId="0" fontId="101" fillId="0" borderId="0" xfId="8" applyFont="1" applyAlignment="1">
      <alignment horizontal="center" vertical="center"/>
    </xf>
    <xf numFmtId="200" fontId="111" fillId="0" borderId="122" xfId="8" applyNumberFormat="1" applyFont="1" applyBorder="1">
      <alignment vertical="center"/>
    </xf>
    <xf numFmtId="200" fontId="111" fillId="0" borderId="0" xfId="8" applyNumberFormat="1" applyFont="1">
      <alignment vertical="center"/>
    </xf>
    <xf numFmtId="188" fontId="111" fillId="12" borderId="0" xfId="8" applyNumberFormat="1" applyFont="1" applyFill="1" applyAlignment="1" applyProtection="1">
      <alignment vertical="center" shrinkToFit="1"/>
      <protection locked="0"/>
    </xf>
    <xf numFmtId="200" fontId="111" fillId="12" borderId="0" xfId="8" applyNumberFormat="1" applyFont="1" applyFill="1" applyAlignment="1" applyProtection="1">
      <alignment horizontal="center" vertical="center" shrinkToFit="1"/>
      <protection locked="0"/>
    </xf>
    <xf numFmtId="0" fontId="121" fillId="0" borderId="104" xfId="8" applyFont="1" applyBorder="1">
      <alignment vertical="center"/>
    </xf>
    <xf numFmtId="0" fontId="121" fillId="0" borderId="0" xfId="8" applyFont="1">
      <alignment vertical="center"/>
    </xf>
    <xf numFmtId="0" fontId="108" fillId="0" borderId="0" xfId="8">
      <alignment vertical="center"/>
    </xf>
    <xf numFmtId="188" fontId="111" fillId="0" borderId="0" xfId="8" applyNumberFormat="1" applyFont="1" applyAlignment="1" applyProtection="1">
      <alignment vertical="center" shrinkToFit="1"/>
      <protection locked="0"/>
    </xf>
    <xf numFmtId="200" fontId="111" fillId="0" borderId="122" xfId="8" applyNumberFormat="1" applyFont="1" applyBorder="1" applyAlignment="1">
      <alignment vertical="center" shrinkToFit="1"/>
    </xf>
    <xf numFmtId="200" fontId="111" fillId="0" borderId="0" xfId="8" applyNumberFormat="1" applyFont="1" applyAlignment="1">
      <alignment vertical="center" shrinkToFit="1"/>
    </xf>
    <xf numFmtId="0" fontId="111" fillId="7" borderId="30" xfId="8" applyFont="1" applyFill="1" applyBorder="1" applyAlignment="1">
      <alignment vertical="center" shrinkToFit="1"/>
    </xf>
    <xf numFmtId="0" fontId="111" fillId="7" borderId="0" xfId="8" applyFont="1" applyFill="1" applyAlignment="1">
      <alignment vertical="center" shrinkToFit="1"/>
    </xf>
    <xf numFmtId="200" fontId="111" fillId="0" borderId="160" xfId="8" applyNumberFormat="1" applyFont="1" applyBorder="1" applyAlignment="1">
      <alignment vertical="center" shrinkToFit="1"/>
    </xf>
    <xf numFmtId="200" fontId="111" fillId="0" borderId="48" xfId="8" applyNumberFormat="1" applyFont="1" applyBorder="1" applyAlignment="1">
      <alignment vertical="center" shrinkToFit="1"/>
    </xf>
    <xf numFmtId="0" fontId="111" fillId="7" borderId="48" xfId="8" applyFont="1" applyFill="1" applyBorder="1" applyAlignment="1">
      <alignment vertical="center" shrinkToFit="1"/>
    </xf>
    <xf numFmtId="0" fontId="111" fillId="0" borderId="30" xfId="8" applyFont="1" applyBorder="1" applyAlignment="1">
      <alignment vertical="center" shrinkToFit="1"/>
    </xf>
    <xf numFmtId="0" fontId="111" fillId="0" borderId="48" xfId="8" applyFont="1" applyBorder="1" applyAlignment="1">
      <alignment vertical="center" shrinkToFit="1"/>
    </xf>
    <xf numFmtId="200" fontId="111" fillId="0" borderId="2" xfId="8" applyNumberFormat="1" applyFont="1" applyBorder="1">
      <alignment vertical="center"/>
    </xf>
    <xf numFmtId="188" fontId="111" fillId="0" borderId="2" xfId="8" applyNumberFormat="1" applyFont="1" applyBorder="1" applyAlignment="1" applyProtection="1">
      <alignment vertical="center" shrinkToFit="1"/>
      <protection locked="0"/>
    </xf>
    <xf numFmtId="0" fontId="84" fillId="0" borderId="0" xfId="6">
      <alignment vertical="center"/>
    </xf>
    <xf numFmtId="200" fontId="111" fillId="0" borderId="108" xfId="8" applyNumberFormat="1" applyFont="1" applyBorder="1" applyAlignment="1">
      <alignment vertical="center" shrinkToFit="1"/>
    </xf>
    <xf numFmtId="200" fontId="111" fillId="0" borderId="2" xfId="8" applyNumberFormat="1" applyFont="1" applyBorder="1" applyAlignment="1">
      <alignment vertical="center" shrinkToFit="1"/>
    </xf>
    <xf numFmtId="0" fontId="111" fillId="7" borderId="4" xfId="8" applyFont="1" applyFill="1" applyBorder="1" applyAlignment="1">
      <alignment vertical="center" shrinkToFit="1"/>
    </xf>
    <xf numFmtId="0" fontId="111" fillId="7" borderId="2" xfId="8" applyFont="1" applyFill="1" applyBorder="1" applyAlignment="1">
      <alignment vertical="center" shrinkToFit="1"/>
    </xf>
    <xf numFmtId="0" fontId="111" fillId="0" borderId="4" xfId="8" applyFont="1" applyBorder="1" applyAlignment="1">
      <alignment vertical="center" shrinkToFit="1"/>
    </xf>
    <xf numFmtId="0" fontId="111" fillId="0" borderId="2" xfId="8" applyFont="1" applyBorder="1" applyAlignment="1">
      <alignment vertical="center" shrinkToFit="1"/>
    </xf>
    <xf numFmtId="0" fontId="111" fillId="0" borderId="0" xfId="8" applyFont="1" applyAlignment="1">
      <alignment horizontal="center" vertical="center"/>
    </xf>
    <xf numFmtId="0" fontId="111" fillId="0" borderId="0" xfId="8" applyFont="1" applyAlignment="1">
      <alignment horizontal="left" vertical="center"/>
    </xf>
    <xf numFmtId="0" fontId="122" fillId="7" borderId="0" xfId="0" applyFont="1" applyFill="1">
      <alignment vertical="center"/>
    </xf>
    <xf numFmtId="0" fontId="122" fillId="7" borderId="8" xfId="0" applyFont="1" applyFill="1" applyBorder="1">
      <alignment vertical="center"/>
    </xf>
    <xf numFmtId="179" fontId="122" fillId="7" borderId="8" xfId="0" applyNumberFormat="1" applyFont="1" applyFill="1" applyBorder="1">
      <alignment vertical="center"/>
    </xf>
    <xf numFmtId="0" fontId="123" fillId="7" borderId="8" xfId="0" applyFont="1" applyFill="1" applyBorder="1">
      <alignment vertical="center"/>
    </xf>
    <xf numFmtId="182" fontId="122" fillId="7" borderId="8" xfId="1" applyNumberFormat="1" applyFont="1" applyFill="1" applyBorder="1">
      <alignment vertical="center"/>
    </xf>
    <xf numFmtId="0" fontId="109" fillId="0" borderId="0" xfId="8" applyFont="1">
      <alignment vertical="center"/>
    </xf>
    <xf numFmtId="0" fontId="109" fillId="0" borderId="0" xfId="8" applyFont="1" applyAlignment="1">
      <alignment horizontal="center" vertical="center"/>
    </xf>
    <xf numFmtId="0" fontId="23" fillId="0" borderId="50" xfId="0" applyFont="1" applyBorder="1">
      <alignment vertical="center"/>
    </xf>
    <xf numFmtId="0" fontId="109" fillId="0" borderId="0" xfId="8" applyFont="1" applyAlignment="1">
      <alignment horizontal="left" vertical="center"/>
    </xf>
    <xf numFmtId="0" fontId="113" fillId="0" borderId="0" xfId="8" applyFont="1" applyAlignment="1">
      <alignment horizontal="left" vertical="center"/>
    </xf>
    <xf numFmtId="0" fontId="113" fillId="0" borderId="0" xfId="8" applyFont="1">
      <alignment vertical="center"/>
    </xf>
    <xf numFmtId="0" fontId="109" fillId="0" borderId="0" xfId="8" applyFont="1">
      <alignment vertical="center"/>
    </xf>
    <xf numFmtId="200" fontId="111" fillId="0" borderId="0" xfId="8" applyNumberFormat="1" applyFont="1" applyBorder="1">
      <alignment vertical="center"/>
    </xf>
    <xf numFmtId="0" fontId="113" fillId="0" borderId="0" xfId="8" applyFont="1" applyBorder="1" applyAlignment="1">
      <alignment horizontal="left" vertical="center"/>
    </xf>
    <xf numFmtId="0" fontId="109" fillId="0" borderId="0" xfId="8" applyFont="1" applyBorder="1">
      <alignment vertical="center"/>
    </xf>
    <xf numFmtId="0" fontId="111" fillId="0" borderId="0" xfId="8" applyFont="1" applyBorder="1">
      <alignment vertical="center"/>
    </xf>
    <xf numFmtId="0" fontId="59" fillId="0" borderId="0" xfId="2" applyFont="1" applyBorder="1" applyAlignment="1" applyProtection="1">
      <alignment horizontal="distributed" vertical="center"/>
    </xf>
    <xf numFmtId="0" fontId="59" fillId="0" borderId="0" xfId="4" applyFont="1" applyAlignment="1">
      <alignment vertical="center"/>
    </xf>
    <xf numFmtId="0" fontId="64" fillId="0" borderId="0" xfId="4" applyFont="1" applyAlignment="1">
      <alignment vertical="center"/>
    </xf>
    <xf numFmtId="0" fontId="59" fillId="0" borderId="6" xfId="4" applyFont="1" applyBorder="1" applyAlignment="1">
      <alignment horizontal="center" vertical="center"/>
    </xf>
    <xf numFmtId="0" fontId="59" fillId="0" borderId="4" xfId="4" applyFont="1" applyBorder="1" applyAlignment="1">
      <alignment horizontal="center" vertical="center"/>
    </xf>
    <xf numFmtId="0" fontId="125" fillId="0" borderId="239" xfId="4" applyFont="1" applyBorder="1" applyAlignment="1">
      <alignment horizontal="center" vertical="center"/>
    </xf>
    <xf numFmtId="0" fontId="125" fillId="0" borderId="243" xfId="4" applyFont="1" applyBorder="1" applyAlignment="1">
      <alignment horizontal="center" vertical="center"/>
    </xf>
    <xf numFmtId="200" fontId="111" fillId="2" borderId="8" xfId="8" applyNumberFormat="1" applyFont="1" applyFill="1" applyBorder="1" applyAlignment="1" applyProtection="1">
      <alignment vertical="center" shrinkToFit="1"/>
      <protection locked="0"/>
    </xf>
    <xf numFmtId="0" fontId="20" fillId="0" borderId="63" xfId="0" applyFont="1" applyBorder="1" applyAlignment="1">
      <alignment horizontal="left" vertical="center"/>
    </xf>
    <xf numFmtId="0" fontId="20" fillId="0" borderId="4" xfId="0" applyFont="1" applyBorder="1" applyAlignment="1">
      <alignment horizontal="left" vertical="center"/>
    </xf>
    <xf numFmtId="0" fontId="20" fillId="0" borderId="71" xfId="0" applyFont="1" applyBorder="1" applyAlignment="1">
      <alignment horizontal="left" vertical="center"/>
    </xf>
    <xf numFmtId="0" fontId="20" fillId="0" borderId="72" xfId="0" applyFont="1" applyBorder="1" applyAlignment="1">
      <alignment horizontal="left" vertical="center"/>
    </xf>
    <xf numFmtId="0" fontId="25" fillId="0" borderId="0" xfId="0" applyFont="1" applyAlignment="1">
      <alignment horizontal="center" vertical="center"/>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50" xfId="0" applyFont="1" applyFill="1" applyBorder="1" applyAlignment="1" applyProtection="1">
      <alignment horizontal="center" vertical="center" shrinkToFit="1"/>
    </xf>
    <xf numFmtId="0" fontId="21" fillId="0" borderId="51" xfId="0" applyFont="1" applyFill="1" applyBorder="1" applyAlignment="1" applyProtection="1">
      <alignment horizontal="center" vertical="center" shrinkToFit="1"/>
    </xf>
    <xf numFmtId="0" fontId="21" fillId="0" borderId="52" xfId="0" applyFont="1" applyFill="1" applyBorder="1" applyAlignment="1" applyProtection="1">
      <alignment horizontal="center" vertical="center" shrinkToFit="1"/>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9" xfId="0" applyFont="1" applyBorder="1" applyAlignment="1">
      <alignment horizontal="center" vertical="center"/>
    </xf>
    <xf numFmtId="0" fontId="17" fillId="0" borderId="10" xfId="0" applyFont="1" applyBorder="1" applyAlignment="1">
      <alignment horizontal="center" vertical="center"/>
    </xf>
    <xf numFmtId="0" fontId="20" fillId="0" borderId="58"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0" xfId="0" applyFont="1" applyBorder="1" applyAlignment="1">
      <alignment horizontal="center" vertical="center"/>
    </xf>
    <xf numFmtId="0" fontId="20" fillId="0" borderId="7" xfId="0" applyFont="1" applyBorder="1" applyAlignment="1">
      <alignment horizontal="center" vertical="center"/>
    </xf>
    <xf numFmtId="0" fontId="20" fillId="0" borderId="61" xfId="0" applyFont="1" applyBorder="1" applyAlignment="1">
      <alignment horizontal="center" vertical="center"/>
    </xf>
    <xf numFmtId="0" fontId="20" fillId="0" borderId="2" xfId="0" applyFont="1" applyBorder="1" applyAlignment="1">
      <alignment horizontal="left" vertical="center"/>
    </xf>
    <xf numFmtId="0" fontId="20" fillId="0" borderId="59" xfId="0" applyFont="1" applyBorder="1" applyAlignment="1">
      <alignment horizontal="left" vertical="center"/>
    </xf>
    <xf numFmtId="0" fontId="20" fillId="0" borderId="10" xfId="0" applyFont="1" applyBorder="1" applyAlignment="1">
      <alignment horizontal="left" vertical="center"/>
    </xf>
    <xf numFmtId="0" fontId="20" fillId="0" borderId="70" xfId="0" applyFont="1" applyBorder="1" applyAlignment="1">
      <alignment horizontal="left" vertical="center"/>
    </xf>
    <xf numFmtId="0" fontId="20" fillId="0" borderId="0" xfId="0" applyFont="1" applyAlignment="1">
      <alignment horizontal="left" vertical="center"/>
    </xf>
    <xf numFmtId="0" fontId="20" fillId="0" borderId="12" xfId="0" applyFont="1" applyBorder="1" applyAlignment="1">
      <alignment horizontal="left" vertical="center"/>
    </xf>
    <xf numFmtId="0" fontId="20" fillId="0" borderId="99" xfId="0" applyFont="1" applyBorder="1" applyAlignment="1">
      <alignment horizontal="left" vertical="center"/>
    </xf>
    <xf numFmtId="0" fontId="20" fillId="0" borderId="100" xfId="0" applyFont="1" applyBorder="1" applyAlignment="1">
      <alignment horizontal="left" vertical="center"/>
    </xf>
    <xf numFmtId="0" fontId="20" fillId="0" borderId="78" xfId="0" applyFont="1" applyBorder="1" applyAlignment="1">
      <alignment horizontal="left" vertical="center"/>
    </xf>
    <xf numFmtId="0" fontId="20" fillId="0" borderId="79" xfId="0" applyFont="1" applyBorder="1" applyAlignment="1">
      <alignment horizontal="left" vertical="center"/>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2"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89" xfId="0" applyFont="1" applyBorder="1" applyAlignment="1">
      <alignment horizontal="center" vertical="center" wrapText="1"/>
    </xf>
    <xf numFmtId="0" fontId="20" fillId="8" borderId="60" xfId="0" applyFont="1" applyFill="1" applyBorder="1" applyAlignment="1">
      <alignment horizontal="center" vertical="center"/>
    </xf>
    <xf numFmtId="0" fontId="20" fillId="8" borderId="7" xfId="0" applyFont="1" applyFill="1" applyBorder="1" applyAlignment="1">
      <alignment horizontal="center" vertical="center"/>
    </xf>
    <xf numFmtId="0" fontId="20" fillId="8" borderId="61" xfId="0" applyFont="1" applyFill="1" applyBorder="1" applyAlignment="1">
      <alignment horizontal="center" vertical="center"/>
    </xf>
    <xf numFmtId="184" fontId="20" fillId="0" borderId="60" xfId="0" applyNumberFormat="1" applyFont="1" applyBorder="1" applyAlignment="1">
      <alignment horizontal="center" vertical="center"/>
    </xf>
    <xf numFmtId="184" fontId="20" fillId="0" borderId="7" xfId="0" applyNumberFormat="1" applyFont="1" applyBorder="1" applyAlignment="1">
      <alignment horizontal="center" vertical="center"/>
    </xf>
    <xf numFmtId="184" fontId="20" fillId="0" borderId="61" xfId="0" applyNumberFormat="1" applyFont="1" applyBorder="1" applyAlignment="1">
      <alignment horizontal="center" vertical="center"/>
    </xf>
    <xf numFmtId="0" fontId="20" fillId="0" borderId="60" xfId="0" applyFont="1" applyBorder="1" applyAlignment="1">
      <alignment horizontal="left" vertical="center"/>
    </xf>
    <xf numFmtId="0" fontId="20" fillId="0" borderId="6" xfId="0" applyFont="1" applyBorder="1" applyAlignment="1">
      <alignment horizontal="left" vertical="center"/>
    </xf>
    <xf numFmtId="0" fontId="20" fillId="0" borderId="93" xfId="0" applyFont="1" applyBorder="1" applyAlignment="1">
      <alignment horizontal="left" vertical="center"/>
    </xf>
    <xf numFmtId="0" fontId="20" fillId="0" borderId="94" xfId="0" applyFont="1" applyBorder="1" applyAlignment="1">
      <alignment horizontal="left" vertical="center"/>
    </xf>
    <xf numFmtId="0" fontId="20" fillId="2" borderId="50" xfId="0" applyFont="1" applyFill="1" applyBorder="1" applyAlignment="1" applyProtection="1">
      <alignment horizontal="left" vertical="top"/>
      <protection locked="0"/>
    </xf>
    <xf numFmtId="0" fontId="20" fillId="2" borderId="51" xfId="0" applyFont="1" applyFill="1" applyBorder="1" applyAlignment="1" applyProtection="1">
      <alignment horizontal="left" vertical="top"/>
      <protection locked="0"/>
    </xf>
    <xf numFmtId="0" fontId="20" fillId="2" borderId="52" xfId="0" applyFont="1" applyFill="1" applyBorder="1" applyAlignment="1" applyProtection="1">
      <alignment horizontal="left" vertical="top"/>
      <protection locked="0"/>
    </xf>
    <xf numFmtId="0" fontId="32" fillId="0" borderId="110" xfId="0" applyFont="1" applyBorder="1" applyAlignment="1" applyProtection="1">
      <alignment horizontal="left" vertical="center" wrapText="1"/>
    </xf>
    <xf numFmtId="0" fontId="32" fillId="0" borderId="111" xfId="0" applyFont="1" applyBorder="1" applyAlignment="1" applyProtection="1">
      <alignment horizontal="left" vertical="center" wrapText="1"/>
    </xf>
    <xf numFmtId="0" fontId="32" fillId="0" borderId="0" xfId="0" applyFont="1" applyAlignment="1" applyProtection="1">
      <alignment horizontal="center" vertical="center"/>
    </xf>
    <xf numFmtId="0" fontId="32" fillId="0" borderId="50" xfId="0" applyFont="1" applyBorder="1" applyAlignment="1" applyProtection="1">
      <alignment horizontal="center" vertical="center"/>
    </xf>
    <xf numFmtId="0" fontId="32" fillId="0" borderId="51" xfId="0" applyFont="1" applyBorder="1" applyAlignment="1" applyProtection="1">
      <alignment horizontal="center" vertical="center"/>
    </xf>
    <xf numFmtId="0" fontId="32" fillId="0" borderId="52" xfId="0" applyFont="1" applyBorder="1" applyAlignment="1" applyProtection="1">
      <alignment horizontal="center" vertical="center"/>
    </xf>
    <xf numFmtId="0" fontId="32" fillId="0" borderId="5" xfId="0" applyFont="1" applyBorder="1" applyAlignment="1" applyProtection="1">
      <alignment horizontal="left" vertical="center"/>
    </xf>
    <xf numFmtId="0" fontId="32" fillId="0" borderId="7" xfId="0" applyFont="1" applyBorder="1" applyAlignment="1" applyProtection="1">
      <alignment horizontal="left" vertical="center"/>
    </xf>
    <xf numFmtId="0" fontId="32" fillId="0" borderId="6" xfId="0" applyFont="1" applyBorder="1" applyAlignment="1" applyProtection="1">
      <alignment horizontal="left" vertical="center"/>
    </xf>
    <xf numFmtId="188" fontId="32" fillId="0" borderId="106" xfId="0" applyNumberFormat="1" applyFont="1" applyBorder="1" applyAlignment="1" applyProtection="1">
      <alignment horizontal="center" vertical="center" wrapText="1"/>
    </xf>
    <xf numFmtId="188" fontId="32" fillId="0" borderId="107" xfId="0" applyNumberFormat="1" applyFont="1" applyBorder="1" applyAlignment="1" applyProtection="1">
      <alignment horizontal="center" vertical="center"/>
    </xf>
    <xf numFmtId="0" fontId="32" fillId="0" borderId="16" xfId="0" applyFont="1" applyBorder="1" applyAlignment="1" applyProtection="1">
      <alignment horizontal="left" vertical="center" wrapText="1"/>
    </xf>
    <xf numFmtId="0" fontId="32" fillId="0" borderId="17" xfId="0" applyFont="1" applyBorder="1" applyAlignment="1" applyProtection="1">
      <alignment horizontal="left" vertical="center" wrapText="1"/>
    </xf>
    <xf numFmtId="0" fontId="42" fillId="0" borderId="7" xfId="0" applyFont="1" applyBorder="1" applyAlignment="1" applyProtection="1">
      <alignment horizontal="left" vertical="center" wrapText="1"/>
    </xf>
    <xf numFmtId="0" fontId="42" fillId="0" borderId="6" xfId="0" applyFont="1" applyBorder="1" applyAlignment="1" applyProtection="1">
      <alignment horizontal="left" vertical="center" wrapText="1"/>
    </xf>
    <xf numFmtId="0" fontId="32" fillId="0" borderId="110" xfId="0" applyFont="1" applyBorder="1" applyAlignment="1" applyProtection="1">
      <alignment horizontal="left" vertical="center" wrapText="1" indent="1"/>
    </xf>
    <xf numFmtId="0" fontId="32" fillId="0" borderId="111" xfId="0" applyFont="1" applyBorder="1" applyAlignment="1" applyProtection="1">
      <alignment horizontal="left" vertical="center" wrapText="1" indent="1"/>
    </xf>
    <xf numFmtId="0" fontId="32" fillId="0" borderId="111" xfId="0" applyFont="1" applyBorder="1" applyAlignment="1" applyProtection="1">
      <alignment horizontal="left" vertical="center"/>
    </xf>
    <xf numFmtId="0" fontId="32" fillId="0" borderId="110" xfId="0" applyFont="1" applyBorder="1" applyAlignment="1" applyProtection="1">
      <alignment horizontal="left" vertical="center"/>
    </xf>
    <xf numFmtId="0" fontId="32" fillId="0" borderId="73" xfId="0" applyFont="1" applyBorder="1" applyAlignment="1" applyProtection="1">
      <alignment horizontal="left" vertical="center"/>
    </xf>
    <xf numFmtId="0" fontId="32" fillId="0" borderId="114" xfId="0" applyFont="1" applyBorder="1" applyAlignment="1" applyProtection="1">
      <alignment horizontal="left" vertical="center"/>
    </xf>
    <xf numFmtId="0" fontId="32" fillId="0" borderId="117" xfId="0" applyFont="1" applyBorder="1" applyAlignment="1" applyProtection="1">
      <alignment horizontal="left" vertical="center"/>
    </xf>
    <xf numFmtId="0" fontId="32" fillId="0" borderId="118" xfId="0" applyFont="1" applyBorder="1" applyAlignment="1" applyProtection="1">
      <alignment horizontal="left" vertical="center"/>
    </xf>
    <xf numFmtId="0" fontId="113" fillId="0" borderId="8" xfId="8" applyFont="1" applyBorder="1" applyAlignment="1">
      <alignment horizontal="center" vertical="center" shrinkToFit="1"/>
    </xf>
    <xf numFmtId="0" fontId="113" fillId="0" borderId="8" xfId="8" applyFont="1" applyBorder="1" applyAlignment="1">
      <alignment horizontal="center" vertical="center"/>
    </xf>
    <xf numFmtId="200" fontId="111" fillId="14" borderId="36" xfId="8" applyNumberFormat="1" applyFont="1" applyFill="1" applyBorder="1" applyAlignment="1" applyProtection="1">
      <alignment horizontal="center" vertical="center" shrinkToFit="1"/>
      <protection locked="0"/>
    </xf>
    <xf numFmtId="200" fontId="111" fillId="14" borderId="48" xfId="8" applyNumberFormat="1" applyFont="1" applyFill="1" applyBorder="1" applyAlignment="1" applyProtection="1">
      <alignment horizontal="center" vertical="center" shrinkToFit="1"/>
      <protection locked="0"/>
    </xf>
    <xf numFmtId="0" fontId="111" fillId="14" borderId="48" xfId="8" applyFont="1" applyFill="1" applyBorder="1" applyAlignment="1" applyProtection="1">
      <alignment horizontal="center" vertical="center" shrinkToFit="1"/>
      <protection locked="0"/>
    </xf>
    <xf numFmtId="0" fontId="111" fillId="7" borderId="36" xfId="8" applyFont="1" applyFill="1" applyBorder="1" applyAlignment="1">
      <alignment horizontal="center" vertical="center" shrinkToFit="1"/>
    </xf>
    <xf numFmtId="0" fontId="111" fillId="7" borderId="48" xfId="8" applyFont="1" applyFill="1" applyBorder="1" applyAlignment="1">
      <alignment horizontal="center" vertical="center" shrinkToFit="1"/>
    </xf>
    <xf numFmtId="188" fontId="111" fillId="14" borderId="48" xfId="8" applyNumberFormat="1" applyFont="1" applyFill="1" applyBorder="1" applyAlignment="1" applyProtection="1">
      <alignment horizontal="center" vertical="center" shrinkToFit="1"/>
      <protection locked="0"/>
    </xf>
    <xf numFmtId="0" fontId="109" fillId="14" borderId="36" xfId="8" applyFont="1" applyFill="1" applyBorder="1" applyAlignment="1" applyProtection="1">
      <alignment horizontal="left" vertical="center" shrinkToFit="1"/>
      <protection locked="0"/>
    </xf>
    <xf numFmtId="0" fontId="109" fillId="14" borderId="48" xfId="8" applyFont="1" applyFill="1" applyBorder="1" applyAlignment="1" applyProtection="1">
      <alignment horizontal="left" vertical="center" shrinkToFit="1"/>
      <protection locked="0"/>
    </xf>
    <xf numFmtId="0" fontId="109" fillId="14" borderId="30" xfId="8" applyFont="1" applyFill="1" applyBorder="1" applyAlignment="1" applyProtection="1">
      <alignment horizontal="left" vertical="center" shrinkToFit="1"/>
      <protection locked="0"/>
    </xf>
    <xf numFmtId="0" fontId="111" fillId="14" borderId="36" xfId="8" applyFont="1" applyFill="1" applyBorder="1" applyAlignment="1" applyProtection="1">
      <alignment horizontal="center" vertical="center" shrinkToFit="1"/>
      <protection locked="0"/>
    </xf>
    <xf numFmtId="0" fontId="109" fillId="14" borderId="47" xfId="8" applyFont="1" applyFill="1" applyBorder="1" applyAlignment="1" applyProtection="1">
      <alignment horizontal="left" vertical="center" shrinkToFit="1"/>
      <protection locked="0"/>
    </xf>
    <xf numFmtId="0" fontId="109" fillId="0" borderId="0" xfId="8" applyFont="1" applyAlignment="1">
      <alignment horizontal="left" vertical="center"/>
    </xf>
    <xf numFmtId="0" fontId="113" fillId="0" borderId="54" xfId="8" applyFont="1" applyBorder="1" applyAlignment="1">
      <alignment horizontal="left" vertical="center" wrapText="1"/>
    </xf>
    <xf numFmtId="0" fontId="113" fillId="0" borderId="158" xfId="8" applyFont="1" applyBorder="1" applyAlignment="1">
      <alignment horizontal="left" vertical="center" wrapText="1"/>
    </xf>
    <xf numFmtId="0" fontId="113" fillId="0" borderId="0" xfId="8" applyFont="1" applyAlignment="1">
      <alignment horizontal="left" vertical="center" wrapText="1"/>
    </xf>
    <xf numFmtId="0" fontId="113" fillId="0" borderId="104" xfId="8" applyFont="1" applyBorder="1" applyAlignment="1">
      <alignment horizontal="left" vertical="center" wrapText="1"/>
    </xf>
    <xf numFmtId="0" fontId="113" fillId="0" borderId="10" xfId="8" applyFont="1" applyBorder="1" applyAlignment="1">
      <alignment horizontal="left" vertical="center" wrapText="1"/>
    </xf>
    <xf numFmtId="0" fontId="113" fillId="0" borderId="12" xfId="8" applyFont="1" applyBorder="1" applyAlignment="1">
      <alignment horizontal="left" vertical="center" wrapText="1"/>
    </xf>
    <xf numFmtId="0" fontId="113" fillId="0" borderId="54" xfId="8" applyFont="1" applyBorder="1" applyAlignment="1">
      <alignment horizontal="center" vertical="center"/>
    </xf>
    <xf numFmtId="0" fontId="113" fillId="0" borderId="158" xfId="8" applyFont="1" applyBorder="1" applyAlignment="1">
      <alignment horizontal="center" vertical="center"/>
    </xf>
    <xf numFmtId="0" fontId="113" fillId="0" borderId="125" xfId="8" applyFont="1" applyBorder="1" applyAlignment="1">
      <alignment horizontal="center" vertical="center"/>
    </xf>
    <xf numFmtId="0" fontId="113" fillId="0" borderId="100" xfId="8" applyFont="1" applyBorder="1" applyAlignment="1">
      <alignment horizontal="center" vertical="center"/>
    </xf>
    <xf numFmtId="0" fontId="113" fillId="0" borderId="132" xfId="8" applyFont="1" applyBorder="1" applyAlignment="1">
      <alignment horizontal="center" vertical="center"/>
    </xf>
    <xf numFmtId="0" fontId="113" fillId="0" borderId="80" xfId="8" applyFont="1" applyBorder="1" applyAlignment="1">
      <alignment horizontal="center" vertical="center"/>
    </xf>
    <xf numFmtId="0" fontId="113" fillId="14" borderId="132" xfId="8" applyFont="1" applyFill="1" applyBorder="1" applyAlignment="1" applyProtection="1">
      <alignment horizontal="center" vertical="center" shrinkToFit="1"/>
      <protection locked="0"/>
    </xf>
    <xf numFmtId="0" fontId="113" fillId="14" borderId="54" xfId="8" applyFont="1" applyFill="1" applyBorder="1" applyAlignment="1" applyProtection="1">
      <alignment horizontal="center" vertical="center" shrinkToFit="1"/>
      <protection locked="0"/>
    </xf>
    <xf numFmtId="0" fontId="113" fillId="14" borderId="80" xfId="8" applyFont="1" applyFill="1" applyBorder="1" applyAlignment="1" applyProtection="1">
      <alignment horizontal="center" vertical="center" shrinkToFit="1"/>
      <protection locked="0"/>
    </xf>
    <xf numFmtId="0" fontId="113" fillId="14" borderId="125" xfId="8" applyFont="1" applyFill="1" applyBorder="1" applyAlignment="1" applyProtection="1">
      <alignment horizontal="center" vertical="center" shrinkToFit="1"/>
      <protection locked="0"/>
    </xf>
    <xf numFmtId="0" fontId="111" fillId="7" borderId="3" xfId="8" applyFont="1" applyFill="1" applyBorder="1" applyAlignment="1">
      <alignment horizontal="center" vertical="center" shrinkToFit="1"/>
    </xf>
    <xf numFmtId="0" fontId="111" fillId="7" borderId="2" xfId="8" applyFont="1" applyFill="1" applyBorder="1" applyAlignment="1">
      <alignment horizontal="center" vertical="center" shrinkToFit="1"/>
    </xf>
    <xf numFmtId="0" fontId="109" fillId="14" borderId="3" xfId="8" applyFont="1" applyFill="1" applyBorder="1" applyAlignment="1" applyProtection="1">
      <alignment horizontal="left" vertical="center" shrinkToFit="1"/>
      <protection locked="0"/>
    </xf>
    <xf numFmtId="0" fontId="109" fillId="14" borderId="2" xfId="8" applyFont="1" applyFill="1" applyBorder="1" applyAlignment="1" applyProtection="1">
      <alignment horizontal="left" vertical="center" shrinkToFit="1"/>
      <protection locked="0"/>
    </xf>
    <xf numFmtId="0" fontId="109" fillId="14" borderId="4" xfId="8" applyFont="1" applyFill="1" applyBorder="1" applyAlignment="1" applyProtection="1">
      <alignment horizontal="left" vertical="center" shrinkToFit="1"/>
      <protection locked="0"/>
    </xf>
    <xf numFmtId="0" fontId="111" fillId="14" borderId="3" xfId="8" applyFont="1" applyFill="1" applyBorder="1" applyAlignment="1" applyProtection="1">
      <alignment horizontal="center" vertical="center" shrinkToFit="1"/>
      <protection locked="0"/>
    </xf>
    <xf numFmtId="0" fontId="111" fillId="14" borderId="2" xfId="8" applyFont="1" applyFill="1" applyBorder="1" applyAlignment="1" applyProtection="1">
      <alignment horizontal="center" vertical="center" shrinkToFit="1"/>
      <protection locked="0"/>
    </xf>
    <xf numFmtId="0" fontId="111" fillId="14" borderId="236" xfId="8" applyFont="1" applyFill="1" applyBorder="1" applyAlignment="1" applyProtection="1">
      <alignment horizontal="center" vertical="center" shrinkToFit="1"/>
      <protection locked="0"/>
    </xf>
    <xf numFmtId="0" fontId="113" fillId="0" borderId="0" xfId="8" applyFont="1" applyAlignment="1">
      <alignment horizontal="center" vertical="center"/>
    </xf>
    <xf numFmtId="0" fontId="113" fillId="0" borderId="104" xfId="8" applyFont="1" applyBorder="1" applyAlignment="1">
      <alignment horizontal="center" vertical="center"/>
    </xf>
    <xf numFmtId="0" fontId="113" fillId="0" borderId="10" xfId="8" applyFont="1" applyBorder="1" applyAlignment="1">
      <alignment horizontal="center" vertical="center"/>
    </xf>
    <xf numFmtId="0" fontId="113" fillId="0" borderId="12" xfId="8" applyFont="1" applyBorder="1" applyAlignment="1">
      <alignment horizontal="center" vertical="center"/>
    </xf>
    <xf numFmtId="0" fontId="121" fillId="12" borderId="0" xfId="8" applyFont="1" applyFill="1" applyAlignment="1" applyProtection="1">
      <alignment horizontal="center" vertical="center"/>
      <protection locked="0"/>
    </xf>
    <xf numFmtId="200" fontId="111" fillId="12" borderId="13" xfId="8" applyNumberFormat="1" applyFont="1" applyFill="1" applyBorder="1" applyAlignment="1" applyProtection="1">
      <alignment horizontal="center" vertical="center" shrinkToFit="1"/>
      <protection locked="0"/>
    </xf>
    <xf numFmtId="200" fontId="111" fillId="12" borderId="235" xfId="8" applyNumberFormat="1" applyFont="1" applyFill="1" applyBorder="1" applyAlignment="1" applyProtection="1">
      <alignment horizontal="center" vertical="center" shrinkToFit="1"/>
      <protection locked="0"/>
    </xf>
    <xf numFmtId="188" fontId="111" fillId="14" borderId="0" xfId="8" applyNumberFormat="1" applyFont="1" applyFill="1" applyAlignment="1" applyProtection="1">
      <alignment horizontal="center" vertical="center" shrinkToFit="1"/>
      <protection locked="0"/>
    </xf>
    <xf numFmtId="0" fontId="121" fillId="13" borderId="13" xfId="8" applyFont="1" applyFill="1" applyBorder="1" applyAlignment="1">
      <alignment horizontal="center" vertical="center"/>
    </xf>
    <xf numFmtId="0" fontId="121" fillId="13" borderId="0" xfId="8" applyFont="1" applyFill="1" applyAlignment="1">
      <alignment horizontal="center" vertical="center"/>
    </xf>
    <xf numFmtId="0" fontId="109" fillId="0" borderId="0" xfId="8" applyFont="1" applyAlignment="1">
      <alignment horizontal="center" vertical="center"/>
    </xf>
    <xf numFmtId="0" fontId="113" fillId="0" borderId="0" xfId="8" applyFont="1" applyAlignment="1">
      <alignment horizontal="left" vertical="center"/>
    </xf>
    <xf numFmtId="0" fontId="113" fillId="0" borderId="122" xfId="8" applyFont="1" applyBorder="1" applyAlignment="1">
      <alignment horizontal="left" vertical="center"/>
    </xf>
    <xf numFmtId="0" fontId="114" fillId="0" borderId="132" xfId="8" applyFont="1" applyBorder="1" applyAlignment="1">
      <alignment horizontal="center" vertical="top" wrapText="1"/>
    </xf>
    <xf numFmtId="0" fontId="114" fillId="0" borderId="54" xfId="8" applyFont="1" applyBorder="1" applyAlignment="1">
      <alignment horizontal="center" vertical="top" wrapText="1"/>
    </xf>
    <xf numFmtId="0" fontId="119" fillId="0" borderId="132" xfId="8" applyFont="1" applyBorder="1" applyAlignment="1">
      <alignment horizontal="center" vertical="center"/>
    </xf>
    <xf numFmtId="0" fontId="119" fillId="0" borderId="54" xfId="8" applyFont="1" applyBorder="1" applyAlignment="1">
      <alignment horizontal="center" vertical="center"/>
    </xf>
    <xf numFmtId="0" fontId="109" fillId="7" borderId="232" xfId="8" applyFont="1" applyFill="1" applyBorder="1" applyAlignment="1">
      <alignment horizontal="center" vertical="center"/>
    </xf>
    <xf numFmtId="0" fontId="109" fillId="7" borderId="231" xfId="8" applyFont="1" applyFill="1" applyBorder="1" applyAlignment="1">
      <alignment horizontal="center" vertical="center"/>
    </xf>
    <xf numFmtId="0" fontId="109" fillId="7" borderId="229" xfId="8" applyFont="1" applyFill="1" applyBorder="1" applyAlignment="1">
      <alignment horizontal="center" vertical="center"/>
    </xf>
    <xf numFmtId="0" fontId="109" fillId="7" borderId="145" xfId="8" applyFont="1" applyFill="1" applyBorder="1" applyAlignment="1">
      <alignment horizontal="center" vertical="center"/>
    </xf>
    <xf numFmtId="0" fontId="113" fillId="0" borderId="54" xfId="8" applyFont="1" applyBorder="1" applyAlignment="1">
      <alignment horizontal="left" vertical="center"/>
    </xf>
    <xf numFmtId="0" fontId="113" fillId="0" borderId="58" xfId="8" applyFont="1" applyBorder="1" applyAlignment="1">
      <alignment horizontal="left" vertical="center"/>
    </xf>
    <xf numFmtId="0" fontId="113" fillId="0" borderId="145" xfId="8" applyFont="1" applyBorder="1" applyAlignment="1">
      <alignment horizontal="left" vertical="center"/>
    </xf>
    <xf numFmtId="0" fontId="113" fillId="0" borderId="233" xfId="8" applyFont="1" applyBorder="1" applyAlignment="1">
      <alignment horizontal="left" vertical="center"/>
    </xf>
    <xf numFmtId="0" fontId="116" fillId="0" borderId="53" xfId="8" applyFont="1" applyBorder="1" applyAlignment="1">
      <alignment horizontal="center" vertical="center" wrapText="1"/>
    </xf>
    <xf numFmtId="0" fontId="116" fillId="0" borderId="54" xfId="8" applyFont="1" applyBorder="1" applyAlignment="1">
      <alignment horizontal="center" vertical="center" wrapText="1"/>
    </xf>
    <xf numFmtId="0" fontId="109" fillId="7" borderId="50" xfId="8" applyFont="1" applyFill="1" applyBorder="1" applyAlignment="1">
      <alignment horizontal="center" vertical="center"/>
    </xf>
    <xf numFmtId="0" fontId="109" fillId="7" borderId="52" xfId="8" applyFont="1" applyFill="1" applyBorder="1" applyAlignment="1">
      <alignment horizontal="center" vertical="center"/>
    </xf>
    <xf numFmtId="0" fontId="113" fillId="0" borderId="0" xfId="8" applyFont="1" applyAlignment="1">
      <alignment vertical="center" wrapText="1"/>
    </xf>
    <xf numFmtId="0" fontId="113" fillId="0" borderId="0" xfId="8" applyFont="1">
      <alignment vertical="center"/>
    </xf>
    <xf numFmtId="0" fontId="113" fillId="0" borderId="88" xfId="8" applyFont="1" applyBorder="1" applyAlignment="1">
      <alignment vertical="center" textRotation="255"/>
    </xf>
    <xf numFmtId="0" fontId="113" fillId="0" borderId="85" xfId="8" applyFont="1" applyBorder="1" applyAlignment="1">
      <alignment vertical="center" textRotation="255"/>
    </xf>
    <xf numFmtId="0" fontId="113" fillId="0" borderId="103" xfId="8" applyFont="1" applyBorder="1" applyAlignment="1">
      <alignment vertical="center" textRotation="255"/>
    </xf>
    <xf numFmtId="0" fontId="109" fillId="12" borderId="0" xfId="8" applyFont="1" applyFill="1" applyAlignment="1" applyProtection="1">
      <alignment horizontal="left" vertical="center" shrinkToFit="1"/>
      <protection locked="0"/>
    </xf>
    <xf numFmtId="0" fontId="109" fillId="12" borderId="104" xfId="8" applyFont="1" applyFill="1" applyBorder="1" applyAlignment="1" applyProtection="1">
      <alignment horizontal="left" vertical="center" shrinkToFit="1"/>
      <protection locked="0"/>
    </xf>
    <xf numFmtId="0" fontId="109" fillId="12" borderId="13" xfId="8" applyFont="1" applyFill="1" applyBorder="1" applyAlignment="1" applyProtection="1">
      <alignment horizontal="left" vertical="center" shrinkToFit="1"/>
      <protection locked="0"/>
    </xf>
    <xf numFmtId="0" fontId="121" fillId="12" borderId="125" xfId="8" applyFont="1" applyFill="1" applyBorder="1" applyAlignment="1" applyProtection="1">
      <alignment horizontal="center" vertical="center"/>
      <protection locked="0"/>
    </xf>
    <xf numFmtId="0" fontId="111" fillId="14" borderId="161" xfId="8" applyFont="1" applyFill="1" applyBorder="1" applyAlignment="1" applyProtection="1">
      <alignment horizontal="center" vertical="center" shrinkToFit="1"/>
      <protection locked="0"/>
    </xf>
    <xf numFmtId="200" fontId="111" fillId="14" borderId="13" xfId="8" applyNumberFormat="1" applyFont="1" applyFill="1" applyBorder="1" applyAlignment="1" applyProtection="1">
      <alignment horizontal="center" vertical="center" shrinkToFit="1"/>
      <protection locked="0"/>
    </xf>
    <xf numFmtId="200" fontId="111" fillId="14" borderId="0" xfId="8" applyNumberFormat="1" applyFont="1" applyFill="1" applyAlignment="1" applyProtection="1">
      <alignment horizontal="center" vertical="center" shrinkToFit="1"/>
      <protection locked="0"/>
    </xf>
    <xf numFmtId="0" fontId="121" fillId="12" borderId="13" xfId="8" applyFont="1" applyFill="1" applyBorder="1" applyAlignment="1" applyProtection="1">
      <alignment horizontal="center" vertical="center"/>
      <protection locked="0"/>
    </xf>
    <xf numFmtId="0" fontId="111" fillId="7" borderId="13" xfId="8" applyFont="1" applyFill="1" applyBorder="1" applyAlignment="1">
      <alignment horizontal="center" vertical="center" shrinkToFit="1"/>
    </xf>
    <xf numFmtId="0" fontId="111" fillId="7" borderId="0" xfId="8" applyFont="1" applyFill="1" applyAlignment="1">
      <alignment horizontal="center" vertical="center" shrinkToFit="1"/>
    </xf>
    <xf numFmtId="0" fontId="109" fillId="14" borderId="13" xfId="8" applyFont="1" applyFill="1" applyBorder="1" applyAlignment="1" applyProtection="1">
      <alignment horizontal="left" vertical="center" shrinkToFit="1"/>
      <protection locked="0"/>
    </xf>
    <xf numFmtId="0" fontId="109" fillId="14" borderId="0" xfId="8" applyFont="1" applyFill="1" applyAlignment="1" applyProtection="1">
      <alignment horizontal="left" vertical="center" shrinkToFit="1"/>
      <protection locked="0"/>
    </xf>
    <xf numFmtId="0" fontId="109" fillId="14" borderId="104" xfId="8" applyFont="1" applyFill="1" applyBorder="1" applyAlignment="1" applyProtection="1">
      <alignment horizontal="left" vertical="center" shrinkToFit="1"/>
      <protection locked="0"/>
    </xf>
    <xf numFmtId="0" fontId="111" fillId="14" borderId="13" xfId="8" applyFont="1" applyFill="1" applyBorder="1" applyAlignment="1" applyProtection="1">
      <alignment horizontal="center" vertical="center" shrinkToFit="1"/>
      <protection locked="0"/>
    </xf>
    <xf numFmtId="0" fontId="111" fillId="14" borderId="0" xfId="8" applyFont="1" applyFill="1" applyAlignment="1" applyProtection="1">
      <alignment horizontal="center" vertical="center" shrinkToFit="1"/>
      <protection locked="0"/>
    </xf>
    <xf numFmtId="0" fontId="109" fillId="7" borderId="0" xfId="8" applyFont="1" applyFill="1" applyAlignment="1">
      <alignment horizontal="center" vertical="center" shrinkToFit="1"/>
    </xf>
    <xf numFmtId="0" fontId="111" fillId="0" borderId="80" xfId="8" applyFont="1" applyBorder="1" applyAlignment="1">
      <alignment horizontal="right" vertical="top" shrinkToFit="1"/>
    </xf>
    <xf numFmtId="0" fontId="111" fillId="0" borderId="125" xfId="8" applyFont="1" applyBorder="1" applyAlignment="1">
      <alignment horizontal="right" vertical="top" shrinkToFit="1"/>
    </xf>
    <xf numFmtId="0" fontId="111" fillId="0" borderId="100" xfId="8" applyFont="1" applyBorder="1" applyAlignment="1">
      <alignment horizontal="right" vertical="top" shrinkToFit="1"/>
    </xf>
    <xf numFmtId="0" fontId="113" fillId="0" borderId="53" xfId="8" applyFont="1" applyBorder="1" applyAlignment="1">
      <alignment horizontal="center" vertical="center"/>
    </xf>
    <xf numFmtId="0" fontId="113" fillId="0" borderId="70" xfId="8" applyFont="1" applyBorder="1" applyAlignment="1">
      <alignment horizontal="center" vertical="center"/>
    </xf>
    <xf numFmtId="0" fontId="113" fillId="0" borderId="99" xfId="8" applyFont="1" applyBorder="1" applyAlignment="1">
      <alignment horizontal="center" vertical="center"/>
    </xf>
    <xf numFmtId="0" fontId="109" fillId="7" borderId="13" xfId="8" applyFont="1" applyFill="1" applyBorder="1" applyAlignment="1">
      <alignment horizontal="center" vertical="center" shrinkToFit="1"/>
    </xf>
    <xf numFmtId="0" fontId="109" fillId="0" borderId="132" xfId="8" applyFont="1" applyBorder="1">
      <alignment vertical="center"/>
    </xf>
    <xf numFmtId="0" fontId="109" fillId="0" borderId="54" xfId="8" applyFont="1" applyBorder="1">
      <alignment vertical="center"/>
    </xf>
    <xf numFmtId="0" fontId="109" fillId="0" borderId="158" xfId="8" applyFont="1" applyBorder="1">
      <alignment vertical="center"/>
    </xf>
    <xf numFmtId="0" fontId="109" fillId="0" borderId="13" xfId="8" applyFont="1" applyBorder="1">
      <alignment vertical="center"/>
    </xf>
    <xf numFmtId="0" fontId="109" fillId="0" borderId="0" xfId="8" applyFont="1">
      <alignment vertical="center"/>
    </xf>
    <xf numFmtId="0" fontId="109" fillId="0" borderId="104" xfId="8" applyFont="1" applyBorder="1">
      <alignment vertical="center"/>
    </xf>
    <xf numFmtId="0" fontId="109" fillId="0" borderId="80" xfId="8" applyFont="1" applyBorder="1">
      <alignment vertical="center"/>
    </xf>
    <xf numFmtId="0" fontId="109" fillId="0" borderId="125" xfId="8" applyFont="1" applyBorder="1">
      <alignment vertical="center"/>
    </xf>
    <xf numFmtId="0" fontId="109" fillId="0" borderId="100" xfId="8" applyFont="1" applyBorder="1">
      <alignment vertical="center"/>
    </xf>
    <xf numFmtId="0" fontId="109" fillId="0" borderId="54" xfId="8" applyFont="1" applyBorder="1" applyAlignment="1">
      <alignment horizontal="center" vertical="center"/>
    </xf>
    <xf numFmtId="0" fontId="109" fillId="0" borderId="158" xfId="8" applyFont="1" applyBorder="1" applyAlignment="1">
      <alignment horizontal="center" vertical="center"/>
    </xf>
    <xf numFmtId="0" fontId="109" fillId="0" borderId="104" xfId="8" applyFont="1" applyBorder="1" applyAlignment="1">
      <alignment horizontal="center" vertical="center"/>
    </xf>
    <xf numFmtId="0" fontId="109" fillId="0" borderId="125" xfId="8" applyFont="1" applyBorder="1" applyAlignment="1">
      <alignment horizontal="center" vertical="center"/>
    </xf>
    <xf numFmtId="0" fontId="109" fillId="0" borderId="100" xfId="8" applyFont="1" applyBorder="1" applyAlignment="1">
      <alignment horizontal="center" vertical="center"/>
    </xf>
    <xf numFmtId="0" fontId="109" fillId="7" borderId="104" xfId="8" applyFont="1" applyFill="1" applyBorder="1" applyAlignment="1">
      <alignment horizontal="center" vertical="center" shrinkToFit="1"/>
    </xf>
    <xf numFmtId="0" fontId="113" fillId="0" borderId="13" xfId="8" applyFont="1" applyBorder="1" applyAlignment="1">
      <alignment horizontal="center" vertical="center"/>
    </xf>
    <xf numFmtId="0" fontId="113" fillId="0" borderId="11" xfId="8" applyFont="1" applyBorder="1" applyAlignment="1">
      <alignment horizontal="center" vertical="center"/>
    </xf>
    <xf numFmtId="0" fontId="113" fillId="0" borderId="13" xfId="8" applyFont="1" applyBorder="1" applyAlignment="1">
      <alignment vertical="center" wrapText="1"/>
    </xf>
    <xf numFmtId="0" fontId="113" fillId="0" borderId="104" xfId="8" applyFont="1" applyBorder="1">
      <alignment vertical="center"/>
    </xf>
    <xf numFmtId="0" fontId="113" fillId="0" borderId="13" xfId="8" applyFont="1" applyBorder="1">
      <alignment vertical="center"/>
    </xf>
    <xf numFmtId="0" fontId="113" fillId="0" borderId="11" xfId="8" applyFont="1" applyBorder="1">
      <alignment vertical="center"/>
    </xf>
    <xf numFmtId="0" fontId="113" fillId="0" borderId="10" xfId="8" applyFont="1" applyBorder="1">
      <alignment vertical="center"/>
    </xf>
    <xf numFmtId="0" fontId="113" fillId="0" borderId="12" xfId="8" applyFont="1" applyBorder="1">
      <alignment vertical="center"/>
    </xf>
    <xf numFmtId="0" fontId="113" fillId="0" borderId="0" xfId="8" applyFont="1" applyAlignment="1">
      <alignment horizontal="center" vertical="center" wrapText="1"/>
    </xf>
    <xf numFmtId="0" fontId="113" fillId="0" borderId="104" xfId="8" applyFont="1" applyBorder="1" applyAlignment="1">
      <alignment horizontal="center" vertical="center" wrapText="1"/>
    </xf>
    <xf numFmtId="0" fontId="113" fillId="0" borderId="10" xfId="8" applyFont="1" applyBorder="1" applyAlignment="1">
      <alignment horizontal="center" vertical="center" wrapText="1"/>
    </xf>
    <xf numFmtId="0" fontId="113" fillId="0" borderId="12" xfId="8" applyFont="1" applyBorder="1" applyAlignment="1">
      <alignment horizontal="center" vertical="center" wrapText="1"/>
    </xf>
    <xf numFmtId="0" fontId="113" fillId="14" borderId="132" xfId="8" applyFont="1" applyFill="1" applyBorder="1" applyAlignment="1" applyProtection="1">
      <alignment horizontal="center" vertical="center"/>
      <protection locked="0"/>
    </xf>
    <xf numFmtId="0" fontId="113" fillId="14" borderId="54" xfId="8" applyFont="1" applyFill="1" applyBorder="1" applyAlignment="1" applyProtection="1">
      <alignment horizontal="center" vertical="center"/>
      <protection locked="0"/>
    </xf>
    <xf numFmtId="0" fontId="113" fillId="14" borderId="158" xfId="8" applyFont="1" applyFill="1" applyBorder="1" applyAlignment="1" applyProtection="1">
      <alignment horizontal="center" vertical="center"/>
      <protection locked="0"/>
    </xf>
    <xf numFmtId="0" fontId="113" fillId="14" borderId="80" xfId="8" applyFont="1" applyFill="1" applyBorder="1" applyAlignment="1" applyProtection="1">
      <alignment horizontal="center" vertical="center"/>
      <protection locked="0"/>
    </xf>
    <xf numFmtId="0" fontId="113" fillId="14" borderId="125" xfId="8" applyFont="1" applyFill="1" applyBorder="1" applyAlignment="1" applyProtection="1">
      <alignment horizontal="center" vertical="center"/>
      <protection locked="0"/>
    </xf>
    <xf numFmtId="0" fontId="113" fillId="14" borderId="100" xfId="8" applyFont="1" applyFill="1" applyBorder="1" applyAlignment="1" applyProtection="1">
      <alignment horizontal="center" vertical="center"/>
      <protection locked="0"/>
    </xf>
    <xf numFmtId="0" fontId="113" fillId="0" borderId="58" xfId="8" applyFont="1" applyBorder="1" applyAlignment="1">
      <alignment horizontal="center" vertical="center" shrinkToFit="1"/>
    </xf>
    <xf numFmtId="0" fontId="113" fillId="0" borderId="84" xfId="8" applyFont="1" applyBorder="1" applyAlignment="1">
      <alignment horizontal="center" vertical="center" shrinkToFit="1"/>
    </xf>
    <xf numFmtId="0" fontId="113" fillId="0" borderId="54" xfId="8" applyFont="1" applyBorder="1" applyAlignment="1">
      <alignment horizontal="center" vertical="center" shrinkToFit="1"/>
    </xf>
    <xf numFmtId="0" fontId="113" fillId="0" borderId="125" xfId="8" applyFont="1" applyBorder="1" applyAlignment="1">
      <alignment horizontal="center" vertical="center" shrinkToFit="1"/>
    </xf>
    <xf numFmtId="200" fontId="111" fillId="14" borderId="3" xfId="8" applyNumberFormat="1" applyFont="1" applyFill="1" applyBorder="1" applyAlignment="1" applyProtection="1">
      <alignment horizontal="center" vertical="center" shrinkToFit="1"/>
      <protection locked="0"/>
    </xf>
    <xf numFmtId="200" fontId="111" fillId="14" borderId="2" xfId="8" applyNumberFormat="1" applyFont="1" applyFill="1" applyBorder="1" applyAlignment="1" applyProtection="1">
      <alignment horizontal="center" vertical="center" shrinkToFit="1"/>
      <protection locked="0"/>
    </xf>
    <xf numFmtId="188" fontId="111" fillId="14" borderId="2" xfId="8" applyNumberFormat="1" applyFont="1" applyFill="1" applyBorder="1" applyAlignment="1" applyProtection="1">
      <alignment horizontal="center" vertical="center" shrinkToFit="1"/>
      <protection locked="0"/>
    </xf>
    <xf numFmtId="0" fontId="113" fillId="0" borderId="13" xfId="8" applyFont="1" applyBorder="1" applyAlignment="1">
      <alignment horizontal="center" vertical="center" wrapText="1"/>
    </xf>
    <xf numFmtId="0" fontId="113" fillId="0" borderId="122" xfId="8" applyFont="1" applyBorder="1" applyAlignment="1">
      <alignment horizontal="center" vertical="center"/>
    </xf>
    <xf numFmtId="0" fontId="113" fillId="0" borderId="62" xfId="8" applyFont="1" applyBorder="1" applyAlignment="1">
      <alignment horizontal="center" vertical="center"/>
    </xf>
    <xf numFmtId="0" fontId="59" fillId="14" borderId="54" xfId="8" applyFont="1" applyFill="1" applyBorder="1" applyAlignment="1">
      <alignment horizontal="center" vertical="center"/>
    </xf>
    <xf numFmtId="0" fontId="59" fillId="14" borderId="125" xfId="8" applyFont="1" applyFill="1" applyBorder="1" applyAlignment="1">
      <alignment horizontal="center" vertical="center"/>
    </xf>
    <xf numFmtId="0" fontId="109" fillId="14" borderId="54" xfId="8" applyFont="1" applyFill="1" applyBorder="1" applyAlignment="1">
      <alignment horizontal="center" vertical="center"/>
    </xf>
    <xf numFmtId="0" fontId="109" fillId="14" borderId="125" xfId="8" applyFont="1" applyFill="1" applyBorder="1" applyAlignment="1">
      <alignment horizontal="center" vertical="center"/>
    </xf>
    <xf numFmtId="0" fontId="111" fillId="14" borderId="46" xfId="8" applyFont="1" applyFill="1" applyBorder="1" applyAlignment="1" applyProtection="1">
      <alignment horizontal="center" vertical="center" shrinkToFit="1"/>
      <protection locked="0"/>
    </xf>
    <xf numFmtId="0" fontId="67" fillId="0" borderId="0" xfId="2" applyFont="1" applyAlignment="1" applyProtection="1">
      <alignment horizontal="center" vertical="center"/>
    </xf>
    <xf numFmtId="0" fontId="59" fillId="0" borderId="10" xfId="2" applyFont="1" applyBorder="1" applyAlignment="1" applyProtection="1">
      <alignment horizontal="center" vertical="center" shrinkToFit="1"/>
    </xf>
    <xf numFmtId="0" fontId="60" fillId="0" borderId="55" xfId="2" applyFont="1" applyBorder="1" applyAlignment="1" applyProtection="1">
      <alignment horizontal="distributed" vertical="center"/>
    </xf>
    <xf numFmtId="0" fontId="59" fillId="0" borderId="87" xfId="2" applyFont="1" applyFill="1" applyBorder="1" applyAlignment="1" applyProtection="1">
      <alignment horizontal="center" vertical="center" shrinkToFit="1"/>
    </xf>
    <xf numFmtId="0" fontId="59" fillId="0" borderId="57" xfId="2" applyFont="1" applyFill="1" applyBorder="1" applyAlignment="1" applyProtection="1">
      <alignment horizontal="center" vertical="center" shrinkToFit="1"/>
    </xf>
    <xf numFmtId="0" fontId="59" fillId="0" borderId="130" xfId="2" applyFont="1" applyFill="1" applyBorder="1" applyAlignment="1" applyProtection="1">
      <alignment horizontal="center" vertical="center" wrapText="1"/>
    </xf>
    <xf numFmtId="0" fontId="59" fillId="0" borderId="128" xfId="2" applyFont="1" applyFill="1" applyBorder="1" applyAlignment="1" applyProtection="1">
      <alignment horizontal="center" vertical="center"/>
    </xf>
    <xf numFmtId="0" fontId="59" fillId="0" borderId="128" xfId="2" applyFont="1" applyFill="1" applyBorder="1" applyAlignment="1" applyProtection="1">
      <alignment horizontal="center" vertical="center" wrapText="1"/>
    </xf>
    <xf numFmtId="0" fontId="59" fillId="0" borderId="127" xfId="2" applyFont="1" applyFill="1" applyBorder="1" applyAlignment="1" applyProtection="1">
      <alignment horizontal="center" vertical="center" wrapText="1"/>
    </xf>
    <xf numFmtId="0" fontId="60" fillId="0" borderId="90" xfId="2" applyFont="1" applyBorder="1" applyAlignment="1" applyProtection="1">
      <alignment horizontal="distributed" vertical="center"/>
    </xf>
    <xf numFmtId="0" fontId="59" fillId="0" borderId="5" xfId="2" applyFont="1" applyFill="1" applyBorder="1" applyAlignment="1" applyProtection="1">
      <alignment horizontal="center" vertical="center" shrinkToFit="1"/>
    </xf>
    <xf numFmtId="0" fontId="59" fillId="0" borderId="91" xfId="2" applyFont="1" applyFill="1" applyBorder="1" applyAlignment="1" applyProtection="1">
      <alignment horizontal="center" vertical="center" shrinkToFit="1"/>
    </xf>
    <xf numFmtId="0" fontId="60" fillId="0" borderId="134" xfId="2" applyFont="1" applyBorder="1" applyAlignment="1" applyProtection="1">
      <alignment horizontal="distributed" vertical="center"/>
    </xf>
    <xf numFmtId="0" fontId="59" fillId="0" borderId="128" xfId="2" applyFont="1" applyFill="1" applyBorder="1" applyAlignment="1" applyProtection="1">
      <alignment horizontal="center" vertical="center" shrinkToFit="1"/>
    </xf>
    <xf numFmtId="0" fontId="59" fillId="0" borderId="127" xfId="2" applyFont="1" applyFill="1" applyBorder="1" applyAlignment="1" applyProtection="1">
      <alignment horizontal="center" vertical="center" shrinkToFit="1"/>
    </xf>
    <xf numFmtId="0" fontId="59" fillId="0" borderId="53" xfId="2" applyFont="1" applyBorder="1" applyAlignment="1" applyProtection="1">
      <alignment horizontal="center" vertical="center" wrapText="1"/>
    </xf>
    <xf numFmtId="0" fontId="59" fillId="0" borderId="88" xfId="2" applyFont="1" applyBorder="1" applyAlignment="1" applyProtection="1">
      <alignment horizontal="center" vertical="center" wrapText="1"/>
    </xf>
    <xf numFmtId="0" fontId="59" fillId="0" borderId="53" xfId="2" applyFont="1" applyBorder="1" applyAlignment="1" applyProtection="1">
      <alignment horizontal="left" vertical="center" wrapText="1"/>
    </xf>
    <xf numFmtId="0" fontId="59" fillId="0" borderId="132" xfId="2" applyFont="1" applyBorder="1" applyAlignment="1" applyProtection="1">
      <alignment horizontal="left" vertical="center" wrapText="1"/>
    </xf>
    <xf numFmtId="0" fontId="64" fillId="0" borderId="3" xfId="2" applyFont="1" applyBorder="1" applyAlignment="1" applyProtection="1">
      <alignment horizontal="center" vertical="center" wrapText="1"/>
    </xf>
    <xf numFmtId="0" fontId="64" fillId="0" borderId="131" xfId="2" applyFont="1" applyBorder="1" applyAlignment="1" applyProtection="1">
      <alignment horizontal="center" vertical="center" wrapText="1"/>
    </xf>
    <xf numFmtId="0" fontId="59" fillId="0" borderId="0" xfId="2" applyFont="1" applyAlignment="1">
      <alignment horizontal="center" vertical="center"/>
    </xf>
    <xf numFmtId="0" fontId="7" fillId="0" borderId="0" xfId="2" applyAlignment="1">
      <alignment horizontal="center" vertical="center"/>
    </xf>
    <xf numFmtId="0" fontId="67" fillId="0" borderId="0" xfId="2" applyFont="1" applyAlignment="1">
      <alignment horizontal="center" vertical="center"/>
    </xf>
    <xf numFmtId="0" fontId="61" fillId="0" borderId="9" xfId="2" applyFont="1" applyBorder="1" applyAlignment="1">
      <alignment vertical="center" wrapText="1"/>
    </xf>
    <xf numFmtId="0" fontId="60" fillId="0" borderId="149" xfId="2" applyFont="1" applyBorder="1" applyAlignment="1">
      <alignment horizontal="center" vertical="top"/>
    </xf>
    <xf numFmtId="0" fontId="60" fillId="0" borderId="92" xfId="2" applyFont="1" applyBorder="1" applyAlignment="1">
      <alignment horizontal="center" vertical="top"/>
    </xf>
    <xf numFmtId="0" fontId="60" fillId="0" borderId="146" xfId="2" applyFont="1" applyBorder="1" applyAlignment="1">
      <alignment horizontal="center" vertical="top"/>
    </xf>
    <xf numFmtId="0" fontId="60" fillId="0" borderId="88" xfId="2" applyFont="1" applyBorder="1" applyAlignment="1">
      <alignment horizontal="center" vertical="top"/>
    </xf>
    <xf numFmtId="0" fontId="60" fillId="0" borderId="85" xfId="2" applyFont="1" applyBorder="1" applyAlignment="1">
      <alignment horizontal="center" vertical="top"/>
    </xf>
    <xf numFmtId="0" fontId="60" fillId="0" borderId="103" xfId="2" applyFont="1" applyBorder="1" applyAlignment="1">
      <alignment horizontal="center" vertical="top"/>
    </xf>
    <xf numFmtId="0" fontId="61" fillId="0" borderId="8" xfId="2" applyFont="1" applyBorder="1" applyAlignment="1">
      <alignment horizontal="left" vertical="center" wrapText="1"/>
    </xf>
    <xf numFmtId="0" fontId="61" fillId="0" borderId="91" xfId="2" applyFont="1" applyBorder="1" applyAlignment="1">
      <alignment horizontal="left" vertical="center" wrapText="1"/>
    </xf>
    <xf numFmtId="0" fontId="61" fillId="2" borderId="82" xfId="2" applyFont="1" applyFill="1" applyBorder="1" applyAlignment="1" applyProtection="1">
      <alignment horizontal="left" vertical="center" wrapText="1"/>
      <protection locked="0"/>
    </xf>
    <xf numFmtId="0" fontId="61" fillId="2" borderId="83" xfId="2" applyFont="1" applyFill="1" applyBorder="1" applyAlignment="1" applyProtection="1">
      <alignment horizontal="left" vertical="center" wrapText="1"/>
      <protection locked="0"/>
    </xf>
    <xf numFmtId="0" fontId="61" fillId="0" borderId="8" xfId="2" applyFont="1" applyBorder="1" applyAlignment="1">
      <alignment vertical="center" wrapText="1"/>
    </xf>
    <xf numFmtId="0" fontId="61" fillId="0" borderId="135" xfId="2" applyFont="1" applyBorder="1" applyAlignment="1">
      <alignment vertical="center" wrapText="1"/>
    </xf>
    <xf numFmtId="0" fontId="61" fillId="0" borderId="6" xfId="2" applyFont="1" applyBorder="1" applyAlignment="1">
      <alignment horizontal="center" vertical="center" wrapText="1"/>
    </xf>
    <xf numFmtId="0" fontId="61" fillId="0" borderId="129" xfId="2" applyFont="1" applyBorder="1" applyAlignment="1">
      <alignment horizontal="center" vertical="center" wrapText="1"/>
    </xf>
    <xf numFmtId="0" fontId="60" fillId="0" borderId="106" xfId="2" applyFont="1" applyBorder="1" applyAlignment="1">
      <alignment vertical="center" wrapText="1"/>
    </xf>
    <xf numFmtId="0" fontId="60" fillId="0" borderId="143" xfId="2" applyFont="1" applyBorder="1" applyAlignment="1">
      <alignment vertical="center" wrapText="1"/>
    </xf>
    <xf numFmtId="0" fontId="60" fillId="0" borderId="142" xfId="2" applyFont="1" applyBorder="1" applyAlignment="1">
      <alignment vertical="center" wrapText="1"/>
    </xf>
    <xf numFmtId="0" fontId="59" fillId="0" borderId="10" xfId="2" applyFont="1" applyBorder="1" applyAlignment="1">
      <alignment horizontal="center" vertical="center" shrinkToFit="1"/>
    </xf>
    <xf numFmtId="0" fontId="61" fillId="0" borderId="1" xfId="2" applyFont="1" applyBorder="1" applyAlignment="1">
      <alignment horizontal="center" vertical="center" wrapText="1"/>
    </xf>
    <xf numFmtId="0" fontId="61" fillId="0" borderId="82" xfId="2" applyFont="1" applyBorder="1" applyAlignment="1">
      <alignment horizontal="center" vertical="center" wrapText="1"/>
    </xf>
    <xf numFmtId="0" fontId="60" fillId="0" borderId="55" xfId="2" applyFont="1" applyBorder="1" applyAlignment="1">
      <alignment horizontal="distributed" vertical="center"/>
    </xf>
    <xf numFmtId="0" fontId="60" fillId="0" borderId="56" xfId="2" applyFont="1" applyBorder="1" applyAlignment="1">
      <alignment horizontal="distributed" vertical="center"/>
    </xf>
    <xf numFmtId="0" fontId="59" fillId="0" borderId="87" xfId="2" applyFont="1" applyBorder="1" applyAlignment="1">
      <alignment vertical="center" shrinkToFit="1"/>
    </xf>
    <xf numFmtId="0" fontId="59" fillId="0" borderId="143" xfId="2" applyFont="1" applyBorder="1" applyAlignment="1">
      <alignment vertical="center" shrinkToFit="1"/>
    </xf>
    <xf numFmtId="0" fontId="59" fillId="0" borderId="107" xfId="2" applyFont="1" applyBorder="1" applyAlignment="1">
      <alignment vertical="center" shrinkToFit="1"/>
    </xf>
    <xf numFmtId="0" fontId="59" fillId="0" borderId="7" xfId="2" applyFont="1" applyBorder="1" applyAlignment="1">
      <alignment horizontal="distributed" vertical="center"/>
    </xf>
    <xf numFmtId="0" fontId="59" fillId="2" borderId="7" xfId="2" applyFont="1" applyFill="1" applyBorder="1" applyAlignment="1" applyProtection="1">
      <alignment horizontal="center" vertical="center" shrinkToFit="1"/>
      <protection locked="0"/>
    </xf>
    <xf numFmtId="0" fontId="61" fillId="0" borderId="138" xfId="2" applyFont="1" applyBorder="1" applyAlignment="1">
      <alignment horizontal="left" vertical="center" wrapText="1"/>
    </xf>
    <xf numFmtId="0" fontId="61" fillId="0" borderId="137" xfId="2" applyFont="1" applyBorder="1" applyAlignment="1">
      <alignment horizontal="left" vertical="center" wrapText="1"/>
    </xf>
    <xf numFmtId="0" fontId="61" fillId="0" borderId="136" xfId="2" applyFont="1" applyBorder="1" applyAlignment="1">
      <alignment horizontal="left" vertical="center" wrapText="1"/>
    </xf>
    <xf numFmtId="58" fontId="59" fillId="0" borderId="0" xfId="2" applyNumberFormat="1" applyFont="1" applyAlignment="1">
      <alignment horizontal="center" vertical="center"/>
    </xf>
    <xf numFmtId="0" fontId="60" fillId="0" borderId="90" xfId="2" applyFont="1" applyBorder="1" applyAlignment="1">
      <alignment horizontal="distributed" vertical="center"/>
    </xf>
    <xf numFmtId="0" fontId="60" fillId="0" borderId="8" xfId="2" applyFont="1" applyBorder="1" applyAlignment="1">
      <alignment horizontal="distributed" vertical="center"/>
    </xf>
    <xf numFmtId="0" fontId="59" fillId="0" borderId="10" xfId="2" applyFont="1" applyBorder="1" applyAlignment="1">
      <alignment horizontal="distributed" vertical="center"/>
    </xf>
    <xf numFmtId="0" fontId="59" fillId="2" borderId="10" xfId="2" applyFont="1" applyFill="1" applyBorder="1" applyAlignment="1" applyProtection="1">
      <alignment horizontal="center" vertical="center" shrinkToFit="1"/>
      <protection locked="0"/>
    </xf>
    <xf numFmtId="0" fontId="59" fillId="0" borderId="5" xfId="2" applyFont="1" applyBorder="1" applyAlignment="1">
      <alignment vertical="center" shrinkToFit="1"/>
    </xf>
    <xf numFmtId="0" fontId="59" fillId="0" borderId="7" xfId="2" applyFont="1" applyBorder="1" applyAlignment="1">
      <alignment vertical="center" shrinkToFit="1"/>
    </xf>
    <xf numFmtId="0" fontId="59" fillId="0" borderId="61" xfId="2" applyFont="1" applyBorder="1" applyAlignment="1">
      <alignment vertical="center" shrinkToFit="1"/>
    </xf>
    <xf numFmtId="0" fontId="60" fillId="0" borderId="134" xfId="2" applyFont="1" applyBorder="1" applyAlignment="1">
      <alignment horizontal="distributed" vertical="center"/>
    </xf>
    <xf numFmtId="0" fontId="60" fillId="0" borderId="135" xfId="2" applyFont="1" applyBorder="1" applyAlignment="1">
      <alignment horizontal="distributed" vertical="center"/>
    </xf>
    <xf numFmtId="0" fontId="59" fillId="0" borderId="128" xfId="2" applyFont="1" applyBorder="1" applyAlignment="1">
      <alignment vertical="center" shrinkToFit="1"/>
    </xf>
    <xf numFmtId="0" fontId="59" fillId="0" borderId="150" xfId="2" applyFont="1" applyBorder="1" applyAlignment="1">
      <alignment vertical="center" shrinkToFit="1"/>
    </xf>
    <xf numFmtId="0" fontId="59" fillId="0" borderId="133" xfId="2" applyFont="1" applyBorder="1" applyAlignment="1">
      <alignment vertical="center" shrinkToFit="1"/>
    </xf>
    <xf numFmtId="38" fontId="60" fillId="2" borderId="141" xfId="3" applyFont="1" applyFill="1" applyBorder="1" applyAlignment="1" applyProtection="1">
      <alignment horizontal="center" vertical="center"/>
      <protection locked="0"/>
    </xf>
    <xf numFmtId="38" fontId="60" fillId="2" borderId="140" xfId="3" applyFont="1" applyFill="1" applyBorder="1" applyAlignment="1" applyProtection="1">
      <alignment horizontal="center" vertical="center"/>
      <protection locked="0"/>
    </xf>
    <xf numFmtId="38" fontId="60" fillId="2" borderId="139" xfId="3" applyFont="1" applyFill="1" applyBorder="1" applyAlignment="1" applyProtection="1">
      <alignment horizontal="center" vertical="center"/>
      <protection locked="0"/>
    </xf>
    <xf numFmtId="0" fontId="59" fillId="2" borderId="0" xfId="2" applyFont="1" applyFill="1" applyAlignment="1" applyProtection="1">
      <alignment horizontal="center" vertical="center" shrinkToFit="1"/>
      <protection locked="0"/>
    </xf>
    <xf numFmtId="0" fontId="60" fillId="2" borderId="11" xfId="2" applyFont="1" applyFill="1" applyBorder="1" applyAlignment="1" applyProtection="1">
      <alignment horizontal="left" vertical="center" wrapText="1"/>
      <protection locked="0"/>
    </xf>
    <xf numFmtId="0" fontId="60" fillId="2" borderId="10" xfId="2" applyFont="1" applyFill="1" applyBorder="1" applyAlignment="1" applyProtection="1">
      <alignment horizontal="left" vertical="center" wrapText="1"/>
      <protection locked="0"/>
    </xf>
    <xf numFmtId="0" fontId="60" fillId="2" borderId="62" xfId="2" applyFont="1" applyFill="1" applyBorder="1" applyAlignment="1" applyProtection="1">
      <alignment horizontal="left" vertical="center" wrapText="1"/>
      <protection locked="0"/>
    </xf>
    <xf numFmtId="0" fontId="59" fillId="0" borderId="53" xfId="2" applyFont="1" applyBorder="1" applyAlignment="1" applyProtection="1">
      <alignment vertical="center" wrapText="1"/>
    </xf>
    <xf numFmtId="0" fontId="60" fillId="0" borderId="54" xfId="2" applyFont="1" applyBorder="1" applyAlignment="1" applyProtection="1">
      <alignment vertical="center" wrapText="1"/>
    </xf>
    <xf numFmtId="0" fontId="60" fillId="0" borderId="58" xfId="2" applyFont="1" applyBorder="1" applyAlignment="1" applyProtection="1">
      <alignment vertical="center" wrapText="1"/>
    </xf>
    <xf numFmtId="0" fontId="60" fillId="0" borderId="99" xfId="2" applyFont="1" applyBorder="1" applyAlignment="1" applyProtection="1">
      <alignment vertical="center" wrapText="1"/>
    </xf>
    <xf numFmtId="0" fontId="60" fillId="0" borderId="125" xfId="2" applyFont="1" applyBorder="1" applyAlignment="1" applyProtection="1">
      <alignment vertical="center" wrapText="1"/>
    </xf>
    <xf numFmtId="0" fontId="60" fillId="0" borderId="84" xfId="2" applyFont="1" applyBorder="1" applyAlignment="1" applyProtection="1">
      <alignment vertical="center" wrapText="1"/>
    </xf>
    <xf numFmtId="0" fontId="59" fillId="0" borderId="55" xfId="2" applyFont="1" applyBorder="1" applyAlignment="1" applyProtection="1">
      <alignment horizontal="left" vertical="center" wrapText="1"/>
    </xf>
    <xf numFmtId="0" fontId="60" fillId="0" borderId="56" xfId="2" applyFont="1" applyBorder="1" applyAlignment="1" applyProtection="1">
      <alignment horizontal="left" vertical="center" wrapText="1"/>
    </xf>
    <xf numFmtId="0" fontId="60" fillId="0" borderId="57" xfId="2" applyFont="1" applyBorder="1" applyAlignment="1" applyProtection="1">
      <alignment horizontal="left" vertical="center" wrapText="1"/>
    </xf>
    <xf numFmtId="0" fontId="59" fillId="0" borderId="171" xfId="2" applyFont="1" applyBorder="1" applyAlignment="1" applyProtection="1">
      <alignment horizontal="left" vertical="center" wrapText="1"/>
    </xf>
    <xf numFmtId="0" fontId="60" fillId="0" borderId="14" xfId="2" applyFont="1" applyBorder="1" applyAlignment="1" applyProtection="1">
      <alignment horizontal="left" vertical="center" wrapText="1"/>
    </xf>
    <xf numFmtId="0" fontId="60" fillId="0" borderId="170" xfId="2" applyFont="1" applyBorder="1" applyAlignment="1" applyProtection="1">
      <alignment horizontal="left" vertical="center" wrapText="1"/>
    </xf>
    <xf numFmtId="0" fontId="60" fillId="0" borderId="134" xfId="2" applyFont="1" applyBorder="1" applyAlignment="1" applyProtection="1">
      <alignment horizontal="left" vertical="center" wrapText="1"/>
    </xf>
    <xf numFmtId="0" fontId="60" fillId="0" borderId="135" xfId="2" applyFont="1" applyBorder="1" applyAlignment="1" applyProtection="1">
      <alignment horizontal="left" vertical="center" wrapText="1"/>
    </xf>
    <xf numFmtId="0" fontId="60" fillId="0" borderId="127" xfId="2" applyFont="1" applyBorder="1" applyAlignment="1" applyProtection="1">
      <alignment horizontal="left" vertical="center" wrapText="1"/>
    </xf>
    <xf numFmtId="0" fontId="59" fillId="0" borderId="222" xfId="2" applyFont="1" applyFill="1" applyBorder="1" applyAlignment="1" applyProtection="1">
      <alignment horizontal="center" vertical="center"/>
    </xf>
    <xf numFmtId="0" fontId="59" fillId="0" borderId="223" xfId="2" applyFont="1" applyFill="1" applyBorder="1" applyAlignment="1" applyProtection="1">
      <alignment horizontal="center" vertical="center"/>
    </xf>
    <xf numFmtId="0" fontId="59" fillId="0" borderId="224" xfId="2" applyFont="1" applyFill="1" applyBorder="1" applyAlignment="1" applyProtection="1">
      <alignment horizontal="center" vertical="center"/>
    </xf>
    <xf numFmtId="0" fontId="59" fillId="0" borderId="53" xfId="2" applyFont="1" applyBorder="1" applyAlignment="1" applyProtection="1">
      <alignment horizontal="center" vertical="center" textRotation="255" wrapText="1" shrinkToFit="1"/>
    </xf>
    <xf numFmtId="0" fontId="59" fillId="0" borderId="158" xfId="2" applyFont="1" applyBorder="1" applyAlignment="1" applyProtection="1">
      <alignment horizontal="center" vertical="center" textRotation="255" wrapText="1" shrinkToFit="1"/>
    </xf>
    <xf numFmtId="0" fontId="59" fillId="0" borderId="70" xfId="2" applyFont="1" applyBorder="1" applyAlignment="1" applyProtection="1">
      <alignment horizontal="center" vertical="center" textRotation="255" wrapText="1" shrinkToFit="1"/>
    </xf>
    <xf numFmtId="0" fontId="59" fillId="0" borderId="104" xfId="2" applyFont="1" applyBorder="1" applyAlignment="1" applyProtection="1">
      <alignment horizontal="center" vertical="center" textRotation="255" wrapText="1" shrinkToFit="1"/>
    </xf>
    <xf numFmtId="0" fontId="59" fillId="0" borderId="99" xfId="2" applyFont="1" applyBorder="1" applyAlignment="1" applyProtection="1">
      <alignment horizontal="center" vertical="center" textRotation="255" wrapText="1" shrinkToFit="1"/>
    </xf>
    <xf numFmtId="0" fontId="59" fillId="0" borderId="100" xfId="2" applyFont="1" applyBorder="1" applyAlignment="1" applyProtection="1">
      <alignment horizontal="center" vertical="center" textRotation="255" wrapText="1" shrinkToFit="1"/>
    </xf>
    <xf numFmtId="0" fontId="59" fillId="0" borderId="46" xfId="2" applyFont="1" applyFill="1" applyBorder="1" applyAlignment="1" applyProtection="1">
      <alignment horizontal="center" vertical="center"/>
    </xf>
    <xf numFmtId="0" fontId="59" fillId="0" borderId="163" xfId="2" applyFont="1" applyFill="1" applyBorder="1" applyAlignment="1" applyProtection="1">
      <alignment horizontal="center" vertical="center"/>
    </xf>
    <xf numFmtId="0" fontId="59" fillId="0" borderId="205" xfId="2" applyFont="1" applyFill="1" applyBorder="1" applyAlignment="1" applyProtection="1">
      <alignment horizontal="center" vertical="center"/>
    </xf>
    <xf numFmtId="0" fontId="59" fillId="0" borderId="206" xfId="2" applyFont="1" applyFill="1" applyBorder="1" applyAlignment="1" applyProtection="1">
      <alignment horizontal="center" vertical="center"/>
    </xf>
    <xf numFmtId="0" fontId="59" fillId="0" borderId="207" xfId="2" applyFont="1" applyFill="1" applyBorder="1" applyAlignment="1" applyProtection="1">
      <alignment horizontal="center" vertical="center"/>
    </xf>
    <xf numFmtId="0" fontId="59" fillId="0" borderId="208" xfId="2" applyFont="1" applyFill="1" applyBorder="1" applyAlignment="1" applyProtection="1">
      <alignment horizontal="center" vertical="center"/>
    </xf>
    <xf numFmtId="0" fontId="59" fillId="0" borderId="209" xfId="2" applyFont="1" applyFill="1" applyBorder="1" applyAlignment="1" applyProtection="1">
      <alignment horizontal="center" vertical="center"/>
    </xf>
    <xf numFmtId="0" fontId="59" fillId="0" borderId="210" xfId="2" applyFont="1" applyFill="1" applyBorder="1" applyAlignment="1" applyProtection="1">
      <alignment horizontal="center" vertical="center"/>
    </xf>
    <xf numFmtId="0" fontId="69" fillId="0" borderId="153" xfId="2" applyFont="1" applyBorder="1" applyAlignment="1" applyProtection="1">
      <alignment horizontal="left" vertical="center" shrinkToFit="1"/>
    </xf>
    <xf numFmtId="0" fontId="59" fillId="0" borderId="152" xfId="2" applyFont="1" applyBorder="1" applyAlignment="1" applyProtection="1">
      <alignment horizontal="left" vertical="center" shrinkToFit="1"/>
    </xf>
    <xf numFmtId="0" fontId="59" fillId="0" borderId="159" xfId="2" applyFont="1" applyBorder="1" applyAlignment="1" applyProtection="1">
      <alignment horizontal="left" vertical="center" shrinkToFit="1"/>
    </xf>
    <xf numFmtId="0" fontId="59" fillId="0" borderId="221" xfId="2" applyFont="1" applyFill="1" applyBorder="1" applyAlignment="1" applyProtection="1">
      <alignment horizontal="center" vertical="center"/>
    </xf>
    <xf numFmtId="0" fontId="59" fillId="0" borderId="202" xfId="2" applyFont="1" applyFill="1" applyBorder="1" applyAlignment="1" applyProtection="1">
      <alignment horizontal="center" vertical="center"/>
    </xf>
    <xf numFmtId="0" fontId="60" fillId="0" borderId="203" xfId="2" applyFont="1" applyFill="1" applyBorder="1" applyAlignment="1" applyProtection="1">
      <alignment horizontal="center" vertical="center"/>
    </xf>
    <xf numFmtId="0" fontId="60" fillId="0" borderId="204" xfId="2" applyFont="1" applyFill="1" applyBorder="1" applyAlignment="1" applyProtection="1">
      <alignment horizontal="center" vertical="center"/>
    </xf>
    <xf numFmtId="0" fontId="59" fillId="0" borderId="211" xfId="2" applyFont="1" applyFill="1" applyBorder="1" applyAlignment="1" applyProtection="1">
      <alignment horizontal="center" vertical="center"/>
    </xf>
    <xf numFmtId="0" fontId="59" fillId="0" borderId="212" xfId="2" applyFont="1" applyFill="1" applyBorder="1" applyAlignment="1" applyProtection="1">
      <alignment horizontal="center" vertical="center"/>
    </xf>
    <xf numFmtId="0" fontId="59" fillId="0" borderId="213" xfId="2" applyFont="1" applyFill="1" applyBorder="1" applyAlignment="1" applyProtection="1">
      <alignment horizontal="center" vertical="center"/>
    </xf>
    <xf numFmtId="0" fontId="59" fillId="0" borderId="153" xfId="2" applyFont="1" applyFill="1" applyBorder="1" applyAlignment="1" applyProtection="1">
      <alignment horizontal="right" vertical="center"/>
    </xf>
    <xf numFmtId="0" fontId="60" fillId="0" borderId="152" xfId="2" applyFont="1" applyFill="1" applyBorder="1" applyAlignment="1" applyProtection="1">
      <alignment horizontal="right" vertical="center"/>
    </xf>
    <xf numFmtId="0" fontId="59" fillId="0" borderId="59" xfId="2" applyFont="1" applyBorder="1" applyAlignment="1" applyProtection="1">
      <alignment horizontal="center" vertical="center" textRotation="255" wrapText="1" shrinkToFit="1"/>
    </xf>
    <xf numFmtId="0" fontId="59" fillId="0" borderId="12" xfId="2" applyFont="1" applyBorder="1" applyAlignment="1" applyProtection="1">
      <alignment horizontal="center" vertical="center" textRotation="255" wrapText="1" shrinkToFit="1"/>
    </xf>
    <xf numFmtId="0" fontId="59" fillId="0" borderId="217" xfId="2" applyFont="1" applyFill="1" applyBorder="1" applyAlignment="1" applyProtection="1">
      <alignment horizontal="center" vertical="center"/>
    </xf>
    <xf numFmtId="0" fontId="59" fillId="0" borderId="218" xfId="2" applyFont="1" applyFill="1" applyBorder="1" applyAlignment="1" applyProtection="1">
      <alignment horizontal="center" vertical="center"/>
    </xf>
    <xf numFmtId="0" fontId="59" fillId="0" borderId="219" xfId="2" applyFont="1" applyFill="1" applyBorder="1" applyAlignment="1" applyProtection="1">
      <alignment horizontal="center" vertical="center"/>
    </xf>
    <xf numFmtId="0" fontId="7" fillId="0" borderId="54" xfId="2" applyBorder="1" applyAlignment="1" applyProtection="1">
      <alignment vertical="center" wrapText="1"/>
    </xf>
    <xf numFmtId="0" fontId="7" fillId="0" borderId="58" xfId="2" applyBorder="1" applyAlignment="1" applyProtection="1">
      <alignment vertical="center" wrapText="1"/>
    </xf>
    <xf numFmtId="0" fontId="7" fillId="0" borderId="99" xfId="2" applyBorder="1" applyAlignment="1" applyProtection="1">
      <alignment vertical="center" wrapText="1"/>
    </xf>
    <xf numFmtId="0" fontId="7" fillId="0" borderId="125" xfId="2" applyBorder="1" applyAlignment="1" applyProtection="1">
      <alignment vertical="center" wrapText="1"/>
    </xf>
    <xf numFmtId="0" fontId="7" fillId="0" borderId="84" xfId="2" applyBorder="1" applyAlignment="1" applyProtection="1">
      <alignment vertical="center" wrapText="1"/>
    </xf>
    <xf numFmtId="0" fontId="59" fillId="0" borderId="53" xfId="2" applyFont="1" applyBorder="1" applyProtection="1">
      <alignment vertical="center"/>
    </xf>
    <xf numFmtId="0" fontId="7" fillId="0" borderId="54" xfId="2" applyBorder="1" applyProtection="1">
      <alignment vertical="center"/>
    </xf>
    <xf numFmtId="0" fontId="7" fillId="0" borderId="158" xfId="2" applyBorder="1" applyProtection="1">
      <alignment vertical="center"/>
    </xf>
    <xf numFmtId="0" fontId="59" fillId="0" borderId="130" xfId="2" applyFont="1" applyBorder="1" applyProtection="1">
      <alignment vertical="center"/>
    </xf>
    <xf numFmtId="0" fontId="7" fillId="0" borderId="150" xfId="2" applyBorder="1" applyProtection="1">
      <alignment vertical="center"/>
    </xf>
    <xf numFmtId="0" fontId="7" fillId="0" borderId="129" xfId="2" applyBorder="1" applyProtection="1">
      <alignment vertical="center"/>
    </xf>
    <xf numFmtId="0" fontId="60" fillId="0" borderId="132" xfId="2" applyFont="1" applyBorder="1" applyAlignment="1" applyProtection="1">
      <alignment horizontal="center" vertical="center" wrapText="1"/>
    </xf>
    <xf numFmtId="0" fontId="7" fillId="0" borderId="54" xfId="2" applyBorder="1" applyAlignment="1" applyProtection="1">
      <alignment horizontal="center" vertical="center"/>
    </xf>
    <xf numFmtId="0" fontId="59" fillId="0" borderId="200" xfId="2" applyFont="1" applyFill="1" applyBorder="1" applyAlignment="1" applyProtection="1">
      <alignment horizontal="center" vertical="center"/>
    </xf>
    <xf numFmtId="0" fontId="7" fillId="0" borderId="200" xfId="2" applyFill="1" applyBorder="1" applyAlignment="1" applyProtection="1">
      <alignment horizontal="center" vertical="center"/>
    </xf>
    <xf numFmtId="0" fontId="59" fillId="0" borderId="151" xfId="2" applyFont="1" applyBorder="1" applyAlignment="1" applyProtection="1">
      <alignment horizontal="left" vertical="center" shrinkToFit="1"/>
    </xf>
    <xf numFmtId="0" fontId="59" fillId="0" borderId="152" xfId="2" applyFont="1" applyFill="1" applyBorder="1" applyAlignment="1" applyProtection="1">
      <alignment horizontal="center" vertical="center"/>
    </xf>
    <xf numFmtId="0" fontId="59" fillId="0" borderId="151" xfId="2" applyFont="1" applyFill="1" applyBorder="1" applyAlignment="1" applyProtection="1">
      <alignment horizontal="center" vertical="center"/>
    </xf>
    <xf numFmtId="0" fontId="59" fillId="0" borderId="214" xfId="2" applyFont="1" applyFill="1" applyBorder="1" applyAlignment="1" applyProtection="1">
      <alignment horizontal="center" vertical="center"/>
    </xf>
    <xf numFmtId="0" fontId="59" fillId="0" borderId="215" xfId="2" applyFont="1" applyFill="1" applyBorder="1" applyAlignment="1" applyProtection="1">
      <alignment horizontal="center" vertical="center"/>
    </xf>
    <xf numFmtId="0" fontId="59" fillId="0" borderId="216" xfId="2" applyFont="1" applyFill="1" applyBorder="1" applyAlignment="1" applyProtection="1">
      <alignment horizontal="center" vertical="center"/>
    </xf>
    <xf numFmtId="0" fontId="59" fillId="0" borderId="225" xfId="2" applyFont="1" applyFill="1" applyBorder="1" applyAlignment="1" applyProtection="1">
      <alignment horizontal="center" vertical="center"/>
    </xf>
    <xf numFmtId="0" fontId="60" fillId="0" borderId="128" xfId="2" applyFont="1" applyBorder="1" applyAlignment="1" applyProtection="1">
      <alignment horizontal="center" vertical="center" wrapText="1"/>
    </xf>
    <xf numFmtId="0" fontId="7" fillId="0" borderId="150" xfId="2" applyBorder="1" applyAlignment="1" applyProtection="1">
      <alignment horizontal="center" vertical="center"/>
    </xf>
    <xf numFmtId="0" fontId="59" fillId="0" borderId="48" xfId="2" applyFont="1" applyFill="1" applyBorder="1" applyAlignment="1" applyProtection="1">
      <alignment horizontal="center" vertical="center"/>
    </xf>
    <xf numFmtId="0" fontId="59" fillId="0" borderId="160" xfId="2" applyFont="1" applyFill="1" applyBorder="1" applyAlignment="1" applyProtection="1">
      <alignment horizontal="center" vertical="center"/>
    </xf>
    <xf numFmtId="0" fontId="59" fillId="0" borderId="226" xfId="2" applyFont="1" applyFill="1" applyBorder="1" applyAlignment="1" applyProtection="1">
      <alignment horizontal="center" vertical="center"/>
    </xf>
    <xf numFmtId="0" fontId="69" fillId="0" borderId="166" xfId="2" applyFont="1" applyBorder="1" applyAlignment="1" applyProtection="1">
      <alignment horizontal="left" vertical="center" shrinkToFit="1"/>
    </xf>
    <xf numFmtId="0" fontId="59" fillId="0" borderId="165" xfId="2" applyFont="1" applyBorder="1" applyAlignment="1" applyProtection="1">
      <alignment horizontal="left" vertical="center" shrinkToFit="1"/>
    </xf>
    <xf numFmtId="0" fontId="59" fillId="0" borderId="167" xfId="2" applyFont="1" applyBorder="1" applyAlignment="1" applyProtection="1">
      <alignment horizontal="left" vertical="center" shrinkToFit="1"/>
    </xf>
    <xf numFmtId="0" fontId="59" fillId="0" borderId="227" xfId="2" applyFont="1" applyFill="1" applyBorder="1" applyAlignment="1" applyProtection="1">
      <alignment horizontal="center" vertical="center"/>
    </xf>
    <xf numFmtId="0" fontId="59" fillId="0" borderId="54" xfId="2" applyFont="1" applyBorder="1" applyAlignment="1" applyProtection="1">
      <alignment horizontal="center" vertical="center" wrapText="1"/>
    </xf>
    <xf numFmtId="0" fontId="59" fillId="0" borderId="58" xfId="2" applyFont="1" applyBorder="1" applyAlignment="1" applyProtection="1">
      <alignment horizontal="center" vertical="center" wrapText="1"/>
    </xf>
    <xf numFmtId="0" fontId="59" fillId="0" borderId="70" xfId="2" applyFont="1" applyBorder="1" applyAlignment="1" applyProtection="1">
      <alignment horizontal="center" vertical="center" wrapText="1"/>
    </xf>
    <xf numFmtId="0" fontId="59" fillId="0" borderId="0" xfId="2" applyFont="1" applyAlignment="1" applyProtection="1">
      <alignment horizontal="center" vertical="center" wrapText="1"/>
    </xf>
    <xf numFmtId="0" fontId="59" fillId="0" borderId="122" xfId="2" applyFont="1" applyBorder="1" applyAlignment="1" applyProtection="1">
      <alignment horizontal="center" vertical="center" wrapText="1"/>
    </xf>
    <xf numFmtId="0" fontId="59" fillId="0" borderId="99" xfId="2" applyFont="1" applyBorder="1" applyAlignment="1" applyProtection="1">
      <alignment horizontal="center" vertical="center" wrapText="1"/>
    </xf>
    <xf numFmtId="0" fontId="59" fillId="0" borderId="125" xfId="2" applyFont="1" applyBorder="1" applyAlignment="1" applyProtection="1">
      <alignment horizontal="center" vertical="center" wrapText="1"/>
    </xf>
    <xf numFmtId="0" fontId="59" fillId="0" borderId="84" xfId="2" applyFont="1" applyBorder="1" applyAlignment="1" applyProtection="1">
      <alignment horizontal="center" vertical="center" wrapText="1"/>
    </xf>
    <xf numFmtId="0" fontId="69" fillId="0" borderId="45" xfId="2" applyFont="1" applyBorder="1" applyAlignment="1" applyProtection="1">
      <alignment horizontal="left" vertical="center" wrapText="1"/>
    </xf>
    <xf numFmtId="0" fontId="69" fillId="0" borderId="46" xfId="2" applyFont="1" applyBorder="1" applyAlignment="1" applyProtection="1">
      <alignment horizontal="left" vertical="center" wrapText="1"/>
    </xf>
    <xf numFmtId="0" fontId="69" fillId="0" borderId="163" xfId="2" applyFont="1" applyBorder="1" applyAlignment="1" applyProtection="1">
      <alignment horizontal="left" vertical="center" wrapText="1"/>
    </xf>
    <xf numFmtId="0" fontId="59" fillId="0" borderId="228" xfId="2" applyFont="1" applyFill="1" applyBorder="1" applyAlignment="1" applyProtection="1">
      <alignment horizontal="center" vertical="center"/>
    </xf>
    <xf numFmtId="0" fontId="7" fillId="0" borderId="228" xfId="2" applyFill="1" applyBorder="1" applyAlignment="1" applyProtection="1">
      <alignment horizontal="center" vertical="center"/>
    </xf>
    <xf numFmtId="0" fontId="59" fillId="0" borderId="63" xfId="2" applyFont="1" applyBorder="1" applyAlignment="1" applyProtection="1">
      <alignment horizontal="center" vertical="center" textRotation="255" shrinkToFit="1"/>
    </xf>
    <xf numFmtId="0" fontId="59" fillId="0" borderId="4" xfId="2" applyFont="1" applyBorder="1" applyAlignment="1" applyProtection="1">
      <alignment horizontal="center" vertical="center" textRotation="255" shrinkToFit="1"/>
    </xf>
    <xf numFmtId="0" fontId="59" fillId="0" borderId="70" xfId="2" applyFont="1" applyBorder="1" applyAlignment="1" applyProtection="1">
      <alignment horizontal="center" vertical="center" textRotation="255" shrinkToFit="1"/>
    </xf>
    <xf numFmtId="0" fontId="59" fillId="0" borderId="104" xfId="2" applyFont="1" applyBorder="1" applyAlignment="1" applyProtection="1">
      <alignment horizontal="center" vertical="center" textRotation="255" shrinkToFit="1"/>
    </xf>
    <xf numFmtId="0" fontId="59" fillId="0" borderId="99" xfId="2" applyFont="1" applyBorder="1" applyAlignment="1" applyProtection="1">
      <alignment horizontal="center" vertical="center" textRotation="255" shrinkToFit="1"/>
    </xf>
    <xf numFmtId="0" fontId="59" fillId="0" borderId="100" xfId="2" applyFont="1" applyBorder="1" applyAlignment="1" applyProtection="1">
      <alignment horizontal="center" vertical="center" textRotation="255" shrinkToFit="1"/>
    </xf>
    <xf numFmtId="0" fontId="59" fillId="0" borderId="161" xfId="2" applyFont="1" applyFill="1" applyBorder="1" applyAlignment="1" applyProtection="1">
      <alignment horizontal="center" vertical="center"/>
    </xf>
    <xf numFmtId="0" fontId="59" fillId="0" borderId="162" xfId="2" applyFont="1" applyFill="1" applyBorder="1" applyAlignment="1" applyProtection="1">
      <alignment horizontal="center" vertical="center"/>
    </xf>
    <xf numFmtId="0" fontId="59" fillId="0" borderId="53" xfId="2" applyFont="1" applyBorder="1" applyAlignment="1" applyProtection="1">
      <alignment horizontal="center" vertical="center" textRotation="255" shrinkToFit="1"/>
    </xf>
    <xf numFmtId="0" fontId="59" fillId="0" borderId="158" xfId="2" applyFont="1" applyBorder="1" applyAlignment="1" applyProtection="1">
      <alignment horizontal="center" vertical="center" textRotation="255" shrinkToFit="1"/>
    </xf>
    <xf numFmtId="0" fontId="59" fillId="0" borderId="59" xfId="2" applyFont="1" applyBorder="1" applyAlignment="1" applyProtection="1">
      <alignment horizontal="center" vertical="center" textRotation="255" shrinkToFit="1"/>
    </xf>
    <xf numFmtId="0" fontId="59" fillId="0" borderId="12" xfId="2" applyFont="1" applyBorder="1" applyAlignment="1" applyProtection="1">
      <alignment horizontal="center" vertical="center" textRotation="255" shrinkToFit="1"/>
    </xf>
    <xf numFmtId="0" fontId="7" fillId="0" borderId="58" xfId="2" applyBorder="1" applyProtection="1">
      <alignment vertical="center"/>
    </xf>
    <xf numFmtId="0" fontId="7" fillId="0" borderId="85" xfId="2" applyBorder="1" applyProtection="1">
      <alignment vertical="center"/>
    </xf>
    <xf numFmtId="0" fontId="7" fillId="0" borderId="103" xfId="2" applyBorder="1" applyProtection="1">
      <alignment vertical="center"/>
    </xf>
    <xf numFmtId="0" fontId="59" fillId="0" borderId="56" xfId="2" applyFont="1" applyBorder="1" applyAlignment="1" applyProtection="1">
      <alignment horizontal="center" vertical="center" wrapText="1"/>
    </xf>
    <xf numFmtId="0" fontId="60" fillId="0" borderId="56" xfId="2" applyFont="1" applyBorder="1" applyProtection="1">
      <alignment vertical="center"/>
    </xf>
    <xf numFmtId="38" fontId="59" fillId="0" borderId="63" xfId="3" applyFont="1" applyFill="1" applyBorder="1" applyAlignment="1" applyProtection="1">
      <alignment horizontal="right" vertical="center"/>
    </xf>
    <xf numFmtId="38" fontId="59" fillId="0" borderId="2" xfId="3" applyFont="1" applyFill="1" applyBorder="1" applyAlignment="1" applyProtection="1">
      <alignment horizontal="right" vertical="center"/>
    </xf>
    <xf numFmtId="38" fontId="59" fillId="0" borderId="70" xfId="3" applyFont="1" applyFill="1" applyBorder="1" applyAlignment="1" applyProtection="1">
      <alignment horizontal="right" vertical="center"/>
    </xf>
    <xf numFmtId="38" fontId="59" fillId="0" borderId="0" xfId="3" applyFont="1" applyFill="1" applyBorder="1" applyAlignment="1" applyProtection="1">
      <alignment horizontal="right" vertical="center"/>
    </xf>
    <xf numFmtId="38" fontId="59" fillId="0" borderId="99" xfId="3" applyFont="1" applyFill="1" applyBorder="1" applyAlignment="1" applyProtection="1">
      <alignment horizontal="right" vertical="center"/>
    </xf>
    <xf numFmtId="38" fontId="59" fillId="0" borderId="125" xfId="3" applyFont="1" applyFill="1" applyBorder="1" applyAlignment="1" applyProtection="1">
      <alignment horizontal="right" vertical="center"/>
    </xf>
    <xf numFmtId="0" fontId="63" fillId="0" borderId="201" xfId="2" applyFont="1" applyFill="1" applyBorder="1" applyAlignment="1" applyProtection="1">
      <alignment horizontal="center" vertical="center"/>
    </xf>
    <xf numFmtId="0" fontId="63" fillId="0" borderId="200" xfId="2" applyFont="1" applyFill="1" applyBorder="1" applyAlignment="1" applyProtection="1">
      <alignment horizontal="center" vertical="center"/>
    </xf>
    <xf numFmtId="0" fontId="59" fillId="0" borderId="5" xfId="2" applyFont="1" applyBorder="1" applyAlignment="1" applyProtection="1">
      <alignment horizontal="center" vertical="center" wrapText="1"/>
    </xf>
    <xf numFmtId="0" fontId="59" fillId="0" borderId="7" xfId="2" applyFont="1" applyBorder="1" applyAlignment="1" applyProtection="1">
      <alignment horizontal="center" vertical="center" wrapText="1"/>
    </xf>
    <xf numFmtId="0" fontId="59" fillId="0" borderId="6" xfId="2" applyFont="1" applyBorder="1" applyAlignment="1" applyProtection="1">
      <alignment horizontal="center" vertical="center" wrapText="1"/>
    </xf>
    <xf numFmtId="0" fontId="59" fillId="0" borderId="157" xfId="2" applyFont="1" applyFill="1" applyBorder="1" applyAlignment="1" applyProtection="1">
      <alignment horizontal="right" vertical="center"/>
    </xf>
    <xf numFmtId="0" fontId="7" fillId="0" borderId="51" xfId="2" applyFill="1" applyBorder="1" applyAlignment="1" applyProtection="1">
      <alignment horizontal="right" vertical="center"/>
    </xf>
    <xf numFmtId="0" fontId="59" fillId="0" borderId="86" xfId="2" applyFont="1" applyBorder="1" applyAlignment="1" applyProtection="1">
      <alignment horizontal="center" vertical="center" wrapText="1"/>
    </xf>
    <xf numFmtId="38" fontId="59" fillId="0" borderId="3" xfId="3" applyFont="1" applyFill="1" applyBorder="1" applyAlignment="1" applyProtection="1">
      <alignment horizontal="right" vertical="center"/>
    </xf>
    <xf numFmtId="38" fontId="59" fillId="0" borderId="7" xfId="3" applyFont="1" applyFill="1" applyBorder="1" applyAlignment="1" applyProtection="1">
      <alignment horizontal="right" vertical="center"/>
    </xf>
    <xf numFmtId="0" fontId="64" fillId="0" borderId="54" xfId="2" applyFont="1" applyBorder="1" applyAlignment="1" applyProtection="1">
      <alignment vertical="center" wrapText="1"/>
    </xf>
    <xf numFmtId="0" fontId="60" fillId="2" borderId="53" xfId="2" applyFont="1" applyFill="1" applyBorder="1" applyAlignment="1" applyProtection="1">
      <alignment horizontal="center" vertical="center"/>
      <protection locked="0"/>
    </xf>
    <xf numFmtId="0" fontId="60" fillId="2" borderId="54" xfId="2" applyFont="1" applyFill="1" applyBorder="1" applyAlignment="1" applyProtection="1">
      <alignment horizontal="center" vertical="center"/>
      <protection locked="0"/>
    </xf>
    <xf numFmtId="0" fontId="60" fillId="2" borderId="58" xfId="2" applyFont="1" applyFill="1" applyBorder="1" applyAlignment="1" applyProtection="1">
      <alignment horizontal="center" vertical="center"/>
      <protection locked="0"/>
    </xf>
    <xf numFmtId="0" fontId="60" fillId="2" borderId="99" xfId="2" applyFont="1" applyFill="1" applyBorder="1" applyAlignment="1" applyProtection="1">
      <alignment horizontal="center" vertical="center"/>
      <protection locked="0"/>
    </xf>
    <xf numFmtId="0" fontId="60" fillId="2" borderId="125" xfId="2" applyFont="1" applyFill="1" applyBorder="1" applyAlignment="1" applyProtection="1">
      <alignment horizontal="center" vertical="center"/>
      <protection locked="0"/>
    </xf>
    <xf numFmtId="0" fontId="60" fillId="2" borderId="84" xfId="2" applyFont="1" applyFill="1" applyBorder="1" applyAlignment="1" applyProtection="1">
      <alignment horizontal="center" vertical="center"/>
      <protection locked="0"/>
    </xf>
    <xf numFmtId="0" fontId="60" fillId="0" borderId="57" xfId="2" applyFont="1" applyBorder="1" applyProtection="1">
      <alignment vertical="center"/>
    </xf>
    <xf numFmtId="0" fontId="60" fillId="0" borderId="4" xfId="2" applyFont="1" applyBorder="1" applyAlignment="1" applyProtection="1">
      <alignment horizontal="center" vertical="center"/>
    </xf>
    <xf numFmtId="0" fontId="60" fillId="0" borderId="104" xfId="2" applyFont="1" applyBorder="1" applyAlignment="1" applyProtection="1">
      <alignment horizontal="center" vertical="center"/>
    </xf>
    <xf numFmtId="0" fontId="60" fillId="0" borderId="100" xfId="2" applyFont="1" applyBorder="1" applyAlignment="1" applyProtection="1">
      <alignment horizontal="center" vertical="center"/>
    </xf>
    <xf numFmtId="0" fontId="60" fillId="0" borderId="108" xfId="2" applyFont="1" applyBorder="1" applyAlignment="1" applyProtection="1">
      <alignment horizontal="center" vertical="center"/>
    </xf>
    <xf numFmtId="0" fontId="60" fillId="0" borderId="122" xfId="2" applyFont="1" applyBorder="1" applyAlignment="1" applyProtection="1">
      <alignment horizontal="center" vertical="center"/>
    </xf>
    <xf numFmtId="0" fontId="60" fillId="0" borderId="84" xfId="2" applyFont="1" applyBorder="1" applyAlignment="1" applyProtection="1">
      <alignment horizontal="center" vertical="center"/>
    </xf>
    <xf numFmtId="38" fontId="59" fillId="0" borderId="13" xfId="3" applyFont="1" applyFill="1" applyBorder="1" applyAlignment="1" applyProtection="1">
      <alignment horizontal="right" vertical="center"/>
    </xf>
    <xf numFmtId="38" fontId="59" fillId="0" borderId="80" xfId="3" applyFont="1" applyFill="1" applyBorder="1" applyAlignment="1" applyProtection="1">
      <alignment horizontal="right" vertical="center"/>
    </xf>
    <xf numFmtId="0" fontId="59" fillId="0" borderId="240" xfId="4" applyFont="1" applyBorder="1" applyAlignment="1">
      <alignment horizontal="left" vertical="center"/>
    </xf>
    <xf numFmtId="0" fontId="59" fillId="0" borderId="241" xfId="4" applyFont="1" applyBorder="1" applyAlignment="1">
      <alignment horizontal="left" vertical="center"/>
    </xf>
    <xf numFmtId="193" fontId="125" fillId="15" borderId="242" xfId="4" applyNumberFormat="1" applyFont="1" applyFill="1" applyBorder="1" applyAlignment="1">
      <alignment horizontal="right" vertical="center"/>
    </xf>
    <xf numFmtId="193" fontId="125" fillId="15" borderId="241" xfId="4" applyNumberFormat="1" applyFont="1" applyFill="1" applyBorder="1" applyAlignment="1">
      <alignment horizontal="right" vertical="center"/>
    </xf>
    <xf numFmtId="0" fontId="74" fillId="0" borderId="0" xfId="2" applyFont="1" applyAlignment="1" applyProtection="1">
      <alignment horizontal="center" vertical="center"/>
    </xf>
    <xf numFmtId="0" fontId="60" fillId="0" borderId="56" xfId="2" applyFont="1" applyBorder="1" applyAlignment="1" applyProtection="1">
      <alignment horizontal="distributed" vertical="center"/>
    </xf>
    <xf numFmtId="0" fontId="59" fillId="0" borderId="56" xfId="2" applyFont="1" applyBorder="1" applyAlignment="1" applyProtection="1">
      <alignment vertical="center" shrinkToFit="1"/>
    </xf>
    <xf numFmtId="0" fontId="59" fillId="0" borderId="57" xfId="2" applyFont="1" applyBorder="1" applyAlignment="1" applyProtection="1">
      <alignment vertical="center" shrinkToFit="1"/>
    </xf>
    <xf numFmtId="0" fontId="60" fillId="0" borderId="8" xfId="2" applyFont="1" applyBorder="1" applyAlignment="1" applyProtection="1">
      <alignment horizontal="distributed" vertical="center"/>
    </xf>
    <xf numFmtId="0" fontId="59" fillId="0" borderId="8" xfId="2" applyFont="1" applyBorder="1" applyAlignment="1" applyProtection="1">
      <alignment vertical="center" shrinkToFit="1"/>
    </xf>
    <xf numFmtId="0" fontId="59" fillId="0" borderId="91" xfId="2" applyFont="1" applyBorder="1" applyAlignment="1" applyProtection="1">
      <alignment vertical="center" shrinkToFit="1"/>
    </xf>
    <xf numFmtId="0" fontId="60" fillId="0" borderId="135" xfId="2" applyFont="1" applyBorder="1" applyAlignment="1" applyProtection="1">
      <alignment horizontal="distributed" vertical="center"/>
    </xf>
    <xf numFmtId="0" fontId="59" fillId="0" borderId="135" xfId="2" applyFont="1" applyBorder="1" applyAlignment="1" applyProtection="1">
      <alignment vertical="center" shrinkToFit="1"/>
    </xf>
    <xf numFmtId="0" fontId="59" fillId="0" borderId="127" xfId="2" applyFont="1" applyBorder="1" applyAlignment="1" applyProtection="1">
      <alignment vertical="center" shrinkToFit="1"/>
    </xf>
    <xf numFmtId="0" fontId="59" fillId="0" borderId="173" xfId="2" applyFont="1" applyBorder="1" applyAlignment="1" applyProtection="1">
      <alignment vertical="center" wrapText="1"/>
    </xf>
    <xf numFmtId="0" fontId="60" fillId="0" borderId="172" xfId="2" applyFont="1" applyBorder="1" applyAlignment="1" applyProtection="1">
      <alignment vertical="center" wrapText="1"/>
    </xf>
    <xf numFmtId="0" fontId="60" fillId="0" borderId="172" xfId="2" applyFont="1" applyBorder="1" applyProtection="1">
      <alignment vertical="center"/>
    </xf>
    <xf numFmtId="0" fontId="61" fillId="0" borderId="50" xfId="2" applyFont="1" applyBorder="1" applyAlignment="1" applyProtection="1">
      <alignment horizontal="center" vertical="center" wrapText="1"/>
    </xf>
    <xf numFmtId="0" fontId="61" fillId="0" borderId="51" xfId="2" applyFont="1" applyBorder="1" applyAlignment="1" applyProtection="1">
      <alignment horizontal="center" vertical="center" wrapText="1"/>
    </xf>
    <xf numFmtId="0" fontId="61" fillId="0" borderId="52" xfId="2" applyFont="1" applyBorder="1" applyAlignment="1" applyProtection="1">
      <alignment horizontal="center" vertical="center" wrapText="1"/>
    </xf>
    <xf numFmtId="0" fontId="59" fillId="0" borderId="50" xfId="2" applyFont="1" applyBorder="1" applyAlignment="1" applyProtection="1">
      <alignment horizontal="center" vertical="center"/>
    </xf>
    <xf numFmtId="0" fontId="59" fillId="0" borderId="51" xfId="2" applyFont="1" applyBorder="1" applyAlignment="1" applyProtection="1">
      <alignment horizontal="center" vertical="center"/>
    </xf>
    <xf numFmtId="0" fontId="59" fillId="7" borderId="51" xfId="2" applyFont="1" applyFill="1" applyBorder="1" applyAlignment="1" applyProtection="1">
      <alignment horizontal="center" vertical="center"/>
    </xf>
    <xf numFmtId="0" fontId="59" fillId="0" borderId="52" xfId="2" applyFont="1" applyBorder="1" applyAlignment="1" applyProtection="1">
      <alignment horizontal="center" vertical="center"/>
    </xf>
    <xf numFmtId="0" fontId="59" fillId="2" borderId="156" xfId="2" applyFont="1" applyFill="1" applyBorder="1" applyAlignment="1" applyProtection="1">
      <alignment horizontal="right" vertical="center"/>
      <protection locked="0"/>
    </xf>
    <xf numFmtId="0" fontId="59" fillId="2" borderId="155" xfId="2" applyFont="1" applyFill="1" applyBorder="1" applyAlignment="1" applyProtection="1">
      <alignment horizontal="right" vertical="center"/>
      <protection locked="0"/>
    </xf>
    <xf numFmtId="0" fontId="59" fillId="2" borderId="36" xfId="2" applyFont="1" applyFill="1" applyBorder="1" applyAlignment="1" applyProtection="1">
      <alignment horizontal="right" vertical="center"/>
      <protection locked="0"/>
    </xf>
    <xf numFmtId="0" fontId="60" fillId="2" borderId="48" xfId="2" applyFont="1" applyFill="1" applyBorder="1" applyAlignment="1" applyProtection="1">
      <alignment horizontal="right" vertical="center"/>
      <protection locked="0"/>
    </xf>
    <xf numFmtId="0" fontId="59" fillId="0" borderId="174" xfId="2" applyFont="1" applyBorder="1" applyAlignment="1" applyProtection="1">
      <alignment horizontal="left" vertical="center" wrapText="1"/>
    </xf>
    <xf numFmtId="0" fontId="59" fillId="0" borderId="152" xfId="2" applyFont="1" applyBorder="1" applyAlignment="1" applyProtection="1">
      <alignment horizontal="left" vertical="center" wrapText="1"/>
    </xf>
    <xf numFmtId="0" fontId="59" fillId="0" borderId="159" xfId="2" applyFont="1" applyBorder="1" applyAlignment="1" applyProtection="1">
      <alignment horizontal="left" vertical="center" wrapText="1"/>
    </xf>
    <xf numFmtId="0" fontId="59" fillId="2" borderId="80" xfId="2" applyFont="1" applyFill="1" applyBorder="1" applyAlignment="1" applyProtection="1">
      <alignment horizontal="right" vertical="center"/>
      <protection locked="0"/>
    </xf>
    <xf numFmtId="0" fontId="60" fillId="2" borderId="125" xfId="2" applyFont="1" applyFill="1" applyBorder="1" applyAlignment="1" applyProtection="1">
      <alignment horizontal="right" vertical="center"/>
      <protection locked="0"/>
    </xf>
    <xf numFmtId="0" fontId="124" fillId="0" borderId="0" xfId="0" applyFont="1" applyAlignment="1">
      <alignment horizontal="center" vertical="center"/>
    </xf>
    <xf numFmtId="0" fontId="59" fillId="0" borderId="237" xfId="4" applyFont="1" applyBorder="1" applyAlignment="1">
      <alignment horizontal="left" vertical="center"/>
    </xf>
    <xf numFmtId="0" fontId="59" fillId="0" borderId="238" xfId="4" applyFont="1" applyBorder="1" applyAlignment="1">
      <alignment horizontal="left" vertical="center"/>
    </xf>
    <xf numFmtId="193" fontId="125" fillId="0" borderId="117" xfId="4" applyNumberFormat="1" applyFont="1" applyBorder="1" applyAlignment="1">
      <alignment horizontal="right" vertical="center"/>
    </xf>
    <xf numFmtId="193" fontId="125" fillId="0" borderId="238" xfId="4" applyNumberFormat="1" applyFont="1" applyBorder="1" applyAlignment="1">
      <alignment horizontal="right" vertical="center"/>
    </xf>
    <xf numFmtId="0" fontId="59" fillId="0" borderId="53" xfId="4" applyFont="1" applyBorder="1" applyAlignment="1">
      <alignment vertical="center"/>
    </xf>
    <xf numFmtId="0" fontId="77" fillId="0" borderId="54" xfId="4" applyBorder="1" applyAlignment="1">
      <alignment vertical="center"/>
    </xf>
    <xf numFmtId="0" fontId="77" fillId="0" borderId="58" xfId="4" applyBorder="1" applyAlignment="1">
      <alignment vertical="center"/>
    </xf>
    <xf numFmtId="0" fontId="77" fillId="0" borderId="85" xfId="4" applyBorder="1" applyAlignment="1">
      <alignment vertical="center"/>
    </xf>
    <xf numFmtId="0" fontId="77" fillId="0" borderId="103" xfId="4" applyBorder="1" applyAlignment="1">
      <alignment vertical="center"/>
    </xf>
    <xf numFmtId="0" fontId="64" fillId="0" borderId="54" xfId="4" applyFont="1" applyBorder="1" applyAlignment="1">
      <alignment vertical="center" wrapText="1"/>
    </xf>
    <xf numFmtId="0" fontId="77" fillId="0" borderId="54" xfId="4" applyBorder="1" applyAlignment="1">
      <alignment vertical="center" wrapText="1"/>
    </xf>
    <xf numFmtId="0" fontId="77" fillId="0" borderId="58" xfId="4" applyBorder="1" applyAlignment="1">
      <alignment vertical="center" wrapText="1"/>
    </xf>
    <xf numFmtId="0" fontId="77" fillId="0" borderId="125" xfId="4" applyBorder="1" applyAlignment="1">
      <alignment vertical="center" wrapText="1"/>
    </xf>
    <xf numFmtId="0" fontId="77" fillId="0" borderId="84" xfId="4" applyBorder="1" applyAlignment="1">
      <alignment vertical="center" wrapText="1"/>
    </xf>
    <xf numFmtId="0" fontId="60" fillId="15" borderId="53" xfId="4" applyFont="1" applyFill="1" applyBorder="1" applyAlignment="1" applyProtection="1">
      <alignment horizontal="center" vertical="center"/>
      <protection locked="0"/>
    </xf>
    <xf numFmtId="0" fontId="60" fillId="15" borderId="54" xfId="4" applyFont="1" applyFill="1" applyBorder="1" applyAlignment="1" applyProtection="1">
      <alignment horizontal="center" vertical="center"/>
      <protection locked="0"/>
    </xf>
    <xf numFmtId="0" fontId="60" fillId="15" borderId="58" xfId="4" applyFont="1" applyFill="1" applyBorder="1" applyAlignment="1" applyProtection="1">
      <alignment horizontal="center" vertical="center"/>
      <protection locked="0"/>
    </xf>
    <xf numFmtId="0" fontId="60" fillId="15" borderId="99" xfId="4" applyFont="1" applyFill="1" applyBorder="1" applyAlignment="1" applyProtection="1">
      <alignment horizontal="center" vertical="center"/>
      <protection locked="0"/>
    </xf>
    <xf numFmtId="0" fontId="60" fillId="15" borderId="125" xfId="4" applyFont="1" applyFill="1" applyBorder="1" applyAlignment="1" applyProtection="1">
      <alignment horizontal="center" vertical="center"/>
      <protection locked="0"/>
    </xf>
    <xf numFmtId="0" fontId="60" fillId="15" borderId="84" xfId="4" applyFont="1" applyFill="1" applyBorder="1" applyAlignment="1" applyProtection="1">
      <alignment horizontal="center" vertical="center"/>
      <protection locked="0"/>
    </xf>
    <xf numFmtId="0" fontId="59" fillId="0" borderId="5" xfId="4" applyFont="1" applyBorder="1" applyAlignment="1">
      <alignment horizontal="left" vertical="center" wrapText="1"/>
    </xf>
    <xf numFmtId="0" fontId="59" fillId="0" borderId="7" xfId="4" applyFont="1" applyBorder="1" applyAlignment="1">
      <alignment horizontal="left" vertical="center"/>
    </xf>
    <xf numFmtId="193" fontId="59" fillId="0" borderId="5" xfId="4" applyNumberFormat="1" applyFont="1" applyBorder="1" applyAlignment="1">
      <alignment horizontal="right" vertical="center"/>
    </xf>
    <xf numFmtId="193" fontId="59" fillId="0" borderId="7" xfId="4" applyNumberFormat="1" applyFont="1" applyBorder="1" applyAlignment="1">
      <alignment horizontal="right" vertical="center"/>
    </xf>
    <xf numFmtId="0" fontId="59" fillId="0" borderId="3" xfId="4" applyFont="1" applyBorder="1" applyAlignment="1">
      <alignment horizontal="left" vertical="center"/>
    </xf>
    <xf numFmtId="0" fontId="59" fillId="0" borderId="2" xfId="4" applyFont="1" applyBorder="1" applyAlignment="1">
      <alignment horizontal="left" vertical="center"/>
    </xf>
    <xf numFmtId="193" fontId="59" fillId="0" borderId="3" xfId="4" applyNumberFormat="1" applyFont="1" applyBorder="1" applyAlignment="1">
      <alignment horizontal="right" vertical="center"/>
    </xf>
    <xf numFmtId="193" fontId="59" fillId="0" borderId="2" xfId="4" applyNumberFormat="1" applyFont="1" applyBorder="1" applyAlignment="1">
      <alignment horizontal="right" vertical="center"/>
    </xf>
    <xf numFmtId="0" fontId="59" fillId="0" borderId="157" xfId="2" applyFont="1" applyFill="1" applyBorder="1" applyAlignment="1" applyProtection="1">
      <alignment horizontal="center" vertical="center"/>
    </xf>
    <xf numFmtId="0" fontId="59" fillId="0" borderId="51" xfId="2" applyFont="1" applyFill="1" applyBorder="1" applyAlignment="1" applyProtection="1">
      <alignment horizontal="center" vertical="center"/>
    </xf>
    <xf numFmtId="0" fontId="59" fillId="0" borderId="220" xfId="2" applyFont="1" applyFill="1" applyBorder="1" applyAlignment="1" applyProtection="1">
      <alignment horizontal="center" vertical="center"/>
    </xf>
    <xf numFmtId="0" fontId="59" fillId="0" borderId="156" xfId="2" applyFont="1" applyFill="1" applyBorder="1" applyAlignment="1" applyProtection="1">
      <alignment horizontal="right" vertical="center"/>
    </xf>
    <xf numFmtId="0" fontId="59" fillId="0" borderId="155" xfId="2" applyFont="1" applyFill="1" applyBorder="1" applyAlignment="1" applyProtection="1">
      <alignment horizontal="right" vertical="center"/>
    </xf>
    <xf numFmtId="0" fontId="59" fillId="0" borderId="87" xfId="2" applyFont="1" applyBorder="1" applyAlignment="1" applyProtection="1">
      <alignment vertical="center" shrinkToFit="1"/>
    </xf>
    <xf numFmtId="0" fontId="59" fillId="0" borderId="143" xfId="2" applyFont="1" applyBorder="1" applyAlignment="1" applyProtection="1">
      <alignment vertical="center" shrinkToFit="1"/>
    </xf>
    <xf numFmtId="0" fontId="59" fillId="0" borderId="107" xfId="2" applyFont="1" applyBorder="1" applyAlignment="1" applyProtection="1">
      <alignment vertical="center" shrinkToFit="1"/>
    </xf>
    <xf numFmtId="0" fontId="59" fillId="0" borderId="11" xfId="2" applyFont="1" applyBorder="1" applyAlignment="1" applyProtection="1">
      <alignment vertical="center" shrinkToFit="1"/>
    </xf>
    <xf numFmtId="0" fontId="59" fillId="0" borderId="10" xfId="2" applyFont="1" applyBorder="1" applyAlignment="1" applyProtection="1">
      <alignment vertical="center" shrinkToFit="1"/>
    </xf>
    <xf numFmtId="0" fontId="59" fillId="0" borderId="62" xfId="2" applyFont="1" applyBorder="1" applyAlignment="1" applyProtection="1">
      <alignment vertical="center" shrinkToFit="1"/>
    </xf>
    <xf numFmtId="0" fontId="60" fillId="0" borderId="5" xfId="2" applyFont="1" applyBorder="1" applyAlignment="1" applyProtection="1">
      <alignment horizontal="left" vertical="center" wrapText="1"/>
    </xf>
    <xf numFmtId="0" fontId="60" fillId="0" borderId="7" xfId="2" applyFont="1" applyBorder="1" applyAlignment="1" applyProtection="1">
      <alignment horizontal="left" vertical="center" wrapText="1"/>
    </xf>
    <xf numFmtId="0" fontId="60" fillId="0" borderId="6" xfId="2" applyFont="1" applyBorder="1" applyAlignment="1" applyProtection="1">
      <alignment horizontal="left" vertical="center" wrapText="1"/>
    </xf>
    <xf numFmtId="193" fontId="75" fillId="7" borderId="7" xfId="2" applyNumberFormat="1" applyFont="1" applyFill="1" applyBorder="1" applyAlignment="1">
      <alignment horizontal="right" vertical="center"/>
    </xf>
    <xf numFmtId="0" fontId="59" fillId="0" borderId="80" xfId="2" applyFont="1" applyBorder="1" applyAlignment="1" applyProtection="1">
      <alignment vertical="center" shrinkToFit="1"/>
    </xf>
    <xf numFmtId="0" fontId="59" fillId="0" borderId="125" xfId="2" applyFont="1" applyBorder="1" applyAlignment="1" applyProtection="1">
      <alignment vertical="center" shrinkToFit="1"/>
    </xf>
    <xf numFmtId="0" fontId="59" fillId="0" borderId="84" xfId="2" applyFont="1" applyBorder="1" applyAlignment="1" applyProtection="1">
      <alignment vertical="center" shrinkToFit="1"/>
    </xf>
    <xf numFmtId="0" fontId="59" fillId="0" borderId="179" xfId="2" applyFont="1" applyBorder="1" applyAlignment="1" applyProtection="1">
      <alignment horizontal="left" vertical="center"/>
    </xf>
    <xf numFmtId="0" fontId="59" fillId="0" borderId="178" xfId="2" applyFont="1" applyBorder="1" applyAlignment="1" applyProtection="1">
      <alignment horizontal="left" vertical="center"/>
    </xf>
    <xf numFmtId="0" fontId="59" fillId="0" borderId="177" xfId="2" applyFont="1" applyBorder="1" applyAlignment="1" applyProtection="1">
      <alignment horizontal="left" vertical="center"/>
    </xf>
    <xf numFmtId="0" fontId="60" fillId="0" borderId="8" xfId="2" applyFont="1" applyBorder="1" applyAlignment="1" applyProtection="1">
      <alignment horizontal="left" vertical="center" wrapText="1"/>
    </xf>
    <xf numFmtId="193" fontId="75" fillId="0" borderId="7" xfId="2" applyNumberFormat="1" applyFont="1" applyFill="1" applyBorder="1" applyAlignment="1" applyProtection="1">
      <alignment horizontal="right" vertical="center"/>
    </xf>
    <xf numFmtId="0" fontId="59" fillId="0" borderId="81" xfId="2" applyFont="1" applyBorder="1" applyAlignment="1" applyProtection="1">
      <alignment horizontal="left" vertical="center"/>
    </xf>
    <xf numFmtId="0" fontId="59" fillId="0" borderId="82" xfId="2" applyFont="1" applyBorder="1" applyAlignment="1" applyProtection="1">
      <alignment horizontal="left" vertical="center"/>
    </xf>
    <xf numFmtId="0" fontId="59" fillId="0" borderId="83" xfId="2" applyFont="1" applyBorder="1" applyAlignment="1" applyProtection="1">
      <alignment horizontal="left" vertical="center"/>
    </xf>
    <xf numFmtId="0" fontId="59" fillId="0" borderId="5" xfId="2" applyFont="1" applyBorder="1" applyAlignment="1" applyProtection="1">
      <alignment horizontal="center" vertical="center"/>
    </xf>
    <xf numFmtId="0" fontId="59" fillId="0" borderId="7" xfId="2" applyFont="1" applyBorder="1" applyAlignment="1" applyProtection="1">
      <alignment horizontal="center" vertical="center"/>
    </xf>
    <xf numFmtId="0" fontId="59" fillId="0" borderId="6" xfId="2" applyFont="1" applyBorder="1" applyAlignment="1" applyProtection="1">
      <alignment horizontal="center" vertical="center"/>
    </xf>
    <xf numFmtId="193" fontId="75" fillId="7" borderId="7" xfId="2" applyNumberFormat="1" applyFont="1" applyFill="1" applyBorder="1" applyAlignment="1" applyProtection="1">
      <alignment horizontal="right" vertical="center"/>
    </xf>
    <xf numFmtId="38" fontId="75" fillId="7" borderId="5" xfId="2" applyNumberFormat="1" applyFont="1" applyFill="1" applyBorder="1" applyAlignment="1" applyProtection="1">
      <alignment horizontal="right"/>
    </xf>
    <xf numFmtId="38" fontId="75" fillId="7" borderId="7" xfId="2" applyNumberFormat="1" applyFont="1" applyFill="1" applyBorder="1" applyAlignment="1" applyProtection="1">
      <alignment horizontal="right"/>
    </xf>
    <xf numFmtId="38" fontId="75" fillId="7" borderId="6" xfId="2" applyNumberFormat="1" applyFont="1" applyFill="1" applyBorder="1" applyAlignment="1" applyProtection="1">
      <alignment horizontal="right"/>
    </xf>
    <xf numFmtId="0" fontId="76" fillId="8" borderId="7" xfId="2" applyFont="1" applyFill="1" applyBorder="1" applyAlignment="1" applyProtection="1">
      <alignment horizontal="left" vertical="center" wrapText="1"/>
    </xf>
    <xf numFmtId="0" fontId="76" fillId="8" borderId="6" xfId="2" applyFont="1" applyFill="1" applyBorder="1" applyAlignment="1" applyProtection="1">
      <alignment horizontal="left" vertical="center" wrapText="1"/>
    </xf>
    <xf numFmtId="193" fontId="75" fillId="2" borderId="7" xfId="2" applyNumberFormat="1" applyFont="1" applyFill="1" applyBorder="1" applyAlignment="1" applyProtection="1">
      <alignment horizontal="right" vertical="center"/>
      <protection locked="0"/>
    </xf>
    <xf numFmtId="0" fontId="60" fillId="2" borderId="5" xfId="2" applyFont="1" applyFill="1" applyBorder="1" applyAlignment="1" applyProtection="1">
      <alignment horizontal="center" vertical="center" wrapText="1"/>
      <protection locked="0"/>
    </xf>
    <xf numFmtId="0" fontId="60" fillId="2" borderId="7" xfId="2" applyFont="1" applyFill="1" applyBorder="1" applyAlignment="1" applyProtection="1">
      <alignment horizontal="center" vertical="center" wrapText="1"/>
      <protection locked="0"/>
    </xf>
    <xf numFmtId="0" fontId="60" fillId="2" borderId="6" xfId="2" applyFont="1" applyFill="1" applyBorder="1" applyAlignment="1" applyProtection="1">
      <alignment horizontal="center" vertical="center" wrapText="1"/>
      <protection locked="0"/>
    </xf>
    <xf numFmtId="0" fontId="60" fillId="0" borderId="0" xfId="2" applyFont="1" applyAlignment="1" applyProtection="1">
      <alignment horizontal="center" vertical="center"/>
    </xf>
    <xf numFmtId="0" fontId="60" fillId="0" borderId="3" xfId="2" applyFont="1" applyBorder="1" applyAlignment="1" applyProtection="1">
      <alignment horizontal="left" vertical="center" wrapText="1"/>
    </xf>
    <xf numFmtId="0" fontId="60" fillId="0" borderId="2" xfId="2" applyFont="1" applyBorder="1" applyAlignment="1" applyProtection="1">
      <alignment horizontal="left" vertical="center" wrapText="1"/>
    </xf>
    <xf numFmtId="0" fontId="60" fillId="0" borderId="4" xfId="2" applyFont="1" applyBorder="1" applyAlignment="1" applyProtection="1">
      <alignment horizontal="left" vertical="center" wrapText="1"/>
    </xf>
    <xf numFmtId="0" fontId="59" fillId="0" borderId="7" xfId="2" applyFont="1" applyBorder="1" applyAlignment="1" applyProtection="1">
      <alignment horizontal="distributed"/>
    </xf>
    <xf numFmtId="0" fontId="64" fillId="0" borderId="0" xfId="2" applyFont="1" applyAlignment="1" applyProtection="1">
      <alignment horizontal="left" vertical="top" wrapText="1"/>
    </xf>
    <xf numFmtId="0" fontId="7" fillId="0" borderId="0" xfId="2" applyAlignment="1" applyProtection="1">
      <alignment horizontal="left" vertical="top" wrapText="1"/>
    </xf>
    <xf numFmtId="0" fontId="59" fillId="2" borderId="0" xfId="2" applyFont="1" applyFill="1" applyAlignment="1" applyProtection="1">
      <alignment horizontal="left" shrinkToFit="1"/>
      <protection locked="0"/>
    </xf>
    <xf numFmtId="0" fontId="59" fillId="0" borderId="0" xfId="2" applyFont="1" applyAlignment="1" applyProtection="1">
      <alignment horizontal="center" vertical="center"/>
    </xf>
    <xf numFmtId="0" fontId="59" fillId="0" borderId="10" xfId="2" applyFont="1" applyBorder="1" applyAlignment="1" applyProtection="1">
      <alignment horizontal="distributed"/>
    </xf>
    <xf numFmtId="193" fontId="75" fillId="0" borderId="7" xfId="2" applyNumberFormat="1" applyFont="1" applyBorder="1" applyAlignment="1" applyProtection="1">
      <alignment horizontal="right" vertical="center"/>
    </xf>
    <xf numFmtId="0" fontId="96" fillId="0" borderId="88" xfId="6" applyFont="1" applyBorder="1" applyAlignment="1">
      <alignment horizontal="center" vertical="center"/>
    </xf>
    <xf numFmtId="0" fontId="96" fillId="0" borderId="85" xfId="6" applyFont="1" applyBorder="1" applyAlignment="1">
      <alignment horizontal="center" vertical="center"/>
    </xf>
    <xf numFmtId="0" fontId="96" fillId="0" borderId="103" xfId="6" applyFont="1" applyBorder="1" applyAlignment="1">
      <alignment horizontal="center" vertical="center"/>
    </xf>
    <xf numFmtId="0" fontId="95" fillId="0" borderId="54" xfId="4" applyFont="1" applyBorder="1" applyAlignment="1">
      <alignment horizontal="center" vertical="center" wrapText="1"/>
    </xf>
    <xf numFmtId="0" fontId="95" fillId="0" borderId="58" xfId="4" applyFont="1" applyBorder="1" applyAlignment="1">
      <alignment horizontal="center" vertical="center" wrapText="1"/>
    </xf>
    <xf numFmtId="0" fontId="95" fillId="0" borderId="0" xfId="4" applyFont="1" applyAlignment="1">
      <alignment horizontal="center" vertical="center" wrapText="1"/>
    </xf>
    <xf numFmtId="0" fontId="95" fillId="0" borderId="122" xfId="4" applyFont="1" applyBorder="1" applyAlignment="1">
      <alignment horizontal="center" vertical="center" wrapText="1"/>
    </xf>
    <xf numFmtId="0" fontId="95" fillId="0" borderId="125" xfId="4" applyFont="1" applyBorder="1" applyAlignment="1">
      <alignment horizontal="center" vertical="center" wrapText="1"/>
    </xf>
    <xf numFmtId="0" fontId="95" fillId="0" borderId="84" xfId="4" applyFont="1" applyBorder="1" applyAlignment="1">
      <alignment horizontal="center" vertical="center" wrapText="1"/>
    </xf>
    <xf numFmtId="0" fontId="93" fillId="0" borderId="0" xfId="6" applyFont="1" applyAlignment="1">
      <alignment horizontal="left" vertical="center"/>
    </xf>
    <xf numFmtId="0" fontId="83" fillId="0" borderId="8" xfId="6" applyFont="1" applyBorder="1" applyAlignment="1">
      <alignment horizontal="center" vertical="center"/>
    </xf>
    <xf numFmtId="0" fontId="83" fillId="0" borderId="8" xfId="6" applyFont="1" applyBorder="1" applyAlignment="1">
      <alignment horizontal="center" vertical="center" wrapText="1"/>
    </xf>
    <xf numFmtId="0" fontId="83" fillId="0" borderId="6" xfId="6" applyFont="1" applyBorder="1" applyAlignment="1">
      <alignment horizontal="center" vertical="center" wrapText="1" shrinkToFit="1"/>
    </xf>
    <xf numFmtId="0" fontId="83" fillId="0" borderId="8" xfId="6" applyFont="1" applyBorder="1" applyAlignment="1">
      <alignment horizontal="center" vertical="center" wrapText="1" shrinkToFit="1"/>
    </xf>
    <xf numFmtId="0" fontId="92" fillId="8" borderId="108" xfId="6" applyFont="1" applyFill="1" applyBorder="1" applyAlignment="1">
      <alignment horizontal="center" vertical="center"/>
    </xf>
    <xf numFmtId="0" fontId="92" fillId="8" borderId="62" xfId="6" applyFont="1" applyFill="1" applyBorder="1" applyAlignment="1">
      <alignment horizontal="center" vertical="center"/>
    </xf>
    <xf numFmtId="0" fontId="92" fillId="8" borderId="5" xfId="4" applyFont="1" applyFill="1" applyBorder="1" applyAlignment="1">
      <alignment horizontal="center" vertical="center"/>
    </xf>
    <xf numFmtId="0" fontId="92" fillId="8" borderId="7" xfId="4" applyFont="1" applyFill="1" applyBorder="1" applyAlignment="1">
      <alignment horizontal="center" vertical="center"/>
    </xf>
    <xf numFmtId="0" fontId="92" fillId="8" borderId="6" xfId="4" applyFont="1" applyFill="1" applyBorder="1" applyAlignment="1">
      <alignment horizontal="center" vertical="center"/>
    </xf>
    <xf numFmtId="0" fontId="88" fillId="8" borderId="90" xfId="7" applyFont="1" applyFill="1" applyBorder="1" applyAlignment="1">
      <alignment horizontal="center" vertical="center" wrapText="1" shrinkToFit="1"/>
    </xf>
    <xf numFmtId="0" fontId="88" fillId="8" borderId="8" xfId="7" applyFont="1" applyFill="1" applyBorder="1" applyAlignment="1">
      <alignment horizontal="center" vertical="center" wrapText="1" shrinkToFit="1"/>
    </xf>
    <xf numFmtId="0" fontId="88" fillId="8" borderId="3" xfId="7" applyFont="1" applyFill="1" applyBorder="1" applyAlignment="1">
      <alignment horizontal="center" vertical="center" wrapText="1" shrinkToFit="1"/>
    </xf>
    <xf numFmtId="0" fontId="88" fillId="8" borderId="13" xfId="7" applyFont="1" applyFill="1" applyBorder="1" applyAlignment="1">
      <alignment horizontal="center" vertical="center" wrapText="1" shrinkToFit="1"/>
    </xf>
    <xf numFmtId="0" fontId="88" fillId="8" borderId="11" xfId="7" applyFont="1" applyFill="1" applyBorder="1" applyAlignment="1">
      <alignment horizontal="center" vertical="center" wrapText="1" shrinkToFit="1"/>
    </xf>
    <xf numFmtId="0" fontId="88" fillId="10" borderId="8" xfId="7" applyFont="1" applyFill="1" applyBorder="1" applyAlignment="1">
      <alignment horizontal="center" vertical="center" wrapText="1" shrinkToFit="1"/>
    </xf>
    <xf numFmtId="0" fontId="93" fillId="8" borderId="55" xfId="6" applyFont="1" applyFill="1" applyBorder="1" applyAlignment="1">
      <alignment horizontal="center" vertical="center"/>
    </xf>
    <xf numFmtId="0" fontId="93" fillId="8" borderId="56" xfId="6" applyFont="1" applyFill="1" applyBorder="1" applyAlignment="1">
      <alignment horizontal="center" vertical="center"/>
    </xf>
    <xf numFmtId="0" fontId="93" fillId="8" borderId="87" xfId="6" applyFont="1" applyFill="1" applyBorder="1" applyAlignment="1">
      <alignment horizontal="center" vertical="center"/>
    </xf>
    <xf numFmtId="0" fontId="93" fillId="8" borderId="57" xfId="6" applyFont="1" applyFill="1" applyBorder="1" applyAlignment="1">
      <alignment horizontal="center" vertical="center"/>
    </xf>
    <xf numFmtId="0" fontId="93" fillId="8" borderId="106" xfId="4" applyFont="1" applyFill="1" applyBorder="1" applyAlignment="1">
      <alignment horizontal="center" vertical="center"/>
    </xf>
    <xf numFmtId="0" fontId="93" fillId="8" borderId="54" xfId="4" applyFont="1" applyFill="1" applyBorder="1" applyAlignment="1">
      <alignment horizontal="center" vertical="center"/>
    </xf>
    <xf numFmtId="0" fontId="93" fillId="8" borderId="143" xfId="4" applyFont="1" applyFill="1" applyBorder="1" applyAlignment="1">
      <alignment horizontal="center" vertical="center"/>
    </xf>
    <xf numFmtId="0" fontId="93" fillId="8" borderId="107" xfId="4" applyFont="1" applyFill="1" applyBorder="1" applyAlignment="1">
      <alignment horizontal="center" vertical="center"/>
    </xf>
    <xf numFmtId="0" fontId="88" fillId="8" borderId="7" xfId="6" applyFont="1" applyFill="1" applyBorder="1" applyAlignment="1">
      <alignment horizontal="center" vertical="center" wrapText="1"/>
    </xf>
    <xf numFmtId="0" fontId="88" fillId="8" borderId="6" xfId="6" applyFont="1" applyFill="1" applyBorder="1" applyAlignment="1">
      <alignment horizontal="center" vertical="center" wrapText="1"/>
    </xf>
    <xf numFmtId="0" fontId="88" fillId="8" borderId="6" xfId="7" applyFont="1" applyFill="1" applyBorder="1" applyAlignment="1">
      <alignment horizontal="center" vertical="center" wrapText="1" shrinkToFit="1"/>
    </xf>
    <xf numFmtId="0" fontId="88" fillId="10" borderId="91" xfId="7" applyFont="1" applyFill="1" applyBorder="1" applyAlignment="1">
      <alignment horizontal="center" vertical="center" wrapText="1" shrinkToFit="1"/>
    </xf>
    <xf numFmtId="0" fontId="90" fillId="8" borderId="6" xfId="6" applyNumberFormat="1" applyFont="1" applyFill="1" applyBorder="1" applyAlignment="1" applyProtection="1">
      <alignment horizontal="left" vertical="center" shrinkToFit="1"/>
      <protection locked="0"/>
    </xf>
    <xf numFmtId="0" fontId="90" fillId="8" borderId="8" xfId="6" applyNumberFormat="1" applyFont="1" applyFill="1" applyBorder="1" applyAlignment="1" applyProtection="1">
      <alignment horizontal="left" vertical="center" shrinkToFit="1"/>
      <protection locked="0"/>
    </xf>
    <xf numFmtId="0" fontId="88" fillId="8" borderId="131" xfId="7" applyFont="1" applyFill="1" applyBorder="1" applyAlignment="1">
      <alignment horizontal="center" vertical="center" wrapText="1" shrinkToFit="1"/>
    </xf>
    <xf numFmtId="0" fontId="88" fillId="8" borderId="170" xfId="7" applyFont="1" applyFill="1" applyBorder="1" applyAlignment="1">
      <alignment horizontal="center" vertical="center" wrapText="1" shrinkToFit="1"/>
    </xf>
    <xf numFmtId="0" fontId="88" fillId="8" borderId="5" xfId="7" applyFont="1" applyFill="1" applyBorder="1" applyAlignment="1">
      <alignment horizontal="center" vertical="center" shrinkToFit="1"/>
    </xf>
    <xf numFmtId="0" fontId="88" fillId="8" borderId="7" xfId="7" applyFont="1" applyFill="1" applyBorder="1" applyAlignment="1">
      <alignment horizontal="center" vertical="center" shrinkToFit="1"/>
    </xf>
    <xf numFmtId="0" fontId="88" fillId="8" borderId="1" xfId="6" applyFont="1" applyFill="1" applyBorder="1" applyAlignment="1">
      <alignment horizontal="center" vertical="center" wrapText="1"/>
    </xf>
    <xf numFmtId="0" fontId="88" fillId="8" borderId="9" xfId="6" applyFont="1" applyFill="1" applyBorder="1" applyAlignment="1">
      <alignment horizontal="center" vertical="center" wrapText="1"/>
    </xf>
    <xf numFmtId="0" fontId="90" fillId="0" borderId="6" xfId="6" applyNumberFormat="1" applyFont="1" applyBorder="1" applyAlignment="1" applyProtection="1">
      <alignment horizontal="left" vertical="center" shrinkToFit="1"/>
      <protection locked="0"/>
    </xf>
    <xf numFmtId="0" fontId="90" fillId="0" borderId="8" xfId="6" applyNumberFormat="1" applyFont="1" applyBorder="1" applyAlignment="1" applyProtection="1">
      <alignment horizontal="left" vertical="center" shrinkToFit="1"/>
      <protection locked="0"/>
    </xf>
    <xf numFmtId="38" fontId="83" fillId="0" borderId="91" xfId="6" applyNumberFormat="1" applyFont="1" applyBorder="1" applyAlignment="1" applyProtection="1">
      <alignment horizontal="center" vertical="center" shrinkToFit="1"/>
    </xf>
    <xf numFmtId="0" fontId="88" fillId="8" borderId="60" xfId="7" applyFont="1" applyFill="1" applyBorder="1" applyAlignment="1">
      <alignment horizontal="center" vertical="center" wrapText="1" shrinkToFit="1"/>
    </xf>
    <xf numFmtId="0" fontId="88" fillId="8" borderId="5" xfId="6" applyFont="1" applyFill="1" applyBorder="1" applyAlignment="1">
      <alignment horizontal="center" vertical="center" wrapText="1"/>
    </xf>
    <xf numFmtId="38" fontId="83" fillId="0" borderId="195" xfId="6" applyNumberFormat="1" applyFont="1" applyBorder="1" applyAlignment="1" applyProtection="1">
      <alignment horizontal="center" vertical="center" shrinkToFit="1"/>
    </xf>
    <xf numFmtId="38" fontId="83" fillId="0" borderId="190" xfId="6" applyNumberFormat="1" applyFont="1" applyBorder="1" applyAlignment="1" applyProtection="1">
      <alignment horizontal="center" vertical="center" shrinkToFit="1"/>
    </xf>
    <xf numFmtId="38" fontId="83" fillId="0" borderId="183" xfId="6" applyNumberFormat="1" applyFont="1" applyBorder="1" applyAlignment="1" applyProtection="1">
      <alignment horizontal="center" vertical="center" shrinkToFit="1"/>
    </xf>
    <xf numFmtId="0" fontId="83" fillId="0" borderId="6" xfId="6" applyNumberFormat="1" applyFont="1" applyBorder="1" applyAlignment="1" applyProtection="1">
      <alignment horizontal="left" vertical="center" shrinkToFit="1"/>
      <protection locked="0"/>
    </xf>
    <xf numFmtId="0" fontId="83" fillId="0" borderId="8" xfId="6" applyNumberFormat="1" applyFont="1" applyBorder="1" applyAlignment="1" applyProtection="1">
      <alignment horizontal="left" vertical="center" shrinkToFit="1"/>
      <protection locked="0"/>
    </xf>
    <xf numFmtId="0" fontId="83" fillId="0" borderId="9" xfId="6" applyFont="1" applyBorder="1" applyAlignment="1" applyProtection="1">
      <alignment horizontal="left" vertical="center" shrinkToFit="1"/>
      <protection locked="0"/>
    </xf>
    <xf numFmtId="38" fontId="83" fillId="8" borderId="197" xfId="6" applyNumberFormat="1" applyFont="1" applyFill="1" applyBorder="1" applyAlignment="1" applyProtection="1">
      <alignment horizontal="center" vertical="center" shrinkToFit="1"/>
    </xf>
    <xf numFmtId="38" fontId="83" fillId="8" borderId="186" xfId="6" applyNumberFormat="1" applyFont="1" applyFill="1" applyBorder="1" applyAlignment="1" applyProtection="1">
      <alignment horizontal="center" vertical="center" shrinkToFit="1"/>
    </xf>
    <xf numFmtId="0" fontId="83" fillId="8" borderId="197" xfId="6" applyFont="1" applyFill="1" applyBorder="1" applyAlignment="1" applyProtection="1">
      <alignment horizontal="center" vertical="center" shrinkToFit="1"/>
    </xf>
    <xf numFmtId="0" fontId="83" fillId="8" borderId="186" xfId="6" applyFont="1" applyFill="1" applyBorder="1" applyAlignment="1" applyProtection="1">
      <alignment horizontal="center" vertical="center" shrinkToFit="1"/>
    </xf>
    <xf numFmtId="0" fontId="83" fillId="8" borderId="185" xfId="6" applyFont="1" applyFill="1" applyBorder="1" applyAlignment="1" applyProtection="1">
      <alignment horizontal="center" vertical="center" shrinkToFit="1"/>
    </xf>
    <xf numFmtId="38" fontId="83" fillId="0" borderId="196" xfId="6" applyNumberFormat="1" applyFont="1" applyBorder="1" applyAlignment="1" applyProtection="1">
      <alignment horizontal="center" vertical="center" shrinkToFit="1"/>
    </xf>
    <xf numFmtId="38" fontId="83" fillId="0" borderId="191" xfId="6" applyNumberFormat="1" applyFont="1" applyBorder="1" applyAlignment="1" applyProtection="1">
      <alignment horizontal="center" vertical="center" shrinkToFit="1"/>
    </xf>
    <xf numFmtId="38" fontId="83" fillId="0" borderId="184" xfId="6" applyNumberFormat="1" applyFont="1" applyBorder="1" applyAlignment="1" applyProtection="1">
      <alignment horizontal="center" vertical="center" shrinkToFit="1"/>
    </xf>
    <xf numFmtId="0" fontId="83" fillId="0" borderId="8" xfId="6" applyFont="1" applyBorder="1" applyAlignment="1" applyProtection="1">
      <alignment horizontal="left" vertical="center" shrinkToFit="1"/>
      <protection locked="0"/>
    </xf>
    <xf numFmtId="0" fontId="83" fillId="0" borderId="5" xfId="6" applyFont="1" applyBorder="1" applyAlignment="1" applyProtection="1">
      <alignment horizontal="left" vertical="center" shrinkToFit="1"/>
      <protection locked="0"/>
    </xf>
    <xf numFmtId="0" fontId="83" fillId="0" borderId="7" xfId="6" applyFont="1" applyBorder="1" applyAlignment="1" applyProtection="1">
      <alignment horizontal="left" vertical="center" shrinkToFit="1"/>
      <protection locked="0"/>
    </xf>
    <xf numFmtId="0" fontId="83" fillId="0" borderId="6" xfId="6" applyFont="1" applyBorder="1" applyAlignment="1" applyProtection="1">
      <alignment horizontal="left" vertical="center" shrinkToFit="1"/>
      <protection locked="0"/>
    </xf>
    <xf numFmtId="0" fontId="90" fillId="8" borderId="6" xfId="6" applyNumberFormat="1" applyFont="1" applyFill="1" applyBorder="1" applyAlignment="1" applyProtection="1">
      <alignment horizontal="left" vertical="center" wrapText="1" shrinkToFit="1"/>
      <protection locked="0"/>
    </xf>
    <xf numFmtId="0" fontId="83" fillId="0" borderId="0" xfId="4" applyFont="1" applyAlignment="1">
      <alignment horizontal="left" vertical="top" wrapText="1"/>
    </xf>
    <xf numFmtId="0" fontId="83" fillId="0" borderId="0" xfId="4" applyFont="1" applyAlignment="1">
      <alignment horizontal="left" vertical="top"/>
    </xf>
    <xf numFmtId="0" fontId="83" fillId="0" borderId="0" xfId="6" applyFont="1" applyAlignment="1">
      <alignment horizontal="left" vertical="top" wrapText="1" shrinkToFit="1"/>
    </xf>
    <xf numFmtId="0" fontId="83" fillId="0" borderId="0" xfId="6" applyFont="1" applyAlignment="1">
      <alignment horizontal="left" vertical="top" shrinkToFit="1"/>
    </xf>
    <xf numFmtId="0" fontId="83" fillId="8" borderId="181" xfId="6" applyNumberFormat="1" applyFont="1" applyFill="1" applyBorder="1" applyAlignment="1">
      <alignment horizontal="left" vertical="center" shrinkToFit="1"/>
    </xf>
    <xf numFmtId="0" fontId="83" fillId="8" borderId="180" xfId="6" applyNumberFormat="1" applyFont="1" applyFill="1" applyBorder="1" applyAlignment="1">
      <alignment horizontal="left" vertical="center" shrinkToFit="1"/>
    </xf>
    <xf numFmtId="0" fontId="88" fillId="0" borderId="5" xfId="4" applyFont="1" applyBorder="1" applyAlignment="1">
      <alignment horizontal="left" vertical="center" wrapText="1"/>
    </xf>
    <xf numFmtId="0" fontId="88" fillId="0" borderId="7" xfId="4" applyFont="1" applyBorder="1" applyAlignment="1">
      <alignment horizontal="left" vertical="center" wrapText="1"/>
    </xf>
    <xf numFmtId="0" fontId="88" fillId="0" borderId="6" xfId="4" applyFont="1" applyBorder="1" applyAlignment="1">
      <alignment horizontal="left" vertical="center" wrapText="1"/>
    </xf>
    <xf numFmtId="0" fontId="83" fillId="0" borderId="14" xfId="6" applyFont="1" applyBorder="1" applyAlignment="1" applyProtection="1">
      <alignment horizontal="left" vertical="center" shrinkToFit="1"/>
      <protection locked="0"/>
    </xf>
    <xf numFmtId="0" fontId="83" fillId="0" borderId="50" xfId="6" applyFont="1" applyBorder="1" applyAlignment="1">
      <alignment horizontal="center" vertical="center" shrinkToFit="1"/>
    </xf>
    <xf numFmtId="0" fontId="83" fillId="0" borderId="51" xfId="6" applyFont="1" applyBorder="1" applyAlignment="1">
      <alignment horizontal="center" vertical="center" shrinkToFit="1"/>
    </xf>
    <xf numFmtId="0" fontId="59" fillId="0" borderId="198" xfId="2" applyFont="1" applyBorder="1" applyAlignment="1">
      <alignment horizontal="center" vertical="center" wrapText="1"/>
    </xf>
    <xf numFmtId="0" fontId="59" fillId="0" borderId="83" xfId="2" applyFont="1" applyBorder="1" applyAlignment="1">
      <alignment horizontal="center" vertical="center" wrapText="1"/>
    </xf>
    <xf numFmtId="0" fontId="59" fillId="0" borderId="130" xfId="2" applyFont="1" applyBorder="1" applyAlignment="1">
      <alignment horizontal="center" vertical="center"/>
    </xf>
    <xf numFmtId="0" fontId="59" fillId="0" borderId="150" xfId="2" applyFont="1" applyBorder="1" applyAlignment="1">
      <alignment horizontal="center" vertical="center"/>
    </xf>
    <xf numFmtId="0" fontId="59" fillId="0" borderId="129" xfId="2" applyFont="1" applyBorder="1" applyAlignment="1">
      <alignment horizontal="center" vertical="center"/>
    </xf>
    <xf numFmtId="0" fontId="59" fillId="0" borderId="0" xfId="2" applyFont="1" applyAlignment="1">
      <alignment vertical="top" wrapText="1"/>
    </xf>
    <xf numFmtId="0" fontId="59" fillId="0" borderId="0" xfId="2" applyFont="1" applyAlignment="1">
      <alignment vertical="top"/>
    </xf>
    <xf numFmtId="0" fontId="59" fillId="0" borderId="50" xfId="2" applyFont="1" applyBorder="1" applyAlignment="1">
      <alignment horizontal="center" vertical="center"/>
    </xf>
    <xf numFmtId="0" fontId="59" fillId="0" borderId="52" xfId="2" applyFont="1" applyBorder="1" applyAlignment="1">
      <alignment horizontal="center" vertical="center"/>
    </xf>
    <xf numFmtId="0" fontId="59" fillId="0" borderId="173" xfId="2" applyFont="1" applyBorder="1" applyAlignment="1">
      <alignment horizontal="center" vertical="center"/>
    </xf>
    <xf numFmtId="0" fontId="59" fillId="0" borderId="81" xfId="2" applyFont="1" applyBorder="1" applyAlignment="1">
      <alignment horizontal="center" vertical="center"/>
    </xf>
    <xf numFmtId="0" fontId="59" fillId="0" borderId="172" xfId="2" applyFont="1" applyBorder="1" applyAlignment="1">
      <alignment horizontal="center" vertical="center"/>
    </xf>
    <xf numFmtId="0" fontId="59" fillId="0" borderId="82" xfId="2" applyFont="1" applyBorder="1" applyAlignment="1">
      <alignment horizontal="center" vertical="center"/>
    </xf>
    <xf numFmtId="0" fontId="59" fillId="0" borderId="172" xfId="2" applyFont="1" applyBorder="1" applyAlignment="1">
      <alignment horizontal="center" vertical="center" wrapText="1"/>
    </xf>
    <xf numFmtId="0" fontId="59" fillId="0" borderId="82" xfId="2" applyFont="1" applyBorder="1" applyAlignment="1">
      <alignment horizontal="center" vertical="center" wrapText="1"/>
    </xf>
    <xf numFmtId="0" fontId="59" fillId="0" borderId="7" xfId="2" applyFont="1" applyBorder="1" applyAlignment="1" applyProtection="1">
      <alignment horizontal="distributed" vertical="center"/>
    </xf>
    <xf numFmtId="0" fontId="59" fillId="2" borderId="0" xfId="2" applyFont="1" applyFill="1" applyAlignment="1" applyProtection="1">
      <alignment horizontal="left" vertical="center" shrinkToFit="1"/>
      <protection locked="0"/>
    </xf>
    <xf numFmtId="0" fontId="59" fillId="0" borderId="0" xfId="2" applyFont="1" applyAlignment="1" applyProtection="1">
      <alignment horizontal="left" vertical="center" wrapText="1"/>
    </xf>
    <xf numFmtId="0" fontId="64" fillId="0" borderId="0" xfId="2" applyFont="1" applyAlignment="1" applyProtection="1">
      <alignment horizontal="left" vertical="center" wrapText="1"/>
    </xf>
    <xf numFmtId="0" fontId="60" fillId="2" borderId="8" xfId="2" applyFont="1" applyFill="1" applyBorder="1" applyAlignment="1" applyProtection="1">
      <alignment horizontal="center" vertical="center"/>
      <protection locked="0"/>
    </xf>
    <xf numFmtId="0" fontId="64" fillId="0" borderId="8" xfId="2" applyFont="1" applyBorder="1" applyAlignment="1" applyProtection="1">
      <alignment horizontal="left" vertical="center" wrapText="1"/>
    </xf>
    <xf numFmtId="0" fontId="61" fillId="0" borderId="0" xfId="2" applyFont="1" applyAlignment="1" applyProtection="1">
      <alignment horizontal="left" vertical="top" wrapText="1"/>
    </xf>
    <xf numFmtId="0" fontId="59" fillId="0" borderId="10" xfId="2" applyFont="1" applyBorder="1" applyAlignment="1" applyProtection="1">
      <alignment horizontal="distributed" vertical="center"/>
    </xf>
    <xf numFmtId="0" fontId="60" fillId="0" borderId="5" xfId="2" applyFont="1" applyBorder="1" applyAlignment="1" applyProtection="1">
      <alignment horizontal="center" vertical="center" wrapText="1"/>
    </xf>
    <xf numFmtId="0" fontId="60" fillId="0" borderId="7" xfId="2" applyFont="1" applyBorder="1" applyAlignment="1" applyProtection="1">
      <alignment horizontal="center" vertical="center" wrapText="1"/>
    </xf>
    <xf numFmtId="0" fontId="60" fillId="0" borderId="6" xfId="2" applyFont="1" applyBorder="1" applyAlignment="1" applyProtection="1">
      <alignment horizontal="center" vertical="center" wrapText="1"/>
    </xf>
    <xf numFmtId="0" fontId="104" fillId="8" borderId="0" xfId="2" applyFont="1" applyFill="1" applyAlignment="1" applyProtection="1">
      <alignment horizontal="right" vertical="center" shrinkToFit="1"/>
    </xf>
    <xf numFmtId="0" fontId="104" fillId="8" borderId="0" xfId="2" applyFont="1" applyFill="1" applyAlignment="1" applyProtection="1">
      <alignment horizontal="center" vertical="center"/>
    </xf>
    <xf numFmtId="0" fontId="101" fillId="8" borderId="16" xfId="2" applyFont="1" applyFill="1" applyBorder="1" applyAlignment="1" applyProtection="1">
      <alignment horizontal="left" vertical="center" wrapText="1"/>
    </xf>
    <xf numFmtId="0" fontId="101" fillId="8" borderId="25" xfId="2" applyFont="1" applyFill="1" applyBorder="1" applyAlignment="1" applyProtection="1">
      <alignment horizontal="left" vertical="center" wrapText="1"/>
    </xf>
    <xf numFmtId="0" fontId="101" fillId="8" borderId="17" xfId="2" applyFont="1" applyFill="1" applyBorder="1" applyAlignment="1" applyProtection="1">
      <alignment horizontal="left" vertical="center" wrapText="1"/>
    </xf>
    <xf numFmtId="0" fontId="101" fillId="2" borderId="11" xfId="2" applyFont="1" applyFill="1" applyBorder="1" applyProtection="1">
      <alignment vertical="center"/>
      <protection locked="0"/>
    </xf>
    <xf numFmtId="0" fontId="101" fillId="2" borderId="10" xfId="2" applyFont="1" applyFill="1" applyBorder="1" applyProtection="1">
      <alignment vertical="center"/>
      <protection locked="0"/>
    </xf>
    <xf numFmtId="0" fontId="101" fillId="2" borderId="12" xfId="2" applyFont="1" applyFill="1" applyBorder="1" applyProtection="1">
      <alignment vertical="center"/>
      <protection locked="0"/>
    </xf>
    <xf numFmtId="0" fontId="60" fillId="8" borderId="55" xfId="2" applyFont="1" applyFill="1" applyBorder="1" applyAlignment="1" applyProtection="1">
      <alignment horizontal="center" vertical="center"/>
    </xf>
    <xf numFmtId="0" fontId="60" fillId="8" borderId="56" xfId="2" applyFont="1" applyFill="1" applyBorder="1" applyAlignment="1" applyProtection="1">
      <alignment horizontal="center" vertical="center"/>
    </xf>
    <xf numFmtId="0" fontId="60" fillId="8" borderId="90" xfId="2" applyFont="1" applyFill="1" applyBorder="1" applyAlignment="1" applyProtection="1">
      <alignment horizontal="center" vertical="center"/>
    </xf>
    <xf numFmtId="0" fontId="60" fillId="8" borderId="8" xfId="2" applyFont="1" applyFill="1" applyBorder="1" applyAlignment="1" applyProtection="1">
      <alignment horizontal="center" vertical="center"/>
    </xf>
    <xf numFmtId="0" fontId="59" fillId="2" borderId="100" xfId="2" applyFont="1" applyFill="1" applyBorder="1" applyAlignment="1" applyProtection="1">
      <alignment vertical="center" shrinkToFit="1"/>
      <protection locked="0"/>
    </xf>
    <xf numFmtId="0" fontId="59" fillId="2" borderId="82" xfId="2" applyFont="1" applyFill="1" applyBorder="1" applyAlignment="1" applyProtection="1">
      <alignment vertical="center" shrinkToFit="1"/>
      <protection locked="0"/>
    </xf>
    <xf numFmtId="0" fontId="59" fillId="2" borderId="83" xfId="2" applyFont="1" applyFill="1" applyBorder="1" applyAlignment="1" applyProtection="1">
      <alignment vertical="center" shrinkToFit="1"/>
      <protection locked="0"/>
    </xf>
    <xf numFmtId="0" fontId="101" fillId="2" borderId="5" xfId="2" applyFont="1" applyFill="1" applyBorder="1" applyProtection="1">
      <alignment vertical="center"/>
      <protection locked="0"/>
    </xf>
    <xf numFmtId="0" fontId="101" fillId="2" borderId="7" xfId="2" applyFont="1" applyFill="1" applyBorder="1" applyProtection="1">
      <alignment vertical="center"/>
      <protection locked="0"/>
    </xf>
    <xf numFmtId="0" fontId="101" fillId="2" borderId="6" xfId="2" applyFont="1" applyFill="1" applyBorder="1" applyProtection="1">
      <alignment vertical="center"/>
      <protection locked="0"/>
    </xf>
    <xf numFmtId="0" fontId="101" fillId="8" borderId="3" xfId="2" applyFont="1" applyFill="1" applyBorder="1" applyAlignment="1" applyProtection="1">
      <alignment horizontal="left" vertical="center" wrapText="1"/>
    </xf>
    <xf numFmtId="0" fontId="101" fillId="8" borderId="2" xfId="2" applyFont="1" applyFill="1" applyBorder="1" applyAlignment="1" applyProtection="1">
      <alignment horizontal="left" vertical="center" wrapText="1"/>
    </xf>
    <xf numFmtId="0" fontId="101" fillId="8" borderId="4" xfId="2" applyFont="1" applyFill="1" applyBorder="1" applyAlignment="1" applyProtection="1">
      <alignment horizontal="left" vertical="center" wrapText="1"/>
    </xf>
    <xf numFmtId="0" fontId="59" fillId="2" borderId="12" xfId="2" applyFont="1" applyFill="1" applyBorder="1" applyAlignment="1" applyProtection="1">
      <alignment vertical="center" shrinkToFit="1"/>
      <protection locked="0"/>
    </xf>
    <xf numFmtId="0" fontId="59" fillId="2" borderId="9" xfId="2" applyFont="1" applyFill="1" applyBorder="1" applyAlignment="1" applyProtection="1">
      <alignment vertical="center" shrinkToFit="1"/>
      <protection locked="0"/>
    </xf>
    <xf numFmtId="0" fontId="59" fillId="2" borderId="199" xfId="2" applyFont="1" applyFill="1" applyBorder="1" applyAlignment="1" applyProtection="1">
      <alignment vertical="center" shrinkToFit="1"/>
      <protection locked="0"/>
    </xf>
    <xf numFmtId="0" fontId="60" fillId="8" borderId="81" xfId="2" applyFont="1" applyFill="1" applyBorder="1" applyAlignment="1" applyProtection="1">
      <alignment horizontal="center" vertical="center"/>
    </xf>
    <xf numFmtId="0" fontId="60" fillId="8" borderId="82" xfId="2" applyFont="1" applyFill="1" applyBorder="1" applyAlignment="1" applyProtection="1">
      <alignment horizontal="center" vertical="center"/>
    </xf>
  </cellXfs>
  <cellStyles count="9">
    <cellStyle name="桁区切り" xfId="1" builtinId="6"/>
    <cellStyle name="桁区切り 2" xfId="3" xr:uid="{CA373CAB-E969-4C8A-BE65-BC32EB6F2DF7}"/>
    <cellStyle name="標準" xfId="0" builtinId="0"/>
    <cellStyle name="標準 2 3" xfId="7" xr:uid="{88ED02D3-2E73-4924-A51A-6760B46D8937}"/>
    <cellStyle name="標準 3" xfId="4" xr:uid="{0514AB8A-37D9-4155-BE08-2F375083F1E6}"/>
    <cellStyle name="標準 3 2" xfId="5" xr:uid="{D6589448-25D8-43CF-B91B-9F2AB342AE04}"/>
    <cellStyle name="標準 4" xfId="8" xr:uid="{00E67835-AED3-43CA-82FF-F701C5A9695F}"/>
    <cellStyle name="標準 4 2" xfId="2" xr:uid="{779A6857-3F95-450B-AFA7-21CBB90FE4C2}"/>
    <cellStyle name="標準_賃金改善内訳表" xfId="6" xr:uid="{0E9EAF69-38B1-4171-AB40-A4F90825909E}"/>
  </cellStyles>
  <dxfs count="3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border diagonalUp="0" diagonalDown="0">
        <left/>
        <right/>
        <top style="hair">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3F3EB31D-E06A-4795-909E-504B590751D7}"/>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25</xdr:row>
      <xdr:rowOff>2036</xdr:rowOff>
    </xdr:from>
    <xdr:ext cx="4762499" cy="2925416"/>
    <xdr:sp macro="" textlink="">
      <xdr:nvSpPr>
        <xdr:cNvPr id="3" name="テキスト ボックス 2">
          <a:extLst>
            <a:ext uri="{FF2B5EF4-FFF2-40B4-BE49-F238E27FC236}">
              <a16:creationId xmlns:a16="http://schemas.microsoft.com/office/drawing/2014/main" id="{F21235A8-CE1C-48CB-86FC-F98DA1DCE881}"/>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6D9EBD54-9DBF-4A0B-9770-4C27CD103F5B}"/>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11</xdr:row>
      <xdr:rowOff>104775</xdr:rowOff>
    </xdr:from>
    <xdr:to>
      <xdr:col>9</xdr:col>
      <xdr:colOff>257175</xdr:colOff>
      <xdr:row>11</xdr:row>
      <xdr:rowOff>104775</xdr:rowOff>
    </xdr:to>
    <xdr:cxnSp macro="">
      <xdr:nvCxnSpPr>
        <xdr:cNvPr id="5" name="直線矢印コネクタ 4">
          <a:extLst>
            <a:ext uri="{FF2B5EF4-FFF2-40B4-BE49-F238E27FC236}">
              <a16:creationId xmlns:a16="http://schemas.microsoft.com/office/drawing/2014/main" id="{6CDBF586-AD24-4E33-9C7E-6466C69FDEC5}"/>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28</xdr:row>
      <xdr:rowOff>104775</xdr:rowOff>
    </xdr:from>
    <xdr:to>
      <xdr:col>9</xdr:col>
      <xdr:colOff>257175</xdr:colOff>
      <xdr:row>28</xdr:row>
      <xdr:rowOff>104775</xdr:rowOff>
    </xdr:to>
    <xdr:cxnSp macro="">
      <xdr:nvCxnSpPr>
        <xdr:cNvPr id="6" name="直線矢印コネクタ 5">
          <a:extLst>
            <a:ext uri="{FF2B5EF4-FFF2-40B4-BE49-F238E27FC236}">
              <a16:creationId xmlns:a16="http://schemas.microsoft.com/office/drawing/2014/main" id="{95E888A4-9901-4309-85B7-3AF1A4BF6C3F}"/>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24</xdr:row>
      <xdr:rowOff>42585</xdr:rowOff>
    </xdr:from>
    <xdr:to>
      <xdr:col>10</xdr:col>
      <xdr:colOff>206565</xdr:colOff>
      <xdr:row>25</xdr:row>
      <xdr:rowOff>190500</xdr:rowOff>
    </xdr:to>
    <xdr:sp macro="" textlink="">
      <xdr:nvSpPr>
        <xdr:cNvPr id="2" name="下矢印 1">
          <a:extLst>
            <a:ext uri="{FF2B5EF4-FFF2-40B4-BE49-F238E27FC236}">
              <a16:creationId xmlns:a16="http://schemas.microsoft.com/office/drawing/2014/main" id="{34962663-C56A-4AE7-8A1F-5719071D96EA}"/>
            </a:ext>
          </a:extLst>
        </xdr:cNvPr>
        <xdr:cNvSpPr/>
      </xdr:nvSpPr>
      <xdr:spPr>
        <a:xfrm>
          <a:off x="4707990" y="567186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39</xdr:row>
      <xdr:rowOff>161924</xdr:rowOff>
    </xdr:from>
    <xdr:to>
      <xdr:col>10</xdr:col>
      <xdr:colOff>245305</xdr:colOff>
      <xdr:row>40</xdr:row>
      <xdr:rowOff>180094</xdr:rowOff>
    </xdr:to>
    <xdr:sp macro="" textlink="">
      <xdr:nvSpPr>
        <xdr:cNvPr id="3" name="下矢印 2">
          <a:extLst>
            <a:ext uri="{FF2B5EF4-FFF2-40B4-BE49-F238E27FC236}">
              <a16:creationId xmlns:a16="http://schemas.microsoft.com/office/drawing/2014/main" id="{6A01E5A8-7A07-4468-981D-D9E2F9296BA2}"/>
            </a:ext>
          </a:extLst>
        </xdr:cNvPr>
        <xdr:cNvSpPr/>
      </xdr:nvSpPr>
      <xdr:spPr>
        <a:xfrm>
          <a:off x="4727680" y="914399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37</xdr:row>
      <xdr:rowOff>65312</xdr:rowOff>
    </xdr:from>
    <xdr:to>
      <xdr:col>15</xdr:col>
      <xdr:colOff>304799</xdr:colOff>
      <xdr:row>39</xdr:row>
      <xdr:rowOff>133349</xdr:rowOff>
    </xdr:to>
    <xdr:sp macro="" textlink="">
      <xdr:nvSpPr>
        <xdr:cNvPr id="4" name="テキスト ボックス 3">
          <a:extLst>
            <a:ext uri="{FF2B5EF4-FFF2-40B4-BE49-F238E27FC236}">
              <a16:creationId xmlns:a16="http://schemas.microsoft.com/office/drawing/2014/main" id="{5EF46931-7203-4737-BEB6-4842E7D88B09}"/>
            </a:ext>
          </a:extLst>
        </xdr:cNvPr>
        <xdr:cNvSpPr txBox="1"/>
      </xdr:nvSpPr>
      <xdr:spPr>
        <a:xfrm>
          <a:off x="2062843" y="860923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168089</xdr:colOff>
      <xdr:row>0</xdr:row>
      <xdr:rowOff>123264</xdr:rowOff>
    </xdr:from>
    <xdr:ext cx="5020236" cy="1567417"/>
    <xdr:sp macro="" textlink="">
      <xdr:nvSpPr>
        <xdr:cNvPr id="2" name="テキスト ボックス 1">
          <a:extLst>
            <a:ext uri="{FF2B5EF4-FFF2-40B4-BE49-F238E27FC236}">
              <a16:creationId xmlns:a16="http://schemas.microsoft.com/office/drawing/2014/main" id="{5F12BD95-6CD4-44BC-9E14-830EC658FC98}"/>
            </a:ext>
          </a:extLst>
        </xdr:cNvPr>
        <xdr:cNvSpPr txBox="1"/>
      </xdr:nvSpPr>
      <xdr:spPr>
        <a:xfrm>
          <a:off x="9457765" y="123264"/>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「児童数計算表」シートでは、標準時間・短時間の違いは考慮していませんのでご注意ください。</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212912</xdr:colOff>
      <xdr:row>3</xdr:row>
      <xdr:rowOff>145675</xdr:rowOff>
    </xdr:from>
    <xdr:ext cx="5020236" cy="864660"/>
    <xdr:sp macro="" textlink="">
      <xdr:nvSpPr>
        <xdr:cNvPr id="2" name="テキスト ボックス 1">
          <a:extLst>
            <a:ext uri="{FF2B5EF4-FFF2-40B4-BE49-F238E27FC236}">
              <a16:creationId xmlns:a16="http://schemas.microsoft.com/office/drawing/2014/main" id="{6EA69C28-AE3A-4523-9917-0C7ADCE7818C}"/>
            </a:ext>
          </a:extLst>
        </xdr:cNvPr>
        <xdr:cNvSpPr txBox="1"/>
      </xdr:nvSpPr>
      <xdr:spPr>
        <a:xfrm>
          <a:off x="7160559" y="1333499"/>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oneCellAnchor>
    <xdr:from>
      <xdr:col>9</xdr:col>
      <xdr:colOff>78442</xdr:colOff>
      <xdr:row>25</xdr:row>
      <xdr:rowOff>302560</xdr:rowOff>
    </xdr:from>
    <xdr:ext cx="5020236" cy="864660"/>
    <xdr:sp macro="" textlink="">
      <xdr:nvSpPr>
        <xdr:cNvPr id="3" name="テキスト ボックス 2">
          <a:extLst>
            <a:ext uri="{FF2B5EF4-FFF2-40B4-BE49-F238E27FC236}">
              <a16:creationId xmlns:a16="http://schemas.microsoft.com/office/drawing/2014/main" id="{01DB23BB-153D-4AC9-8760-2543E31AD602}"/>
            </a:ext>
          </a:extLst>
        </xdr:cNvPr>
        <xdr:cNvSpPr txBox="1"/>
      </xdr:nvSpPr>
      <xdr:spPr>
        <a:xfrm>
          <a:off x="7026089" y="8449236"/>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事業所内保育事業かつ定員</a:t>
          </a:r>
          <a:r>
            <a:rPr kumimoji="1" lang="en-US" altLang="ja-JP" sz="1200"/>
            <a:t>5</a:t>
          </a:r>
          <a:r>
            <a:rPr kumimoji="1" lang="ja-JP" altLang="en-US" sz="1200"/>
            <a:t>人以下の場合、「実人数」の欄には人数</a:t>
          </a:r>
          <a:r>
            <a:rPr kumimoji="1" lang="en-US" altLang="ja-JP" sz="1200"/>
            <a:t>A</a:t>
          </a:r>
          <a:r>
            <a:rPr kumimoji="1" lang="ja-JP" altLang="en-US" sz="1200"/>
            <a:t>又は人数</a:t>
          </a:r>
          <a:r>
            <a:rPr kumimoji="1" lang="en-US" altLang="ja-JP" sz="1200"/>
            <a:t>B</a:t>
          </a:r>
          <a:r>
            <a:rPr kumimoji="1" lang="ja-JP" altLang="en-US" sz="1200"/>
            <a:t>の該当する欄に「</a:t>
          </a:r>
          <a:r>
            <a:rPr kumimoji="1" lang="en-US" altLang="ja-JP" sz="1200"/>
            <a:t>1</a:t>
          </a:r>
          <a:r>
            <a:rPr kumimoji="1" lang="ja-JP" altLang="en-US" sz="1200"/>
            <a:t>」を入力し、もう一方の欄には「</a:t>
          </a:r>
          <a:r>
            <a:rPr kumimoji="1" lang="en-US" altLang="ja-JP" sz="1200"/>
            <a:t>0</a:t>
          </a:r>
          <a:r>
            <a:rPr kumimoji="1" lang="ja-JP" altLang="en-US" sz="1200"/>
            <a:t>」を入力してください。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48</xdr:col>
      <xdr:colOff>66675</xdr:colOff>
      <xdr:row>46</xdr:row>
      <xdr:rowOff>152400</xdr:rowOff>
    </xdr:from>
    <xdr:to>
      <xdr:col>51</xdr:col>
      <xdr:colOff>352425</xdr:colOff>
      <xdr:row>53</xdr:row>
      <xdr:rowOff>19050</xdr:rowOff>
    </xdr:to>
    <xdr:sp macro="" textlink="">
      <xdr:nvSpPr>
        <xdr:cNvPr id="2" name="テキスト ボックス 1">
          <a:extLst>
            <a:ext uri="{FF2B5EF4-FFF2-40B4-BE49-F238E27FC236}">
              <a16:creationId xmlns:a16="http://schemas.microsoft.com/office/drawing/2014/main" id="{51980904-0763-4B76-8049-4D28F95409E7}"/>
            </a:ext>
          </a:extLst>
        </xdr:cNvPr>
        <xdr:cNvSpPr txBox="1"/>
      </xdr:nvSpPr>
      <xdr:spPr>
        <a:xfrm>
          <a:off x="31613475" y="11106150"/>
          <a:ext cx="234315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対象職員全員を記入できない場合、子育て支援課にご連絡ください。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40</xdr:col>
      <xdr:colOff>190500</xdr:colOff>
      <xdr:row>14</xdr:row>
      <xdr:rowOff>19050</xdr:rowOff>
    </xdr:from>
    <xdr:ext cx="5372100" cy="857249"/>
    <xdr:sp macro="" textlink="">
      <xdr:nvSpPr>
        <xdr:cNvPr id="2" name="テキスト ボックス 1">
          <a:extLst>
            <a:ext uri="{FF2B5EF4-FFF2-40B4-BE49-F238E27FC236}">
              <a16:creationId xmlns:a16="http://schemas.microsoft.com/office/drawing/2014/main" id="{81C8B0E7-F469-40DD-88FE-DA28732FE19D}"/>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39</xdr:col>
      <xdr:colOff>422228</xdr:colOff>
      <xdr:row>35</xdr:row>
      <xdr:rowOff>105973</xdr:rowOff>
    </xdr:from>
    <xdr:ext cx="4448735" cy="264560"/>
    <xdr:sp macro="" textlink="">
      <xdr:nvSpPr>
        <xdr:cNvPr id="2" name="テキスト ボックス 1">
          <a:extLst>
            <a:ext uri="{FF2B5EF4-FFF2-40B4-BE49-F238E27FC236}">
              <a16:creationId xmlns:a16="http://schemas.microsoft.com/office/drawing/2014/main" id="{565B0345-6D95-48DC-BBBE-8392C0E676E2}"/>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7</xdr:row>
      <xdr:rowOff>42333</xdr:rowOff>
    </xdr:from>
    <xdr:ext cx="4762499" cy="3097643"/>
    <xdr:sp macro="" textlink="">
      <xdr:nvSpPr>
        <xdr:cNvPr id="3" name="テキスト ボックス 2">
          <a:extLst>
            <a:ext uri="{FF2B5EF4-FFF2-40B4-BE49-F238E27FC236}">
              <a16:creationId xmlns:a16="http://schemas.microsoft.com/office/drawing/2014/main" id="{5A95BF13-4FC4-4A98-A85D-2FFC2BC62149}"/>
            </a:ext>
          </a:extLst>
        </xdr:cNvPr>
        <xdr:cNvSpPr txBox="1"/>
      </xdr:nvSpPr>
      <xdr:spPr>
        <a:xfrm>
          <a:off x="9696201" y="2025774"/>
          <a:ext cx="4762499" cy="3097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13</xdr:row>
      <xdr:rowOff>190500</xdr:rowOff>
    </xdr:from>
    <xdr:to>
      <xdr:col>42</xdr:col>
      <xdr:colOff>137583</xdr:colOff>
      <xdr:row>13</xdr:row>
      <xdr:rowOff>201083</xdr:rowOff>
    </xdr:to>
    <xdr:cxnSp macro="">
      <xdr:nvCxnSpPr>
        <xdr:cNvPr id="4" name="直線矢印コネクタ 3">
          <a:extLst>
            <a:ext uri="{FF2B5EF4-FFF2-40B4-BE49-F238E27FC236}">
              <a16:creationId xmlns:a16="http://schemas.microsoft.com/office/drawing/2014/main" id="{61450C12-739E-4F32-9EA2-860A551E0087}"/>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396E1CFB-221D-46EF-A26F-9BEC08EF2D8B}"/>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A69C4136-6BB3-42CB-B91D-45727D9D1983}"/>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052813F0-670E-4EF7-B7AE-9FED742F51FB}"/>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F86610EB-B912-4997-82EA-9331F8E236F4}"/>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30</xdr:col>
      <xdr:colOff>132954</xdr:colOff>
      <xdr:row>9</xdr:row>
      <xdr:rowOff>277813</xdr:rowOff>
    </xdr:from>
    <xdr:ext cx="4762499" cy="1061640"/>
    <xdr:sp macro="" textlink="">
      <xdr:nvSpPr>
        <xdr:cNvPr id="2" name="テキスト ボックス 1">
          <a:extLst>
            <a:ext uri="{FF2B5EF4-FFF2-40B4-BE49-F238E27FC236}">
              <a16:creationId xmlns:a16="http://schemas.microsoft.com/office/drawing/2014/main" id="{65DC427B-FBDC-49AD-AA2A-30CEDC429389}"/>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9</xdr:row>
      <xdr:rowOff>337343</xdr:rowOff>
    </xdr:from>
    <xdr:to>
      <xdr:col>30</xdr:col>
      <xdr:colOff>138906</xdr:colOff>
      <xdr:row>11</xdr:row>
      <xdr:rowOff>228203</xdr:rowOff>
    </xdr:to>
    <xdr:cxnSp macro="">
      <xdr:nvCxnSpPr>
        <xdr:cNvPr id="3" name="直線矢印コネクタ 2">
          <a:extLst>
            <a:ext uri="{FF2B5EF4-FFF2-40B4-BE49-F238E27FC236}">
              <a16:creationId xmlns:a16="http://schemas.microsoft.com/office/drawing/2014/main" id="{88EFACBF-553D-40EF-AF11-1F82CDC09C1C}"/>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51215\Desktop\01&#65288;&#26045;&#35373;&#21517;&#65289;&#20445;&#32946;&#25152;&#20966;&#36935;&#25913;&#21892;&#30003;&#35531;&#27096;&#24335;.xlsx" TargetMode="External"/><Relationship Id="rId1" Type="http://schemas.openxmlformats.org/officeDocument/2006/relationships/externalLinkPath" Target="file:///C:\Users\1151215\Desktop\01&#65288;&#26045;&#35373;&#21517;&#65289;&#20445;&#32946;&#25152;&#20966;&#36935;&#25913;&#21892;&#30003;&#35531;&#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_基本情報"/>
      <sheetName val="1-1_児童数計算表"/>
      <sheetName val="1-2_児童数計算表_分園"/>
      <sheetName val="2_区分12加算額計算表"/>
      <sheetName val="処遇改善等加算に係る経験年数算定表"/>
      <sheetName val="3_区分3計算表"/>
      <sheetName val="【参考】計算結果"/>
      <sheetName val="様式1"/>
      <sheetName val="様式2"/>
      <sheetName val="様式3"/>
      <sheetName val="様式4"/>
      <sheetName val="様式4別添1"/>
      <sheetName val="様式4別添2"/>
      <sheetName val="様式5"/>
      <sheetName val="様式7"/>
      <sheetName val="区分12計算"/>
      <sheetName val="保育所単価"/>
      <sheetName val="【リスト】 (2)"/>
      <sheetName val="【リスト】"/>
    </sheetNames>
    <sheetDataSet>
      <sheetData sheetId="0"/>
      <sheetData sheetId="1"/>
      <sheetData sheetId="2"/>
      <sheetData sheetId="3">
        <row r="37">
          <cell r="F37" t="e">
            <v>#N/A</v>
          </cell>
        </row>
        <row r="38">
          <cell r="F38" t="e">
            <v>#N/A</v>
          </cell>
        </row>
        <row r="41">
          <cell r="C41">
            <v>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10CB30-28E6-48D2-8B56-05A7B47A5BF8}" name="栄養管理" displayName="栄養管理" ref="Z2:AC11" totalsRowShown="0" headerRowDxfId="31" dataDxfId="30" tableBorderDxfId="29" dataCellStyle="標準 4 2">
  <autoFilter ref="Z2:AC11" xr:uid="{4D10CB30-28E6-48D2-8B56-05A7B47A5BF8}"/>
  <tableColumns count="4">
    <tableColumn id="1" xr3:uid="{7FF36326-26FF-4AC6-9CDD-EB20B010ABBE}" name="列1" dataDxfId="28" dataCellStyle="標準 4 2"/>
    <tableColumn id="2" xr3:uid="{E341003B-6E7A-4FF6-A172-56DFDABBAB5B}" name="列2" dataDxfId="27" dataCellStyle="標準 4 2"/>
    <tableColumn id="3" xr3:uid="{30942BC7-8EDC-4707-A158-55C1B472466E}" name="列3" dataDxfId="26" dataCellStyle="標準 4 2"/>
    <tableColumn id="4" xr3:uid="{FF7BCE3C-F6AD-44E9-9EDB-313DC555B42B}" name="列4" dataDxfId="25"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45876B-92CD-40E2-9C22-35AFF62C657F}" name="A単価" displayName="A単価" ref="F2:W15" totalsRowShown="0" dataDxfId="24" tableBorderDxfId="23" dataCellStyle="標準 4 2">
  <autoFilter ref="F2:W15" xr:uid="{E845876B-92CD-40E2-9C22-35AFF62C657F}"/>
  <tableColumns count="18">
    <tableColumn id="1" xr3:uid="{E851F799-7722-4756-963E-1BD6D030D6BB}" name="列1" dataDxfId="22">
      <calculatedColumnFormula>D3&amp;E3</calculatedColumnFormula>
    </tableColumn>
    <tableColumn id="2" xr3:uid="{40930F08-F975-4862-B83C-A37D079FE7F1}" name="列2" dataDxfId="21" dataCellStyle="標準 4 2"/>
    <tableColumn id="3" xr3:uid="{12974A40-607F-4529-905F-F5840E14CD68}" name="列3" dataDxfId="20" dataCellStyle="標準 4 2"/>
    <tableColumn id="4" xr3:uid="{9C10139E-E888-4825-89DB-A9B85C9E89E5}" name="列4" dataDxfId="19" dataCellStyle="標準 4 2"/>
    <tableColumn id="5" xr3:uid="{FB3B94B0-3BCF-4239-890B-D8EF7BB06DF9}" name="列5" dataDxfId="18" dataCellStyle="標準 4 2"/>
    <tableColumn id="6" xr3:uid="{39ABB9BB-AFCF-439A-BF24-A5DA05AFEBD7}" name="列6"/>
    <tableColumn id="7" xr3:uid="{834B9447-1B6C-403D-BB07-C534062CC01D}" name="列7"/>
    <tableColumn id="8" xr3:uid="{276EF9E8-A683-4085-8CB1-4AB1C0B8914A}" name="列8"/>
    <tableColumn id="9" xr3:uid="{43C3D425-A02C-4CAA-896D-7620385B6A30}" name="列9"/>
    <tableColumn id="10" xr3:uid="{19101C5D-4CB7-46CE-BFC6-EE0501880200}" name="列10"/>
    <tableColumn id="11" xr3:uid="{D39B8EF8-D88B-4713-87AA-4D5634B3DFC6}" name="列11"/>
    <tableColumn id="12" xr3:uid="{11DBA3C7-39F2-4255-8F5A-962604D1D966}" name="列12" dataDxfId="17" dataCellStyle="標準 4 2"/>
    <tableColumn id="13" xr3:uid="{FDE0530C-4F3C-4C16-BF72-0599A1D7B739}" name="列13" dataDxfId="16"/>
    <tableColumn id="14" xr3:uid="{CB741B37-B029-471A-845D-8EED4D7842BC}" name="列14" dataDxfId="15" dataCellStyle="標準 4 2"/>
    <tableColumn id="15" xr3:uid="{867D72B1-56A3-4073-BB0E-C3A43846D791}" name="列15" dataDxfId="14" dataCellStyle="標準 4 2"/>
    <tableColumn id="16" xr3:uid="{62A241AE-4EE5-4353-9152-BE55C1DA520D}" name="列16" dataDxfId="13" dataCellStyle="標準 4 2"/>
    <tableColumn id="17" xr3:uid="{E5F56917-98F4-49B0-84B7-DAB0FF49398C}" name="列17" dataDxfId="12" dataCellStyle="標準 4 2"/>
    <tableColumn id="18" xr3:uid="{64515FE9-12A8-4AC3-B4A9-2D2FCCB25497}" name="列18" dataDxfId="11"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42EE1-3A71-44C4-8B93-3CD2DCFA8ABE}">
  <sheetPr>
    <pageSetUpPr fitToPage="1"/>
  </sheetPr>
  <dimension ref="A1:I48"/>
  <sheetViews>
    <sheetView tabSelected="1" view="pageBreakPreview" zoomScale="85" zoomScaleNormal="85" zoomScaleSheetLayoutView="85" workbookViewId="0">
      <selection activeCell="E6" sqref="E6"/>
    </sheetView>
  </sheetViews>
  <sheetFormatPr defaultRowHeight="16.5"/>
  <cols>
    <col min="1" max="1" width="3.5" style="333" customWidth="1"/>
    <col min="2" max="2" width="3.25" style="333" customWidth="1"/>
    <col min="3" max="3" width="10.25" style="333" customWidth="1"/>
    <col min="4" max="4" width="39.5" style="333" customWidth="1"/>
    <col min="5" max="7" width="9" style="333"/>
    <col min="8" max="8" width="17.375" style="333" customWidth="1"/>
    <col min="9" max="9" width="21.375" style="333" bestFit="1" customWidth="1"/>
    <col min="10" max="16384" width="9" style="333"/>
  </cols>
  <sheetData>
    <row r="1" spans="1:5">
      <c r="A1" s="333" t="s">
        <v>240</v>
      </c>
    </row>
    <row r="2" spans="1:5" ht="17.25" thickBot="1">
      <c r="B2" s="333" t="s">
        <v>239</v>
      </c>
    </row>
    <row r="3" spans="1:5" ht="17.25" thickBot="1">
      <c r="B3" s="643" t="s">
        <v>238</v>
      </c>
      <c r="C3" s="644"/>
      <c r="D3" s="645"/>
    </row>
    <row r="4" spans="1:5" ht="17.25" thickBot="1">
      <c r="B4" s="343" t="s">
        <v>237</v>
      </c>
      <c r="C4" s="342"/>
      <c r="D4" s="461"/>
    </row>
    <row r="5" spans="1:5" ht="17.25" thickBot="1">
      <c r="B5" s="343" t="s">
        <v>236</v>
      </c>
      <c r="C5" s="342"/>
      <c r="D5" s="460"/>
    </row>
    <row r="7" spans="1:5">
      <c r="B7" s="333" t="s">
        <v>234</v>
      </c>
    </row>
    <row r="8" spans="1:5" ht="17.25" thickBot="1">
      <c r="C8" s="333" t="s">
        <v>233</v>
      </c>
    </row>
    <row r="9" spans="1:5" ht="17.25" thickBot="1">
      <c r="D9" s="460"/>
    </row>
    <row r="10" spans="1:5" ht="17.25" thickBot="1">
      <c r="C10" s="333" t="s">
        <v>232</v>
      </c>
    </row>
    <row r="11" spans="1:5" ht="17.25" thickBot="1">
      <c r="D11" s="460"/>
    </row>
    <row r="12" spans="1:5" ht="17.25" thickBot="1">
      <c r="C12" s="333" t="s">
        <v>231</v>
      </c>
    </row>
    <row r="13" spans="1:5" ht="17.25" thickBot="1">
      <c r="D13" s="460"/>
      <c r="E13" s="333" t="str">
        <f>IF(D11='【リスト】 (2)'!$B$3,"←記入は不要です","")</f>
        <v/>
      </c>
    </row>
    <row r="14" spans="1:5" ht="17.25" thickBot="1">
      <c r="C14" s="333" t="s">
        <v>230</v>
      </c>
    </row>
    <row r="15" spans="1:5" ht="17.25" thickBot="1">
      <c r="D15" s="460"/>
    </row>
    <row r="16" spans="1:5" ht="17.25" thickBot="1">
      <c r="C16" s="333" t="s">
        <v>229</v>
      </c>
    </row>
    <row r="17" spans="2:5" ht="17.25" thickBot="1">
      <c r="D17" s="460"/>
      <c r="E17" s="333" t="str">
        <f>IF(D15='【リスト】 (2)'!$B$3,"←記入は不要です","")</f>
        <v/>
      </c>
    </row>
    <row r="18" spans="2:5" ht="17.25" thickBot="1">
      <c r="C18" s="333" t="s">
        <v>228</v>
      </c>
    </row>
    <row r="19" spans="2:5" ht="17.25" thickBot="1">
      <c r="D19" s="460"/>
    </row>
    <row r="20" spans="2:5" ht="17.25" thickBot="1">
      <c r="C20" s="333" t="s">
        <v>227</v>
      </c>
    </row>
    <row r="21" spans="2:5" ht="17.25" thickBot="1">
      <c r="D21" s="460"/>
      <c r="E21" s="333" t="str">
        <f>IF(D19='【リスト】 (2)'!$B$3,"←記入は不要です","")</f>
        <v/>
      </c>
    </row>
    <row r="23" spans="2:5" ht="17.25" thickBot="1">
      <c r="B23" s="333" t="s">
        <v>226</v>
      </c>
    </row>
    <row r="24" spans="2:5" ht="17.25" thickBot="1">
      <c r="B24" s="343" t="s">
        <v>55</v>
      </c>
      <c r="C24" s="342"/>
      <c r="D24" s="460"/>
    </row>
    <row r="25" spans="2:5" ht="17.25" thickBot="1">
      <c r="B25" s="343" t="s">
        <v>56</v>
      </c>
      <c r="C25" s="342"/>
      <c r="D25" s="460"/>
    </row>
    <row r="26" spans="2:5" ht="17.25" thickBot="1">
      <c r="B26" s="343" t="s">
        <v>225</v>
      </c>
      <c r="C26" s="342"/>
      <c r="D26" s="460"/>
    </row>
    <row r="28" spans="2:5" ht="17.25" thickBot="1">
      <c r="B28" s="333" t="s">
        <v>223</v>
      </c>
    </row>
    <row r="29" spans="2:5" ht="17.25" thickBot="1">
      <c r="D29" s="462"/>
    </row>
    <row r="30" spans="2:5">
      <c r="D30" s="341" t="str">
        <f>IF(D29='【リスト】 (2)'!$D$3,"「該当する」は例外的な取扱いです。本当に該当するか再度ご確認ください","")</f>
        <v/>
      </c>
    </row>
    <row r="31" spans="2:5">
      <c r="B31" s="333" t="s">
        <v>221</v>
      </c>
      <c r="D31" s="341"/>
    </row>
    <row r="32" spans="2:5" ht="17.25" thickBot="1">
      <c r="C32" s="333" t="s">
        <v>220</v>
      </c>
    </row>
    <row r="33" spans="2:9" ht="17.25" thickBot="1">
      <c r="D33" s="463"/>
      <c r="E33" s="333" t="str">
        <f>IF(D25='【リスト】 (2)'!$C$3,"←記入は不要です","")</f>
        <v/>
      </c>
    </row>
    <row r="35" spans="2:9" ht="20.25" thickBot="1">
      <c r="B35" s="340" t="str">
        <f>IF(AND(D4&lt;&gt;"",D5&lt;&gt;"",D9&lt;&gt;"",OR(AND(D11='【リスト】 (2)'!$B$2,D13&lt;&gt;""),D11='【リスト】 (2)'!$B$3),OR(AND(D15='【リスト】 (2)'!$B$2,D17&lt;&gt;""),D15='【リスト】 (2)'!$B$3),OR(AND(D19='【リスト】 (2)'!$B$2,D21&lt;&gt;""),D19='【リスト】 (2)'!$B$3),D24&lt;&gt;"",D25&lt;&gt;"",D26&lt;&gt;"",D29&lt;&gt;"",OR(AND(D25='【リスト】 (2)'!$C$2,D33&lt;&gt;""),D25='【リスト】 (2)'!$C$3)),'【リスト】 (2)'!$F$2,'【リスト】 (2)'!$F$3)</f>
        <v>未入力事項があります。</v>
      </c>
    </row>
    <row r="36" spans="2:9" customFormat="1" ht="36" customHeight="1" thickBot="1">
      <c r="C36" s="338" t="s">
        <v>218</v>
      </c>
      <c r="D36" s="337"/>
      <c r="E36" s="337"/>
      <c r="F36" s="336"/>
      <c r="G36" s="335"/>
      <c r="H36" s="334" t="str">
        <f>IF($B$35='【リスト】 (2)'!$F$3,"-",IF(OR(D25='【リスト】 (2)'!$C$2,D26='【リスト】 (2)'!$C$2),"●",""))</f>
        <v>-</v>
      </c>
      <c r="I36" s="339"/>
    </row>
    <row r="37" spans="2:9" customFormat="1" ht="36" customHeight="1" thickBot="1">
      <c r="C37" s="338" t="s">
        <v>217</v>
      </c>
      <c r="D37" s="337"/>
      <c r="E37" s="337"/>
      <c r="F37" s="336"/>
      <c r="G37" s="335"/>
      <c r="H37" s="334" t="str">
        <f>IF($B$35='【リスト】 (2)'!$F$3,"-",IF(OR(D24='【リスト】 (2)'!$C$2,D25='【リスト】 (2)'!$C$2),"●",""))</f>
        <v>-</v>
      </c>
      <c r="I37" s="339"/>
    </row>
    <row r="38" spans="2:9" customFormat="1" ht="36" customHeight="1" thickBot="1">
      <c r="C38" s="338" t="s">
        <v>216</v>
      </c>
      <c r="D38" s="337"/>
      <c r="E38" s="337"/>
      <c r="F38" s="336"/>
      <c r="G38" s="335"/>
      <c r="H38" s="334" t="str">
        <f>IF($B$35='【リスト】 (2)'!$F$3,"-",IF(D26='【リスト】 (2)'!$C$2,"●",""))</f>
        <v>-</v>
      </c>
      <c r="I38" s="339"/>
    </row>
    <row r="39" spans="2:9" customFormat="1" ht="36" customHeight="1" thickBot="1">
      <c r="C39" s="338" t="s">
        <v>215</v>
      </c>
      <c r="D39" s="337"/>
      <c r="E39" s="337"/>
      <c r="F39" s="336"/>
      <c r="G39" s="335"/>
      <c r="H39" s="334" t="str">
        <f>IF($B$35='【リスト】 (2)'!$F$3,"-",IF(OR(D24='【リスト】 (2)'!$C$2,D25='【リスト】 (2)'!$C$2,D26='【リスト】 (2)'!$C$2),"●",""))</f>
        <v>-</v>
      </c>
    </row>
    <row r="40" spans="2:9" customFormat="1" ht="36" customHeight="1" thickBot="1">
      <c r="C40" s="338" t="s">
        <v>214</v>
      </c>
      <c r="D40" s="337"/>
      <c r="E40" s="337"/>
      <c r="F40" s="336"/>
      <c r="G40" s="335"/>
      <c r="H40" s="334" t="str">
        <f>IF($B$35='【リスト】 (2)'!$F$3,"-",IF(OR(D24='【リスト】 (2)'!$C$3,D26='【リスト】 (2)'!$C$2),"",IF(OR(D11&lt;&gt;'【リスト】 (2)'!$B$2,D13&lt;&gt;'【リスト】 (2)'!$B$2),"●","")))</f>
        <v>-</v>
      </c>
    </row>
    <row r="41" spans="2:9" customFormat="1" ht="36" customHeight="1" thickBot="1">
      <c r="C41" s="338" t="s">
        <v>555</v>
      </c>
      <c r="D41" s="337"/>
      <c r="E41" s="337"/>
      <c r="F41" s="336"/>
      <c r="G41" s="335"/>
      <c r="H41" s="334" t="str">
        <f>IF($B$35='【リスト】 (2)'!$F$3,"-",IF(H40="●","●",""))</f>
        <v>-</v>
      </c>
    </row>
    <row r="42" spans="2:9" customFormat="1" ht="36" customHeight="1" thickBot="1">
      <c r="C42" s="338" t="s">
        <v>213</v>
      </c>
      <c r="D42" s="337"/>
      <c r="E42" s="337"/>
      <c r="F42" s="336"/>
      <c r="G42" s="335"/>
      <c r="H42" s="334" t="str">
        <f>IF($B$35='【リスト】 (2)'!$F$3,"-",IF(D26='【リスト】 (2)'!$C$3,"","●"))</f>
        <v>-</v>
      </c>
    </row>
    <row r="43" spans="2:9" customFormat="1" ht="36" customHeight="1" thickBot="1">
      <c r="C43" s="338" t="s">
        <v>212</v>
      </c>
      <c r="D43" s="337"/>
      <c r="E43" s="337"/>
      <c r="F43" s="336"/>
      <c r="G43" s="335"/>
      <c r="H43" s="334" t="str">
        <f>IF($B$35='【リスト】 (2)'!$F$3,"-",IF(AND(D25='【リスト】 (2)'!$C$3,D26='【リスト】 (2)'!$C$3),"",
IF(AND(D25='【リスト】 (2)'!$C$2,OR(D15&lt;&gt;'【リスト】 (2)'!$B$2,D17&lt;&gt;'【リスト】 (2)'!$B$2)),"●",
IF(AND(D26='【リスト】 (2)'!$C$2,OR(D19&lt;&gt;'【リスト】 (2)'!$B$2,D21&lt;&gt;'【リスト】 (2)'!$B$2)),"●",""))))</f>
        <v>-</v>
      </c>
    </row>
    <row r="44" spans="2:9" customFormat="1" ht="36" customHeight="1" thickBot="1">
      <c r="C44" s="338" t="s">
        <v>211</v>
      </c>
      <c r="D44" s="337"/>
      <c r="E44" s="337"/>
      <c r="F44" s="336"/>
      <c r="G44" s="335"/>
      <c r="H44" s="334" t="str">
        <f>IF($B$35='【リスト】 (2)'!$F$3,"-",IF(H43="●","●",""))</f>
        <v>-</v>
      </c>
    </row>
    <row r="45" spans="2:9" customFormat="1" ht="36" customHeight="1" thickBot="1">
      <c r="C45" s="338" t="s">
        <v>210</v>
      </c>
      <c r="D45" s="337"/>
      <c r="E45" s="337"/>
      <c r="F45" s="336"/>
      <c r="G45" s="335"/>
      <c r="H45" s="334" t="str">
        <f>IF($B$35='【リスト】 (2)'!$F$3,"-",IF(AND(D33='【リスト】 (2)'!$E$3,H44="●"),"●",""))</f>
        <v>-</v>
      </c>
    </row>
    <row r="46" spans="2:9" customFormat="1" ht="36" customHeight="1" thickBot="1">
      <c r="C46" s="338" t="s">
        <v>209</v>
      </c>
      <c r="D46" s="337"/>
      <c r="E46" s="337"/>
      <c r="F46" s="336"/>
      <c r="G46" s="335"/>
      <c r="H46" s="334" t="str">
        <f>IF($B$35='【リスト】 (2)'!$F$3,"-",IF(AND(OR(D25='【リスト】 (2)'!$C$2,D26='【リスト】 (2)'!$C$2),H43="",H44="",H45=""),"●",""))</f>
        <v>-</v>
      </c>
    </row>
    <row r="47" spans="2:9" customFormat="1" ht="36" customHeight="1" thickBot="1">
      <c r="C47" s="338" t="s">
        <v>208</v>
      </c>
      <c r="D47" s="337"/>
      <c r="E47" s="337"/>
      <c r="F47" s="336"/>
      <c r="G47" s="335"/>
      <c r="H47" s="334" t="str">
        <f>IF($B$35='【リスト】 (2)'!$F$3,"-",IF(D29='【リスト】 (2)'!$D$3,"●",""))</f>
        <v>-</v>
      </c>
    </row>
    <row r="48" spans="2:9" ht="24.75" thickBot="1">
      <c r="C48" s="719" t="s">
        <v>620</v>
      </c>
      <c r="D48" s="337"/>
      <c r="E48" s="337"/>
      <c r="F48" s="336"/>
      <c r="G48" s="335"/>
      <c r="H48" s="334" t="s">
        <v>45</v>
      </c>
    </row>
  </sheetData>
  <phoneticPr fontId="4"/>
  <conditionalFormatting sqref="D13">
    <cfRule type="expression" dxfId="10" priority="4">
      <formula>E13&lt;&gt;""</formula>
    </cfRule>
  </conditionalFormatting>
  <conditionalFormatting sqref="D17">
    <cfRule type="expression" dxfId="9" priority="3">
      <formula>E17&lt;&gt;""</formula>
    </cfRule>
  </conditionalFormatting>
  <conditionalFormatting sqref="D21">
    <cfRule type="expression" dxfId="8" priority="2">
      <formula>E21&lt;&gt;""</formula>
    </cfRule>
  </conditionalFormatting>
  <conditionalFormatting sqref="D33">
    <cfRule type="expression" dxfId="7" priority="1">
      <formula>E33&lt;&gt;""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BBBECF9-7AAF-40EB-B15D-468E9D2ECCA5}">
          <x14:formula1>
            <xm:f>'【リスト】 (2)'!$A$2:$A$11</xm:f>
          </x14:formula1>
          <xm:sqref>D5</xm:sqref>
        </x14:dataValidation>
        <x14:dataValidation type="list" allowBlank="1" showInputMessage="1" showErrorMessage="1" xr:uid="{8AF4E71D-6D6C-4746-9EC1-CC882B5CC010}">
          <x14:formula1>
            <xm:f>'【リスト】 (2)'!$B$2:$B$3</xm:f>
          </x14:formula1>
          <xm:sqref>D9 D11 D13 D15 D17 D19 D21</xm:sqref>
        </x14:dataValidation>
        <x14:dataValidation type="list" allowBlank="1" showInputMessage="1" showErrorMessage="1" xr:uid="{54CB8C74-7226-431E-AED0-46B101AEC5AF}">
          <x14:formula1>
            <xm:f>'【リスト】 (2)'!$C$2:$C$3</xm:f>
          </x14:formula1>
          <xm:sqref>D24:D26</xm:sqref>
        </x14:dataValidation>
        <x14:dataValidation type="list" allowBlank="1" showInputMessage="1" showErrorMessage="1" xr:uid="{21B02D28-C75E-42CA-BCF5-49E4509712BE}">
          <x14:formula1>
            <xm:f>'【リスト】 (2)'!$D$2:$D$3</xm:f>
          </x14:formula1>
          <xm:sqref>D29</xm:sqref>
        </x14:dataValidation>
        <x14:dataValidation type="list" allowBlank="1" showInputMessage="1" showErrorMessage="1" xr:uid="{3D534D8B-41BB-4CC3-99FC-F909A7C29970}">
          <x14:formula1>
            <xm:f>'【リスト】 (2)'!$E$2:$E$3</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D1B9-AAF0-4CB0-9875-BF03C7E68FB4}">
  <sheetPr>
    <pageSetUpPr fitToPage="1"/>
  </sheetPr>
  <dimension ref="B1:BA44"/>
  <sheetViews>
    <sheetView showGridLines="0" view="pageBreakPreview" zoomScale="85" zoomScaleNormal="100" zoomScaleSheetLayoutView="85" workbookViewId="0">
      <selection activeCell="R4" sqref="R4:AJ6"/>
    </sheetView>
  </sheetViews>
  <sheetFormatPr defaultColWidth="9" defaultRowHeight="18" customHeight="1"/>
  <cols>
    <col min="1" max="1" width="2.5" style="465" customWidth="1"/>
    <col min="2" max="34" width="3.375" style="465" customWidth="1"/>
    <col min="35" max="35" width="2.5" style="465" customWidth="1"/>
    <col min="36" max="36" width="3" style="465" customWidth="1"/>
    <col min="37" max="40" width="3" style="465" hidden="1" customWidth="1"/>
    <col min="41" max="47" width="3" style="465" customWidth="1"/>
    <col min="48" max="51" width="9" style="465"/>
    <col min="52" max="53" width="21.375" style="465" customWidth="1"/>
    <col min="54" max="16384" width="9" style="465"/>
  </cols>
  <sheetData>
    <row r="1" spans="2:51" ht="18" customHeight="1">
      <c r="B1" s="464" t="s">
        <v>416</v>
      </c>
      <c r="AM1" s="465" t="s">
        <v>415</v>
      </c>
      <c r="AN1" s="465" t="s">
        <v>414</v>
      </c>
    </row>
    <row r="2" spans="2:51" ht="42.75" customHeight="1">
      <c r="B2" s="1174" t="str">
        <f>様式1!$AQ$1&amp;様式1!$AQ$2&amp;"年度賃金改善計画書（処遇改善等加算）"</f>
        <v>令和７年度賃金改善計画書（処遇改善等加算）</v>
      </c>
      <c r="C2" s="1174"/>
      <c r="D2" s="1174"/>
      <c r="E2" s="1174"/>
      <c r="F2" s="1174"/>
      <c r="G2" s="1174"/>
      <c r="H2" s="1174"/>
      <c r="I2" s="1174"/>
      <c r="J2" s="1174"/>
      <c r="K2" s="1174"/>
      <c r="L2" s="1174"/>
      <c r="M2" s="1174"/>
      <c r="N2" s="1174"/>
      <c r="O2" s="1174"/>
      <c r="P2" s="1174"/>
      <c r="Q2" s="1174"/>
      <c r="R2" s="1174"/>
      <c r="S2" s="1174"/>
      <c r="T2" s="1174"/>
      <c r="U2" s="1174"/>
      <c r="V2" s="1174"/>
      <c r="W2" s="1174"/>
      <c r="X2" s="1174"/>
      <c r="Y2" s="1174"/>
      <c r="Z2" s="1174"/>
      <c r="AA2" s="1174"/>
      <c r="AB2" s="1174"/>
      <c r="AC2" s="1174"/>
      <c r="AD2" s="1174"/>
      <c r="AE2" s="1174"/>
      <c r="AF2" s="1174"/>
      <c r="AG2" s="1174"/>
      <c r="AH2" s="1174"/>
      <c r="AI2" s="1174"/>
      <c r="AJ2" s="1174"/>
    </row>
    <row r="3" spans="2:51" ht="26.25" customHeight="1" thickBot="1">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row>
    <row r="4" spans="2:51" ht="20.25" customHeight="1">
      <c r="D4" s="471"/>
      <c r="E4" s="471"/>
      <c r="F4" s="471"/>
      <c r="G4" s="471"/>
      <c r="H4" s="471"/>
      <c r="I4" s="471"/>
      <c r="J4" s="471"/>
      <c r="K4" s="471"/>
      <c r="L4" s="471"/>
      <c r="M4" s="471"/>
      <c r="N4" s="471"/>
      <c r="O4" s="471"/>
      <c r="P4" s="471"/>
      <c r="R4" s="955" t="s">
        <v>277</v>
      </c>
      <c r="S4" s="1175"/>
      <c r="T4" s="1175"/>
      <c r="U4" s="1175"/>
      <c r="V4" s="1175"/>
      <c r="W4" s="1175"/>
      <c r="X4" s="1237" t="str">
        <f>様式1!U7</f>
        <v>横須賀市</v>
      </c>
      <c r="Y4" s="1238"/>
      <c r="Z4" s="1238"/>
      <c r="AA4" s="1238"/>
      <c r="AB4" s="1238"/>
      <c r="AC4" s="1238"/>
      <c r="AD4" s="1238"/>
      <c r="AE4" s="1238"/>
      <c r="AF4" s="1238"/>
      <c r="AG4" s="1238"/>
      <c r="AH4" s="1238"/>
      <c r="AI4" s="1238"/>
      <c r="AJ4" s="1239"/>
    </row>
    <row r="5" spans="2:51" ht="20.25" customHeight="1">
      <c r="D5" s="471"/>
      <c r="E5" s="471"/>
      <c r="F5" s="471"/>
      <c r="G5" s="471"/>
      <c r="H5" s="471"/>
      <c r="I5" s="471"/>
      <c r="J5" s="471"/>
      <c r="K5" s="471"/>
      <c r="L5" s="471"/>
      <c r="M5" s="471"/>
      <c r="N5" s="471"/>
      <c r="O5" s="471"/>
      <c r="P5" s="471"/>
      <c r="R5" s="962" t="s">
        <v>276</v>
      </c>
      <c r="S5" s="1178"/>
      <c r="T5" s="1178"/>
      <c r="U5" s="1178"/>
      <c r="V5" s="1178"/>
      <c r="W5" s="1178"/>
      <c r="X5" s="1240">
        <f>様式1!U8</f>
        <v>0</v>
      </c>
      <c r="Y5" s="1241"/>
      <c r="Z5" s="1241"/>
      <c r="AA5" s="1241"/>
      <c r="AB5" s="1241"/>
      <c r="AC5" s="1241"/>
      <c r="AD5" s="1241"/>
      <c r="AE5" s="1241"/>
      <c r="AF5" s="1241"/>
      <c r="AG5" s="1241"/>
      <c r="AH5" s="1241"/>
      <c r="AI5" s="1241"/>
      <c r="AJ5" s="1242"/>
    </row>
    <row r="6" spans="2:51" ht="20.25" customHeight="1" thickBot="1">
      <c r="D6" s="471"/>
      <c r="E6" s="471"/>
      <c r="F6" s="471"/>
      <c r="G6" s="471"/>
      <c r="H6" s="471"/>
      <c r="I6" s="471"/>
      <c r="J6" s="471"/>
      <c r="K6" s="471"/>
      <c r="L6" s="471"/>
      <c r="M6" s="471"/>
      <c r="N6" s="471"/>
      <c r="O6" s="471"/>
      <c r="P6" s="471"/>
      <c r="R6" s="965" t="s">
        <v>275</v>
      </c>
      <c r="S6" s="1181"/>
      <c r="T6" s="1181"/>
      <c r="U6" s="1181"/>
      <c r="V6" s="1181"/>
      <c r="W6" s="1181"/>
      <c r="X6" s="1247">
        <f>様式1!U9</f>
        <v>0</v>
      </c>
      <c r="Y6" s="1248"/>
      <c r="Z6" s="1248"/>
      <c r="AA6" s="1248"/>
      <c r="AB6" s="1248"/>
      <c r="AC6" s="1248"/>
      <c r="AD6" s="1248"/>
      <c r="AE6" s="1248"/>
      <c r="AF6" s="1248"/>
      <c r="AG6" s="1248"/>
      <c r="AH6" s="1248"/>
      <c r="AI6" s="1248"/>
      <c r="AJ6" s="1249"/>
    </row>
    <row r="7" spans="2:51" ht="9" customHeight="1">
      <c r="R7" s="473"/>
      <c r="S7" s="473"/>
      <c r="T7" s="473"/>
      <c r="U7" s="473"/>
      <c r="V7" s="473"/>
      <c r="W7" s="473"/>
      <c r="X7" s="473"/>
      <c r="Y7" s="473"/>
    </row>
    <row r="8" spans="2:51" ht="9" customHeight="1">
      <c r="R8" s="473"/>
      <c r="S8" s="473"/>
      <c r="T8" s="473"/>
      <c r="U8" s="473"/>
      <c r="V8" s="473"/>
      <c r="W8" s="473"/>
      <c r="X8" s="473"/>
      <c r="Y8" s="473"/>
    </row>
    <row r="9" spans="2:51" ht="18" customHeight="1" thickBot="1">
      <c r="B9" s="465" t="s">
        <v>413</v>
      </c>
    </row>
    <row r="10" spans="2:51" ht="29.25" customHeight="1" thickBot="1">
      <c r="C10" s="581"/>
      <c r="D10" s="582"/>
      <c r="E10" s="582"/>
      <c r="F10" s="582"/>
      <c r="G10" s="582"/>
      <c r="H10" s="582"/>
      <c r="I10" s="582"/>
      <c r="J10" s="582"/>
      <c r="K10" s="582"/>
      <c r="L10" s="582"/>
      <c r="M10" s="583"/>
      <c r="N10" s="1147" t="s">
        <v>383</v>
      </c>
      <c r="O10" s="1147"/>
      <c r="P10" s="1147"/>
      <c r="Q10" s="1147"/>
      <c r="R10" s="1147"/>
      <c r="S10" s="1147"/>
      <c r="T10" s="1147"/>
      <c r="U10" s="1147"/>
      <c r="V10" s="1148"/>
      <c r="W10" s="1258" t="s">
        <v>412</v>
      </c>
      <c r="X10" s="1259"/>
      <c r="Y10" s="1259"/>
      <c r="Z10" s="1259"/>
      <c r="AA10" s="1259"/>
      <c r="AB10" s="1259"/>
      <c r="AC10" s="1259"/>
      <c r="AD10" s="1259"/>
      <c r="AE10" s="1260"/>
      <c r="AG10" s="1250" t="s">
        <v>411</v>
      </c>
      <c r="AH10" s="1251"/>
      <c r="AI10" s="1252"/>
      <c r="AJ10" s="510" t="str">
        <f>IFERROR(IF(N12&gt;=N11,"○","×"),"")</f>
        <v/>
      </c>
    </row>
    <row r="11" spans="2:51" ht="27.75" customHeight="1" thickBot="1">
      <c r="C11" s="584" t="s">
        <v>301</v>
      </c>
      <c r="D11" s="1253" t="s">
        <v>410</v>
      </c>
      <c r="E11" s="1253"/>
      <c r="F11" s="1253"/>
      <c r="G11" s="1253"/>
      <c r="H11" s="1253"/>
      <c r="I11" s="1253"/>
      <c r="J11" s="1253"/>
      <c r="K11" s="1253"/>
      <c r="L11" s="1253"/>
      <c r="M11" s="1253"/>
      <c r="N11" s="1254" t="e">
        <f>【参考】計算結果!$D$14-N37+N38</f>
        <v>#N/A</v>
      </c>
      <c r="O11" s="1254"/>
      <c r="P11" s="1254"/>
      <c r="Q11" s="1254"/>
      <c r="R11" s="1254"/>
      <c r="S11" s="1254"/>
      <c r="T11" s="1254"/>
      <c r="U11" s="1254"/>
      <c r="V11" s="585" t="s">
        <v>380</v>
      </c>
      <c r="W11" s="1254">
        <f>【参考】計算結果!$D$20</f>
        <v>0</v>
      </c>
      <c r="X11" s="1254"/>
      <c r="Y11" s="1254"/>
      <c r="Z11" s="1254"/>
      <c r="AA11" s="1254"/>
      <c r="AB11" s="1254"/>
      <c r="AC11" s="1254"/>
      <c r="AD11" s="1254"/>
      <c r="AE11" s="586" t="s">
        <v>380</v>
      </c>
      <c r="AF11" s="492"/>
      <c r="AG11" s="1255" t="s">
        <v>409</v>
      </c>
      <c r="AH11" s="1256"/>
      <c r="AI11" s="1257"/>
      <c r="AJ11" s="510" t="str">
        <f>IFERROR(IF(W12&gt;=W11,"○","×"),"")</f>
        <v>○</v>
      </c>
    </row>
    <row r="12" spans="2:51" ht="27.75" customHeight="1">
      <c r="C12" s="587" t="s">
        <v>294</v>
      </c>
      <c r="D12" s="1243" t="s">
        <v>408</v>
      </c>
      <c r="E12" s="1244"/>
      <c r="F12" s="1244"/>
      <c r="G12" s="1244"/>
      <c r="H12" s="1244"/>
      <c r="I12" s="1244"/>
      <c r="J12" s="1244"/>
      <c r="K12" s="1244"/>
      <c r="L12" s="1244"/>
      <c r="M12" s="1245"/>
      <c r="N12" s="1246">
        <f>ROUNDDOWN(N13+N14,-3)</f>
        <v>0</v>
      </c>
      <c r="O12" s="1246"/>
      <c r="P12" s="1246"/>
      <c r="Q12" s="1246"/>
      <c r="R12" s="1246"/>
      <c r="S12" s="1246"/>
      <c r="T12" s="1246"/>
      <c r="U12" s="1246"/>
      <c r="V12" s="631" t="s">
        <v>380</v>
      </c>
      <c r="W12" s="1246">
        <f>ROUNDDOWN(W13+W14,-3)</f>
        <v>0</v>
      </c>
      <c r="X12" s="1246"/>
      <c r="Y12" s="1246"/>
      <c r="Z12" s="1246"/>
      <c r="AA12" s="1246"/>
      <c r="AB12" s="1246"/>
      <c r="AC12" s="1246"/>
      <c r="AD12" s="1246"/>
      <c r="AE12" s="632" t="s">
        <v>380</v>
      </c>
      <c r="AF12" s="492"/>
      <c r="AG12" s="492"/>
    </row>
    <row r="13" spans="2:51" ht="27.75" customHeight="1">
      <c r="C13" s="587"/>
      <c r="D13" s="1243" t="s">
        <v>407</v>
      </c>
      <c r="E13" s="1244"/>
      <c r="F13" s="1244"/>
      <c r="G13" s="1244"/>
      <c r="H13" s="1244"/>
      <c r="I13" s="1244"/>
      <c r="J13" s="1244"/>
      <c r="K13" s="1244"/>
      <c r="L13" s="1244"/>
      <c r="M13" s="1245"/>
      <c r="N13" s="1261">
        <f>様式4別添1!T61</f>
        <v>0</v>
      </c>
      <c r="O13" s="1261"/>
      <c r="P13" s="1261"/>
      <c r="Q13" s="1261"/>
      <c r="R13" s="1261"/>
      <c r="S13" s="1261"/>
      <c r="T13" s="1261"/>
      <c r="U13" s="1261"/>
      <c r="V13" s="588" t="s">
        <v>380</v>
      </c>
      <c r="W13" s="1261">
        <f>様式4別添1!X61</f>
        <v>0</v>
      </c>
      <c r="X13" s="1261"/>
      <c r="Y13" s="1261"/>
      <c r="Z13" s="1261"/>
      <c r="AA13" s="1261"/>
      <c r="AB13" s="1261"/>
      <c r="AC13" s="1261"/>
      <c r="AD13" s="1261"/>
      <c r="AE13" s="588" t="s">
        <v>380</v>
      </c>
      <c r="AF13" s="492"/>
      <c r="AG13" s="492"/>
    </row>
    <row r="14" spans="2:51" ht="27.75" customHeight="1">
      <c r="C14" s="587"/>
      <c r="D14" s="1243" t="s">
        <v>406</v>
      </c>
      <c r="E14" s="1244"/>
      <c r="F14" s="1244"/>
      <c r="G14" s="1244"/>
      <c r="H14" s="1244"/>
      <c r="I14" s="1244"/>
      <c r="J14" s="1244"/>
      <c r="K14" s="1244"/>
      <c r="L14" s="1244"/>
      <c r="M14" s="1245"/>
      <c r="N14" s="1267"/>
      <c r="O14" s="1267"/>
      <c r="P14" s="1267"/>
      <c r="Q14" s="1267"/>
      <c r="R14" s="1267"/>
      <c r="S14" s="1267"/>
      <c r="T14" s="1267"/>
      <c r="U14" s="1267"/>
      <c r="V14" s="588" t="s">
        <v>380</v>
      </c>
      <c r="W14" s="1267"/>
      <c r="X14" s="1267"/>
      <c r="Y14" s="1267"/>
      <c r="Z14" s="1267"/>
      <c r="AA14" s="1267"/>
      <c r="AB14" s="1267"/>
      <c r="AC14" s="1267"/>
      <c r="AD14" s="1267"/>
      <c r="AE14" s="585" t="s">
        <v>380</v>
      </c>
      <c r="AF14" s="492"/>
      <c r="AG14" s="492"/>
    </row>
    <row r="15" spans="2:51" ht="27.75" customHeight="1">
      <c r="C15" s="485"/>
      <c r="D15" s="589"/>
      <c r="E15" s="589"/>
      <c r="F15" s="589"/>
      <c r="G15" s="589"/>
      <c r="H15" s="589"/>
      <c r="I15" s="589"/>
      <c r="J15" s="589"/>
      <c r="K15" s="589"/>
      <c r="L15" s="589"/>
      <c r="M15" s="589"/>
      <c r="O15" s="590"/>
      <c r="P15" s="590"/>
      <c r="Q15" s="590"/>
      <c r="R15" s="590"/>
      <c r="S15" s="590"/>
      <c r="T15" s="590"/>
      <c r="U15" s="590"/>
      <c r="V15" s="590"/>
      <c r="W15" s="590"/>
      <c r="X15" s="591"/>
      <c r="Y15" s="590"/>
      <c r="Z15" s="590"/>
      <c r="AA15" s="590"/>
      <c r="AB15" s="590"/>
      <c r="AC15" s="590"/>
      <c r="AD15" s="590"/>
      <c r="AE15" s="590"/>
      <c r="AF15" s="590"/>
      <c r="AG15" s="590"/>
      <c r="AH15" s="492"/>
    </row>
    <row r="16" spans="2:51" ht="18" customHeight="1" thickBot="1">
      <c r="B16" s="465" t="s">
        <v>405</v>
      </c>
      <c r="AY16" s="471"/>
    </row>
    <row r="17" spans="2:53" ht="30.75" customHeight="1" thickBot="1">
      <c r="C17" s="592" t="s">
        <v>301</v>
      </c>
      <c r="D17" s="1265" t="s">
        <v>557</v>
      </c>
      <c r="E17" s="1265"/>
      <c r="F17" s="1265"/>
      <c r="G17" s="1265"/>
      <c r="H17" s="1265"/>
      <c r="I17" s="1265"/>
      <c r="J17" s="1265"/>
      <c r="K17" s="1265"/>
      <c r="L17" s="1265"/>
      <c r="M17" s="1265"/>
      <c r="N17" s="1265"/>
      <c r="O17" s="1265"/>
      <c r="P17" s="1265"/>
      <c r="Q17" s="1265"/>
      <c r="R17" s="1265"/>
      <c r="S17" s="1265"/>
      <c r="T17" s="1265"/>
      <c r="U17" s="1265"/>
      <c r="V17" s="1265"/>
      <c r="W17" s="1265"/>
      <c r="X17" s="1266"/>
      <c r="Y17" s="1262">
        <f>Y18-Y19-Y20-Y21-Y22</f>
        <v>0</v>
      </c>
      <c r="Z17" s="1263"/>
      <c r="AA17" s="1263"/>
      <c r="AB17" s="1263"/>
      <c r="AC17" s="1263"/>
      <c r="AD17" s="1263"/>
      <c r="AE17" s="1263"/>
      <c r="AF17" s="1263"/>
      <c r="AG17" s="1264"/>
      <c r="AH17" s="586" t="s">
        <v>380</v>
      </c>
      <c r="AJ17" s="593" t="str">
        <f>IFERROR(IF(Y17&gt;=Y23,"○","×"),"")</f>
        <v>○</v>
      </c>
      <c r="AY17" s="471" t="s">
        <v>404</v>
      </c>
      <c r="AZ17" s="364"/>
    </row>
    <row r="18" spans="2:53" ht="27.75" customHeight="1">
      <c r="C18" s="594"/>
      <c r="D18" s="1243" t="s">
        <v>403</v>
      </c>
      <c r="E18" s="1244"/>
      <c r="F18" s="1244"/>
      <c r="G18" s="1244"/>
      <c r="H18" s="1244"/>
      <c r="I18" s="1244"/>
      <c r="J18" s="1244"/>
      <c r="K18" s="1244"/>
      <c r="L18" s="1244"/>
      <c r="M18" s="1244"/>
      <c r="N18" s="1244"/>
      <c r="O18" s="1244"/>
      <c r="P18" s="1244"/>
      <c r="Q18" s="1244"/>
      <c r="R18" s="1244"/>
      <c r="S18" s="1244"/>
      <c r="T18" s="1244"/>
      <c r="U18" s="1244"/>
      <c r="V18" s="1244"/>
      <c r="W18" s="1244"/>
      <c r="X18" s="1245"/>
      <c r="Y18" s="1262">
        <f>様式4別添1!S61</f>
        <v>0</v>
      </c>
      <c r="Z18" s="1263"/>
      <c r="AA18" s="1263"/>
      <c r="AB18" s="1263"/>
      <c r="AC18" s="1263"/>
      <c r="AD18" s="1263"/>
      <c r="AE18" s="1263"/>
      <c r="AF18" s="1263"/>
      <c r="AG18" s="1264"/>
      <c r="AH18" s="586" t="s">
        <v>380</v>
      </c>
      <c r="AY18" s="471" t="s">
        <v>402</v>
      </c>
      <c r="AZ18" s="364"/>
    </row>
    <row r="19" spans="2:53" ht="27.75" customHeight="1">
      <c r="C19" s="594"/>
      <c r="D19" s="1243" t="s">
        <v>401</v>
      </c>
      <c r="E19" s="1244"/>
      <c r="F19" s="1244"/>
      <c r="G19" s="1244"/>
      <c r="H19" s="1244"/>
      <c r="I19" s="1244"/>
      <c r="J19" s="1244"/>
      <c r="K19" s="1244"/>
      <c r="L19" s="1244"/>
      <c r="M19" s="1244"/>
      <c r="N19" s="1244"/>
      <c r="O19" s="1244"/>
      <c r="P19" s="1244"/>
      <c r="Q19" s="1244"/>
      <c r="R19" s="1244"/>
      <c r="S19" s="1244"/>
      <c r="T19" s="1244"/>
      <c r="U19" s="1244"/>
      <c r="V19" s="1244"/>
      <c r="W19" s="1244"/>
      <c r="X19" s="1245"/>
      <c r="Y19" s="1262">
        <f>N13+W13</f>
        <v>0</v>
      </c>
      <c r="Z19" s="1263"/>
      <c r="AA19" s="1263"/>
      <c r="AB19" s="1263"/>
      <c r="AC19" s="1263"/>
      <c r="AD19" s="1263"/>
      <c r="AE19" s="1263"/>
      <c r="AF19" s="1263"/>
      <c r="AG19" s="1264"/>
      <c r="AH19" s="586" t="s">
        <v>380</v>
      </c>
      <c r="AX19" s="467"/>
      <c r="AY19" s="595" t="s">
        <v>400</v>
      </c>
      <c r="AZ19" s="596" t="e">
        <f>$AZ$17/$AZ$18*$N$13</f>
        <v>#DIV/0!</v>
      </c>
      <c r="BA19" s="596" t="e">
        <f>$AZ$17/$AZ$18*$W$13</f>
        <v>#DIV/0!</v>
      </c>
    </row>
    <row r="20" spans="2:53" ht="27.75" customHeight="1">
      <c r="C20" s="594"/>
      <c r="D20" s="1243" t="s">
        <v>399</v>
      </c>
      <c r="E20" s="1244"/>
      <c r="F20" s="1244"/>
      <c r="G20" s="1244"/>
      <c r="H20" s="1244"/>
      <c r="I20" s="1244"/>
      <c r="J20" s="1244"/>
      <c r="K20" s="1244"/>
      <c r="L20" s="1244"/>
      <c r="M20" s="1244"/>
      <c r="N20" s="1244"/>
      <c r="O20" s="1244"/>
      <c r="P20" s="1244"/>
      <c r="Q20" s="1244"/>
      <c r="R20" s="1244"/>
      <c r="S20" s="1244"/>
      <c r="T20" s="1244"/>
      <c r="U20" s="1244"/>
      <c r="V20" s="1244"/>
      <c r="W20" s="1244"/>
      <c r="X20" s="1245"/>
      <c r="Y20" s="1262">
        <f>様式4別添1!AA61</f>
        <v>0</v>
      </c>
      <c r="Z20" s="1263"/>
      <c r="AA20" s="1263"/>
      <c r="AB20" s="1263"/>
      <c r="AC20" s="1263"/>
      <c r="AD20" s="1263"/>
      <c r="AE20" s="1263"/>
      <c r="AF20" s="1263"/>
      <c r="AG20" s="1264"/>
      <c r="AH20" s="585" t="s">
        <v>380</v>
      </c>
      <c r="AZ20" s="597" t="s">
        <v>398</v>
      </c>
      <c r="BA20" s="597" t="s">
        <v>397</v>
      </c>
    </row>
    <row r="21" spans="2:53" ht="27.75" customHeight="1">
      <c r="C21" s="594"/>
      <c r="D21" s="1243" t="s">
        <v>396</v>
      </c>
      <c r="E21" s="1244"/>
      <c r="F21" s="1244"/>
      <c r="G21" s="1244"/>
      <c r="H21" s="1244"/>
      <c r="I21" s="1244"/>
      <c r="J21" s="1244"/>
      <c r="K21" s="1244"/>
      <c r="L21" s="1244"/>
      <c r="M21" s="1244"/>
      <c r="N21" s="1244"/>
      <c r="O21" s="1244"/>
      <c r="P21" s="1244"/>
      <c r="Q21" s="1244"/>
      <c r="R21" s="1244"/>
      <c r="S21" s="1244"/>
      <c r="T21" s="1244"/>
      <c r="U21" s="1244"/>
      <c r="V21" s="1244"/>
      <c r="W21" s="1244"/>
      <c r="X21" s="1245"/>
      <c r="Y21" s="1262">
        <f>様式4別添1!AB61</f>
        <v>0</v>
      </c>
      <c r="Z21" s="1263"/>
      <c r="AA21" s="1263"/>
      <c r="AB21" s="1263"/>
      <c r="AC21" s="1263"/>
      <c r="AD21" s="1263"/>
      <c r="AE21" s="1263"/>
      <c r="AF21" s="1263"/>
      <c r="AG21" s="1264"/>
      <c r="AH21" s="585" t="s">
        <v>380</v>
      </c>
    </row>
    <row r="22" spans="2:53" ht="27.75" customHeight="1">
      <c r="C22" s="594"/>
      <c r="D22" s="1243" t="s">
        <v>395</v>
      </c>
      <c r="E22" s="1244"/>
      <c r="F22" s="1244"/>
      <c r="G22" s="1244"/>
      <c r="H22" s="1244"/>
      <c r="I22" s="1244"/>
      <c r="J22" s="1244"/>
      <c r="K22" s="1244"/>
      <c r="L22" s="1244"/>
      <c r="M22" s="1244"/>
      <c r="N22" s="1244"/>
      <c r="O22" s="1244"/>
      <c r="P22" s="1244"/>
      <c r="Q22" s="1244"/>
      <c r="R22" s="1244"/>
      <c r="S22" s="1244"/>
      <c r="T22" s="1244"/>
      <c r="U22" s="1244"/>
      <c r="V22" s="1244"/>
      <c r="W22" s="1244"/>
      <c r="X22" s="1245"/>
      <c r="Y22" s="1262">
        <f>様式4別添1!AC61</f>
        <v>0</v>
      </c>
      <c r="Z22" s="1263"/>
      <c r="AA22" s="1263"/>
      <c r="AB22" s="1263"/>
      <c r="AC22" s="1263"/>
      <c r="AD22" s="1263"/>
      <c r="AE22" s="1263"/>
      <c r="AF22" s="1263"/>
      <c r="AG22" s="1264"/>
      <c r="AH22" s="585" t="s">
        <v>380</v>
      </c>
    </row>
    <row r="23" spans="2:53" ht="27.75" customHeight="1">
      <c r="C23" s="592" t="s">
        <v>294</v>
      </c>
      <c r="D23" s="1244" t="s">
        <v>394</v>
      </c>
      <c r="E23" s="1244"/>
      <c r="F23" s="1244"/>
      <c r="G23" s="1244"/>
      <c r="H23" s="1244"/>
      <c r="I23" s="1244"/>
      <c r="J23" s="1244"/>
      <c r="K23" s="1244"/>
      <c r="L23" s="1244"/>
      <c r="M23" s="1244"/>
      <c r="N23" s="1244"/>
      <c r="O23" s="1244"/>
      <c r="P23" s="1244"/>
      <c r="Q23" s="1244"/>
      <c r="R23" s="1244"/>
      <c r="S23" s="1244"/>
      <c r="T23" s="1244"/>
      <c r="U23" s="1244"/>
      <c r="V23" s="1244"/>
      <c r="W23" s="1244"/>
      <c r="X23" s="1245"/>
      <c r="Y23" s="1262">
        <f>Y24-(Y25-Y26)-Y27-Y28+Y29</f>
        <v>0</v>
      </c>
      <c r="Z23" s="1263"/>
      <c r="AA23" s="1263"/>
      <c r="AB23" s="1263"/>
      <c r="AC23" s="1263"/>
      <c r="AD23" s="1263"/>
      <c r="AE23" s="1263"/>
      <c r="AF23" s="1263"/>
      <c r="AG23" s="1264"/>
      <c r="AH23" s="586" t="s">
        <v>380</v>
      </c>
    </row>
    <row r="24" spans="2:53" ht="27.75" customHeight="1">
      <c r="C24" s="594"/>
      <c r="D24" s="1243" t="s">
        <v>393</v>
      </c>
      <c r="E24" s="1244"/>
      <c r="F24" s="1244"/>
      <c r="G24" s="1244"/>
      <c r="H24" s="1244"/>
      <c r="I24" s="1244"/>
      <c r="J24" s="1244"/>
      <c r="K24" s="1244"/>
      <c r="L24" s="1244"/>
      <c r="M24" s="1244"/>
      <c r="N24" s="1244"/>
      <c r="O24" s="1244"/>
      <c r="P24" s="1244"/>
      <c r="Q24" s="1244"/>
      <c r="R24" s="1244"/>
      <c r="S24" s="1244"/>
      <c r="T24" s="1244"/>
      <c r="U24" s="1244"/>
      <c r="V24" s="1244"/>
      <c r="W24" s="1244"/>
      <c r="X24" s="1245"/>
      <c r="Y24" s="1262">
        <f>様式4別添1!K61</f>
        <v>0</v>
      </c>
      <c r="Z24" s="1263"/>
      <c r="AA24" s="1263"/>
      <c r="AB24" s="1263"/>
      <c r="AC24" s="1263"/>
      <c r="AD24" s="1263"/>
      <c r="AE24" s="1263"/>
      <c r="AF24" s="1263"/>
      <c r="AG24" s="1264"/>
      <c r="AH24" s="586" t="s">
        <v>380</v>
      </c>
    </row>
    <row r="25" spans="2:53" ht="27.75" customHeight="1">
      <c r="C25" s="594"/>
      <c r="D25" s="1243" t="s">
        <v>392</v>
      </c>
      <c r="E25" s="1244"/>
      <c r="F25" s="1244"/>
      <c r="G25" s="1244"/>
      <c r="H25" s="1244"/>
      <c r="I25" s="1244"/>
      <c r="J25" s="1244"/>
      <c r="K25" s="1244"/>
      <c r="L25" s="1244"/>
      <c r="M25" s="1244"/>
      <c r="N25" s="1244"/>
      <c r="O25" s="1244"/>
      <c r="P25" s="1244"/>
      <c r="Q25" s="1244"/>
      <c r="R25" s="1244"/>
      <c r="S25" s="1244"/>
      <c r="T25" s="1244"/>
      <c r="U25" s="1244"/>
      <c r="V25" s="1244"/>
      <c r="W25" s="1244"/>
      <c r="X25" s="1245"/>
      <c r="Y25" s="1262">
        <f>様式4別添1!L61</f>
        <v>0</v>
      </c>
      <c r="Z25" s="1263"/>
      <c r="AA25" s="1263"/>
      <c r="AB25" s="1263"/>
      <c r="AC25" s="1263"/>
      <c r="AD25" s="1263"/>
      <c r="AE25" s="1263"/>
      <c r="AF25" s="1263"/>
      <c r="AG25" s="1264"/>
      <c r="AH25" s="586" t="s">
        <v>380</v>
      </c>
    </row>
    <row r="26" spans="2:53" ht="27.75" customHeight="1">
      <c r="C26" s="594"/>
      <c r="D26" s="1243" t="s">
        <v>391</v>
      </c>
      <c r="E26" s="1244"/>
      <c r="F26" s="1244"/>
      <c r="G26" s="1244"/>
      <c r="H26" s="1244"/>
      <c r="I26" s="1244"/>
      <c r="J26" s="1244"/>
      <c r="K26" s="1244"/>
      <c r="L26" s="1244"/>
      <c r="M26" s="1244"/>
      <c r="N26" s="1244"/>
      <c r="O26" s="1244"/>
      <c r="P26" s="1244"/>
      <c r="Q26" s="1244"/>
      <c r="R26" s="1244"/>
      <c r="S26" s="1244"/>
      <c r="T26" s="1244"/>
      <c r="U26" s="1244"/>
      <c r="V26" s="1244"/>
      <c r="W26" s="1244"/>
      <c r="X26" s="1245"/>
      <c r="Y26" s="1262">
        <f>様式4別添1!M61</f>
        <v>0</v>
      </c>
      <c r="Z26" s="1263"/>
      <c r="AA26" s="1263"/>
      <c r="AB26" s="1263"/>
      <c r="AC26" s="1263"/>
      <c r="AD26" s="1263"/>
      <c r="AE26" s="1263"/>
      <c r="AF26" s="1263"/>
      <c r="AG26" s="1264"/>
      <c r="AH26" s="586" t="s">
        <v>380</v>
      </c>
    </row>
    <row r="27" spans="2:53" ht="27.75" customHeight="1">
      <c r="C27" s="594"/>
      <c r="D27" s="1243" t="s">
        <v>390</v>
      </c>
      <c r="E27" s="1244"/>
      <c r="F27" s="1244"/>
      <c r="G27" s="1244"/>
      <c r="H27" s="1244"/>
      <c r="I27" s="1244"/>
      <c r="J27" s="1244"/>
      <c r="K27" s="1244"/>
      <c r="L27" s="1244"/>
      <c r="M27" s="1244"/>
      <c r="N27" s="1244"/>
      <c r="O27" s="1244"/>
      <c r="P27" s="1244"/>
      <c r="Q27" s="1244"/>
      <c r="R27" s="1244"/>
      <c r="S27" s="1244"/>
      <c r="T27" s="1244"/>
      <c r="U27" s="1244"/>
      <c r="V27" s="1244"/>
      <c r="W27" s="1244"/>
      <c r="X27" s="1245"/>
      <c r="Y27" s="1262">
        <f>様式4別添1!N61</f>
        <v>0</v>
      </c>
      <c r="Z27" s="1263"/>
      <c r="AA27" s="1263"/>
      <c r="AB27" s="1263"/>
      <c r="AC27" s="1263"/>
      <c r="AD27" s="1263"/>
      <c r="AE27" s="1263"/>
      <c r="AF27" s="1263"/>
      <c r="AG27" s="1264"/>
      <c r="AH27" s="586" t="s">
        <v>380</v>
      </c>
    </row>
    <row r="28" spans="2:53" ht="27.75" customHeight="1">
      <c r="C28" s="598"/>
      <c r="D28" s="1244" t="s">
        <v>389</v>
      </c>
      <c r="E28" s="1244"/>
      <c r="F28" s="1244"/>
      <c r="G28" s="1244"/>
      <c r="H28" s="1244"/>
      <c r="I28" s="1244"/>
      <c r="J28" s="1244"/>
      <c r="K28" s="1244"/>
      <c r="L28" s="1244"/>
      <c r="M28" s="1244"/>
      <c r="N28" s="1244"/>
      <c r="O28" s="1244"/>
      <c r="P28" s="1244"/>
      <c r="Q28" s="1244"/>
      <c r="R28" s="1244"/>
      <c r="S28" s="1244"/>
      <c r="T28" s="1244"/>
      <c r="U28" s="1244"/>
      <c r="V28" s="1244"/>
      <c r="W28" s="1244"/>
      <c r="X28" s="1245"/>
      <c r="Y28" s="1262">
        <f>様式4別添1!O61</f>
        <v>0</v>
      </c>
      <c r="Z28" s="1263"/>
      <c r="AA28" s="1263"/>
      <c r="AB28" s="1263"/>
      <c r="AC28" s="1263"/>
      <c r="AD28" s="1263"/>
      <c r="AE28" s="1263"/>
      <c r="AF28" s="1263"/>
      <c r="AG28" s="1264"/>
      <c r="AH28" s="585" t="s">
        <v>380</v>
      </c>
    </row>
    <row r="29" spans="2:53" ht="27.75" customHeight="1">
      <c r="C29" s="584"/>
      <c r="D29" s="1243" t="s">
        <v>388</v>
      </c>
      <c r="E29" s="1244"/>
      <c r="F29" s="1244"/>
      <c r="G29" s="1244"/>
      <c r="H29" s="1244"/>
      <c r="I29" s="1244"/>
      <c r="J29" s="1244"/>
      <c r="K29" s="1244"/>
      <c r="L29" s="1244"/>
      <c r="M29" s="1244"/>
      <c r="N29" s="1244"/>
      <c r="O29" s="1244"/>
      <c r="P29" s="1244"/>
      <c r="Q29" s="1244"/>
      <c r="R29" s="1244"/>
      <c r="S29" s="1244"/>
      <c r="T29" s="1244"/>
      <c r="U29" s="1244"/>
      <c r="V29" s="1244"/>
      <c r="W29" s="1244"/>
      <c r="X29" s="1245"/>
      <c r="Y29" s="1262">
        <f>様式4別添1!P61</f>
        <v>0</v>
      </c>
      <c r="Z29" s="1263"/>
      <c r="AA29" s="1263"/>
      <c r="AB29" s="1263"/>
      <c r="AC29" s="1263"/>
      <c r="AD29" s="1263"/>
      <c r="AE29" s="1263"/>
      <c r="AF29" s="1263"/>
      <c r="AG29" s="1264"/>
      <c r="AH29" s="585" t="s">
        <v>380</v>
      </c>
    </row>
    <row r="30" spans="2:53" ht="9" customHeight="1">
      <c r="C30" s="485"/>
      <c r="D30" s="589"/>
      <c r="E30" s="589"/>
      <c r="F30" s="589"/>
      <c r="G30" s="589"/>
      <c r="H30" s="589"/>
      <c r="I30" s="589"/>
      <c r="J30" s="589"/>
      <c r="K30" s="589"/>
      <c r="L30" s="589"/>
      <c r="M30" s="589"/>
      <c r="N30" s="589"/>
      <c r="O30" s="589"/>
      <c r="P30" s="589"/>
      <c r="Q30" s="589"/>
      <c r="R30" s="589"/>
      <c r="S30" s="589"/>
      <c r="T30" s="589"/>
      <c r="U30" s="589"/>
      <c r="V30" s="589"/>
      <c r="W30" s="589"/>
      <c r="X30" s="589"/>
      <c r="Y30" s="599"/>
      <c r="Z30" s="599"/>
      <c r="AA30" s="599"/>
      <c r="AB30" s="599"/>
      <c r="AC30" s="599"/>
      <c r="AD30" s="599"/>
      <c r="AE30" s="599"/>
      <c r="AF30" s="599"/>
      <c r="AG30" s="599"/>
      <c r="AH30" s="492"/>
    </row>
    <row r="31" spans="2:53" ht="21" customHeight="1">
      <c r="B31" s="465" t="s">
        <v>387</v>
      </c>
    </row>
    <row r="32" spans="2:53" ht="29.25" customHeight="1">
      <c r="C32" s="1243" t="s">
        <v>386</v>
      </c>
      <c r="D32" s="1244"/>
      <c r="E32" s="1244"/>
      <c r="F32" s="1244"/>
      <c r="G32" s="1244"/>
      <c r="H32" s="1244"/>
      <c r="I32" s="1245"/>
      <c r="J32" s="1268"/>
      <c r="K32" s="1269"/>
      <c r="L32" s="1269"/>
      <c r="M32" s="1269"/>
      <c r="N32" s="1269"/>
      <c r="O32" s="1269"/>
      <c r="P32" s="1269"/>
      <c r="Q32" s="1269"/>
      <c r="R32" s="1269"/>
      <c r="S32" s="1269"/>
      <c r="T32" s="1269"/>
      <c r="U32" s="1269"/>
      <c r="V32" s="1269"/>
      <c r="W32" s="1269"/>
      <c r="X32" s="1269"/>
      <c r="Y32" s="1269"/>
      <c r="Z32" s="1269"/>
      <c r="AA32" s="1269"/>
      <c r="AB32" s="1269"/>
      <c r="AC32" s="1269"/>
      <c r="AD32" s="1269"/>
      <c r="AE32" s="1269"/>
      <c r="AF32" s="1269"/>
      <c r="AG32" s="1269"/>
      <c r="AH32" s="1270"/>
    </row>
    <row r="33" spans="2:34" ht="29.25" customHeight="1">
      <c r="C33" s="1243" t="s">
        <v>385</v>
      </c>
      <c r="D33" s="1244"/>
      <c r="E33" s="1244"/>
      <c r="F33" s="1244"/>
      <c r="G33" s="1244"/>
      <c r="H33" s="1244"/>
      <c r="I33" s="1245"/>
      <c r="J33" s="1268"/>
      <c r="K33" s="1269"/>
      <c r="L33" s="1269"/>
      <c r="M33" s="1269"/>
      <c r="N33" s="1269"/>
      <c r="O33" s="1269"/>
      <c r="P33" s="1269"/>
      <c r="Q33" s="1269"/>
      <c r="R33" s="1269"/>
      <c r="S33" s="1269"/>
      <c r="T33" s="1269"/>
      <c r="U33" s="1269"/>
      <c r="V33" s="1269"/>
      <c r="W33" s="1269"/>
      <c r="X33" s="1269"/>
      <c r="Y33" s="1269"/>
      <c r="Z33" s="1269"/>
      <c r="AA33" s="1269"/>
      <c r="AB33" s="1269"/>
      <c r="AC33" s="1269"/>
      <c r="AD33" s="1269"/>
      <c r="AE33" s="1269"/>
      <c r="AF33" s="1269"/>
      <c r="AG33" s="1269"/>
      <c r="AH33" s="1270"/>
    </row>
    <row r="35" spans="2:34" ht="27" customHeight="1">
      <c r="B35" s="465" t="s">
        <v>384</v>
      </c>
    </row>
    <row r="36" spans="2:34" ht="29.25" customHeight="1">
      <c r="C36" s="1146"/>
      <c r="D36" s="1147"/>
      <c r="E36" s="1147"/>
      <c r="F36" s="1147"/>
      <c r="G36" s="1147"/>
      <c r="H36" s="1147"/>
      <c r="I36" s="1147"/>
      <c r="J36" s="1147"/>
      <c r="K36" s="1147"/>
      <c r="L36" s="1147"/>
      <c r="M36" s="1148"/>
      <c r="N36" s="1147" t="s">
        <v>383</v>
      </c>
      <c r="O36" s="1147"/>
      <c r="P36" s="1147"/>
      <c r="Q36" s="1147"/>
      <c r="R36" s="1147"/>
      <c r="S36" s="1147"/>
      <c r="T36" s="1147"/>
      <c r="U36" s="1147"/>
      <c r="V36" s="1148"/>
      <c r="W36" s="1271"/>
      <c r="X36" s="1271"/>
      <c r="Y36" s="1271"/>
    </row>
    <row r="37" spans="2:34" ht="24" customHeight="1">
      <c r="C37" s="600" t="s">
        <v>301</v>
      </c>
      <c r="D37" s="1272" t="s">
        <v>382</v>
      </c>
      <c r="E37" s="1273"/>
      <c r="F37" s="1273"/>
      <c r="G37" s="1273"/>
      <c r="H37" s="1273"/>
      <c r="I37" s="1273"/>
      <c r="J37" s="1273"/>
      <c r="K37" s="1273"/>
      <c r="L37" s="1273"/>
      <c r="M37" s="1274"/>
      <c r="N37" s="1281">
        <f>様式4別添2!E18</f>
        <v>0</v>
      </c>
      <c r="O37" s="1281"/>
      <c r="P37" s="1281"/>
      <c r="Q37" s="1281"/>
      <c r="R37" s="1281"/>
      <c r="S37" s="1281"/>
      <c r="T37" s="1281"/>
      <c r="U37" s="1281"/>
      <c r="V37" s="585" t="s">
        <v>380</v>
      </c>
      <c r="W37" s="1271"/>
      <c r="X37" s="1271"/>
      <c r="Y37" s="1271"/>
    </row>
    <row r="38" spans="2:34" ht="24" customHeight="1">
      <c r="C38" s="601" t="s">
        <v>294</v>
      </c>
      <c r="D38" s="1243" t="s">
        <v>381</v>
      </c>
      <c r="E38" s="1244"/>
      <c r="F38" s="1244"/>
      <c r="G38" s="1244"/>
      <c r="H38" s="1244"/>
      <c r="I38" s="1244"/>
      <c r="J38" s="1244"/>
      <c r="K38" s="1244"/>
      <c r="L38" s="1244"/>
      <c r="M38" s="1245"/>
      <c r="N38" s="1281">
        <f>様式4別添2!F18</f>
        <v>0</v>
      </c>
      <c r="O38" s="1281"/>
      <c r="P38" s="1281"/>
      <c r="Q38" s="1281"/>
      <c r="R38" s="1281"/>
      <c r="S38" s="1281"/>
      <c r="T38" s="1281"/>
      <c r="U38" s="1281"/>
      <c r="V38" s="585" t="s">
        <v>380</v>
      </c>
      <c r="W38" s="1271"/>
      <c r="X38" s="1271"/>
      <c r="Y38" s="1271"/>
    </row>
    <row r="39" spans="2:34" ht="17.100000000000001" customHeight="1">
      <c r="C39" s="602" t="s">
        <v>264</v>
      </c>
      <c r="D39" s="1276" t="s">
        <v>379</v>
      </c>
      <c r="E39" s="1277"/>
      <c r="F39" s="1277"/>
      <c r="G39" s="1277"/>
      <c r="H39" s="1277"/>
      <c r="I39" s="1277"/>
      <c r="J39" s="1277"/>
      <c r="K39" s="1277"/>
      <c r="L39" s="1277"/>
      <c r="M39" s="1277"/>
      <c r="N39" s="1277"/>
      <c r="O39" s="1277"/>
      <c r="P39" s="1277"/>
      <c r="Q39" s="1277"/>
      <c r="R39" s="1277"/>
      <c r="S39" s="1277"/>
      <c r="T39" s="1277"/>
      <c r="U39" s="1277"/>
      <c r="V39" s="1277"/>
      <c r="W39" s="1277"/>
      <c r="X39" s="1277"/>
      <c r="Y39" s="1277"/>
      <c r="Z39" s="1277"/>
      <c r="AA39" s="1277"/>
      <c r="AB39" s="1277"/>
      <c r="AC39" s="1277"/>
      <c r="AD39" s="1277"/>
      <c r="AE39" s="1277"/>
      <c r="AF39" s="1277"/>
      <c r="AG39" s="1277"/>
      <c r="AH39" s="1277"/>
    </row>
    <row r="40" spans="2:34" ht="9" customHeight="1">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row>
    <row r="41" spans="2:34" ht="16.149999999999999" customHeight="1">
      <c r="C41" s="465" t="s">
        <v>378</v>
      </c>
    </row>
    <row r="42" spans="2:34" ht="16.149999999999999" customHeight="1">
      <c r="Q42" s="1278" t="s">
        <v>283</v>
      </c>
      <c r="R42" s="1278"/>
      <c r="S42" s="1278"/>
      <c r="T42" s="1278"/>
      <c r="U42" s="1278"/>
      <c r="V42" s="1278"/>
      <c r="W42" s="1278"/>
      <c r="X42" s="1278"/>
      <c r="Y42" s="1279"/>
      <c r="Z42" s="1279"/>
      <c r="AA42" s="1279"/>
      <c r="AB42" s="1279"/>
      <c r="AC42" s="1279"/>
      <c r="AD42" s="1279"/>
      <c r="AE42" s="1279"/>
      <c r="AF42" s="1279"/>
      <c r="AG42" s="1279"/>
      <c r="AH42" s="1279"/>
    </row>
    <row r="43" spans="2:34" ht="17.25" customHeight="1">
      <c r="S43" s="1280" t="s">
        <v>282</v>
      </c>
      <c r="T43" s="1280"/>
      <c r="U43" s="1280"/>
      <c r="V43" s="1280"/>
      <c r="W43" s="1280"/>
      <c r="X43" s="1280"/>
      <c r="Y43" s="1012"/>
      <c r="Z43" s="1012"/>
      <c r="AA43" s="1012"/>
      <c r="AB43" s="1012"/>
      <c r="AC43" s="1012"/>
      <c r="AD43" s="1012"/>
      <c r="AE43" s="1012"/>
      <c r="AF43" s="1012"/>
      <c r="AG43" s="1012"/>
      <c r="AH43" s="1012"/>
    </row>
    <row r="44" spans="2:34" ht="17.25" customHeight="1">
      <c r="S44" s="1275" t="s">
        <v>281</v>
      </c>
      <c r="T44" s="1275"/>
      <c r="U44" s="1275"/>
      <c r="V44" s="1275"/>
      <c r="W44" s="1275"/>
      <c r="X44" s="1275"/>
      <c r="Y44" s="1004"/>
      <c r="Z44" s="1004"/>
      <c r="AA44" s="1004"/>
      <c r="AB44" s="1004"/>
      <c r="AC44" s="1004"/>
      <c r="AD44" s="1004"/>
      <c r="AE44" s="1004"/>
      <c r="AF44" s="1004"/>
      <c r="AG44" s="1004"/>
      <c r="AH44" s="1004"/>
    </row>
  </sheetData>
  <sheetProtection insertRows="0"/>
  <mergeCells count="67">
    <mergeCell ref="C36:M36"/>
    <mergeCell ref="N36:V36"/>
    <mergeCell ref="W36:Y38"/>
    <mergeCell ref="D37:M37"/>
    <mergeCell ref="S44:X44"/>
    <mergeCell ref="Y44:AH44"/>
    <mergeCell ref="D39:AH39"/>
    <mergeCell ref="Q42:X42"/>
    <mergeCell ref="Y42:AH42"/>
    <mergeCell ref="S43:X43"/>
    <mergeCell ref="Y43:AH43"/>
    <mergeCell ref="N37:U37"/>
    <mergeCell ref="D38:M38"/>
    <mergeCell ref="N38:U38"/>
    <mergeCell ref="D28:X28"/>
    <mergeCell ref="Y28:AG28"/>
    <mergeCell ref="D22:X22"/>
    <mergeCell ref="Y22:AG22"/>
    <mergeCell ref="D23:X23"/>
    <mergeCell ref="Y23:AG23"/>
    <mergeCell ref="D26:X26"/>
    <mergeCell ref="Y26:AG26"/>
    <mergeCell ref="D20:X20"/>
    <mergeCell ref="Y20:AG20"/>
    <mergeCell ref="D21:X21"/>
    <mergeCell ref="Y21:AG21"/>
    <mergeCell ref="C33:I33"/>
    <mergeCell ref="J33:AH33"/>
    <mergeCell ref="D24:X24"/>
    <mergeCell ref="Y24:AG24"/>
    <mergeCell ref="D25:X25"/>
    <mergeCell ref="Y25:AG25"/>
    <mergeCell ref="D27:X27"/>
    <mergeCell ref="Y27:AG27"/>
    <mergeCell ref="D29:X29"/>
    <mergeCell ref="Y29:AG29"/>
    <mergeCell ref="C32:I32"/>
    <mergeCell ref="J32:AH32"/>
    <mergeCell ref="D13:M13"/>
    <mergeCell ref="N13:U13"/>
    <mergeCell ref="W13:AD13"/>
    <mergeCell ref="D19:X19"/>
    <mergeCell ref="Y19:AG19"/>
    <mergeCell ref="D17:X17"/>
    <mergeCell ref="Y17:AG17"/>
    <mergeCell ref="D18:X18"/>
    <mergeCell ref="Y18:AG18"/>
    <mergeCell ref="D14:M14"/>
    <mergeCell ref="N14:U14"/>
    <mergeCell ref="W14:AD14"/>
    <mergeCell ref="D12:M12"/>
    <mergeCell ref="N12:U12"/>
    <mergeCell ref="W12:AD12"/>
    <mergeCell ref="R6:W6"/>
    <mergeCell ref="X6:AJ6"/>
    <mergeCell ref="AG10:AI10"/>
    <mergeCell ref="D11:M11"/>
    <mergeCell ref="N11:U11"/>
    <mergeCell ref="W11:AD11"/>
    <mergeCell ref="AG11:AI11"/>
    <mergeCell ref="N10:V10"/>
    <mergeCell ref="W10:AE10"/>
    <mergeCell ref="B2:AJ2"/>
    <mergeCell ref="R4:W4"/>
    <mergeCell ref="X4:AJ4"/>
    <mergeCell ref="R5:W5"/>
    <mergeCell ref="X5:AJ5"/>
  </mergeCells>
  <phoneticPr fontId="4"/>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rowBreaks count="1" manualBreakCount="1">
    <brk id="44" max="3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E1E2-3BCC-46E8-83FD-F739C95E3768}">
  <sheetPr>
    <pageSetUpPr fitToPage="1"/>
  </sheetPr>
  <dimension ref="A1:AX95"/>
  <sheetViews>
    <sheetView showGridLines="0" view="pageBreakPreview" zoomScale="40" zoomScaleNormal="100" zoomScaleSheetLayoutView="40" workbookViewId="0">
      <selection activeCell="AB61" sqref="AB61"/>
    </sheetView>
  </sheetViews>
  <sheetFormatPr defaultColWidth="9.125" defaultRowHeight="12"/>
  <cols>
    <col min="1" max="3" width="4.625" style="365" customWidth="1"/>
    <col min="4" max="4" width="15" style="365" customWidth="1"/>
    <col min="5" max="5" width="7.125" style="365" customWidth="1"/>
    <col min="6" max="6" width="16" style="365" customWidth="1"/>
    <col min="7" max="7" width="12.125" style="365" customWidth="1"/>
    <col min="8" max="8" width="7.625" style="365" customWidth="1"/>
    <col min="9" max="9" width="10.125" style="365" customWidth="1"/>
    <col min="10" max="10" width="8.5" style="365" customWidth="1"/>
    <col min="11" max="16" width="21.375" style="365" customWidth="1"/>
    <col min="17" max="17" width="26.125" style="365" customWidth="1"/>
    <col min="18" max="20" width="21.375" style="365" customWidth="1"/>
    <col min="21" max="21" width="16.375" style="365" customWidth="1"/>
    <col min="22" max="23" width="16.875" style="365" customWidth="1"/>
    <col min="24" max="24" width="21.375" style="365" customWidth="1"/>
    <col min="25" max="25" width="38.875" style="365" customWidth="1"/>
    <col min="26" max="29" width="21.375" style="365" customWidth="1"/>
    <col min="30" max="30" width="26.125" style="365" customWidth="1"/>
    <col min="31" max="33" width="19.375" style="365" customWidth="1"/>
    <col min="34" max="36" width="18.5" style="365" customWidth="1"/>
    <col min="37" max="37" width="18.125" style="365" customWidth="1"/>
    <col min="38" max="38" width="15.375" style="365" customWidth="1"/>
    <col min="39" max="40" width="19.5" style="365" customWidth="1"/>
    <col min="41" max="41" width="22.375" style="365" customWidth="1"/>
    <col min="42" max="42" width="2.5" style="365" customWidth="1"/>
    <col min="43" max="43" width="5.75" style="365" bestFit="1" customWidth="1"/>
    <col min="44" max="44" width="9.5" style="365" bestFit="1" customWidth="1"/>
    <col min="45" max="45" width="7.375" style="365" bestFit="1" customWidth="1"/>
    <col min="46" max="47" width="34.5" style="365" bestFit="1" customWidth="1"/>
    <col min="48" max="49" width="22" style="365" bestFit="1" customWidth="1"/>
    <col min="50" max="50" width="67" style="365" customWidth="1"/>
    <col min="51" max="16384" width="9.125" style="365"/>
  </cols>
  <sheetData>
    <row r="1" spans="1:50" ht="33.6" customHeight="1">
      <c r="A1" s="442" t="s">
        <v>506</v>
      </c>
      <c r="P1" s="396"/>
      <c r="AE1" s="1282" t="s">
        <v>505</v>
      </c>
      <c r="AF1" s="1285">
        <f>様式4!$X$5</f>
        <v>0</v>
      </c>
      <c r="AG1" s="1286"/>
      <c r="AQ1" s="637" t="s">
        <v>547</v>
      </c>
      <c r="AR1" s="637" t="s">
        <v>548</v>
      </c>
      <c r="AS1" s="637" t="s">
        <v>549</v>
      </c>
      <c r="AT1" s="637" t="s">
        <v>550</v>
      </c>
      <c r="AU1" s="637" t="s">
        <v>551</v>
      </c>
      <c r="AV1" s="637" t="s">
        <v>552</v>
      </c>
      <c r="AW1" s="637" t="s">
        <v>553</v>
      </c>
      <c r="AX1" s="637" t="s">
        <v>554</v>
      </c>
    </row>
    <row r="2" spans="1:50" ht="33.6" customHeight="1">
      <c r="A2" s="441"/>
      <c r="P2" s="396"/>
      <c r="AE2" s="1283"/>
      <c r="AF2" s="1287"/>
      <c r="AG2" s="1288"/>
      <c r="AQ2" s="638">
        <f>A11</f>
        <v>1</v>
      </c>
      <c r="AR2" s="638" t="str">
        <f>IF(B11="","",B11)</f>
        <v/>
      </c>
      <c r="AS2" s="638" t="str">
        <f>IF(F11="","",F11)</f>
        <v/>
      </c>
      <c r="AT2" s="638" t="str">
        <f>IF(K11="","",K11)</f>
        <v/>
      </c>
      <c r="AU2" s="638" t="str">
        <f>IF(S11="","",S11)</f>
        <v/>
      </c>
      <c r="AV2" s="638">
        <f>IF(T11="","",T11)</f>
        <v>0</v>
      </c>
      <c r="AW2" s="638" t="str">
        <f>IF(X11="","",X11)</f>
        <v/>
      </c>
      <c r="AX2" s="639" t="str">
        <f>IF(AE11="","",AE11)</f>
        <v/>
      </c>
    </row>
    <row r="3" spans="1:50" ht="24.75" customHeight="1" thickBot="1">
      <c r="A3" s="435" t="s">
        <v>504</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1284"/>
      <c r="AF3" s="1289"/>
      <c r="AG3" s="1290"/>
      <c r="AJ3" s="426"/>
      <c r="AQ3" s="638">
        <f>A12</f>
        <v>2</v>
      </c>
      <c r="AR3" s="638" t="str">
        <f t="shared" ref="AR3:AR51" si="0">IF(B12="","",B12)</f>
        <v/>
      </c>
      <c r="AS3" s="638" t="str">
        <f t="shared" ref="AS3:AS51" si="1">IF(F12="","",F12)</f>
        <v/>
      </c>
      <c r="AT3" s="638" t="str">
        <f t="shared" ref="AT3:AT51" si="2">IF(K12="","",K12)</f>
        <v/>
      </c>
      <c r="AU3" s="638" t="str">
        <f t="shared" ref="AU3:AV18" si="3">IF(S12="","",S12)</f>
        <v/>
      </c>
      <c r="AV3" s="638">
        <f t="shared" si="3"/>
        <v>0</v>
      </c>
      <c r="AW3" s="638" t="str">
        <f t="shared" ref="AW3:AW51" si="4">IF(X12="","",X12)</f>
        <v/>
      </c>
      <c r="AX3" s="639" t="str">
        <f t="shared" ref="AX3:AX51" si="5">IF(AE12="","",AE12)</f>
        <v/>
      </c>
    </row>
    <row r="4" spans="1:50" ht="24.75" customHeight="1">
      <c r="A4" s="435"/>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40"/>
      <c r="AH4" s="435"/>
      <c r="AI4" s="435"/>
      <c r="AJ4" s="435"/>
      <c r="AK4" s="440"/>
      <c r="AL4" s="440"/>
      <c r="AM4" s="439"/>
      <c r="AN4" s="439"/>
      <c r="AO4" s="438"/>
      <c r="AP4" s="426"/>
      <c r="AQ4" s="638">
        <f t="shared" ref="AQ4:AQ51" si="6">A13</f>
        <v>3</v>
      </c>
      <c r="AR4" s="638" t="str">
        <f t="shared" si="0"/>
        <v/>
      </c>
      <c r="AS4" s="638" t="str">
        <f t="shared" si="1"/>
        <v/>
      </c>
      <c r="AT4" s="638" t="str">
        <f t="shared" si="2"/>
        <v/>
      </c>
      <c r="AU4" s="638" t="str">
        <f t="shared" si="3"/>
        <v/>
      </c>
      <c r="AV4" s="638">
        <f t="shared" si="3"/>
        <v>0</v>
      </c>
      <c r="AW4" s="638" t="str">
        <f t="shared" si="4"/>
        <v/>
      </c>
      <c r="AX4" s="639" t="str">
        <f t="shared" si="5"/>
        <v/>
      </c>
    </row>
    <row r="5" spans="1:50" s="434" customFormat="1" ht="39.75" customHeight="1" thickBot="1">
      <c r="A5" s="1291" t="s">
        <v>503</v>
      </c>
      <c r="B5" s="1291"/>
      <c r="C5" s="1291"/>
      <c r="D5" s="1291"/>
      <c r="E5" s="1291"/>
      <c r="F5" s="1291"/>
      <c r="G5" s="1291"/>
      <c r="H5" s="1291"/>
      <c r="I5" s="1291"/>
      <c r="J5" s="1291"/>
      <c r="K5" s="1291"/>
      <c r="L5" s="1291"/>
      <c r="M5" s="1291"/>
      <c r="N5" s="1291"/>
      <c r="O5" s="435"/>
      <c r="P5" s="435"/>
      <c r="Q5" s="435"/>
      <c r="R5" s="435"/>
      <c r="S5" s="437"/>
      <c r="T5" s="437"/>
      <c r="U5" s="437"/>
      <c r="V5" s="437"/>
      <c r="W5" s="437"/>
      <c r="X5" s="435"/>
      <c r="Y5" s="435"/>
      <c r="Z5" s="435"/>
      <c r="AA5" s="435"/>
      <c r="AB5" s="435"/>
      <c r="AC5" s="435"/>
      <c r="AD5" s="437"/>
      <c r="AE5" s="437"/>
      <c r="AF5" s="437"/>
      <c r="AG5" s="437"/>
      <c r="AH5" s="435"/>
      <c r="AI5" s="437"/>
      <c r="AJ5" s="437"/>
      <c r="AK5" s="437"/>
      <c r="AL5" s="437"/>
      <c r="AM5" s="437"/>
      <c r="AN5" s="437"/>
      <c r="AO5" s="436"/>
      <c r="AP5" s="435"/>
      <c r="AQ5" s="638">
        <f t="shared" si="6"/>
        <v>4</v>
      </c>
      <c r="AR5" s="638" t="str">
        <f t="shared" si="0"/>
        <v/>
      </c>
      <c r="AS5" s="638" t="str">
        <f t="shared" si="1"/>
        <v/>
      </c>
      <c r="AT5" s="638" t="str">
        <f t="shared" si="2"/>
        <v/>
      </c>
      <c r="AU5" s="638" t="str">
        <f t="shared" si="3"/>
        <v/>
      </c>
      <c r="AV5" s="638">
        <f t="shared" si="3"/>
        <v>0</v>
      </c>
      <c r="AW5" s="638" t="str">
        <f t="shared" si="4"/>
        <v/>
      </c>
      <c r="AX5" s="639" t="str">
        <f t="shared" si="5"/>
        <v/>
      </c>
    </row>
    <row r="6" spans="1:50" ht="33" customHeight="1">
      <c r="A6" s="1292" t="s">
        <v>502</v>
      </c>
      <c r="B6" s="1293" t="s">
        <v>501</v>
      </c>
      <c r="C6" s="1293"/>
      <c r="D6" s="1293"/>
      <c r="E6" s="1293" t="s">
        <v>500</v>
      </c>
      <c r="F6" s="1293" t="s">
        <v>499</v>
      </c>
      <c r="G6" s="1293" t="s">
        <v>498</v>
      </c>
      <c r="H6" s="1293" t="s">
        <v>497</v>
      </c>
      <c r="I6" s="1293" t="s">
        <v>496</v>
      </c>
      <c r="J6" s="1293" t="s">
        <v>495</v>
      </c>
      <c r="K6" s="1307" t="s">
        <v>494</v>
      </c>
      <c r="L6" s="1308"/>
      <c r="M6" s="1308"/>
      <c r="N6" s="1308"/>
      <c r="O6" s="1309"/>
      <c r="P6" s="1309"/>
      <c r="Q6" s="1309"/>
      <c r="R6" s="1310"/>
      <c r="S6" s="1311" t="s">
        <v>493</v>
      </c>
      <c r="T6" s="1312"/>
      <c r="U6" s="1312"/>
      <c r="V6" s="1312"/>
      <c r="W6" s="1312"/>
      <c r="X6" s="1312"/>
      <c r="Y6" s="1312"/>
      <c r="Z6" s="1312"/>
      <c r="AA6" s="1313"/>
      <c r="AB6" s="1313"/>
      <c r="AC6" s="1313"/>
      <c r="AD6" s="1314"/>
      <c r="AE6" s="1294" t="s">
        <v>492</v>
      </c>
      <c r="AF6" s="1295"/>
      <c r="AG6" s="1295"/>
      <c r="AH6" s="426"/>
      <c r="AQ6" s="638">
        <f t="shared" si="6"/>
        <v>5</v>
      </c>
      <c r="AR6" s="638" t="str">
        <f t="shared" si="0"/>
        <v/>
      </c>
      <c r="AS6" s="638" t="str">
        <f t="shared" si="1"/>
        <v/>
      </c>
      <c r="AT6" s="638" t="str">
        <f t="shared" si="2"/>
        <v/>
      </c>
      <c r="AU6" s="638" t="str">
        <f t="shared" si="3"/>
        <v/>
      </c>
      <c r="AV6" s="638">
        <f t="shared" si="3"/>
        <v>0</v>
      </c>
      <c r="AW6" s="638" t="str">
        <f t="shared" si="4"/>
        <v/>
      </c>
      <c r="AX6" s="639" t="str">
        <f t="shared" si="5"/>
        <v/>
      </c>
    </row>
    <row r="7" spans="1:50" ht="44.25" customHeight="1">
      <c r="A7" s="1292"/>
      <c r="B7" s="1293"/>
      <c r="C7" s="1293"/>
      <c r="D7" s="1293"/>
      <c r="E7" s="1293"/>
      <c r="F7" s="1293"/>
      <c r="G7" s="1293"/>
      <c r="H7" s="1293"/>
      <c r="I7" s="1293"/>
      <c r="J7" s="1293"/>
      <c r="K7" s="433" t="s">
        <v>301</v>
      </c>
      <c r="L7" s="431" t="s">
        <v>294</v>
      </c>
      <c r="M7" s="431" t="s">
        <v>491</v>
      </c>
      <c r="N7" s="431" t="s">
        <v>490</v>
      </c>
      <c r="O7" s="432" t="s">
        <v>489</v>
      </c>
      <c r="P7" s="432" t="s">
        <v>488</v>
      </c>
      <c r="Q7" s="431" t="s">
        <v>487</v>
      </c>
      <c r="R7" s="1296" t="s">
        <v>486</v>
      </c>
      <c r="S7" s="430" t="s">
        <v>485</v>
      </c>
      <c r="T7" s="429" t="s">
        <v>484</v>
      </c>
      <c r="U7" s="1298" t="s">
        <v>483</v>
      </c>
      <c r="V7" s="1299"/>
      <c r="W7" s="1300"/>
      <c r="X7" s="429" t="s">
        <v>482</v>
      </c>
      <c r="Y7" s="1298" t="s">
        <v>481</v>
      </c>
      <c r="Z7" s="1300"/>
      <c r="AA7" s="429" t="s">
        <v>480</v>
      </c>
      <c r="AB7" s="429" t="s">
        <v>479</v>
      </c>
      <c r="AC7" s="428" t="s">
        <v>478</v>
      </c>
      <c r="AD7" s="427" t="s">
        <v>477</v>
      </c>
      <c r="AE7" s="1294"/>
      <c r="AF7" s="1295"/>
      <c r="AG7" s="1295"/>
      <c r="AH7" s="426"/>
      <c r="AQ7" s="638">
        <f t="shared" si="6"/>
        <v>6</v>
      </c>
      <c r="AR7" s="638" t="str">
        <f t="shared" si="0"/>
        <v/>
      </c>
      <c r="AS7" s="638" t="str">
        <f t="shared" si="1"/>
        <v/>
      </c>
      <c r="AT7" s="638" t="str">
        <f t="shared" si="2"/>
        <v/>
      </c>
      <c r="AU7" s="638" t="str">
        <f t="shared" si="3"/>
        <v/>
      </c>
      <c r="AV7" s="638">
        <f t="shared" si="3"/>
        <v>0</v>
      </c>
      <c r="AW7" s="638" t="str">
        <f t="shared" si="4"/>
        <v/>
      </c>
      <c r="AX7" s="639" t="str">
        <f t="shared" si="5"/>
        <v/>
      </c>
    </row>
    <row r="8" spans="1:50" ht="44.25" customHeight="1">
      <c r="A8" s="1292"/>
      <c r="B8" s="1293"/>
      <c r="C8" s="1293"/>
      <c r="D8" s="1293"/>
      <c r="E8" s="1293"/>
      <c r="F8" s="1293"/>
      <c r="G8" s="1293"/>
      <c r="H8" s="1293"/>
      <c r="I8" s="1293"/>
      <c r="J8" s="1293"/>
      <c r="K8" s="1301" t="s">
        <v>476</v>
      </c>
      <c r="L8" s="1302" t="s">
        <v>475</v>
      </c>
      <c r="M8" s="1302" t="s">
        <v>474</v>
      </c>
      <c r="N8" s="1302" t="s">
        <v>473</v>
      </c>
      <c r="O8" s="1303" t="s">
        <v>472</v>
      </c>
      <c r="P8" s="1303" t="s">
        <v>471</v>
      </c>
      <c r="Q8" s="1306" t="s">
        <v>470</v>
      </c>
      <c r="R8" s="1297"/>
      <c r="S8" s="1330" t="s">
        <v>469</v>
      </c>
      <c r="T8" s="1331" t="s">
        <v>383</v>
      </c>
      <c r="U8" s="1315"/>
      <c r="V8" s="1315"/>
      <c r="W8" s="1316"/>
      <c r="X8" s="1315" t="s">
        <v>468</v>
      </c>
      <c r="Y8" s="1315"/>
      <c r="Z8" s="1316"/>
      <c r="AA8" s="1317" t="s">
        <v>467</v>
      </c>
      <c r="AB8" s="1302" t="s">
        <v>466</v>
      </c>
      <c r="AC8" s="1303" t="s">
        <v>465</v>
      </c>
      <c r="AD8" s="1318" t="s">
        <v>464</v>
      </c>
      <c r="AE8" s="1294"/>
      <c r="AF8" s="1295"/>
      <c r="AG8" s="1295"/>
      <c r="AH8" s="426"/>
      <c r="AQ8" s="638">
        <f t="shared" si="6"/>
        <v>7</v>
      </c>
      <c r="AR8" s="638" t="str">
        <f t="shared" si="0"/>
        <v/>
      </c>
      <c r="AS8" s="638" t="str">
        <f t="shared" si="1"/>
        <v/>
      </c>
      <c r="AT8" s="638" t="str">
        <f t="shared" si="2"/>
        <v/>
      </c>
      <c r="AU8" s="638" t="str">
        <f t="shared" si="3"/>
        <v/>
      </c>
      <c r="AV8" s="638">
        <f t="shared" si="3"/>
        <v>0</v>
      </c>
      <c r="AW8" s="638" t="str">
        <f t="shared" si="4"/>
        <v/>
      </c>
      <c r="AX8" s="639" t="str">
        <f t="shared" si="5"/>
        <v/>
      </c>
    </row>
    <row r="9" spans="1:50" ht="64.5" customHeight="1">
      <c r="A9" s="1292"/>
      <c r="B9" s="1293"/>
      <c r="C9" s="1293"/>
      <c r="D9" s="1293"/>
      <c r="E9" s="1293"/>
      <c r="F9" s="1293"/>
      <c r="G9" s="1293"/>
      <c r="H9" s="1293"/>
      <c r="I9" s="1293"/>
      <c r="J9" s="1293"/>
      <c r="K9" s="1301"/>
      <c r="L9" s="1302"/>
      <c r="M9" s="1302"/>
      <c r="N9" s="1302"/>
      <c r="O9" s="1304"/>
      <c r="P9" s="1304"/>
      <c r="Q9" s="1306"/>
      <c r="R9" s="1321" t="s">
        <v>463</v>
      </c>
      <c r="S9" s="1330"/>
      <c r="T9" s="1323" t="s">
        <v>462</v>
      </c>
      <c r="U9" s="1324"/>
      <c r="V9" s="1324"/>
      <c r="W9" s="1324"/>
      <c r="X9" s="1325" t="s">
        <v>461</v>
      </c>
      <c r="Y9" s="1325" t="s">
        <v>460</v>
      </c>
      <c r="Z9" s="1325" t="s">
        <v>459</v>
      </c>
      <c r="AA9" s="1317"/>
      <c r="AB9" s="1302"/>
      <c r="AC9" s="1304"/>
      <c r="AD9" s="1318"/>
      <c r="AE9" s="1294"/>
      <c r="AF9" s="1295"/>
      <c r="AG9" s="1295"/>
      <c r="AH9" s="425"/>
      <c r="AQ9" s="638">
        <f t="shared" si="6"/>
        <v>8</v>
      </c>
      <c r="AR9" s="638" t="str">
        <f t="shared" si="0"/>
        <v/>
      </c>
      <c r="AS9" s="638" t="str">
        <f t="shared" si="1"/>
        <v/>
      </c>
      <c r="AT9" s="638" t="str">
        <f t="shared" si="2"/>
        <v/>
      </c>
      <c r="AU9" s="638" t="str">
        <f t="shared" si="3"/>
        <v/>
      </c>
      <c r="AV9" s="638">
        <f t="shared" si="3"/>
        <v>0</v>
      </c>
      <c r="AW9" s="638" t="str">
        <f t="shared" si="4"/>
        <v/>
      </c>
      <c r="AX9" s="639" t="str">
        <f t="shared" si="5"/>
        <v/>
      </c>
    </row>
    <row r="10" spans="1:50" ht="88.5" customHeight="1">
      <c r="A10" s="1292"/>
      <c r="B10" s="1293"/>
      <c r="C10" s="1293"/>
      <c r="D10" s="1293"/>
      <c r="E10" s="1293"/>
      <c r="F10" s="1293"/>
      <c r="G10" s="1293"/>
      <c r="H10" s="1293"/>
      <c r="I10" s="1293"/>
      <c r="J10" s="1293"/>
      <c r="K10" s="1301"/>
      <c r="L10" s="1302"/>
      <c r="M10" s="1302"/>
      <c r="N10" s="1302"/>
      <c r="O10" s="1305"/>
      <c r="P10" s="1305"/>
      <c r="Q10" s="1306"/>
      <c r="R10" s="1322"/>
      <c r="S10" s="1330"/>
      <c r="T10" s="424" t="s">
        <v>458</v>
      </c>
      <c r="U10" s="423" t="s">
        <v>457</v>
      </c>
      <c r="V10" s="423" t="s">
        <v>456</v>
      </c>
      <c r="W10" s="423" t="s">
        <v>455</v>
      </c>
      <c r="X10" s="1326"/>
      <c r="Y10" s="1326"/>
      <c r="Z10" s="1326"/>
      <c r="AA10" s="1317"/>
      <c r="AB10" s="1302"/>
      <c r="AC10" s="1305"/>
      <c r="AD10" s="1318"/>
      <c r="AE10" s="1294"/>
      <c r="AF10" s="1295"/>
      <c r="AG10" s="1295"/>
      <c r="AH10" s="422"/>
      <c r="AI10" s="635" t="s">
        <v>546</v>
      </c>
      <c r="AQ10" s="638">
        <f t="shared" si="6"/>
        <v>9</v>
      </c>
      <c r="AR10" s="638" t="str">
        <f t="shared" si="0"/>
        <v/>
      </c>
      <c r="AS10" s="638" t="str">
        <f t="shared" si="1"/>
        <v/>
      </c>
      <c r="AT10" s="638" t="str">
        <f t="shared" si="2"/>
        <v/>
      </c>
      <c r="AU10" s="638" t="str">
        <f t="shared" si="3"/>
        <v/>
      </c>
      <c r="AV10" s="638">
        <f t="shared" si="3"/>
        <v>0</v>
      </c>
      <c r="AW10" s="638" t="str">
        <f t="shared" si="4"/>
        <v/>
      </c>
      <c r="AX10" s="639" t="str">
        <f t="shared" si="5"/>
        <v/>
      </c>
    </row>
    <row r="11" spans="1:50" s="375" customFormat="1" ht="30" customHeight="1">
      <c r="A11" s="421">
        <f>ROWS(A$11:A11)</f>
        <v>1</v>
      </c>
      <c r="B11" s="1337"/>
      <c r="C11" s="1337"/>
      <c r="D11" s="1337"/>
      <c r="E11" s="420"/>
      <c r="F11" s="420"/>
      <c r="G11" s="603"/>
      <c r="H11" s="603"/>
      <c r="I11" s="603"/>
      <c r="J11" s="604"/>
      <c r="K11" s="410"/>
      <c r="L11" s="1338" t="s">
        <v>543</v>
      </c>
      <c r="M11" s="1338" t="s">
        <v>543</v>
      </c>
      <c r="N11" s="1340" t="s">
        <v>543</v>
      </c>
      <c r="O11" s="407"/>
      <c r="P11" s="407"/>
      <c r="Q11" s="1343" t="s">
        <v>543</v>
      </c>
      <c r="R11" s="1329" t="s">
        <v>543</v>
      </c>
      <c r="S11" s="419"/>
      <c r="T11" s="408">
        <f t="shared" ref="T11:T42" si="7">SUM(U11:W11)</f>
        <v>0</v>
      </c>
      <c r="U11" s="407"/>
      <c r="V11" s="407"/>
      <c r="W11" s="407"/>
      <c r="X11" s="634"/>
      <c r="Y11" s="407"/>
      <c r="Z11" s="407"/>
      <c r="AA11" s="418"/>
      <c r="AB11" s="1332" t="s">
        <v>543</v>
      </c>
      <c r="AC11" s="417"/>
      <c r="AD11" s="1332" t="s">
        <v>543</v>
      </c>
      <c r="AE11" s="1335"/>
      <c r="AF11" s="1336"/>
      <c r="AG11" s="1336"/>
      <c r="AH11" s="397"/>
      <c r="AI11" s="636" t="str">
        <f>IF(OR($Y11=$Y$80,$Y11=$Y$81,$Y11=$Y$82,$Y11=$Y$84),1,IF(OR($Y11=$Y$83,$Y11=$Y$85),2,"-"))</f>
        <v>-</v>
      </c>
      <c r="AQ11" s="638">
        <f t="shared" si="6"/>
        <v>10</v>
      </c>
      <c r="AR11" s="638" t="str">
        <f t="shared" si="0"/>
        <v/>
      </c>
      <c r="AS11" s="638" t="str">
        <f t="shared" si="1"/>
        <v/>
      </c>
      <c r="AT11" s="638" t="str">
        <f t="shared" si="2"/>
        <v/>
      </c>
      <c r="AU11" s="638" t="str">
        <f t="shared" si="3"/>
        <v/>
      </c>
      <c r="AV11" s="638">
        <f t="shared" si="3"/>
        <v>0</v>
      </c>
      <c r="AW11" s="638" t="str">
        <f t="shared" si="4"/>
        <v/>
      </c>
      <c r="AX11" s="639" t="str">
        <f t="shared" si="5"/>
        <v/>
      </c>
    </row>
    <row r="12" spans="1:50" s="375" customFormat="1" ht="30" customHeight="1">
      <c r="A12" s="421">
        <f>ROWS(A$11:A12)</f>
        <v>2</v>
      </c>
      <c r="B12" s="1347"/>
      <c r="C12" s="1348"/>
      <c r="D12" s="1349"/>
      <c r="E12" s="420"/>
      <c r="F12" s="416"/>
      <c r="G12" s="603"/>
      <c r="H12" s="605"/>
      <c r="I12" s="605"/>
      <c r="J12" s="604"/>
      <c r="K12" s="410"/>
      <c r="L12" s="1339"/>
      <c r="M12" s="1339"/>
      <c r="N12" s="1341"/>
      <c r="O12" s="407"/>
      <c r="P12" s="407"/>
      <c r="Q12" s="1344"/>
      <c r="R12" s="1329"/>
      <c r="S12" s="419"/>
      <c r="T12" s="408">
        <f t="shared" si="7"/>
        <v>0</v>
      </c>
      <c r="U12" s="407"/>
      <c r="V12" s="407"/>
      <c r="W12" s="407"/>
      <c r="X12" s="634"/>
      <c r="Y12" s="407"/>
      <c r="Z12" s="407"/>
      <c r="AA12" s="418"/>
      <c r="AB12" s="1333"/>
      <c r="AC12" s="417"/>
      <c r="AD12" s="1333"/>
      <c r="AE12" s="1335"/>
      <c r="AF12" s="1336"/>
      <c r="AG12" s="1336"/>
      <c r="AH12" s="397"/>
      <c r="AI12" s="636" t="str">
        <f t="shared" ref="AI12:AI60" si="8">IF(OR($Y12=$Y$80,$Y12=$Y$81,$Y12=$Y$82,$Y12=$Y$84),1,IF(OR($Y12=$Y$83,$Y12=$Y$85),2,"-"))</f>
        <v>-</v>
      </c>
      <c r="AQ12" s="638">
        <f t="shared" si="6"/>
        <v>11</v>
      </c>
      <c r="AR12" s="638" t="str">
        <f t="shared" si="0"/>
        <v/>
      </c>
      <c r="AS12" s="638" t="str">
        <f t="shared" si="1"/>
        <v/>
      </c>
      <c r="AT12" s="638" t="str">
        <f t="shared" si="2"/>
        <v/>
      </c>
      <c r="AU12" s="638" t="str">
        <f t="shared" si="3"/>
        <v/>
      </c>
      <c r="AV12" s="638">
        <f t="shared" si="3"/>
        <v>0</v>
      </c>
      <c r="AW12" s="638" t="str">
        <f t="shared" si="4"/>
        <v/>
      </c>
      <c r="AX12" s="639" t="str">
        <f t="shared" si="5"/>
        <v/>
      </c>
    </row>
    <row r="13" spans="1:50" s="375" customFormat="1" ht="30" customHeight="1">
      <c r="A13" s="415">
        <f>ROWS(A$11:A13)</f>
        <v>3</v>
      </c>
      <c r="B13" s="1347"/>
      <c r="C13" s="1348"/>
      <c r="D13" s="1349"/>
      <c r="E13" s="416"/>
      <c r="F13" s="416"/>
      <c r="G13" s="603"/>
      <c r="H13" s="603"/>
      <c r="I13" s="603"/>
      <c r="J13" s="604"/>
      <c r="K13" s="410"/>
      <c r="L13" s="1339"/>
      <c r="M13" s="1339"/>
      <c r="N13" s="1341"/>
      <c r="O13" s="407"/>
      <c r="P13" s="407"/>
      <c r="Q13" s="1344"/>
      <c r="R13" s="1329"/>
      <c r="S13" s="414"/>
      <c r="T13" s="408">
        <f t="shared" si="7"/>
        <v>0</v>
      </c>
      <c r="U13" s="407"/>
      <c r="V13" s="407"/>
      <c r="W13" s="407"/>
      <c r="X13" s="407"/>
      <c r="Y13" s="407"/>
      <c r="Z13" s="407"/>
      <c r="AA13" s="413"/>
      <c r="AB13" s="1333"/>
      <c r="AC13" s="412"/>
      <c r="AD13" s="1333"/>
      <c r="AE13" s="1350"/>
      <c r="AF13" s="1320"/>
      <c r="AG13" s="1320"/>
      <c r="AH13" s="397"/>
      <c r="AI13" s="636" t="str">
        <f t="shared" si="8"/>
        <v>-</v>
      </c>
      <c r="AQ13" s="638">
        <f t="shared" si="6"/>
        <v>12</v>
      </c>
      <c r="AR13" s="638" t="str">
        <f t="shared" si="0"/>
        <v/>
      </c>
      <c r="AS13" s="638" t="str">
        <f t="shared" si="1"/>
        <v/>
      </c>
      <c r="AT13" s="638" t="str">
        <f t="shared" si="2"/>
        <v/>
      </c>
      <c r="AU13" s="638" t="str">
        <f t="shared" si="3"/>
        <v/>
      </c>
      <c r="AV13" s="638">
        <f t="shared" si="3"/>
        <v>0</v>
      </c>
      <c r="AW13" s="638" t="str">
        <f t="shared" si="4"/>
        <v/>
      </c>
      <c r="AX13" s="639" t="str">
        <f t="shared" si="5"/>
        <v/>
      </c>
    </row>
    <row r="14" spans="1:50" s="375" customFormat="1" ht="30" customHeight="1">
      <c r="A14" s="415">
        <f>ROWS(A$11:A14)</f>
        <v>4</v>
      </c>
      <c r="B14" s="1347"/>
      <c r="C14" s="1348"/>
      <c r="D14" s="1349"/>
      <c r="E14" s="416"/>
      <c r="F14" s="416"/>
      <c r="G14" s="603"/>
      <c r="H14" s="603"/>
      <c r="I14" s="603"/>
      <c r="J14" s="604"/>
      <c r="K14" s="410"/>
      <c r="L14" s="1339"/>
      <c r="M14" s="1339"/>
      <c r="N14" s="1341"/>
      <c r="O14" s="407"/>
      <c r="P14" s="407"/>
      <c r="Q14" s="1344"/>
      <c r="R14" s="1329"/>
      <c r="S14" s="414"/>
      <c r="T14" s="408">
        <f t="shared" si="7"/>
        <v>0</v>
      </c>
      <c r="U14" s="407"/>
      <c r="V14" s="407"/>
      <c r="W14" s="407"/>
      <c r="X14" s="407"/>
      <c r="Y14" s="407"/>
      <c r="Z14" s="407"/>
      <c r="AA14" s="413"/>
      <c r="AB14" s="1333"/>
      <c r="AC14" s="412"/>
      <c r="AD14" s="1333"/>
      <c r="AE14" s="1327"/>
      <c r="AF14" s="1328"/>
      <c r="AG14" s="1328"/>
      <c r="AH14" s="397"/>
      <c r="AI14" s="636" t="str">
        <f t="shared" si="8"/>
        <v>-</v>
      </c>
      <c r="AQ14" s="638">
        <f t="shared" si="6"/>
        <v>13</v>
      </c>
      <c r="AR14" s="638" t="str">
        <f t="shared" si="0"/>
        <v/>
      </c>
      <c r="AS14" s="638" t="str">
        <f t="shared" si="1"/>
        <v/>
      </c>
      <c r="AT14" s="638" t="str">
        <f t="shared" si="2"/>
        <v/>
      </c>
      <c r="AU14" s="638" t="str">
        <f t="shared" si="3"/>
        <v/>
      </c>
      <c r="AV14" s="638">
        <f t="shared" si="3"/>
        <v>0</v>
      </c>
      <c r="AW14" s="638" t="str">
        <f t="shared" si="4"/>
        <v/>
      </c>
      <c r="AX14" s="639" t="str">
        <f t="shared" si="5"/>
        <v/>
      </c>
    </row>
    <row r="15" spans="1:50" s="375" customFormat="1" ht="30" customHeight="1">
      <c r="A15" s="415">
        <f>ROWS(A$11:A15)</f>
        <v>5</v>
      </c>
      <c r="B15" s="1347"/>
      <c r="C15" s="1348"/>
      <c r="D15" s="1349"/>
      <c r="E15" s="416"/>
      <c r="F15" s="416"/>
      <c r="G15" s="603"/>
      <c r="H15" s="603"/>
      <c r="I15" s="603"/>
      <c r="J15" s="604"/>
      <c r="K15" s="410"/>
      <c r="L15" s="1339"/>
      <c r="M15" s="1339"/>
      <c r="N15" s="1341"/>
      <c r="O15" s="407"/>
      <c r="P15" s="407"/>
      <c r="Q15" s="1344"/>
      <c r="R15" s="1329"/>
      <c r="S15" s="414"/>
      <c r="T15" s="408">
        <f t="shared" si="7"/>
        <v>0</v>
      </c>
      <c r="U15" s="407"/>
      <c r="V15" s="407"/>
      <c r="W15" s="407"/>
      <c r="X15" s="407"/>
      <c r="Y15" s="407"/>
      <c r="Z15" s="407"/>
      <c r="AA15" s="413"/>
      <c r="AB15" s="1333"/>
      <c r="AC15" s="412"/>
      <c r="AD15" s="1333"/>
      <c r="AE15" s="1335"/>
      <c r="AF15" s="1336"/>
      <c r="AG15" s="1336"/>
      <c r="AH15" s="397"/>
      <c r="AI15" s="636" t="str">
        <f t="shared" si="8"/>
        <v>-</v>
      </c>
      <c r="AQ15" s="638">
        <f t="shared" si="6"/>
        <v>14</v>
      </c>
      <c r="AR15" s="638" t="str">
        <f t="shared" si="0"/>
        <v/>
      </c>
      <c r="AS15" s="638" t="str">
        <f t="shared" si="1"/>
        <v/>
      </c>
      <c r="AT15" s="638" t="str">
        <f t="shared" si="2"/>
        <v/>
      </c>
      <c r="AU15" s="638" t="str">
        <f t="shared" si="3"/>
        <v/>
      </c>
      <c r="AV15" s="638">
        <f t="shared" si="3"/>
        <v>0</v>
      </c>
      <c r="AW15" s="638" t="str">
        <f t="shared" si="4"/>
        <v/>
      </c>
      <c r="AX15" s="639" t="str">
        <f t="shared" si="5"/>
        <v/>
      </c>
    </row>
    <row r="16" spans="1:50" s="375" customFormat="1" ht="30" customHeight="1">
      <c r="A16" s="415">
        <f>ROWS(A$11:A16)</f>
        <v>6</v>
      </c>
      <c r="B16" s="1347"/>
      <c r="C16" s="1348"/>
      <c r="D16" s="1349"/>
      <c r="E16" s="416"/>
      <c r="F16" s="416"/>
      <c r="G16" s="603"/>
      <c r="H16" s="606"/>
      <c r="I16" s="606"/>
      <c r="J16" s="607"/>
      <c r="K16" s="410"/>
      <c r="L16" s="1339"/>
      <c r="M16" s="1339"/>
      <c r="N16" s="1341"/>
      <c r="O16" s="407"/>
      <c r="P16" s="407"/>
      <c r="Q16" s="1344"/>
      <c r="R16" s="1329"/>
      <c r="S16" s="414"/>
      <c r="T16" s="408">
        <f t="shared" si="7"/>
        <v>0</v>
      </c>
      <c r="U16" s="407"/>
      <c r="V16" s="407"/>
      <c r="W16" s="407"/>
      <c r="X16" s="407"/>
      <c r="Y16" s="407"/>
      <c r="Z16" s="407"/>
      <c r="AA16" s="413"/>
      <c r="AB16" s="1333"/>
      <c r="AC16" s="412"/>
      <c r="AD16" s="1333"/>
      <c r="AE16" s="1319"/>
      <c r="AF16" s="1320"/>
      <c r="AG16" s="1320"/>
      <c r="AH16" s="397"/>
      <c r="AI16" s="636" t="str">
        <f t="shared" si="8"/>
        <v>-</v>
      </c>
      <c r="AQ16" s="638">
        <f t="shared" si="6"/>
        <v>15</v>
      </c>
      <c r="AR16" s="638" t="str">
        <f t="shared" si="0"/>
        <v/>
      </c>
      <c r="AS16" s="638" t="str">
        <f t="shared" si="1"/>
        <v/>
      </c>
      <c r="AT16" s="638" t="str">
        <f t="shared" si="2"/>
        <v/>
      </c>
      <c r="AU16" s="638" t="str">
        <f t="shared" si="3"/>
        <v/>
      </c>
      <c r="AV16" s="638">
        <f t="shared" si="3"/>
        <v>0</v>
      </c>
      <c r="AW16" s="638" t="str">
        <f t="shared" si="4"/>
        <v/>
      </c>
      <c r="AX16" s="639" t="str">
        <f t="shared" si="5"/>
        <v/>
      </c>
    </row>
    <row r="17" spans="1:50" s="375" customFormat="1" ht="30" customHeight="1">
      <c r="A17" s="415">
        <f>ROWS(A$11:A17)</f>
        <v>7</v>
      </c>
      <c r="B17" s="1347"/>
      <c r="C17" s="1348"/>
      <c r="D17" s="1349"/>
      <c r="E17" s="416"/>
      <c r="F17" s="416"/>
      <c r="G17" s="603"/>
      <c r="H17" s="603"/>
      <c r="I17" s="603"/>
      <c r="J17" s="604"/>
      <c r="K17" s="410"/>
      <c r="L17" s="1339"/>
      <c r="M17" s="1339"/>
      <c r="N17" s="1341"/>
      <c r="O17" s="407"/>
      <c r="P17" s="407"/>
      <c r="Q17" s="1344"/>
      <c r="R17" s="1329"/>
      <c r="S17" s="414"/>
      <c r="T17" s="408">
        <f t="shared" si="7"/>
        <v>0</v>
      </c>
      <c r="U17" s="407"/>
      <c r="V17" s="407"/>
      <c r="W17" s="407"/>
      <c r="X17" s="407"/>
      <c r="Y17" s="407"/>
      <c r="Z17" s="407"/>
      <c r="AA17" s="413"/>
      <c r="AB17" s="1333"/>
      <c r="AC17" s="412"/>
      <c r="AD17" s="1333"/>
      <c r="AE17" s="1319"/>
      <c r="AF17" s="1320"/>
      <c r="AG17" s="1320"/>
      <c r="AH17" s="397"/>
      <c r="AI17" s="636" t="str">
        <f t="shared" si="8"/>
        <v>-</v>
      </c>
      <c r="AQ17" s="638">
        <f t="shared" si="6"/>
        <v>16</v>
      </c>
      <c r="AR17" s="638" t="str">
        <f t="shared" si="0"/>
        <v/>
      </c>
      <c r="AS17" s="638" t="str">
        <f t="shared" si="1"/>
        <v/>
      </c>
      <c r="AT17" s="638" t="str">
        <f t="shared" si="2"/>
        <v/>
      </c>
      <c r="AU17" s="638" t="str">
        <f t="shared" si="3"/>
        <v/>
      </c>
      <c r="AV17" s="638">
        <f t="shared" si="3"/>
        <v>0</v>
      </c>
      <c r="AW17" s="638" t="str">
        <f t="shared" si="4"/>
        <v/>
      </c>
      <c r="AX17" s="639" t="str">
        <f t="shared" si="5"/>
        <v/>
      </c>
    </row>
    <row r="18" spans="1:50" s="375" customFormat="1" ht="30" customHeight="1">
      <c r="A18" s="415">
        <f>ROWS(A$11:A18)</f>
        <v>8</v>
      </c>
      <c r="B18" s="1346"/>
      <c r="C18" s="1346"/>
      <c r="D18" s="1346"/>
      <c r="E18" s="416"/>
      <c r="F18" s="416"/>
      <c r="G18" s="608"/>
      <c r="H18" s="608"/>
      <c r="I18" s="603"/>
      <c r="J18" s="604"/>
      <c r="K18" s="410"/>
      <c r="L18" s="1339"/>
      <c r="M18" s="1339"/>
      <c r="N18" s="1341"/>
      <c r="O18" s="407"/>
      <c r="P18" s="407"/>
      <c r="Q18" s="1344"/>
      <c r="R18" s="1329"/>
      <c r="S18" s="414"/>
      <c r="T18" s="408">
        <f t="shared" si="7"/>
        <v>0</v>
      </c>
      <c r="U18" s="407"/>
      <c r="V18" s="407"/>
      <c r="W18" s="407"/>
      <c r="X18" s="407"/>
      <c r="Y18" s="407"/>
      <c r="Z18" s="407"/>
      <c r="AA18" s="413"/>
      <c r="AB18" s="1333"/>
      <c r="AC18" s="412"/>
      <c r="AD18" s="1333"/>
      <c r="AE18" s="1319"/>
      <c r="AF18" s="1320"/>
      <c r="AG18" s="1320"/>
      <c r="AH18" s="397"/>
      <c r="AI18" s="636" t="str">
        <f t="shared" si="8"/>
        <v>-</v>
      </c>
      <c r="AQ18" s="638">
        <f t="shared" si="6"/>
        <v>17</v>
      </c>
      <c r="AR18" s="638" t="str">
        <f t="shared" si="0"/>
        <v/>
      </c>
      <c r="AS18" s="638" t="str">
        <f t="shared" si="1"/>
        <v/>
      </c>
      <c r="AT18" s="638" t="str">
        <f t="shared" si="2"/>
        <v/>
      </c>
      <c r="AU18" s="638" t="str">
        <f t="shared" si="3"/>
        <v/>
      </c>
      <c r="AV18" s="638">
        <f t="shared" si="3"/>
        <v>0</v>
      </c>
      <c r="AW18" s="638" t="str">
        <f t="shared" si="4"/>
        <v/>
      </c>
      <c r="AX18" s="639" t="str">
        <f t="shared" si="5"/>
        <v/>
      </c>
    </row>
    <row r="19" spans="1:50" s="375" customFormat="1" ht="30" customHeight="1">
      <c r="A19" s="415">
        <f>ROWS(A$11:A19)</f>
        <v>9</v>
      </c>
      <c r="B19" s="1346"/>
      <c r="C19" s="1346"/>
      <c r="D19" s="1346"/>
      <c r="E19" s="416"/>
      <c r="F19" s="416"/>
      <c r="G19" s="608"/>
      <c r="H19" s="608"/>
      <c r="I19" s="603"/>
      <c r="J19" s="604"/>
      <c r="K19" s="410"/>
      <c r="L19" s="1339"/>
      <c r="M19" s="1339"/>
      <c r="N19" s="1341"/>
      <c r="O19" s="407"/>
      <c r="P19" s="407"/>
      <c r="Q19" s="1344"/>
      <c r="R19" s="1329"/>
      <c r="S19" s="414"/>
      <c r="T19" s="408">
        <f t="shared" si="7"/>
        <v>0</v>
      </c>
      <c r="U19" s="407"/>
      <c r="V19" s="407"/>
      <c r="W19" s="407"/>
      <c r="X19" s="407"/>
      <c r="Y19" s="407"/>
      <c r="Z19" s="407"/>
      <c r="AA19" s="413"/>
      <c r="AB19" s="1333"/>
      <c r="AC19" s="412"/>
      <c r="AD19" s="1333"/>
      <c r="AE19" s="1319"/>
      <c r="AF19" s="1320"/>
      <c r="AG19" s="1320"/>
      <c r="AH19" s="397"/>
      <c r="AI19" s="636" t="str">
        <f t="shared" si="8"/>
        <v>-</v>
      </c>
      <c r="AQ19" s="638">
        <f t="shared" si="6"/>
        <v>18</v>
      </c>
      <c r="AR19" s="638" t="str">
        <f t="shared" si="0"/>
        <v/>
      </c>
      <c r="AS19" s="638" t="str">
        <f t="shared" si="1"/>
        <v/>
      </c>
      <c r="AT19" s="638" t="str">
        <f t="shared" si="2"/>
        <v/>
      </c>
      <c r="AU19" s="638" t="str">
        <f t="shared" ref="AU19:AV34" si="9">IF(S28="","",S28)</f>
        <v/>
      </c>
      <c r="AV19" s="638">
        <f t="shared" si="9"/>
        <v>0</v>
      </c>
      <c r="AW19" s="638" t="str">
        <f t="shared" si="4"/>
        <v/>
      </c>
      <c r="AX19" s="639" t="str">
        <f t="shared" si="5"/>
        <v/>
      </c>
    </row>
    <row r="20" spans="1:50" s="375" customFormat="1" ht="30" customHeight="1">
      <c r="A20" s="415">
        <f>ROWS(A$11:A20)</f>
        <v>10</v>
      </c>
      <c r="B20" s="1346"/>
      <c r="C20" s="1346"/>
      <c r="D20" s="1346"/>
      <c r="E20" s="416"/>
      <c r="F20" s="416"/>
      <c r="G20" s="608"/>
      <c r="H20" s="608"/>
      <c r="I20" s="603"/>
      <c r="J20" s="604"/>
      <c r="K20" s="410"/>
      <c r="L20" s="1339"/>
      <c r="M20" s="1339"/>
      <c r="N20" s="1341"/>
      <c r="O20" s="407"/>
      <c r="P20" s="407"/>
      <c r="Q20" s="1344"/>
      <c r="R20" s="1329"/>
      <c r="S20" s="414"/>
      <c r="T20" s="408">
        <f t="shared" si="7"/>
        <v>0</v>
      </c>
      <c r="U20" s="407"/>
      <c r="V20" s="407"/>
      <c r="W20" s="407"/>
      <c r="X20" s="407"/>
      <c r="Y20" s="407"/>
      <c r="Z20" s="407"/>
      <c r="AA20" s="413"/>
      <c r="AB20" s="1333"/>
      <c r="AC20" s="412"/>
      <c r="AD20" s="1333"/>
      <c r="AE20" s="1319"/>
      <c r="AF20" s="1320"/>
      <c r="AG20" s="1320"/>
      <c r="AH20" s="397"/>
      <c r="AI20" s="636" t="str">
        <f t="shared" si="8"/>
        <v>-</v>
      </c>
      <c r="AQ20" s="638">
        <f t="shared" si="6"/>
        <v>19</v>
      </c>
      <c r="AR20" s="638" t="str">
        <f t="shared" si="0"/>
        <v/>
      </c>
      <c r="AS20" s="638" t="str">
        <f t="shared" si="1"/>
        <v/>
      </c>
      <c r="AT20" s="638" t="str">
        <f t="shared" si="2"/>
        <v/>
      </c>
      <c r="AU20" s="638" t="str">
        <f t="shared" si="9"/>
        <v/>
      </c>
      <c r="AV20" s="638">
        <f t="shared" si="9"/>
        <v>0</v>
      </c>
      <c r="AW20" s="638" t="str">
        <f t="shared" si="4"/>
        <v/>
      </c>
      <c r="AX20" s="639" t="str">
        <f t="shared" si="5"/>
        <v/>
      </c>
    </row>
    <row r="21" spans="1:50" s="375" customFormat="1" ht="30" customHeight="1">
      <c r="A21" s="415">
        <f>ROWS(A$11:A21)</f>
        <v>11</v>
      </c>
      <c r="B21" s="1346"/>
      <c r="C21" s="1346"/>
      <c r="D21" s="1346"/>
      <c r="E21" s="416"/>
      <c r="F21" s="416"/>
      <c r="G21" s="608"/>
      <c r="H21" s="608"/>
      <c r="I21" s="603"/>
      <c r="J21" s="604"/>
      <c r="K21" s="410"/>
      <c r="L21" s="1339"/>
      <c r="M21" s="1339"/>
      <c r="N21" s="1341"/>
      <c r="O21" s="407"/>
      <c r="P21" s="407"/>
      <c r="Q21" s="1344"/>
      <c r="R21" s="1329"/>
      <c r="S21" s="414"/>
      <c r="T21" s="408">
        <f t="shared" si="7"/>
        <v>0</v>
      </c>
      <c r="U21" s="407"/>
      <c r="V21" s="407"/>
      <c r="W21" s="407"/>
      <c r="X21" s="407"/>
      <c r="Y21" s="407"/>
      <c r="Z21" s="407"/>
      <c r="AA21" s="413"/>
      <c r="AB21" s="1333"/>
      <c r="AC21" s="412"/>
      <c r="AD21" s="1333"/>
      <c r="AE21" s="1319"/>
      <c r="AF21" s="1320"/>
      <c r="AG21" s="1320"/>
      <c r="AH21" s="397"/>
      <c r="AI21" s="636" t="str">
        <f t="shared" si="8"/>
        <v>-</v>
      </c>
      <c r="AQ21" s="638">
        <f t="shared" si="6"/>
        <v>20</v>
      </c>
      <c r="AR21" s="638" t="str">
        <f t="shared" si="0"/>
        <v/>
      </c>
      <c r="AS21" s="638" t="str">
        <f t="shared" si="1"/>
        <v/>
      </c>
      <c r="AT21" s="638" t="str">
        <f t="shared" si="2"/>
        <v/>
      </c>
      <c r="AU21" s="638" t="str">
        <f t="shared" si="9"/>
        <v/>
      </c>
      <c r="AV21" s="638">
        <f t="shared" si="9"/>
        <v>0</v>
      </c>
      <c r="AW21" s="638" t="str">
        <f t="shared" si="4"/>
        <v/>
      </c>
      <c r="AX21" s="639" t="str">
        <f t="shared" si="5"/>
        <v/>
      </c>
    </row>
    <row r="22" spans="1:50" s="375" customFormat="1" ht="30" customHeight="1">
      <c r="A22" s="415">
        <f>ROWS(A$11:A22)</f>
        <v>12</v>
      </c>
      <c r="B22" s="1346"/>
      <c r="C22" s="1346"/>
      <c r="D22" s="1346"/>
      <c r="E22" s="416"/>
      <c r="F22" s="416"/>
      <c r="G22" s="608"/>
      <c r="H22" s="608"/>
      <c r="I22" s="603"/>
      <c r="J22" s="604"/>
      <c r="K22" s="410"/>
      <c r="L22" s="1339"/>
      <c r="M22" s="1339"/>
      <c r="N22" s="1341"/>
      <c r="O22" s="407"/>
      <c r="P22" s="407"/>
      <c r="Q22" s="1344"/>
      <c r="R22" s="1329"/>
      <c r="S22" s="414"/>
      <c r="T22" s="408">
        <f t="shared" si="7"/>
        <v>0</v>
      </c>
      <c r="U22" s="407"/>
      <c r="V22" s="407"/>
      <c r="W22" s="407"/>
      <c r="X22" s="407"/>
      <c r="Y22" s="407"/>
      <c r="Z22" s="407"/>
      <c r="AA22" s="413"/>
      <c r="AB22" s="1333"/>
      <c r="AC22" s="412"/>
      <c r="AD22" s="1333"/>
      <c r="AE22" s="1319"/>
      <c r="AF22" s="1320"/>
      <c r="AG22" s="1320"/>
      <c r="AH22" s="397"/>
      <c r="AI22" s="636" t="str">
        <f t="shared" si="8"/>
        <v>-</v>
      </c>
      <c r="AQ22" s="638">
        <f t="shared" si="6"/>
        <v>21</v>
      </c>
      <c r="AR22" s="638" t="str">
        <f t="shared" si="0"/>
        <v/>
      </c>
      <c r="AS22" s="638" t="str">
        <f t="shared" si="1"/>
        <v/>
      </c>
      <c r="AT22" s="638" t="str">
        <f t="shared" si="2"/>
        <v/>
      </c>
      <c r="AU22" s="638" t="str">
        <f t="shared" si="9"/>
        <v/>
      </c>
      <c r="AV22" s="638">
        <f t="shared" si="9"/>
        <v>0</v>
      </c>
      <c r="AW22" s="638" t="str">
        <f t="shared" si="4"/>
        <v/>
      </c>
      <c r="AX22" s="639" t="str">
        <f t="shared" si="5"/>
        <v/>
      </c>
    </row>
    <row r="23" spans="1:50" s="375" customFormat="1" ht="30" customHeight="1">
      <c r="A23" s="415">
        <f>ROWS(A$11:A23)</f>
        <v>13</v>
      </c>
      <c r="B23" s="1346"/>
      <c r="C23" s="1346"/>
      <c r="D23" s="1346"/>
      <c r="E23" s="416"/>
      <c r="F23" s="416"/>
      <c r="G23" s="608"/>
      <c r="H23" s="608"/>
      <c r="I23" s="603"/>
      <c r="J23" s="604"/>
      <c r="K23" s="410"/>
      <c r="L23" s="1339"/>
      <c r="M23" s="1339"/>
      <c r="N23" s="1341"/>
      <c r="O23" s="407"/>
      <c r="P23" s="407"/>
      <c r="Q23" s="1344"/>
      <c r="R23" s="1329"/>
      <c r="S23" s="414"/>
      <c r="T23" s="408">
        <f t="shared" si="7"/>
        <v>0</v>
      </c>
      <c r="U23" s="407"/>
      <c r="V23" s="407"/>
      <c r="W23" s="407"/>
      <c r="X23" s="407"/>
      <c r="Y23" s="407"/>
      <c r="Z23" s="407"/>
      <c r="AA23" s="413"/>
      <c r="AB23" s="1333"/>
      <c r="AC23" s="412"/>
      <c r="AD23" s="1333"/>
      <c r="AE23" s="1319"/>
      <c r="AF23" s="1320"/>
      <c r="AG23" s="1320"/>
      <c r="AH23" s="397"/>
      <c r="AI23" s="636" t="str">
        <f t="shared" si="8"/>
        <v>-</v>
      </c>
      <c r="AQ23" s="638">
        <f t="shared" si="6"/>
        <v>22</v>
      </c>
      <c r="AR23" s="638" t="str">
        <f t="shared" si="0"/>
        <v/>
      </c>
      <c r="AS23" s="638" t="str">
        <f t="shared" si="1"/>
        <v/>
      </c>
      <c r="AT23" s="638" t="str">
        <f t="shared" si="2"/>
        <v/>
      </c>
      <c r="AU23" s="638" t="str">
        <f t="shared" si="9"/>
        <v/>
      </c>
      <c r="AV23" s="638">
        <f t="shared" si="9"/>
        <v>0</v>
      </c>
      <c r="AW23" s="638" t="str">
        <f t="shared" si="4"/>
        <v/>
      </c>
      <c r="AX23" s="639" t="str">
        <f t="shared" si="5"/>
        <v/>
      </c>
    </row>
    <row r="24" spans="1:50" s="375" customFormat="1" ht="30" customHeight="1">
      <c r="A24" s="415">
        <f>ROWS(A$11:A24)</f>
        <v>14</v>
      </c>
      <c r="B24" s="1346"/>
      <c r="C24" s="1346"/>
      <c r="D24" s="1346"/>
      <c r="E24" s="416"/>
      <c r="F24" s="416"/>
      <c r="G24" s="608"/>
      <c r="H24" s="608"/>
      <c r="I24" s="603"/>
      <c r="J24" s="604"/>
      <c r="K24" s="410"/>
      <c r="L24" s="1339"/>
      <c r="M24" s="1339"/>
      <c r="N24" s="1341"/>
      <c r="O24" s="407"/>
      <c r="P24" s="407"/>
      <c r="Q24" s="1344"/>
      <c r="R24" s="1329"/>
      <c r="S24" s="414"/>
      <c r="T24" s="408">
        <f t="shared" si="7"/>
        <v>0</v>
      </c>
      <c r="U24" s="407"/>
      <c r="V24" s="407"/>
      <c r="W24" s="407"/>
      <c r="X24" s="407"/>
      <c r="Y24" s="407"/>
      <c r="Z24" s="407"/>
      <c r="AA24" s="413"/>
      <c r="AB24" s="1333"/>
      <c r="AC24" s="412"/>
      <c r="AD24" s="1333"/>
      <c r="AE24" s="1319"/>
      <c r="AF24" s="1320"/>
      <c r="AG24" s="1320"/>
      <c r="AH24" s="397"/>
      <c r="AI24" s="636" t="str">
        <f t="shared" si="8"/>
        <v>-</v>
      </c>
      <c r="AQ24" s="638">
        <f t="shared" si="6"/>
        <v>23</v>
      </c>
      <c r="AR24" s="638" t="str">
        <f t="shared" si="0"/>
        <v/>
      </c>
      <c r="AS24" s="638" t="str">
        <f t="shared" si="1"/>
        <v/>
      </c>
      <c r="AT24" s="638" t="str">
        <f t="shared" si="2"/>
        <v/>
      </c>
      <c r="AU24" s="638" t="str">
        <f t="shared" si="9"/>
        <v/>
      </c>
      <c r="AV24" s="638">
        <f t="shared" si="9"/>
        <v>0</v>
      </c>
      <c r="AW24" s="638" t="str">
        <f t="shared" si="4"/>
        <v/>
      </c>
      <c r="AX24" s="639" t="str">
        <f t="shared" si="5"/>
        <v/>
      </c>
    </row>
    <row r="25" spans="1:50" s="375" customFormat="1" ht="30" customHeight="1">
      <c r="A25" s="415">
        <f>ROWS(A$11:A25)</f>
        <v>15</v>
      </c>
      <c r="B25" s="1346"/>
      <c r="C25" s="1346"/>
      <c r="D25" s="1346"/>
      <c r="E25" s="416"/>
      <c r="F25" s="416"/>
      <c r="G25" s="608"/>
      <c r="H25" s="608"/>
      <c r="I25" s="603"/>
      <c r="J25" s="604"/>
      <c r="K25" s="410"/>
      <c r="L25" s="1339"/>
      <c r="M25" s="1339"/>
      <c r="N25" s="1341"/>
      <c r="O25" s="407"/>
      <c r="P25" s="407"/>
      <c r="Q25" s="1344"/>
      <c r="R25" s="1329"/>
      <c r="S25" s="414"/>
      <c r="T25" s="408">
        <f t="shared" si="7"/>
        <v>0</v>
      </c>
      <c r="U25" s="407"/>
      <c r="V25" s="407"/>
      <c r="W25" s="407"/>
      <c r="X25" s="407"/>
      <c r="Y25" s="407"/>
      <c r="Z25" s="407"/>
      <c r="AA25" s="413"/>
      <c r="AB25" s="1333"/>
      <c r="AC25" s="412"/>
      <c r="AD25" s="1333"/>
      <c r="AE25" s="1319"/>
      <c r="AF25" s="1320"/>
      <c r="AG25" s="1320"/>
      <c r="AH25" s="397"/>
      <c r="AI25" s="636" t="str">
        <f t="shared" si="8"/>
        <v>-</v>
      </c>
      <c r="AQ25" s="638">
        <f t="shared" si="6"/>
        <v>24</v>
      </c>
      <c r="AR25" s="638" t="str">
        <f t="shared" si="0"/>
        <v/>
      </c>
      <c r="AS25" s="638" t="str">
        <f t="shared" si="1"/>
        <v/>
      </c>
      <c r="AT25" s="638" t="str">
        <f t="shared" si="2"/>
        <v/>
      </c>
      <c r="AU25" s="638" t="str">
        <f t="shared" si="9"/>
        <v/>
      </c>
      <c r="AV25" s="638">
        <f t="shared" si="9"/>
        <v>0</v>
      </c>
      <c r="AW25" s="638" t="str">
        <f t="shared" si="4"/>
        <v/>
      </c>
      <c r="AX25" s="639" t="str">
        <f t="shared" si="5"/>
        <v/>
      </c>
    </row>
    <row r="26" spans="1:50" s="375" customFormat="1" ht="30" customHeight="1">
      <c r="A26" s="415">
        <f>ROWS(A$11:A26)</f>
        <v>16</v>
      </c>
      <c r="B26" s="1346"/>
      <c r="C26" s="1346"/>
      <c r="D26" s="1346"/>
      <c r="E26" s="416"/>
      <c r="F26" s="416"/>
      <c r="G26" s="608"/>
      <c r="H26" s="608"/>
      <c r="I26" s="603"/>
      <c r="J26" s="604"/>
      <c r="K26" s="410"/>
      <c r="L26" s="1339"/>
      <c r="M26" s="1339"/>
      <c r="N26" s="1341"/>
      <c r="O26" s="407"/>
      <c r="P26" s="407"/>
      <c r="Q26" s="1344"/>
      <c r="R26" s="1329"/>
      <c r="S26" s="414"/>
      <c r="T26" s="408">
        <f t="shared" si="7"/>
        <v>0</v>
      </c>
      <c r="U26" s="407"/>
      <c r="V26" s="407"/>
      <c r="W26" s="407"/>
      <c r="X26" s="407"/>
      <c r="Y26" s="407"/>
      <c r="Z26" s="407"/>
      <c r="AA26" s="413"/>
      <c r="AB26" s="1333"/>
      <c r="AC26" s="412"/>
      <c r="AD26" s="1333"/>
      <c r="AE26" s="1319"/>
      <c r="AF26" s="1320"/>
      <c r="AG26" s="1320"/>
      <c r="AH26" s="397"/>
      <c r="AI26" s="636" t="str">
        <f t="shared" si="8"/>
        <v>-</v>
      </c>
      <c r="AQ26" s="638">
        <f t="shared" si="6"/>
        <v>25</v>
      </c>
      <c r="AR26" s="638" t="str">
        <f t="shared" si="0"/>
        <v/>
      </c>
      <c r="AS26" s="638" t="str">
        <f t="shared" si="1"/>
        <v/>
      </c>
      <c r="AT26" s="638" t="str">
        <f t="shared" si="2"/>
        <v/>
      </c>
      <c r="AU26" s="638" t="str">
        <f t="shared" si="9"/>
        <v/>
      </c>
      <c r="AV26" s="638">
        <f t="shared" si="9"/>
        <v>0</v>
      </c>
      <c r="AW26" s="638" t="str">
        <f t="shared" si="4"/>
        <v/>
      </c>
      <c r="AX26" s="639" t="str">
        <f t="shared" si="5"/>
        <v/>
      </c>
    </row>
    <row r="27" spans="1:50" s="375" customFormat="1" ht="30" customHeight="1">
      <c r="A27" s="415">
        <f>ROWS(A$11:A27)</f>
        <v>17</v>
      </c>
      <c r="B27" s="1347"/>
      <c r="C27" s="1348"/>
      <c r="D27" s="1349"/>
      <c r="E27" s="416"/>
      <c r="F27" s="416"/>
      <c r="G27" s="603"/>
      <c r="H27" s="603"/>
      <c r="I27" s="603"/>
      <c r="J27" s="604"/>
      <c r="K27" s="410"/>
      <c r="L27" s="1339"/>
      <c r="M27" s="1339"/>
      <c r="N27" s="1341"/>
      <c r="O27" s="407"/>
      <c r="P27" s="407"/>
      <c r="Q27" s="1344"/>
      <c r="R27" s="1329"/>
      <c r="S27" s="414"/>
      <c r="T27" s="408">
        <f t="shared" si="7"/>
        <v>0</v>
      </c>
      <c r="U27" s="407"/>
      <c r="V27" s="407"/>
      <c r="W27" s="407"/>
      <c r="X27" s="407"/>
      <c r="Y27" s="407"/>
      <c r="Z27" s="407"/>
      <c r="AA27" s="413"/>
      <c r="AB27" s="1333"/>
      <c r="AC27" s="412"/>
      <c r="AD27" s="1333"/>
      <c r="AE27" s="1335"/>
      <c r="AF27" s="1336"/>
      <c r="AG27" s="1336"/>
      <c r="AH27" s="397"/>
      <c r="AI27" s="636" t="str">
        <f t="shared" si="8"/>
        <v>-</v>
      </c>
      <c r="AQ27" s="638">
        <f t="shared" si="6"/>
        <v>26</v>
      </c>
      <c r="AR27" s="638" t="str">
        <f t="shared" si="0"/>
        <v/>
      </c>
      <c r="AS27" s="638" t="str">
        <f t="shared" si="1"/>
        <v/>
      </c>
      <c r="AT27" s="638" t="str">
        <f t="shared" si="2"/>
        <v/>
      </c>
      <c r="AU27" s="638" t="str">
        <f t="shared" si="9"/>
        <v/>
      </c>
      <c r="AV27" s="638">
        <f t="shared" si="9"/>
        <v>0</v>
      </c>
      <c r="AW27" s="638" t="str">
        <f t="shared" si="4"/>
        <v/>
      </c>
      <c r="AX27" s="639" t="str">
        <f t="shared" si="5"/>
        <v/>
      </c>
    </row>
    <row r="28" spans="1:50" s="375" customFormat="1" ht="30" customHeight="1">
      <c r="A28" s="415">
        <f>ROWS(A$11:A28)</f>
        <v>18</v>
      </c>
      <c r="B28" s="1347"/>
      <c r="C28" s="1348"/>
      <c r="D28" s="1349"/>
      <c r="E28" s="416"/>
      <c r="F28" s="416"/>
      <c r="G28" s="603"/>
      <c r="H28" s="606"/>
      <c r="I28" s="606"/>
      <c r="J28" s="607"/>
      <c r="K28" s="410"/>
      <c r="L28" s="1339"/>
      <c r="M28" s="1339"/>
      <c r="N28" s="1341"/>
      <c r="O28" s="407"/>
      <c r="P28" s="407"/>
      <c r="Q28" s="1344"/>
      <c r="R28" s="1329"/>
      <c r="S28" s="414"/>
      <c r="T28" s="408">
        <f t="shared" si="7"/>
        <v>0</v>
      </c>
      <c r="U28" s="407"/>
      <c r="V28" s="407"/>
      <c r="W28" s="407"/>
      <c r="X28" s="407"/>
      <c r="Y28" s="407"/>
      <c r="Z28" s="407"/>
      <c r="AA28" s="413"/>
      <c r="AB28" s="1333"/>
      <c r="AC28" s="412"/>
      <c r="AD28" s="1333"/>
      <c r="AE28" s="1319"/>
      <c r="AF28" s="1320"/>
      <c r="AG28" s="1320"/>
      <c r="AH28" s="397"/>
      <c r="AI28" s="636" t="str">
        <f t="shared" si="8"/>
        <v>-</v>
      </c>
      <c r="AQ28" s="638">
        <f t="shared" si="6"/>
        <v>27</v>
      </c>
      <c r="AR28" s="638" t="str">
        <f t="shared" si="0"/>
        <v/>
      </c>
      <c r="AS28" s="638" t="str">
        <f t="shared" si="1"/>
        <v/>
      </c>
      <c r="AT28" s="638" t="str">
        <f t="shared" si="2"/>
        <v/>
      </c>
      <c r="AU28" s="638" t="str">
        <f t="shared" si="9"/>
        <v/>
      </c>
      <c r="AV28" s="638">
        <f t="shared" si="9"/>
        <v>0</v>
      </c>
      <c r="AW28" s="638" t="str">
        <f t="shared" si="4"/>
        <v/>
      </c>
      <c r="AX28" s="639" t="str">
        <f t="shared" si="5"/>
        <v/>
      </c>
    </row>
    <row r="29" spans="1:50" s="375" customFormat="1" ht="30" customHeight="1">
      <c r="A29" s="415">
        <f>ROWS(A$11:A29)</f>
        <v>19</v>
      </c>
      <c r="B29" s="1346"/>
      <c r="C29" s="1346"/>
      <c r="D29" s="1346"/>
      <c r="E29" s="416"/>
      <c r="F29" s="416"/>
      <c r="G29" s="608"/>
      <c r="H29" s="608"/>
      <c r="I29" s="603"/>
      <c r="J29" s="604"/>
      <c r="K29" s="410"/>
      <c r="L29" s="1339"/>
      <c r="M29" s="1339"/>
      <c r="N29" s="1341"/>
      <c r="O29" s="407"/>
      <c r="P29" s="407"/>
      <c r="Q29" s="1344"/>
      <c r="R29" s="1329"/>
      <c r="S29" s="414"/>
      <c r="T29" s="408">
        <f t="shared" si="7"/>
        <v>0</v>
      </c>
      <c r="U29" s="407"/>
      <c r="V29" s="407"/>
      <c r="W29" s="407"/>
      <c r="X29" s="407"/>
      <c r="Y29" s="407"/>
      <c r="Z29" s="407"/>
      <c r="AA29" s="413"/>
      <c r="AB29" s="1333"/>
      <c r="AC29" s="412"/>
      <c r="AD29" s="1333"/>
      <c r="AE29" s="1319"/>
      <c r="AF29" s="1320"/>
      <c r="AG29" s="1320"/>
      <c r="AH29" s="397"/>
      <c r="AI29" s="636" t="str">
        <f t="shared" si="8"/>
        <v>-</v>
      </c>
      <c r="AQ29" s="638">
        <f t="shared" si="6"/>
        <v>28</v>
      </c>
      <c r="AR29" s="638" t="str">
        <f t="shared" si="0"/>
        <v/>
      </c>
      <c r="AS29" s="638" t="str">
        <f t="shared" si="1"/>
        <v/>
      </c>
      <c r="AT29" s="638" t="str">
        <f t="shared" si="2"/>
        <v/>
      </c>
      <c r="AU29" s="638" t="str">
        <f t="shared" si="9"/>
        <v/>
      </c>
      <c r="AV29" s="638">
        <f t="shared" si="9"/>
        <v>0</v>
      </c>
      <c r="AW29" s="638" t="str">
        <f t="shared" si="4"/>
        <v/>
      </c>
      <c r="AX29" s="639" t="str">
        <f t="shared" si="5"/>
        <v/>
      </c>
    </row>
    <row r="30" spans="1:50" s="375" customFormat="1" ht="30" customHeight="1">
      <c r="A30" s="415">
        <f>ROWS(A$11:A30)</f>
        <v>20</v>
      </c>
      <c r="B30" s="1346"/>
      <c r="C30" s="1346"/>
      <c r="D30" s="1346"/>
      <c r="E30" s="416"/>
      <c r="F30" s="416"/>
      <c r="G30" s="608"/>
      <c r="H30" s="608"/>
      <c r="I30" s="603"/>
      <c r="J30" s="604"/>
      <c r="K30" s="410"/>
      <c r="L30" s="1339"/>
      <c r="M30" s="1339"/>
      <c r="N30" s="1341"/>
      <c r="O30" s="407"/>
      <c r="P30" s="407"/>
      <c r="Q30" s="1344"/>
      <c r="R30" s="1329"/>
      <c r="S30" s="414"/>
      <c r="T30" s="408">
        <f t="shared" si="7"/>
        <v>0</v>
      </c>
      <c r="U30" s="407"/>
      <c r="V30" s="407"/>
      <c r="W30" s="407"/>
      <c r="X30" s="407"/>
      <c r="Y30" s="407"/>
      <c r="Z30" s="407"/>
      <c r="AA30" s="413"/>
      <c r="AB30" s="1333"/>
      <c r="AC30" s="412"/>
      <c r="AD30" s="1333"/>
      <c r="AE30" s="1319"/>
      <c r="AF30" s="1320"/>
      <c r="AG30" s="1320"/>
      <c r="AH30" s="397"/>
      <c r="AI30" s="636" t="str">
        <f t="shared" si="8"/>
        <v>-</v>
      </c>
      <c r="AQ30" s="638">
        <f t="shared" si="6"/>
        <v>29</v>
      </c>
      <c r="AR30" s="638" t="str">
        <f t="shared" si="0"/>
        <v/>
      </c>
      <c r="AS30" s="638" t="str">
        <f t="shared" si="1"/>
        <v/>
      </c>
      <c r="AT30" s="638" t="str">
        <f t="shared" si="2"/>
        <v/>
      </c>
      <c r="AU30" s="638" t="str">
        <f t="shared" si="9"/>
        <v/>
      </c>
      <c r="AV30" s="638">
        <f t="shared" si="9"/>
        <v>0</v>
      </c>
      <c r="AW30" s="638" t="str">
        <f t="shared" si="4"/>
        <v/>
      </c>
      <c r="AX30" s="639" t="str">
        <f t="shared" si="5"/>
        <v/>
      </c>
    </row>
    <row r="31" spans="1:50" s="375" customFormat="1" ht="30" customHeight="1">
      <c r="A31" s="415">
        <f>ROWS(A$11:A31)</f>
        <v>21</v>
      </c>
      <c r="B31" s="1346"/>
      <c r="C31" s="1346"/>
      <c r="D31" s="1346"/>
      <c r="E31" s="416"/>
      <c r="F31" s="416"/>
      <c r="G31" s="608"/>
      <c r="H31" s="608"/>
      <c r="I31" s="603"/>
      <c r="J31" s="604"/>
      <c r="K31" s="410"/>
      <c r="L31" s="1339"/>
      <c r="M31" s="1339"/>
      <c r="N31" s="1341"/>
      <c r="O31" s="407"/>
      <c r="P31" s="407"/>
      <c r="Q31" s="1344"/>
      <c r="R31" s="1329"/>
      <c r="S31" s="414"/>
      <c r="T31" s="408">
        <f t="shared" si="7"/>
        <v>0</v>
      </c>
      <c r="U31" s="407"/>
      <c r="V31" s="407"/>
      <c r="W31" s="407"/>
      <c r="X31" s="407"/>
      <c r="Y31" s="407"/>
      <c r="Z31" s="407"/>
      <c r="AA31" s="413"/>
      <c r="AB31" s="1333"/>
      <c r="AC31" s="412"/>
      <c r="AD31" s="1333"/>
      <c r="AE31" s="1319"/>
      <c r="AF31" s="1320"/>
      <c r="AG31" s="1320"/>
      <c r="AH31" s="397"/>
      <c r="AI31" s="636" t="str">
        <f t="shared" si="8"/>
        <v>-</v>
      </c>
      <c r="AQ31" s="638">
        <f t="shared" si="6"/>
        <v>30</v>
      </c>
      <c r="AR31" s="638" t="str">
        <f t="shared" si="0"/>
        <v/>
      </c>
      <c r="AS31" s="638" t="str">
        <f t="shared" si="1"/>
        <v/>
      </c>
      <c r="AT31" s="638" t="str">
        <f t="shared" si="2"/>
        <v/>
      </c>
      <c r="AU31" s="638" t="str">
        <f t="shared" si="9"/>
        <v/>
      </c>
      <c r="AV31" s="638">
        <f t="shared" si="9"/>
        <v>0</v>
      </c>
      <c r="AW31" s="638" t="str">
        <f t="shared" si="4"/>
        <v/>
      </c>
      <c r="AX31" s="639" t="str">
        <f t="shared" si="5"/>
        <v/>
      </c>
    </row>
    <row r="32" spans="1:50" s="375" customFormat="1" ht="30" customHeight="1">
      <c r="A32" s="415">
        <f>ROWS(A$11:A32)</f>
        <v>22</v>
      </c>
      <c r="B32" s="1346"/>
      <c r="C32" s="1346"/>
      <c r="D32" s="1346"/>
      <c r="E32" s="416"/>
      <c r="F32" s="416"/>
      <c r="G32" s="608"/>
      <c r="H32" s="608"/>
      <c r="I32" s="603"/>
      <c r="J32" s="604"/>
      <c r="K32" s="410"/>
      <c r="L32" s="1339"/>
      <c r="M32" s="1339"/>
      <c r="N32" s="1341"/>
      <c r="O32" s="407"/>
      <c r="P32" s="407"/>
      <c r="Q32" s="1344"/>
      <c r="R32" s="1329"/>
      <c r="S32" s="414"/>
      <c r="T32" s="408">
        <f t="shared" si="7"/>
        <v>0</v>
      </c>
      <c r="U32" s="407"/>
      <c r="V32" s="407"/>
      <c r="W32" s="407"/>
      <c r="X32" s="407"/>
      <c r="Y32" s="407"/>
      <c r="Z32" s="407"/>
      <c r="AA32" s="413"/>
      <c r="AB32" s="1333"/>
      <c r="AC32" s="412"/>
      <c r="AD32" s="1333"/>
      <c r="AE32" s="1319"/>
      <c r="AF32" s="1320"/>
      <c r="AG32" s="1320"/>
      <c r="AH32" s="397"/>
      <c r="AI32" s="636" t="str">
        <f t="shared" si="8"/>
        <v>-</v>
      </c>
      <c r="AQ32" s="638">
        <f t="shared" si="6"/>
        <v>31</v>
      </c>
      <c r="AR32" s="638" t="str">
        <f t="shared" si="0"/>
        <v/>
      </c>
      <c r="AS32" s="638" t="str">
        <f t="shared" si="1"/>
        <v/>
      </c>
      <c r="AT32" s="638" t="str">
        <f t="shared" si="2"/>
        <v/>
      </c>
      <c r="AU32" s="638" t="str">
        <f t="shared" si="9"/>
        <v/>
      </c>
      <c r="AV32" s="638">
        <f t="shared" si="9"/>
        <v>0</v>
      </c>
      <c r="AW32" s="638" t="str">
        <f t="shared" si="4"/>
        <v/>
      </c>
      <c r="AX32" s="639" t="str">
        <f t="shared" si="5"/>
        <v/>
      </c>
    </row>
    <row r="33" spans="1:50" s="375" customFormat="1" ht="30" customHeight="1">
      <c r="A33" s="415">
        <f>ROWS(A$11:A33)</f>
        <v>23</v>
      </c>
      <c r="B33" s="1346"/>
      <c r="C33" s="1346"/>
      <c r="D33" s="1346"/>
      <c r="E33" s="416"/>
      <c r="F33" s="416"/>
      <c r="G33" s="608"/>
      <c r="H33" s="608"/>
      <c r="I33" s="603"/>
      <c r="J33" s="604"/>
      <c r="K33" s="410"/>
      <c r="L33" s="1339"/>
      <c r="M33" s="1339"/>
      <c r="N33" s="1341"/>
      <c r="O33" s="407"/>
      <c r="P33" s="407"/>
      <c r="Q33" s="1344"/>
      <c r="R33" s="1329"/>
      <c r="S33" s="414"/>
      <c r="T33" s="408">
        <f t="shared" si="7"/>
        <v>0</v>
      </c>
      <c r="U33" s="407"/>
      <c r="V33" s="407"/>
      <c r="W33" s="407"/>
      <c r="X33" s="407"/>
      <c r="Y33" s="407"/>
      <c r="Z33" s="407"/>
      <c r="AA33" s="413"/>
      <c r="AB33" s="1333"/>
      <c r="AC33" s="412"/>
      <c r="AD33" s="1333"/>
      <c r="AE33" s="1319"/>
      <c r="AF33" s="1320"/>
      <c r="AG33" s="1320"/>
      <c r="AH33" s="397"/>
      <c r="AI33" s="636" t="str">
        <f t="shared" si="8"/>
        <v>-</v>
      </c>
      <c r="AQ33" s="638">
        <f t="shared" si="6"/>
        <v>32</v>
      </c>
      <c r="AR33" s="638" t="str">
        <f t="shared" si="0"/>
        <v/>
      </c>
      <c r="AS33" s="638" t="str">
        <f t="shared" si="1"/>
        <v/>
      </c>
      <c r="AT33" s="638" t="str">
        <f t="shared" si="2"/>
        <v/>
      </c>
      <c r="AU33" s="638" t="str">
        <f t="shared" si="9"/>
        <v/>
      </c>
      <c r="AV33" s="638">
        <f t="shared" si="9"/>
        <v>0</v>
      </c>
      <c r="AW33" s="638" t="str">
        <f t="shared" si="4"/>
        <v/>
      </c>
      <c r="AX33" s="639" t="str">
        <f t="shared" si="5"/>
        <v/>
      </c>
    </row>
    <row r="34" spans="1:50" s="375" customFormat="1" ht="30" customHeight="1">
      <c r="A34" s="415">
        <f>ROWS(A$11:A34)</f>
        <v>24</v>
      </c>
      <c r="B34" s="1347"/>
      <c r="C34" s="1348"/>
      <c r="D34" s="1349"/>
      <c r="E34" s="416"/>
      <c r="F34" s="416"/>
      <c r="G34" s="603"/>
      <c r="H34" s="603"/>
      <c r="I34" s="603"/>
      <c r="J34" s="604"/>
      <c r="K34" s="410"/>
      <c r="L34" s="1339"/>
      <c r="M34" s="1339"/>
      <c r="N34" s="1341"/>
      <c r="O34" s="407"/>
      <c r="P34" s="407"/>
      <c r="Q34" s="1344"/>
      <c r="R34" s="1329"/>
      <c r="S34" s="414"/>
      <c r="T34" s="408">
        <f t="shared" si="7"/>
        <v>0</v>
      </c>
      <c r="U34" s="407"/>
      <c r="V34" s="407"/>
      <c r="W34" s="407"/>
      <c r="X34" s="407"/>
      <c r="Y34" s="407"/>
      <c r="Z34" s="407"/>
      <c r="AA34" s="413"/>
      <c r="AB34" s="1333"/>
      <c r="AC34" s="412"/>
      <c r="AD34" s="1333"/>
      <c r="AE34" s="1319"/>
      <c r="AF34" s="1320"/>
      <c r="AG34" s="1320"/>
      <c r="AH34" s="397"/>
      <c r="AI34" s="636" t="str">
        <f t="shared" si="8"/>
        <v>-</v>
      </c>
      <c r="AQ34" s="638">
        <f t="shared" si="6"/>
        <v>33</v>
      </c>
      <c r="AR34" s="638" t="str">
        <f t="shared" si="0"/>
        <v/>
      </c>
      <c r="AS34" s="638" t="str">
        <f t="shared" si="1"/>
        <v/>
      </c>
      <c r="AT34" s="638" t="str">
        <f t="shared" si="2"/>
        <v/>
      </c>
      <c r="AU34" s="638" t="str">
        <f t="shared" si="9"/>
        <v/>
      </c>
      <c r="AV34" s="638">
        <f t="shared" si="9"/>
        <v>0</v>
      </c>
      <c r="AW34" s="638" t="str">
        <f t="shared" si="4"/>
        <v/>
      </c>
      <c r="AX34" s="639" t="str">
        <f t="shared" si="5"/>
        <v/>
      </c>
    </row>
    <row r="35" spans="1:50" s="375" customFormat="1" ht="30" customHeight="1">
      <c r="A35" s="415">
        <f>ROWS(A$11:A35)</f>
        <v>25</v>
      </c>
      <c r="B35" s="1346"/>
      <c r="C35" s="1346"/>
      <c r="D35" s="1346"/>
      <c r="E35" s="416"/>
      <c r="F35" s="416"/>
      <c r="G35" s="608"/>
      <c r="H35" s="608"/>
      <c r="I35" s="603"/>
      <c r="J35" s="604"/>
      <c r="K35" s="410"/>
      <c r="L35" s="1339"/>
      <c r="M35" s="1339"/>
      <c r="N35" s="1341"/>
      <c r="O35" s="407"/>
      <c r="P35" s="407"/>
      <c r="Q35" s="1344"/>
      <c r="R35" s="1329"/>
      <c r="S35" s="414"/>
      <c r="T35" s="408">
        <f t="shared" si="7"/>
        <v>0</v>
      </c>
      <c r="U35" s="407"/>
      <c r="V35" s="407"/>
      <c r="W35" s="407"/>
      <c r="X35" s="407"/>
      <c r="Y35" s="407"/>
      <c r="Z35" s="407"/>
      <c r="AA35" s="413"/>
      <c r="AB35" s="1333"/>
      <c r="AC35" s="412"/>
      <c r="AD35" s="1333"/>
      <c r="AE35" s="1319"/>
      <c r="AF35" s="1320"/>
      <c r="AG35" s="1320"/>
      <c r="AH35" s="397"/>
      <c r="AI35" s="636" t="str">
        <f t="shared" si="8"/>
        <v>-</v>
      </c>
      <c r="AQ35" s="638">
        <f t="shared" si="6"/>
        <v>34</v>
      </c>
      <c r="AR35" s="638" t="str">
        <f t="shared" si="0"/>
        <v/>
      </c>
      <c r="AS35" s="638" t="str">
        <f t="shared" si="1"/>
        <v/>
      </c>
      <c r="AT35" s="638" t="str">
        <f t="shared" si="2"/>
        <v/>
      </c>
      <c r="AU35" s="638" t="str">
        <f t="shared" ref="AU35:AV50" si="10">IF(S44="","",S44)</f>
        <v/>
      </c>
      <c r="AV35" s="638">
        <f t="shared" si="10"/>
        <v>0</v>
      </c>
      <c r="AW35" s="638" t="str">
        <f t="shared" si="4"/>
        <v/>
      </c>
      <c r="AX35" s="639" t="str">
        <f t="shared" si="5"/>
        <v/>
      </c>
    </row>
    <row r="36" spans="1:50" s="375" customFormat="1" ht="30" customHeight="1">
      <c r="A36" s="415">
        <f>ROWS(A$11:A36)</f>
        <v>26</v>
      </c>
      <c r="B36" s="1346"/>
      <c r="C36" s="1346"/>
      <c r="D36" s="1346"/>
      <c r="E36" s="416"/>
      <c r="F36" s="416"/>
      <c r="G36" s="608"/>
      <c r="H36" s="608"/>
      <c r="I36" s="603"/>
      <c r="J36" s="604"/>
      <c r="K36" s="410"/>
      <c r="L36" s="1339"/>
      <c r="M36" s="1339"/>
      <c r="N36" s="1341"/>
      <c r="O36" s="407"/>
      <c r="P36" s="407"/>
      <c r="Q36" s="1344"/>
      <c r="R36" s="1329"/>
      <c r="S36" s="414"/>
      <c r="T36" s="408">
        <f t="shared" si="7"/>
        <v>0</v>
      </c>
      <c r="U36" s="407"/>
      <c r="V36" s="407"/>
      <c r="W36" s="407"/>
      <c r="X36" s="407"/>
      <c r="Y36" s="407"/>
      <c r="Z36" s="407"/>
      <c r="AA36" s="413"/>
      <c r="AB36" s="1333"/>
      <c r="AC36" s="412"/>
      <c r="AD36" s="1333"/>
      <c r="AE36" s="1319"/>
      <c r="AF36" s="1320"/>
      <c r="AG36" s="1320"/>
      <c r="AH36" s="397"/>
      <c r="AI36" s="636" t="str">
        <f t="shared" si="8"/>
        <v>-</v>
      </c>
      <c r="AQ36" s="638">
        <f t="shared" si="6"/>
        <v>35</v>
      </c>
      <c r="AR36" s="638" t="str">
        <f t="shared" si="0"/>
        <v/>
      </c>
      <c r="AS36" s="638" t="str">
        <f t="shared" si="1"/>
        <v/>
      </c>
      <c r="AT36" s="638" t="str">
        <f t="shared" si="2"/>
        <v/>
      </c>
      <c r="AU36" s="638" t="str">
        <f t="shared" si="10"/>
        <v/>
      </c>
      <c r="AV36" s="638">
        <f t="shared" si="10"/>
        <v>0</v>
      </c>
      <c r="AW36" s="638" t="str">
        <f t="shared" si="4"/>
        <v/>
      </c>
      <c r="AX36" s="639" t="str">
        <f t="shared" si="5"/>
        <v/>
      </c>
    </row>
    <row r="37" spans="1:50" s="375" customFormat="1" ht="30" customHeight="1">
      <c r="A37" s="415">
        <f>ROWS(A$11:A37)</f>
        <v>27</v>
      </c>
      <c r="B37" s="1346"/>
      <c r="C37" s="1346"/>
      <c r="D37" s="1346"/>
      <c r="E37" s="416"/>
      <c r="F37" s="416"/>
      <c r="G37" s="608"/>
      <c r="H37" s="608"/>
      <c r="I37" s="603"/>
      <c r="J37" s="604"/>
      <c r="K37" s="410"/>
      <c r="L37" s="1339"/>
      <c r="M37" s="1339"/>
      <c r="N37" s="1341"/>
      <c r="O37" s="407"/>
      <c r="P37" s="407"/>
      <c r="Q37" s="1344"/>
      <c r="R37" s="1329"/>
      <c r="S37" s="414"/>
      <c r="T37" s="408">
        <f t="shared" si="7"/>
        <v>0</v>
      </c>
      <c r="U37" s="407"/>
      <c r="V37" s="407"/>
      <c r="W37" s="407"/>
      <c r="X37" s="407"/>
      <c r="Y37" s="407"/>
      <c r="Z37" s="407"/>
      <c r="AA37" s="413"/>
      <c r="AB37" s="1333"/>
      <c r="AC37" s="412"/>
      <c r="AD37" s="1333"/>
      <c r="AE37" s="1319"/>
      <c r="AF37" s="1320"/>
      <c r="AG37" s="1320"/>
      <c r="AH37" s="397"/>
      <c r="AI37" s="636" t="str">
        <f t="shared" si="8"/>
        <v>-</v>
      </c>
      <c r="AQ37" s="638">
        <f t="shared" si="6"/>
        <v>36</v>
      </c>
      <c r="AR37" s="638" t="str">
        <f t="shared" si="0"/>
        <v/>
      </c>
      <c r="AS37" s="638" t="str">
        <f t="shared" si="1"/>
        <v/>
      </c>
      <c r="AT37" s="638" t="str">
        <f t="shared" si="2"/>
        <v/>
      </c>
      <c r="AU37" s="638" t="str">
        <f t="shared" si="10"/>
        <v/>
      </c>
      <c r="AV37" s="638">
        <f t="shared" si="10"/>
        <v>0</v>
      </c>
      <c r="AW37" s="638" t="str">
        <f t="shared" si="4"/>
        <v/>
      </c>
      <c r="AX37" s="639" t="str">
        <f t="shared" si="5"/>
        <v/>
      </c>
    </row>
    <row r="38" spans="1:50" s="375" customFormat="1" ht="30" customHeight="1">
      <c r="A38" s="415">
        <f>ROWS(A$11:A38)</f>
        <v>28</v>
      </c>
      <c r="B38" s="1346"/>
      <c r="C38" s="1346"/>
      <c r="D38" s="1346"/>
      <c r="E38" s="416"/>
      <c r="F38" s="416"/>
      <c r="G38" s="608"/>
      <c r="H38" s="608"/>
      <c r="I38" s="603"/>
      <c r="J38" s="604"/>
      <c r="K38" s="410"/>
      <c r="L38" s="1339"/>
      <c r="M38" s="1339"/>
      <c r="N38" s="1341"/>
      <c r="O38" s="407"/>
      <c r="P38" s="407"/>
      <c r="Q38" s="1344"/>
      <c r="R38" s="1329"/>
      <c r="S38" s="414"/>
      <c r="T38" s="408">
        <f t="shared" si="7"/>
        <v>0</v>
      </c>
      <c r="U38" s="407"/>
      <c r="V38" s="407"/>
      <c r="W38" s="407"/>
      <c r="X38" s="407"/>
      <c r="Y38" s="407"/>
      <c r="Z38" s="407"/>
      <c r="AA38" s="413"/>
      <c r="AB38" s="1333"/>
      <c r="AC38" s="412"/>
      <c r="AD38" s="1333"/>
      <c r="AE38" s="1319"/>
      <c r="AF38" s="1320"/>
      <c r="AG38" s="1320"/>
      <c r="AH38" s="397"/>
      <c r="AI38" s="636" t="str">
        <f t="shared" si="8"/>
        <v>-</v>
      </c>
      <c r="AQ38" s="638">
        <f t="shared" si="6"/>
        <v>37</v>
      </c>
      <c r="AR38" s="638" t="str">
        <f t="shared" si="0"/>
        <v/>
      </c>
      <c r="AS38" s="638" t="str">
        <f t="shared" si="1"/>
        <v/>
      </c>
      <c r="AT38" s="638" t="str">
        <f t="shared" si="2"/>
        <v/>
      </c>
      <c r="AU38" s="638" t="str">
        <f t="shared" si="10"/>
        <v/>
      </c>
      <c r="AV38" s="638">
        <f t="shared" si="10"/>
        <v>0</v>
      </c>
      <c r="AW38" s="638" t="str">
        <f t="shared" si="4"/>
        <v/>
      </c>
      <c r="AX38" s="639" t="str">
        <f t="shared" si="5"/>
        <v/>
      </c>
    </row>
    <row r="39" spans="1:50" s="375" customFormat="1" ht="30" customHeight="1">
      <c r="A39" s="415">
        <f>ROWS(A$11:A39)</f>
        <v>29</v>
      </c>
      <c r="B39" s="1346"/>
      <c r="C39" s="1346"/>
      <c r="D39" s="1346"/>
      <c r="E39" s="416"/>
      <c r="F39" s="416"/>
      <c r="G39" s="608"/>
      <c r="H39" s="608"/>
      <c r="I39" s="603"/>
      <c r="J39" s="604"/>
      <c r="K39" s="410"/>
      <c r="L39" s="1339"/>
      <c r="M39" s="1339"/>
      <c r="N39" s="1341"/>
      <c r="O39" s="407"/>
      <c r="P39" s="407"/>
      <c r="Q39" s="1344"/>
      <c r="R39" s="1329"/>
      <c r="S39" s="414"/>
      <c r="T39" s="408">
        <f t="shared" si="7"/>
        <v>0</v>
      </c>
      <c r="U39" s="407"/>
      <c r="V39" s="407"/>
      <c r="W39" s="407"/>
      <c r="X39" s="407"/>
      <c r="Y39" s="407"/>
      <c r="Z39" s="407"/>
      <c r="AA39" s="413"/>
      <c r="AB39" s="1333"/>
      <c r="AC39" s="412"/>
      <c r="AD39" s="1333"/>
      <c r="AE39" s="1319"/>
      <c r="AF39" s="1320"/>
      <c r="AG39" s="1320"/>
      <c r="AH39" s="397"/>
      <c r="AI39" s="636" t="str">
        <f t="shared" si="8"/>
        <v>-</v>
      </c>
      <c r="AQ39" s="638">
        <f t="shared" si="6"/>
        <v>38</v>
      </c>
      <c r="AR39" s="638" t="str">
        <f t="shared" si="0"/>
        <v/>
      </c>
      <c r="AS39" s="638" t="str">
        <f t="shared" si="1"/>
        <v/>
      </c>
      <c r="AT39" s="638" t="str">
        <f t="shared" si="2"/>
        <v/>
      </c>
      <c r="AU39" s="638" t="str">
        <f t="shared" si="10"/>
        <v/>
      </c>
      <c r="AV39" s="638">
        <f t="shared" si="10"/>
        <v>0</v>
      </c>
      <c r="AW39" s="638" t="str">
        <f t="shared" si="4"/>
        <v/>
      </c>
      <c r="AX39" s="639" t="str">
        <f t="shared" si="5"/>
        <v/>
      </c>
    </row>
    <row r="40" spans="1:50" s="375" customFormat="1" ht="30" customHeight="1">
      <c r="A40" s="415">
        <f>ROWS(A$11:A40)</f>
        <v>30</v>
      </c>
      <c r="B40" s="1346"/>
      <c r="C40" s="1346"/>
      <c r="D40" s="1346"/>
      <c r="E40" s="416"/>
      <c r="F40" s="416"/>
      <c r="G40" s="608"/>
      <c r="H40" s="608"/>
      <c r="I40" s="603"/>
      <c r="J40" s="604"/>
      <c r="K40" s="410"/>
      <c r="L40" s="1339"/>
      <c r="M40" s="1339"/>
      <c r="N40" s="1341"/>
      <c r="O40" s="407"/>
      <c r="P40" s="407"/>
      <c r="Q40" s="1344"/>
      <c r="R40" s="1329"/>
      <c r="S40" s="414"/>
      <c r="T40" s="408">
        <f t="shared" si="7"/>
        <v>0</v>
      </c>
      <c r="U40" s="407"/>
      <c r="V40" s="407"/>
      <c r="W40" s="407"/>
      <c r="X40" s="407"/>
      <c r="Y40" s="407"/>
      <c r="Z40" s="407"/>
      <c r="AA40" s="413"/>
      <c r="AB40" s="1333"/>
      <c r="AC40" s="412"/>
      <c r="AD40" s="1333"/>
      <c r="AE40" s="1319"/>
      <c r="AF40" s="1320"/>
      <c r="AG40" s="1320"/>
      <c r="AH40" s="397"/>
      <c r="AI40" s="636" t="str">
        <f t="shared" si="8"/>
        <v>-</v>
      </c>
      <c r="AQ40" s="638">
        <f t="shared" si="6"/>
        <v>39</v>
      </c>
      <c r="AR40" s="638" t="str">
        <f t="shared" si="0"/>
        <v/>
      </c>
      <c r="AS40" s="638" t="str">
        <f t="shared" si="1"/>
        <v/>
      </c>
      <c r="AT40" s="638" t="str">
        <f t="shared" si="2"/>
        <v/>
      </c>
      <c r="AU40" s="638" t="str">
        <f t="shared" si="10"/>
        <v/>
      </c>
      <c r="AV40" s="638">
        <f t="shared" si="10"/>
        <v>0</v>
      </c>
      <c r="AW40" s="638" t="str">
        <f t="shared" si="4"/>
        <v/>
      </c>
      <c r="AX40" s="639" t="str">
        <f t="shared" si="5"/>
        <v/>
      </c>
    </row>
    <row r="41" spans="1:50" s="375" customFormat="1" ht="30" customHeight="1">
      <c r="A41" s="415">
        <f>ROWS(A$11:A41)</f>
        <v>31</v>
      </c>
      <c r="B41" s="1346"/>
      <c r="C41" s="1346"/>
      <c r="D41" s="1346"/>
      <c r="E41" s="416"/>
      <c r="F41" s="416"/>
      <c r="G41" s="608"/>
      <c r="H41" s="608"/>
      <c r="I41" s="603"/>
      <c r="J41" s="604"/>
      <c r="K41" s="410"/>
      <c r="L41" s="1339"/>
      <c r="M41" s="1339"/>
      <c r="N41" s="1341"/>
      <c r="O41" s="407"/>
      <c r="P41" s="407"/>
      <c r="Q41" s="1344"/>
      <c r="R41" s="1329"/>
      <c r="S41" s="414"/>
      <c r="T41" s="408">
        <f t="shared" si="7"/>
        <v>0</v>
      </c>
      <c r="U41" s="407"/>
      <c r="V41" s="407"/>
      <c r="W41" s="407"/>
      <c r="X41" s="407"/>
      <c r="Y41" s="407"/>
      <c r="Z41" s="407"/>
      <c r="AA41" s="413"/>
      <c r="AB41" s="1333"/>
      <c r="AC41" s="412"/>
      <c r="AD41" s="1333"/>
      <c r="AE41" s="1319"/>
      <c r="AF41" s="1320"/>
      <c r="AG41" s="1320"/>
      <c r="AH41" s="397"/>
      <c r="AI41" s="636" t="str">
        <f t="shared" si="8"/>
        <v>-</v>
      </c>
      <c r="AQ41" s="638">
        <f t="shared" si="6"/>
        <v>40</v>
      </c>
      <c r="AR41" s="638" t="str">
        <f t="shared" si="0"/>
        <v/>
      </c>
      <c r="AS41" s="638" t="str">
        <f t="shared" si="1"/>
        <v/>
      </c>
      <c r="AT41" s="638" t="str">
        <f t="shared" si="2"/>
        <v/>
      </c>
      <c r="AU41" s="638" t="str">
        <f t="shared" si="10"/>
        <v/>
      </c>
      <c r="AV41" s="638">
        <f t="shared" si="10"/>
        <v>0</v>
      </c>
      <c r="AW41" s="638" t="str">
        <f t="shared" si="4"/>
        <v/>
      </c>
      <c r="AX41" s="639" t="str">
        <f t="shared" si="5"/>
        <v/>
      </c>
    </row>
    <row r="42" spans="1:50" s="375" customFormat="1" ht="30" customHeight="1">
      <c r="A42" s="415">
        <f>ROWS(A$11:A42)</f>
        <v>32</v>
      </c>
      <c r="B42" s="1346"/>
      <c r="C42" s="1346"/>
      <c r="D42" s="1346"/>
      <c r="E42" s="416"/>
      <c r="F42" s="416"/>
      <c r="G42" s="608"/>
      <c r="H42" s="608"/>
      <c r="I42" s="603"/>
      <c r="J42" s="604"/>
      <c r="K42" s="410"/>
      <c r="L42" s="1339"/>
      <c r="M42" s="1339"/>
      <c r="N42" s="1341"/>
      <c r="O42" s="407"/>
      <c r="P42" s="407"/>
      <c r="Q42" s="1344"/>
      <c r="R42" s="1329"/>
      <c r="S42" s="414"/>
      <c r="T42" s="408">
        <f t="shared" si="7"/>
        <v>0</v>
      </c>
      <c r="U42" s="407"/>
      <c r="V42" s="407"/>
      <c r="W42" s="407"/>
      <c r="X42" s="407"/>
      <c r="Y42" s="407"/>
      <c r="Z42" s="407"/>
      <c r="AA42" s="413"/>
      <c r="AB42" s="1333"/>
      <c r="AC42" s="412"/>
      <c r="AD42" s="1333"/>
      <c r="AE42" s="1319"/>
      <c r="AF42" s="1320"/>
      <c r="AG42" s="1320"/>
      <c r="AH42" s="397"/>
      <c r="AI42" s="636" t="str">
        <f t="shared" si="8"/>
        <v>-</v>
      </c>
      <c r="AQ42" s="638">
        <f t="shared" si="6"/>
        <v>41</v>
      </c>
      <c r="AR42" s="638" t="str">
        <f t="shared" si="0"/>
        <v/>
      </c>
      <c r="AS42" s="638" t="str">
        <f t="shared" si="1"/>
        <v/>
      </c>
      <c r="AT42" s="638" t="str">
        <f t="shared" si="2"/>
        <v/>
      </c>
      <c r="AU42" s="638" t="str">
        <f t="shared" si="10"/>
        <v/>
      </c>
      <c r="AV42" s="638">
        <f t="shared" si="10"/>
        <v>0</v>
      </c>
      <c r="AW42" s="638" t="str">
        <f t="shared" si="4"/>
        <v/>
      </c>
      <c r="AX42" s="639" t="str">
        <f t="shared" si="5"/>
        <v/>
      </c>
    </row>
    <row r="43" spans="1:50" s="375" customFormat="1" ht="30" customHeight="1">
      <c r="A43" s="415">
        <f>ROWS(A$11:A43)</f>
        <v>33</v>
      </c>
      <c r="B43" s="1346"/>
      <c r="C43" s="1346"/>
      <c r="D43" s="1346"/>
      <c r="E43" s="416"/>
      <c r="F43" s="416"/>
      <c r="G43" s="608"/>
      <c r="H43" s="608"/>
      <c r="I43" s="603"/>
      <c r="J43" s="604"/>
      <c r="K43" s="410"/>
      <c r="L43" s="1339"/>
      <c r="M43" s="1339"/>
      <c r="N43" s="1341"/>
      <c r="O43" s="407"/>
      <c r="P43" s="407"/>
      <c r="Q43" s="1344"/>
      <c r="R43" s="1329"/>
      <c r="S43" s="414"/>
      <c r="T43" s="408">
        <f t="shared" ref="T43:T61" si="11">SUM(U43:W43)</f>
        <v>0</v>
      </c>
      <c r="U43" s="407"/>
      <c r="V43" s="407"/>
      <c r="W43" s="407"/>
      <c r="X43" s="407"/>
      <c r="Y43" s="407"/>
      <c r="Z43" s="407"/>
      <c r="AA43" s="413"/>
      <c r="AB43" s="1333"/>
      <c r="AC43" s="412"/>
      <c r="AD43" s="1333"/>
      <c r="AE43" s="1319"/>
      <c r="AF43" s="1320"/>
      <c r="AG43" s="1320"/>
      <c r="AH43" s="397"/>
      <c r="AI43" s="636" t="str">
        <f t="shared" si="8"/>
        <v>-</v>
      </c>
      <c r="AQ43" s="638">
        <f t="shared" si="6"/>
        <v>42</v>
      </c>
      <c r="AR43" s="638" t="str">
        <f t="shared" si="0"/>
        <v/>
      </c>
      <c r="AS43" s="638" t="str">
        <f t="shared" si="1"/>
        <v/>
      </c>
      <c r="AT43" s="638" t="str">
        <f t="shared" si="2"/>
        <v/>
      </c>
      <c r="AU43" s="638" t="str">
        <f t="shared" si="10"/>
        <v/>
      </c>
      <c r="AV43" s="638">
        <f t="shared" si="10"/>
        <v>0</v>
      </c>
      <c r="AW43" s="638" t="str">
        <f t="shared" si="4"/>
        <v/>
      </c>
      <c r="AX43" s="639" t="str">
        <f t="shared" si="5"/>
        <v/>
      </c>
    </row>
    <row r="44" spans="1:50" s="375" customFormat="1" ht="30" customHeight="1">
      <c r="A44" s="415">
        <f>ROWS(A$11:A44)</f>
        <v>34</v>
      </c>
      <c r="B44" s="1346"/>
      <c r="C44" s="1346"/>
      <c r="D44" s="1346"/>
      <c r="E44" s="416"/>
      <c r="F44" s="416"/>
      <c r="G44" s="608"/>
      <c r="H44" s="608"/>
      <c r="I44" s="603"/>
      <c r="J44" s="604"/>
      <c r="K44" s="410"/>
      <c r="L44" s="1339"/>
      <c r="M44" s="1339"/>
      <c r="N44" s="1341"/>
      <c r="O44" s="407"/>
      <c r="P44" s="407"/>
      <c r="Q44" s="1344"/>
      <c r="R44" s="1329"/>
      <c r="S44" s="414"/>
      <c r="T44" s="408">
        <f t="shared" si="11"/>
        <v>0</v>
      </c>
      <c r="U44" s="407"/>
      <c r="V44" s="407"/>
      <c r="W44" s="407"/>
      <c r="X44" s="407"/>
      <c r="Y44" s="407"/>
      <c r="Z44" s="407"/>
      <c r="AA44" s="413"/>
      <c r="AB44" s="1333"/>
      <c r="AC44" s="412"/>
      <c r="AD44" s="1333"/>
      <c r="AE44" s="1319"/>
      <c r="AF44" s="1320"/>
      <c r="AG44" s="1320"/>
      <c r="AH44" s="397"/>
      <c r="AI44" s="636" t="str">
        <f t="shared" si="8"/>
        <v>-</v>
      </c>
      <c r="AQ44" s="638">
        <f t="shared" si="6"/>
        <v>43</v>
      </c>
      <c r="AR44" s="638" t="str">
        <f t="shared" si="0"/>
        <v/>
      </c>
      <c r="AS44" s="638" t="str">
        <f t="shared" si="1"/>
        <v/>
      </c>
      <c r="AT44" s="638" t="str">
        <f t="shared" si="2"/>
        <v/>
      </c>
      <c r="AU44" s="638" t="str">
        <f t="shared" si="10"/>
        <v/>
      </c>
      <c r="AV44" s="638">
        <f t="shared" si="10"/>
        <v>0</v>
      </c>
      <c r="AW44" s="638" t="str">
        <f t="shared" si="4"/>
        <v/>
      </c>
      <c r="AX44" s="639" t="str">
        <f t="shared" si="5"/>
        <v/>
      </c>
    </row>
    <row r="45" spans="1:50" s="375" customFormat="1" ht="30" customHeight="1">
      <c r="A45" s="415">
        <f>ROWS(A$11:A45)</f>
        <v>35</v>
      </c>
      <c r="B45" s="1346"/>
      <c r="C45" s="1346"/>
      <c r="D45" s="1346"/>
      <c r="E45" s="416"/>
      <c r="F45" s="416"/>
      <c r="G45" s="608"/>
      <c r="H45" s="608"/>
      <c r="I45" s="603"/>
      <c r="J45" s="604"/>
      <c r="K45" s="410"/>
      <c r="L45" s="1339"/>
      <c r="M45" s="1339"/>
      <c r="N45" s="1341"/>
      <c r="O45" s="407"/>
      <c r="P45" s="407"/>
      <c r="Q45" s="1344"/>
      <c r="R45" s="1329"/>
      <c r="S45" s="414"/>
      <c r="T45" s="408">
        <f t="shared" si="11"/>
        <v>0</v>
      </c>
      <c r="U45" s="407"/>
      <c r="V45" s="407"/>
      <c r="W45" s="407"/>
      <c r="X45" s="407"/>
      <c r="Y45" s="407"/>
      <c r="Z45" s="407"/>
      <c r="AA45" s="413"/>
      <c r="AB45" s="1333"/>
      <c r="AC45" s="412"/>
      <c r="AD45" s="1333"/>
      <c r="AE45" s="1319"/>
      <c r="AF45" s="1320"/>
      <c r="AG45" s="1320"/>
      <c r="AH45" s="397"/>
      <c r="AI45" s="636" t="str">
        <f t="shared" si="8"/>
        <v>-</v>
      </c>
      <c r="AQ45" s="638">
        <f t="shared" si="6"/>
        <v>44</v>
      </c>
      <c r="AR45" s="638" t="str">
        <f t="shared" si="0"/>
        <v/>
      </c>
      <c r="AS45" s="638" t="str">
        <f t="shared" si="1"/>
        <v/>
      </c>
      <c r="AT45" s="638" t="str">
        <f t="shared" si="2"/>
        <v/>
      </c>
      <c r="AU45" s="638" t="str">
        <f t="shared" si="10"/>
        <v/>
      </c>
      <c r="AV45" s="638">
        <f t="shared" si="10"/>
        <v>0</v>
      </c>
      <c r="AW45" s="638" t="str">
        <f t="shared" si="4"/>
        <v/>
      </c>
      <c r="AX45" s="639" t="str">
        <f t="shared" si="5"/>
        <v/>
      </c>
    </row>
    <row r="46" spans="1:50" s="375" customFormat="1" ht="30" customHeight="1">
      <c r="A46" s="415">
        <f>ROWS(A$11:A46)</f>
        <v>36</v>
      </c>
      <c r="B46" s="1346"/>
      <c r="C46" s="1346"/>
      <c r="D46" s="1346"/>
      <c r="E46" s="416"/>
      <c r="F46" s="416"/>
      <c r="G46" s="608"/>
      <c r="H46" s="608"/>
      <c r="I46" s="603"/>
      <c r="J46" s="604"/>
      <c r="K46" s="410"/>
      <c r="L46" s="1339"/>
      <c r="M46" s="1339"/>
      <c r="N46" s="1341"/>
      <c r="O46" s="407"/>
      <c r="P46" s="407"/>
      <c r="Q46" s="1344"/>
      <c r="R46" s="1329"/>
      <c r="S46" s="414"/>
      <c r="T46" s="408">
        <f t="shared" si="11"/>
        <v>0</v>
      </c>
      <c r="U46" s="407"/>
      <c r="V46" s="407"/>
      <c r="W46" s="407"/>
      <c r="X46" s="407"/>
      <c r="Y46" s="407"/>
      <c r="Z46" s="407"/>
      <c r="AA46" s="413"/>
      <c r="AB46" s="1333"/>
      <c r="AC46" s="412"/>
      <c r="AD46" s="1333"/>
      <c r="AE46" s="1319"/>
      <c r="AF46" s="1320"/>
      <c r="AG46" s="1320"/>
      <c r="AH46" s="397"/>
      <c r="AI46" s="636" t="str">
        <f t="shared" si="8"/>
        <v>-</v>
      </c>
      <c r="AQ46" s="638">
        <f t="shared" si="6"/>
        <v>45</v>
      </c>
      <c r="AR46" s="638" t="str">
        <f t="shared" si="0"/>
        <v/>
      </c>
      <c r="AS46" s="638" t="str">
        <f t="shared" si="1"/>
        <v/>
      </c>
      <c r="AT46" s="638" t="str">
        <f t="shared" si="2"/>
        <v/>
      </c>
      <c r="AU46" s="638" t="str">
        <f t="shared" si="10"/>
        <v/>
      </c>
      <c r="AV46" s="638">
        <f t="shared" si="10"/>
        <v>0</v>
      </c>
      <c r="AW46" s="638" t="str">
        <f t="shared" si="4"/>
        <v/>
      </c>
      <c r="AX46" s="639" t="str">
        <f t="shared" si="5"/>
        <v/>
      </c>
    </row>
    <row r="47" spans="1:50" s="375" customFormat="1" ht="30" customHeight="1">
      <c r="A47" s="415">
        <f>ROWS(A$11:A47)</f>
        <v>37</v>
      </c>
      <c r="B47" s="1346"/>
      <c r="C47" s="1346"/>
      <c r="D47" s="1346"/>
      <c r="E47" s="416"/>
      <c r="F47" s="416"/>
      <c r="G47" s="608"/>
      <c r="H47" s="608"/>
      <c r="I47" s="603"/>
      <c r="J47" s="604"/>
      <c r="K47" s="410"/>
      <c r="L47" s="1339"/>
      <c r="M47" s="1339"/>
      <c r="N47" s="1341"/>
      <c r="O47" s="407"/>
      <c r="P47" s="407"/>
      <c r="Q47" s="1344"/>
      <c r="R47" s="1329"/>
      <c r="S47" s="414"/>
      <c r="T47" s="408">
        <f t="shared" si="11"/>
        <v>0</v>
      </c>
      <c r="U47" s="407"/>
      <c r="V47" s="407"/>
      <c r="W47" s="407"/>
      <c r="X47" s="407"/>
      <c r="Y47" s="407"/>
      <c r="Z47" s="407"/>
      <c r="AA47" s="413"/>
      <c r="AB47" s="1333"/>
      <c r="AC47" s="412"/>
      <c r="AD47" s="1333"/>
      <c r="AE47" s="1319"/>
      <c r="AF47" s="1320"/>
      <c r="AG47" s="1320"/>
      <c r="AH47" s="397"/>
      <c r="AI47" s="636" t="str">
        <f t="shared" si="8"/>
        <v>-</v>
      </c>
      <c r="AQ47" s="638">
        <f t="shared" si="6"/>
        <v>46</v>
      </c>
      <c r="AR47" s="638" t="str">
        <f t="shared" si="0"/>
        <v/>
      </c>
      <c r="AS47" s="638" t="str">
        <f t="shared" si="1"/>
        <v/>
      </c>
      <c r="AT47" s="638" t="str">
        <f t="shared" si="2"/>
        <v/>
      </c>
      <c r="AU47" s="638" t="str">
        <f t="shared" si="10"/>
        <v/>
      </c>
      <c r="AV47" s="638">
        <f t="shared" si="10"/>
        <v>0</v>
      </c>
      <c r="AW47" s="638" t="str">
        <f t="shared" si="4"/>
        <v/>
      </c>
      <c r="AX47" s="639" t="str">
        <f t="shared" si="5"/>
        <v/>
      </c>
    </row>
    <row r="48" spans="1:50" s="375" customFormat="1" ht="30" customHeight="1">
      <c r="A48" s="415">
        <f>ROWS(A$11:A48)</f>
        <v>38</v>
      </c>
      <c r="B48" s="1346"/>
      <c r="C48" s="1346"/>
      <c r="D48" s="1346"/>
      <c r="E48" s="416"/>
      <c r="F48" s="416"/>
      <c r="G48" s="608"/>
      <c r="H48" s="608"/>
      <c r="I48" s="603"/>
      <c r="J48" s="604"/>
      <c r="K48" s="410"/>
      <c r="L48" s="1339"/>
      <c r="M48" s="1339"/>
      <c r="N48" s="1341"/>
      <c r="O48" s="407"/>
      <c r="P48" s="407"/>
      <c r="Q48" s="1344"/>
      <c r="R48" s="1329"/>
      <c r="S48" s="414"/>
      <c r="T48" s="408">
        <f t="shared" si="11"/>
        <v>0</v>
      </c>
      <c r="U48" s="407"/>
      <c r="V48" s="407"/>
      <c r="W48" s="407"/>
      <c r="X48" s="407"/>
      <c r="Y48" s="407"/>
      <c r="Z48" s="407"/>
      <c r="AA48" s="413"/>
      <c r="AB48" s="1333"/>
      <c r="AC48" s="412"/>
      <c r="AD48" s="1333"/>
      <c r="AE48" s="1319"/>
      <c r="AF48" s="1320"/>
      <c r="AG48" s="1320"/>
      <c r="AH48" s="397"/>
      <c r="AI48" s="636" t="str">
        <f t="shared" si="8"/>
        <v>-</v>
      </c>
      <c r="AQ48" s="638">
        <f t="shared" si="6"/>
        <v>47</v>
      </c>
      <c r="AR48" s="638" t="str">
        <f t="shared" si="0"/>
        <v/>
      </c>
      <c r="AS48" s="638" t="str">
        <f t="shared" si="1"/>
        <v/>
      </c>
      <c r="AT48" s="638" t="str">
        <f t="shared" si="2"/>
        <v/>
      </c>
      <c r="AU48" s="638" t="str">
        <f t="shared" si="10"/>
        <v/>
      </c>
      <c r="AV48" s="638">
        <f t="shared" si="10"/>
        <v>0</v>
      </c>
      <c r="AW48" s="638" t="str">
        <f t="shared" si="4"/>
        <v/>
      </c>
      <c r="AX48" s="639" t="str">
        <f t="shared" si="5"/>
        <v/>
      </c>
    </row>
    <row r="49" spans="1:50" s="375" customFormat="1" ht="30" customHeight="1">
      <c r="A49" s="415">
        <f>ROWS(A$11:A49)</f>
        <v>39</v>
      </c>
      <c r="B49" s="1346"/>
      <c r="C49" s="1346"/>
      <c r="D49" s="1346"/>
      <c r="E49" s="416"/>
      <c r="F49" s="416"/>
      <c r="G49" s="608"/>
      <c r="H49" s="608"/>
      <c r="I49" s="603"/>
      <c r="J49" s="604"/>
      <c r="K49" s="410"/>
      <c r="L49" s="1339"/>
      <c r="M49" s="1339"/>
      <c r="N49" s="1341"/>
      <c r="O49" s="407"/>
      <c r="P49" s="407"/>
      <c r="Q49" s="1344"/>
      <c r="R49" s="1329"/>
      <c r="S49" s="414"/>
      <c r="T49" s="408">
        <f t="shared" si="11"/>
        <v>0</v>
      </c>
      <c r="U49" s="407"/>
      <c r="V49" s="407"/>
      <c r="W49" s="407"/>
      <c r="X49" s="407"/>
      <c r="Y49" s="407"/>
      <c r="Z49" s="407"/>
      <c r="AA49" s="413"/>
      <c r="AB49" s="1333"/>
      <c r="AC49" s="412"/>
      <c r="AD49" s="1333"/>
      <c r="AE49" s="1319"/>
      <c r="AF49" s="1320"/>
      <c r="AG49" s="1320"/>
      <c r="AH49" s="397"/>
      <c r="AI49" s="636" t="str">
        <f t="shared" si="8"/>
        <v>-</v>
      </c>
      <c r="AQ49" s="638">
        <f t="shared" si="6"/>
        <v>48</v>
      </c>
      <c r="AR49" s="638" t="str">
        <f t="shared" si="0"/>
        <v/>
      </c>
      <c r="AS49" s="638" t="str">
        <f t="shared" si="1"/>
        <v/>
      </c>
      <c r="AT49" s="638" t="str">
        <f t="shared" si="2"/>
        <v/>
      </c>
      <c r="AU49" s="638" t="str">
        <f t="shared" si="10"/>
        <v/>
      </c>
      <c r="AV49" s="638">
        <f t="shared" si="10"/>
        <v>0</v>
      </c>
      <c r="AW49" s="638" t="str">
        <f t="shared" si="4"/>
        <v/>
      </c>
      <c r="AX49" s="639" t="str">
        <f t="shared" si="5"/>
        <v/>
      </c>
    </row>
    <row r="50" spans="1:50" s="375" customFormat="1" ht="30" customHeight="1">
      <c r="A50" s="415">
        <f>ROWS(A$11:A50)</f>
        <v>40</v>
      </c>
      <c r="B50" s="1346"/>
      <c r="C50" s="1346"/>
      <c r="D50" s="1346"/>
      <c r="E50" s="416"/>
      <c r="F50" s="416"/>
      <c r="G50" s="608"/>
      <c r="H50" s="608"/>
      <c r="I50" s="603"/>
      <c r="J50" s="604"/>
      <c r="K50" s="410"/>
      <c r="L50" s="1339"/>
      <c r="M50" s="1339"/>
      <c r="N50" s="1341"/>
      <c r="O50" s="407"/>
      <c r="P50" s="407"/>
      <c r="Q50" s="1344"/>
      <c r="R50" s="1329"/>
      <c r="S50" s="414"/>
      <c r="T50" s="408">
        <f t="shared" si="11"/>
        <v>0</v>
      </c>
      <c r="U50" s="407"/>
      <c r="V50" s="407"/>
      <c r="W50" s="407"/>
      <c r="X50" s="407"/>
      <c r="Y50" s="407"/>
      <c r="Z50" s="407"/>
      <c r="AA50" s="413"/>
      <c r="AB50" s="1333"/>
      <c r="AC50" s="412"/>
      <c r="AD50" s="1333"/>
      <c r="AE50" s="1319"/>
      <c r="AF50" s="1320"/>
      <c r="AG50" s="1320"/>
      <c r="AH50" s="397"/>
      <c r="AI50" s="636" t="str">
        <f t="shared" si="8"/>
        <v>-</v>
      </c>
      <c r="AQ50" s="638">
        <f t="shared" si="6"/>
        <v>49</v>
      </c>
      <c r="AR50" s="638" t="str">
        <f t="shared" si="0"/>
        <v/>
      </c>
      <c r="AS50" s="638" t="str">
        <f t="shared" si="1"/>
        <v/>
      </c>
      <c r="AT50" s="638" t="str">
        <f t="shared" si="2"/>
        <v/>
      </c>
      <c r="AU50" s="638" t="str">
        <f t="shared" si="10"/>
        <v/>
      </c>
      <c r="AV50" s="638">
        <f t="shared" si="10"/>
        <v>0</v>
      </c>
      <c r="AW50" s="638" t="str">
        <f t="shared" si="4"/>
        <v/>
      </c>
      <c r="AX50" s="639" t="str">
        <f t="shared" si="5"/>
        <v/>
      </c>
    </row>
    <row r="51" spans="1:50" s="375" customFormat="1" ht="30" customHeight="1">
      <c r="A51" s="415">
        <f>ROWS(A$11:A51)</f>
        <v>41</v>
      </c>
      <c r="B51" s="1346"/>
      <c r="C51" s="1346"/>
      <c r="D51" s="1346"/>
      <c r="E51" s="416"/>
      <c r="F51" s="416"/>
      <c r="G51" s="608"/>
      <c r="H51" s="608"/>
      <c r="I51" s="603"/>
      <c r="J51" s="604"/>
      <c r="K51" s="410"/>
      <c r="L51" s="1339"/>
      <c r="M51" s="1339"/>
      <c r="N51" s="1341"/>
      <c r="O51" s="407"/>
      <c r="P51" s="407"/>
      <c r="Q51" s="1344"/>
      <c r="R51" s="1329"/>
      <c r="S51" s="414"/>
      <c r="T51" s="408">
        <f t="shared" si="11"/>
        <v>0</v>
      </c>
      <c r="U51" s="407"/>
      <c r="V51" s="407"/>
      <c r="W51" s="407"/>
      <c r="X51" s="407"/>
      <c r="Y51" s="407"/>
      <c r="Z51" s="407"/>
      <c r="AA51" s="413"/>
      <c r="AB51" s="1333"/>
      <c r="AC51" s="412"/>
      <c r="AD51" s="1333"/>
      <c r="AE51" s="1319"/>
      <c r="AF51" s="1320"/>
      <c r="AG51" s="1320"/>
      <c r="AH51" s="397"/>
      <c r="AI51" s="636" t="str">
        <f t="shared" si="8"/>
        <v>-</v>
      </c>
      <c r="AQ51" s="638">
        <f t="shared" si="6"/>
        <v>50</v>
      </c>
      <c r="AR51" s="638" t="str">
        <f t="shared" si="0"/>
        <v/>
      </c>
      <c r="AS51" s="638" t="str">
        <f t="shared" si="1"/>
        <v/>
      </c>
      <c r="AT51" s="638" t="str">
        <f t="shared" si="2"/>
        <v/>
      </c>
      <c r="AU51" s="638" t="str">
        <f t="shared" ref="AU51:AV51" si="12">IF(S60="","",S60)</f>
        <v/>
      </c>
      <c r="AV51" s="638">
        <f t="shared" si="12"/>
        <v>0</v>
      </c>
      <c r="AW51" s="638" t="str">
        <f t="shared" si="4"/>
        <v/>
      </c>
      <c r="AX51" s="639" t="str">
        <f t="shared" si="5"/>
        <v/>
      </c>
    </row>
    <row r="52" spans="1:50" s="375" customFormat="1" ht="30" customHeight="1">
      <c r="A52" s="415">
        <f>ROWS(A$11:A52)</f>
        <v>42</v>
      </c>
      <c r="B52" s="1346"/>
      <c r="C52" s="1346"/>
      <c r="D52" s="1346"/>
      <c r="E52" s="416"/>
      <c r="F52" s="416"/>
      <c r="G52" s="608"/>
      <c r="H52" s="608"/>
      <c r="I52" s="603"/>
      <c r="J52" s="604"/>
      <c r="K52" s="410"/>
      <c r="L52" s="1339"/>
      <c r="M52" s="1339"/>
      <c r="N52" s="1341"/>
      <c r="O52" s="407"/>
      <c r="P52" s="407"/>
      <c r="Q52" s="1344"/>
      <c r="R52" s="1329"/>
      <c r="S52" s="414"/>
      <c r="T52" s="408">
        <f t="shared" si="11"/>
        <v>0</v>
      </c>
      <c r="U52" s="407"/>
      <c r="V52" s="407"/>
      <c r="W52" s="407"/>
      <c r="X52" s="407"/>
      <c r="Y52" s="407"/>
      <c r="Z52" s="407"/>
      <c r="AA52" s="413"/>
      <c r="AB52" s="1333"/>
      <c r="AC52" s="412"/>
      <c r="AD52" s="1333"/>
      <c r="AE52" s="1319"/>
      <c r="AF52" s="1320"/>
      <c r="AG52" s="1320"/>
      <c r="AH52" s="397"/>
      <c r="AI52" s="636" t="str">
        <f t="shared" si="8"/>
        <v>-</v>
      </c>
    </row>
    <row r="53" spans="1:50" s="375" customFormat="1" ht="30" customHeight="1">
      <c r="A53" s="415">
        <f>ROWS(A$11:A53)</f>
        <v>43</v>
      </c>
      <c r="B53" s="1346"/>
      <c r="C53" s="1346"/>
      <c r="D53" s="1346"/>
      <c r="E53" s="416"/>
      <c r="F53" s="416"/>
      <c r="G53" s="608"/>
      <c r="H53" s="608"/>
      <c r="I53" s="603"/>
      <c r="J53" s="604"/>
      <c r="K53" s="410"/>
      <c r="L53" s="1339"/>
      <c r="M53" s="1339"/>
      <c r="N53" s="1341"/>
      <c r="O53" s="407"/>
      <c r="P53" s="407"/>
      <c r="Q53" s="1344"/>
      <c r="R53" s="1329"/>
      <c r="S53" s="414"/>
      <c r="T53" s="408">
        <f t="shared" si="11"/>
        <v>0</v>
      </c>
      <c r="U53" s="407"/>
      <c r="V53" s="407"/>
      <c r="W53" s="407"/>
      <c r="X53" s="407"/>
      <c r="Y53" s="407"/>
      <c r="Z53" s="407"/>
      <c r="AA53" s="413"/>
      <c r="AB53" s="1333"/>
      <c r="AC53" s="412"/>
      <c r="AD53" s="1333"/>
      <c r="AE53" s="1319"/>
      <c r="AF53" s="1320"/>
      <c r="AG53" s="1320"/>
      <c r="AH53" s="397"/>
      <c r="AI53" s="636" t="str">
        <f t="shared" si="8"/>
        <v>-</v>
      </c>
    </row>
    <row r="54" spans="1:50" s="375" customFormat="1" ht="30" customHeight="1">
      <c r="A54" s="415">
        <f>ROWS(A$11:A54)</f>
        <v>44</v>
      </c>
      <c r="B54" s="1346"/>
      <c r="C54" s="1346"/>
      <c r="D54" s="1346"/>
      <c r="E54" s="416"/>
      <c r="F54" s="416"/>
      <c r="G54" s="608"/>
      <c r="H54" s="608"/>
      <c r="I54" s="603"/>
      <c r="J54" s="604"/>
      <c r="K54" s="410"/>
      <c r="L54" s="1339"/>
      <c r="M54" s="1339"/>
      <c r="N54" s="1341"/>
      <c r="O54" s="407"/>
      <c r="P54" s="407"/>
      <c r="Q54" s="1344"/>
      <c r="R54" s="1329"/>
      <c r="S54" s="414"/>
      <c r="T54" s="408">
        <f t="shared" si="11"/>
        <v>0</v>
      </c>
      <c r="U54" s="407"/>
      <c r="V54" s="407"/>
      <c r="W54" s="407"/>
      <c r="X54" s="407"/>
      <c r="Y54" s="407"/>
      <c r="Z54" s="407"/>
      <c r="AA54" s="413"/>
      <c r="AB54" s="1333"/>
      <c r="AC54" s="412"/>
      <c r="AD54" s="1333"/>
      <c r="AE54" s="1319"/>
      <c r="AF54" s="1320"/>
      <c r="AG54" s="1320"/>
      <c r="AH54" s="397"/>
      <c r="AI54" s="636" t="str">
        <f t="shared" si="8"/>
        <v>-</v>
      </c>
    </row>
    <row r="55" spans="1:50" s="375" customFormat="1" ht="30" customHeight="1">
      <c r="A55" s="415">
        <f>ROWS(A$11:A55)</f>
        <v>45</v>
      </c>
      <c r="B55" s="1346"/>
      <c r="C55" s="1346"/>
      <c r="D55" s="1346"/>
      <c r="E55" s="416"/>
      <c r="F55" s="416"/>
      <c r="G55" s="608"/>
      <c r="H55" s="608"/>
      <c r="I55" s="603"/>
      <c r="J55" s="604"/>
      <c r="K55" s="410"/>
      <c r="L55" s="1339"/>
      <c r="M55" s="1339"/>
      <c r="N55" s="1341"/>
      <c r="O55" s="407"/>
      <c r="P55" s="407"/>
      <c r="Q55" s="1344"/>
      <c r="R55" s="1329"/>
      <c r="S55" s="414"/>
      <c r="T55" s="408">
        <f t="shared" si="11"/>
        <v>0</v>
      </c>
      <c r="U55" s="407"/>
      <c r="V55" s="407"/>
      <c r="W55" s="407"/>
      <c r="X55" s="407"/>
      <c r="Y55" s="407"/>
      <c r="Z55" s="407"/>
      <c r="AA55" s="413"/>
      <c r="AB55" s="1333"/>
      <c r="AC55" s="412"/>
      <c r="AD55" s="1333"/>
      <c r="AE55" s="1319"/>
      <c r="AF55" s="1320"/>
      <c r="AG55" s="1320"/>
      <c r="AH55" s="397"/>
      <c r="AI55" s="636" t="str">
        <f t="shared" si="8"/>
        <v>-</v>
      </c>
    </row>
    <row r="56" spans="1:50" s="375" customFormat="1" ht="30" customHeight="1">
      <c r="A56" s="415">
        <f>ROWS(A$11:A56)</f>
        <v>46</v>
      </c>
      <c r="B56" s="1346"/>
      <c r="C56" s="1346"/>
      <c r="D56" s="1346"/>
      <c r="E56" s="416"/>
      <c r="F56" s="416"/>
      <c r="G56" s="608"/>
      <c r="H56" s="608"/>
      <c r="I56" s="603"/>
      <c r="J56" s="604"/>
      <c r="K56" s="410"/>
      <c r="L56" s="1339"/>
      <c r="M56" s="1339"/>
      <c r="N56" s="1341"/>
      <c r="O56" s="407"/>
      <c r="P56" s="407"/>
      <c r="Q56" s="1344"/>
      <c r="R56" s="1329"/>
      <c r="S56" s="414"/>
      <c r="T56" s="408">
        <f t="shared" si="11"/>
        <v>0</v>
      </c>
      <c r="U56" s="407"/>
      <c r="V56" s="407"/>
      <c r="W56" s="407"/>
      <c r="X56" s="407"/>
      <c r="Y56" s="407"/>
      <c r="Z56" s="407"/>
      <c r="AA56" s="413"/>
      <c r="AB56" s="1333"/>
      <c r="AC56" s="412"/>
      <c r="AD56" s="1333"/>
      <c r="AE56" s="1319"/>
      <c r="AF56" s="1320"/>
      <c r="AG56" s="1320"/>
      <c r="AH56" s="397"/>
      <c r="AI56" s="636" t="str">
        <f t="shared" si="8"/>
        <v>-</v>
      </c>
    </row>
    <row r="57" spans="1:50" s="375" customFormat="1" ht="30" customHeight="1">
      <c r="A57" s="415">
        <f>ROWS(A$11:A57)</f>
        <v>47</v>
      </c>
      <c r="B57" s="1346"/>
      <c r="C57" s="1346"/>
      <c r="D57" s="1346"/>
      <c r="E57" s="416"/>
      <c r="F57" s="416"/>
      <c r="G57" s="608"/>
      <c r="H57" s="608"/>
      <c r="I57" s="603"/>
      <c r="J57" s="604"/>
      <c r="K57" s="410"/>
      <c r="L57" s="1339"/>
      <c r="M57" s="1339"/>
      <c r="N57" s="1341"/>
      <c r="O57" s="407"/>
      <c r="P57" s="407"/>
      <c r="Q57" s="1344"/>
      <c r="R57" s="1329"/>
      <c r="S57" s="414"/>
      <c r="T57" s="408">
        <f t="shared" si="11"/>
        <v>0</v>
      </c>
      <c r="U57" s="407"/>
      <c r="V57" s="407"/>
      <c r="W57" s="407"/>
      <c r="X57" s="407"/>
      <c r="Y57" s="407"/>
      <c r="Z57" s="407"/>
      <c r="AA57" s="413"/>
      <c r="AB57" s="1333"/>
      <c r="AC57" s="412"/>
      <c r="AD57" s="1333"/>
      <c r="AE57" s="1319"/>
      <c r="AF57" s="1320"/>
      <c r="AG57" s="1320"/>
      <c r="AH57" s="397"/>
      <c r="AI57" s="636" t="str">
        <f t="shared" si="8"/>
        <v>-</v>
      </c>
    </row>
    <row r="58" spans="1:50" s="375" customFormat="1" ht="30" customHeight="1">
      <c r="A58" s="415">
        <f>ROWS(A$11:A58)</f>
        <v>48</v>
      </c>
      <c r="B58" s="1346"/>
      <c r="C58" s="1346"/>
      <c r="D58" s="1346"/>
      <c r="E58" s="416"/>
      <c r="F58" s="416"/>
      <c r="G58" s="608"/>
      <c r="H58" s="608"/>
      <c r="I58" s="603"/>
      <c r="J58" s="604"/>
      <c r="K58" s="410"/>
      <c r="L58" s="1339"/>
      <c r="M58" s="1339"/>
      <c r="N58" s="1341"/>
      <c r="O58" s="407"/>
      <c r="P58" s="407"/>
      <c r="Q58" s="1344"/>
      <c r="R58" s="1329"/>
      <c r="S58" s="414"/>
      <c r="T58" s="408">
        <f t="shared" si="11"/>
        <v>0</v>
      </c>
      <c r="U58" s="407"/>
      <c r="V58" s="407"/>
      <c r="W58" s="407"/>
      <c r="X58" s="407"/>
      <c r="Y58" s="407"/>
      <c r="Z58" s="407"/>
      <c r="AA58" s="413"/>
      <c r="AB58" s="1333"/>
      <c r="AC58" s="412"/>
      <c r="AD58" s="1333"/>
      <c r="AE58" s="1319"/>
      <c r="AF58" s="1320"/>
      <c r="AG58" s="1320"/>
      <c r="AH58" s="397"/>
      <c r="AI58" s="636" t="str">
        <f t="shared" si="8"/>
        <v>-</v>
      </c>
    </row>
    <row r="59" spans="1:50" s="375" customFormat="1" ht="30" customHeight="1">
      <c r="A59" s="415">
        <f>ROWS(A$11:A59)</f>
        <v>49</v>
      </c>
      <c r="B59" s="1346"/>
      <c r="C59" s="1346"/>
      <c r="D59" s="1346"/>
      <c r="E59" s="416"/>
      <c r="F59" s="416"/>
      <c r="G59" s="608"/>
      <c r="H59" s="608"/>
      <c r="I59" s="603"/>
      <c r="J59" s="604"/>
      <c r="K59" s="410"/>
      <c r="L59" s="1339"/>
      <c r="M59" s="1339"/>
      <c r="N59" s="1341"/>
      <c r="O59" s="407"/>
      <c r="P59" s="407"/>
      <c r="Q59" s="1344"/>
      <c r="R59" s="1329"/>
      <c r="S59" s="414"/>
      <c r="T59" s="408">
        <f t="shared" si="11"/>
        <v>0</v>
      </c>
      <c r="U59" s="407"/>
      <c r="V59" s="407"/>
      <c r="W59" s="407"/>
      <c r="X59" s="407"/>
      <c r="Y59" s="407"/>
      <c r="Z59" s="407"/>
      <c r="AA59" s="413"/>
      <c r="AB59" s="1333"/>
      <c r="AC59" s="412"/>
      <c r="AD59" s="1333"/>
      <c r="AE59" s="1319"/>
      <c r="AF59" s="1320"/>
      <c r="AG59" s="1320"/>
      <c r="AH59" s="397"/>
      <c r="AI59" s="636" t="str">
        <f t="shared" si="8"/>
        <v>-</v>
      </c>
    </row>
    <row r="60" spans="1:50" s="375" customFormat="1" ht="30" customHeight="1" thickBot="1">
      <c r="A60" s="411">
        <f>ROWS(A$11:A60)</f>
        <v>50</v>
      </c>
      <c r="B60" s="1360"/>
      <c r="C60" s="1360"/>
      <c r="D60" s="1360"/>
      <c r="E60" s="416"/>
      <c r="F60" s="633"/>
      <c r="G60" s="609"/>
      <c r="H60" s="609"/>
      <c r="I60" s="610"/>
      <c r="J60" s="611"/>
      <c r="K60" s="410"/>
      <c r="L60" s="1339"/>
      <c r="M60" s="1339"/>
      <c r="N60" s="1342"/>
      <c r="O60" s="407"/>
      <c r="P60" s="407"/>
      <c r="Q60" s="1345"/>
      <c r="R60" s="1329"/>
      <c r="S60" s="409"/>
      <c r="T60" s="408">
        <f t="shared" si="11"/>
        <v>0</v>
      </c>
      <c r="U60" s="406"/>
      <c r="V60" s="406"/>
      <c r="W60" s="406"/>
      <c r="X60" s="406"/>
      <c r="Y60" s="407"/>
      <c r="Z60" s="406"/>
      <c r="AA60" s="405"/>
      <c r="AB60" s="1334"/>
      <c r="AC60" s="404"/>
      <c r="AD60" s="1334"/>
      <c r="AE60" s="1319"/>
      <c r="AF60" s="1320"/>
      <c r="AG60" s="1320"/>
      <c r="AH60" s="397"/>
      <c r="AI60" s="636" t="str">
        <f t="shared" si="8"/>
        <v>-</v>
      </c>
    </row>
    <row r="61" spans="1:50" s="375" customFormat="1" ht="36.75" customHeight="1" thickBot="1">
      <c r="A61" s="403"/>
      <c r="B61" s="1361" t="s">
        <v>454</v>
      </c>
      <c r="C61" s="1362"/>
      <c r="D61" s="1362"/>
      <c r="E61" s="1362"/>
      <c r="F61" s="1362"/>
      <c r="G61" s="1362"/>
      <c r="H61" s="1362"/>
      <c r="I61" s="1362"/>
      <c r="J61" s="1362"/>
      <c r="K61" s="402">
        <f>SUM(K11:K60)</f>
        <v>0</v>
      </c>
      <c r="L61" s="640"/>
      <c r="M61" s="640"/>
      <c r="N61" s="641"/>
      <c r="O61" s="400">
        <f>SUM(O11:O60)</f>
        <v>0</v>
      </c>
      <c r="P61" s="400">
        <f>SUM(P11:P60)</f>
        <v>0</v>
      </c>
      <c r="Q61" s="400">
        <f>K61-(L61-M61)-N61-O61+P61</f>
        <v>0</v>
      </c>
      <c r="R61" s="642"/>
      <c r="S61" s="402">
        <f>ROUNDDOWN(SUM(S11:S60),-3)</f>
        <v>0</v>
      </c>
      <c r="T61" s="400">
        <f t="shared" si="11"/>
        <v>0</v>
      </c>
      <c r="U61" s="400">
        <f>SUM(U11:U60)</f>
        <v>0</v>
      </c>
      <c r="V61" s="400">
        <f>SUM(V11:V60)</f>
        <v>0</v>
      </c>
      <c r="W61" s="400">
        <f>SUM(W11:W60)</f>
        <v>0</v>
      </c>
      <c r="X61" s="400">
        <f>SUM(X11:X60)</f>
        <v>0</v>
      </c>
      <c r="Y61" s="401"/>
      <c r="Z61" s="401"/>
      <c r="AA61" s="400">
        <f>SUM(AA11:AA60)</f>
        <v>0</v>
      </c>
      <c r="AB61" s="642"/>
      <c r="AC61" s="399">
        <f>SUM(AC11:AC60)</f>
        <v>0</v>
      </c>
      <c r="AD61" s="398">
        <f>S61-T61-X61-AA61-AB61-AC61</f>
        <v>0</v>
      </c>
      <c r="AE61" s="1355"/>
      <c r="AF61" s="1356"/>
      <c r="AG61" s="1356"/>
      <c r="AH61" s="397"/>
    </row>
    <row r="62" spans="1:50" ht="12.75" thickBot="1">
      <c r="P62" s="396"/>
    </row>
    <row r="63" spans="1:50" s="375" customFormat="1" ht="69.75" customHeight="1" thickBot="1">
      <c r="B63" s="388"/>
      <c r="C63" s="388"/>
      <c r="D63" s="388"/>
      <c r="E63" s="388"/>
      <c r="F63" s="388"/>
      <c r="G63" s="388"/>
      <c r="H63" s="388"/>
      <c r="I63" s="388"/>
      <c r="J63" s="388"/>
      <c r="K63" s="388"/>
      <c r="L63" s="388"/>
      <c r="M63" s="388"/>
      <c r="N63" s="388"/>
      <c r="O63" s="388"/>
      <c r="P63" s="388"/>
      <c r="Q63" s="388"/>
      <c r="R63" s="388"/>
      <c r="S63" s="1357" t="s">
        <v>453</v>
      </c>
      <c r="T63" s="1358"/>
      <c r="U63" s="1358"/>
      <c r="V63" s="1358"/>
      <c r="W63" s="1359"/>
      <c r="X63" s="395" t="e">
        <f>(U61+V61+X61)/(T61+X61)</f>
        <v>#DIV/0!</v>
      </c>
      <c r="Y63" s="394" t="str">
        <f>IFERROR(IF(X63&gt;=1/2,"○","×"),"")</f>
        <v/>
      </c>
      <c r="Z63" s="388"/>
      <c r="AA63" s="1357" t="s">
        <v>452</v>
      </c>
      <c r="AB63" s="1358"/>
      <c r="AC63" s="1359"/>
      <c r="AD63" s="393" t="str">
        <f>IFERROR(IF(AD61&gt;=Q61,"○","×"),"")</f>
        <v>○</v>
      </c>
      <c r="AE63" s="388"/>
      <c r="AF63" s="388"/>
      <c r="AG63" s="392"/>
      <c r="AH63" s="389"/>
      <c r="AI63" s="391"/>
      <c r="AJ63" s="391"/>
      <c r="AK63" s="391"/>
      <c r="AL63" s="391"/>
      <c r="AM63" s="388"/>
    </row>
    <row r="64" spans="1:50" s="375" customFormat="1" ht="24" customHeight="1">
      <c r="B64" s="388"/>
      <c r="C64" s="388"/>
      <c r="D64" s="388"/>
      <c r="E64" s="388"/>
      <c r="F64" s="388"/>
      <c r="G64" s="388"/>
      <c r="H64" s="388"/>
      <c r="I64" s="388"/>
      <c r="J64" s="388"/>
      <c r="K64" s="390"/>
      <c r="L64" s="390"/>
      <c r="M64" s="390"/>
      <c r="N64" s="388"/>
      <c r="O64" s="388"/>
      <c r="P64" s="388"/>
      <c r="Q64" s="388"/>
      <c r="R64" s="388"/>
      <c r="S64" s="388"/>
      <c r="T64" s="388"/>
      <c r="U64" s="388"/>
      <c r="V64" s="388"/>
      <c r="W64" s="388"/>
      <c r="X64" s="388"/>
      <c r="Y64" s="388"/>
      <c r="Z64" s="388"/>
      <c r="AA64" s="388"/>
      <c r="AB64" s="389"/>
      <c r="AC64" s="389"/>
      <c r="AD64" s="388"/>
    </row>
    <row r="65" spans="1:42" s="378" customFormat="1" ht="19.5" customHeight="1">
      <c r="A65" s="1353" t="s">
        <v>451</v>
      </c>
      <c r="B65" s="1353"/>
      <c r="C65" s="1353"/>
      <c r="D65" s="1353"/>
      <c r="E65" s="1353"/>
      <c r="F65" s="384"/>
      <c r="G65" s="384"/>
      <c r="H65" s="384"/>
      <c r="I65" s="384"/>
      <c r="J65" s="384"/>
      <c r="K65" s="384"/>
      <c r="L65" s="384"/>
      <c r="M65" s="384"/>
      <c r="N65" s="384"/>
      <c r="O65" s="384"/>
      <c r="P65" s="388"/>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3"/>
      <c r="AN65" s="383"/>
      <c r="AO65" s="383"/>
      <c r="AP65" s="382"/>
    </row>
    <row r="66" spans="1:42" s="378" customFormat="1" ht="19.899999999999999" customHeight="1">
      <c r="A66" s="1353" t="s">
        <v>450</v>
      </c>
      <c r="B66" s="1353"/>
      <c r="C66" s="1353"/>
      <c r="D66" s="1353"/>
      <c r="E66" s="1353"/>
      <c r="F66" s="1353"/>
      <c r="G66" s="1353"/>
      <c r="H66" s="1353"/>
      <c r="I66" s="1353"/>
      <c r="J66" s="1353"/>
      <c r="K66" s="1353"/>
      <c r="L66" s="1353"/>
      <c r="M66" s="1353"/>
      <c r="N66" s="1353"/>
      <c r="O66" s="1353"/>
      <c r="P66" s="1353"/>
      <c r="Q66" s="1353"/>
      <c r="R66" s="1353"/>
      <c r="S66" s="1353"/>
      <c r="T66" s="1353"/>
      <c r="U66" s="1353"/>
      <c r="V66" s="1353"/>
      <c r="W66" s="1353"/>
      <c r="X66" s="1353"/>
      <c r="Y66" s="1353"/>
      <c r="Z66" s="1353"/>
      <c r="AA66" s="386"/>
      <c r="AB66" s="386"/>
      <c r="AC66" s="386"/>
      <c r="AD66" s="387"/>
      <c r="AE66" s="387"/>
      <c r="AF66" s="387"/>
      <c r="AG66" s="387"/>
      <c r="AH66" s="386"/>
      <c r="AI66" s="387"/>
      <c r="AJ66" s="387"/>
      <c r="AK66" s="387"/>
      <c r="AL66" s="387"/>
      <c r="AM66" s="383"/>
      <c r="AN66" s="383"/>
      <c r="AO66" s="383"/>
      <c r="AP66" s="382"/>
    </row>
    <row r="67" spans="1:42" s="378" customFormat="1" ht="19.899999999999999" customHeight="1">
      <c r="A67" s="1353" t="s">
        <v>449</v>
      </c>
      <c r="B67" s="1353"/>
      <c r="C67" s="1353"/>
      <c r="D67" s="1353"/>
      <c r="E67" s="1353"/>
      <c r="F67" s="1353"/>
      <c r="G67" s="1353"/>
      <c r="H67" s="1353"/>
      <c r="I67" s="1353"/>
      <c r="J67" s="1353"/>
      <c r="K67" s="1353"/>
      <c r="L67" s="1353"/>
      <c r="M67" s="1353"/>
      <c r="N67" s="1353"/>
      <c r="O67" s="1353"/>
      <c r="P67" s="1353"/>
      <c r="Q67" s="1353"/>
      <c r="R67" s="1353"/>
      <c r="S67" s="1353"/>
      <c r="T67" s="1353"/>
      <c r="U67" s="1353"/>
      <c r="V67" s="1353"/>
      <c r="W67" s="1353"/>
      <c r="X67" s="1353"/>
      <c r="Y67" s="1353"/>
      <c r="Z67" s="1353"/>
      <c r="AA67" s="386"/>
      <c r="AB67" s="386"/>
      <c r="AC67" s="386"/>
      <c r="AD67" s="384"/>
      <c r="AE67" s="384"/>
      <c r="AF67" s="384"/>
      <c r="AG67" s="384"/>
      <c r="AH67" s="386"/>
      <c r="AI67" s="384"/>
      <c r="AJ67" s="384"/>
      <c r="AK67" s="384"/>
      <c r="AL67" s="384"/>
      <c r="AM67" s="383"/>
      <c r="AN67" s="383"/>
      <c r="AO67" s="383"/>
      <c r="AP67" s="382"/>
    </row>
    <row r="68" spans="1:42" s="378" customFormat="1" ht="19.899999999999999" customHeight="1">
      <c r="A68" s="379" t="s">
        <v>448</v>
      </c>
      <c r="B68" s="1354" t="s">
        <v>447</v>
      </c>
      <c r="C68" s="1354"/>
      <c r="D68" s="1354"/>
      <c r="E68" s="1354"/>
      <c r="F68" s="1354"/>
      <c r="G68" s="1354"/>
      <c r="H68" s="1354"/>
      <c r="I68" s="1354"/>
      <c r="J68" s="1354"/>
      <c r="K68" s="1354"/>
      <c r="L68" s="1354"/>
      <c r="M68" s="1354"/>
      <c r="N68" s="1354"/>
      <c r="O68" s="1354"/>
      <c r="P68" s="1354"/>
      <c r="Q68" s="1354"/>
      <c r="R68" s="1354"/>
      <c r="S68" s="1354"/>
      <c r="T68" s="1354"/>
      <c r="U68" s="1354"/>
      <c r="V68" s="1354"/>
      <c r="W68" s="1354"/>
      <c r="X68" s="1354"/>
      <c r="Y68" s="1354"/>
      <c r="Z68" s="1354"/>
      <c r="AA68" s="385"/>
      <c r="AB68" s="385"/>
      <c r="AC68" s="385"/>
      <c r="AD68" s="384"/>
      <c r="AE68" s="384"/>
      <c r="AF68" s="384"/>
      <c r="AG68" s="384"/>
      <c r="AH68" s="385"/>
      <c r="AI68" s="384"/>
      <c r="AJ68" s="384"/>
      <c r="AK68" s="384"/>
      <c r="AL68" s="384"/>
      <c r="AM68" s="383"/>
      <c r="AN68" s="383"/>
      <c r="AO68" s="383"/>
      <c r="AP68" s="382"/>
    </row>
    <row r="69" spans="1:42" s="380" customFormat="1" ht="19.899999999999999" customHeight="1">
      <c r="A69" s="379" t="s">
        <v>446</v>
      </c>
      <c r="B69" s="1351" t="s">
        <v>445</v>
      </c>
      <c r="C69" s="1351"/>
      <c r="D69" s="1351"/>
      <c r="E69" s="1351"/>
      <c r="F69" s="1351"/>
      <c r="G69" s="1351"/>
      <c r="H69" s="1351"/>
      <c r="I69" s="1351"/>
      <c r="J69" s="1351"/>
      <c r="K69" s="1351"/>
      <c r="L69" s="1351"/>
      <c r="M69" s="1351"/>
      <c r="N69" s="1351"/>
      <c r="O69" s="1351"/>
      <c r="P69" s="1351"/>
      <c r="Q69" s="1351"/>
      <c r="R69" s="1351"/>
      <c r="S69" s="1351"/>
      <c r="T69" s="1351"/>
      <c r="U69" s="1351"/>
      <c r="V69" s="1351"/>
      <c r="W69" s="1351"/>
      <c r="X69" s="1351"/>
      <c r="Y69" s="1351"/>
      <c r="Z69" s="1351"/>
      <c r="AA69" s="381"/>
      <c r="AB69" s="381"/>
      <c r="AC69" s="381"/>
      <c r="AH69" s="381"/>
    </row>
    <row r="70" spans="1:42" s="380" customFormat="1" ht="19.899999999999999" customHeight="1">
      <c r="A70" s="379"/>
      <c r="B70" s="1351" t="s">
        <v>444</v>
      </c>
      <c r="C70" s="1351"/>
      <c r="D70" s="1351"/>
      <c r="E70" s="1351"/>
      <c r="F70" s="1351"/>
      <c r="G70" s="1351"/>
      <c r="H70" s="1351"/>
      <c r="I70" s="1351"/>
      <c r="J70" s="1351"/>
      <c r="K70" s="1351"/>
      <c r="L70" s="1351"/>
      <c r="M70" s="1351"/>
      <c r="N70" s="1351"/>
      <c r="O70" s="1351"/>
      <c r="P70" s="1351"/>
      <c r="Q70" s="1351"/>
      <c r="R70" s="1351"/>
      <c r="S70" s="1351"/>
      <c r="T70" s="1351"/>
      <c r="U70" s="1351"/>
      <c r="V70" s="1351"/>
      <c r="W70" s="1351"/>
      <c r="X70" s="1351"/>
      <c r="Y70" s="1351"/>
      <c r="Z70" s="1351"/>
      <c r="AA70" s="381"/>
      <c r="AB70" s="381"/>
      <c r="AC70" s="381"/>
      <c r="AH70" s="381"/>
      <c r="AM70" s="381"/>
      <c r="AN70" s="381"/>
      <c r="AO70" s="381"/>
      <c r="AP70" s="381"/>
    </row>
    <row r="71" spans="1:42" s="376" customFormat="1" ht="19.899999999999999" customHeight="1">
      <c r="A71" s="379" t="s">
        <v>443</v>
      </c>
      <c r="B71" s="1352" t="s">
        <v>442</v>
      </c>
      <c r="C71" s="1352"/>
      <c r="D71" s="1352"/>
      <c r="E71" s="1352"/>
      <c r="F71" s="1352"/>
      <c r="G71" s="1352"/>
      <c r="H71" s="1352"/>
      <c r="I71" s="1352"/>
      <c r="J71" s="1352"/>
      <c r="K71" s="1352"/>
      <c r="L71" s="1352"/>
      <c r="M71" s="1352"/>
      <c r="N71" s="1352"/>
      <c r="O71" s="1352"/>
      <c r="P71" s="1352"/>
      <c r="Q71" s="1352"/>
      <c r="R71" s="1352"/>
      <c r="S71" s="1352"/>
      <c r="T71" s="1352"/>
      <c r="U71" s="1352"/>
      <c r="V71" s="1352"/>
      <c r="W71" s="1352"/>
      <c r="X71" s="1352"/>
      <c r="Y71" s="1352"/>
      <c r="Z71" s="1352"/>
      <c r="AA71" s="379"/>
      <c r="AB71" s="379"/>
      <c r="AC71" s="379"/>
      <c r="AH71" s="379"/>
    </row>
    <row r="72" spans="1:42" s="378" customFormat="1" ht="19.899999999999999" customHeight="1">
      <c r="A72" s="379"/>
      <c r="B72" s="1352" t="s">
        <v>441</v>
      </c>
      <c r="C72" s="1352"/>
      <c r="D72" s="1352"/>
      <c r="E72" s="1352"/>
      <c r="F72" s="1352"/>
      <c r="G72" s="1352"/>
      <c r="H72" s="1352"/>
      <c r="I72" s="1352"/>
      <c r="J72" s="1352"/>
      <c r="K72" s="1352"/>
      <c r="L72" s="1352"/>
      <c r="M72" s="1352"/>
      <c r="N72" s="1352"/>
      <c r="O72" s="1352"/>
      <c r="P72" s="1352"/>
      <c r="Q72" s="1352"/>
      <c r="R72" s="1352"/>
      <c r="S72" s="1352"/>
      <c r="T72" s="1352"/>
      <c r="U72" s="1352"/>
      <c r="V72" s="1352"/>
      <c r="W72" s="1352"/>
      <c r="X72" s="1352"/>
      <c r="Y72" s="1352"/>
      <c r="Z72" s="1352"/>
      <c r="AA72" s="379"/>
      <c r="AB72" s="379"/>
      <c r="AC72" s="379"/>
      <c r="AD72" s="376"/>
      <c r="AE72" s="376"/>
      <c r="AF72" s="376"/>
      <c r="AG72" s="376"/>
      <c r="AH72" s="379"/>
      <c r="AI72" s="376"/>
      <c r="AJ72" s="376"/>
      <c r="AK72" s="376"/>
      <c r="AL72" s="376"/>
      <c r="AM72" s="376"/>
      <c r="AN72" s="376"/>
      <c r="AO72" s="376"/>
      <c r="AP72" s="376"/>
    </row>
    <row r="73" spans="1:42" s="378" customFormat="1" ht="19.899999999999999" customHeight="1">
      <c r="A73" s="377" t="s">
        <v>440</v>
      </c>
      <c r="B73" s="377"/>
      <c r="C73" s="376"/>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376"/>
      <c r="AL73" s="376"/>
      <c r="AM73" s="376"/>
      <c r="AN73" s="376"/>
      <c r="AO73" s="376"/>
      <c r="AP73" s="376"/>
    </row>
    <row r="74" spans="1:42" s="375" customFormat="1" ht="19.899999999999999" customHeight="1">
      <c r="A74" s="377"/>
      <c r="B74" s="377"/>
      <c r="C74" s="374"/>
      <c r="D74" s="374"/>
      <c r="E74" s="374"/>
      <c r="F74" s="374"/>
      <c r="G74" s="374"/>
      <c r="H74" s="374"/>
      <c r="I74" s="374"/>
      <c r="J74" s="374"/>
      <c r="K74" s="374"/>
      <c r="L74" s="374"/>
      <c r="M74" s="374"/>
      <c r="N74" s="374"/>
      <c r="O74" s="374"/>
      <c r="P74" s="376"/>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row>
    <row r="75" spans="1:42" ht="12" customHeight="1">
      <c r="B75" s="372"/>
      <c r="C75" s="372"/>
      <c r="D75" s="372"/>
      <c r="E75" s="372"/>
      <c r="F75" s="372"/>
      <c r="G75" s="372"/>
      <c r="H75" s="372"/>
      <c r="I75" s="372"/>
      <c r="J75" s="372"/>
      <c r="K75" s="372"/>
      <c r="L75" s="372"/>
      <c r="M75" s="372"/>
      <c r="N75" s="372"/>
      <c r="O75" s="372"/>
      <c r="P75" s="374"/>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row>
    <row r="76" spans="1:42" ht="12" customHeight="1">
      <c r="B76" s="372"/>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row>
    <row r="77" spans="1:42" ht="12" customHeight="1">
      <c r="B77" s="372"/>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row>
    <row r="78" spans="1:42" ht="12" customHeight="1">
      <c r="B78" s="373"/>
      <c r="C78" s="372"/>
      <c r="D78" s="372"/>
      <c r="E78" s="372"/>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row>
    <row r="79" spans="1:42" ht="18.75">
      <c r="B79" s="369"/>
      <c r="C79" s="369"/>
      <c r="D79" s="369"/>
      <c r="E79" s="369"/>
      <c r="F79" s="369"/>
      <c r="G79" s="369"/>
      <c r="H79" s="369"/>
      <c r="I79" s="369"/>
      <c r="J79" s="369"/>
      <c r="K79" s="369"/>
      <c r="L79" s="369"/>
      <c r="M79" s="369"/>
      <c r="N79" s="369"/>
      <c r="O79" s="369"/>
      <c r="P79" s="372"/>
      <c r="Q79" s="369"/>
      <c r="R79" s="369"/>
      <c r="S79" s="369"/>
      <c r="T79" s="371" t="s">
        <v>439</v>
      </c>
      <c r="U79" s="369"/>
      <c r="V79" s="369"/>
      <c r="W79" s="369"/>
      <c r="X79" s="369"/>
      <c r="Y79" s="369"/>
      <c r="Z79" s="370"/>
      <c r="AA79" s="369"/>
      <c r="AB79" s="369"/>
      <c r="AC79" s="369"/>
      <c r="AD79" s="369"/>
      <c r="AE79" s="369"/>
      <c r="AF79" s="369"/>
      <c r="AG79" s="369"/>
      <c r="AH79" s="369"/>
      <c r="AI79" s="369"/>
      <c r="AJ79" s="369"/>
      <c r="AK79" s="369"/>
      <c r="AL79" s="369"/>
      <c r="AM79" s="369"/>
      <c r="AN79" s="369"/>
      <c r="AO79" s="369"/>
      <c r="AP79" s="369"/>
    </row>
    <row r="80" spans="1:42" ht="25.5" customHeight="1">
      <c r="F80" s="365" t="s">
        <v>438</v>
      </c>
      <c r="P80" s="369"/>
      <c r="T80" s="368" t="e">
        <f>様式4!$AZ$17/様式4!$AZ$18*$L$61</f>
        <v>#DIV/0!</v>
      </c>
      <c r="Y80" s="365" t="s">
        <v>437</v>
      </c>
      <c r="Z80" s="367"/>
    </row>
    <row r="81" spans="6:26">
      <c r="F81" s="365" t="s">
        <v>436</v>
      </c>
      <c r="Y81" s="365" t="s">
        <v>435</v>
      </c>
    </row>
    <row r="82" spans="6:26">
      <c r="F82" s="365" t="s">
        <v>434</v>
      </c>
      <c r="Y82" s="365" t="s">
        <v>433</v>
      </c>
    </row>
    <row r="83" spans="6:26">
      <c r="F83" s="365" t="s">
        <v>432</v>
      </c>
      <c r="Y83" s="365" t="s">
        <v>431</v>
      </c>
      <c r="Z83" s="367"/>
    </row>
    <row r="84" spans="6:26">
      <c r="F84" s="365" t="s">
        <v>430</v>
      </c>
      <c r="Y84" s="365" t="s">
        <v>429</v>
      </c>
    </row>
    <row r="85" spans="6:26">
      <c r="F85" s="365" t="s">
        <v>428</v>
      </c>
      <c r="Y85" s="365" t="s">
        <v>427</v>
      </c>
    </row>
    <row r="86" spans="6:26">
      <c r="F86" s="365" t="s">
        <v>426</v>
      </c>
    </row>
    <row r="87" spans="6:26">
      <c r="F87" s="365" t="s">
        <v>425</v>
      </c>
    </row>
    <row r="88" spans="6:26">
      <c r="F88" s="365" t="s">
        <v>424</v>
      </c>
    </row>
    <row r="89" spans="6:26">
      <c r="F89" s="365" t="s">
        <v>423</v>
      </c>
    </row>
    <row r="90" spans="6:26">
      <c r="F90" s="365" t="s">
        <v>422</v>
      </c>
    </row>
    <row r="91" spans="6:26">
      <c r="F91" s="365" t="s">
        <v>421</v>
      </c>
    </row>
    <row r="92" spans="6:26">
      <c r="F92" s="365" t="s">
        <v>420</v>
      </c>
    </row>
    <row r="93" spans="6:26">
      <c r="F93" s="365" t="s">
        <v>419</v>
      </c>
    </row>
    <row r="94" spans="6:26">
      <c r="F94" s="365" t="s">
        <v>418</v>
      </c>
      <c r="V94" s="366"/>
    </row>
    <row r="95" spans="6:26">
      <c r="F95" s="365" t="s">
        <v>417</v>
      </c>
    </row>
  </sheetData>
  <sheetProtection formatCells="0" insertColumns="0" insertRows="0" selectLockedCells="1"/>
  <mergeCells count="155">
    <mergeCell ref="AE32:AG32"/>
    <mergeCell ref="AE22:AG22"/>
    <mergeCell ref="B23:D23"/>
    <mergeCell ref="AE23:AG23"/>
    <mergeCell ref="B30:D30"/>
    <mergeCell ref="AE30:AG30"/>
    <mergeCell ref="B31:D31"/>
    <mergeCell ref="AE31:AG31"/>
    <mergeCell ref="AE27:AG27"/>
    <mergeCell ref="AE28:AG28"/>
    <mergeCell ref="B24:D24"/>
    <mergeCell ref="AE24:AG24"/>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AE57:AG57"/>
    <mergeCell ref="AE51:AG51"/>
    <mergeCell ref="B52:D52"/>
    <mergeCell ref="AE52:AG52"/>
    <mergeCell ref="B53:D53"/>
    <mergeCell ref="AE53:AG53"/>
    <mergeCell ref="B49:D49"/>
    <mergeCell ref="AE49:AG49"/>
    <mergeCell ref="B50:D50"/>
    <mergeCell ref="AE50:AG50"/>
    <mergeCell ref="B51:D51"/>
    <mergeCell ref="B55:D55"/>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B11:D11"/>
    <mergeCell ref="L11:L60"/>
    <mergeCell ref="M11:M60"/>
    <mergeCell ref="N11:N60"/>
    <mergeCell ref="Q11:Q60"/>
    <mergeCell ref="B36:D36"/>
    <mergeCell ref="B41:D41"/>
    <mergeCell ref="B42:D42"/>
    <mergeCell ref="B40:D40"/>
    <mergeCell ref="B35:D35"/>
    <mergeCell ref="B12:D12"/>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s>
  <phoneticPr fontId="4"/>
  <conditionalFormatting sqref="B11:F60 K11:K60 O11:O60 T12:T61 B61 K61:O61 Q61:S61 U61:AB61">
    <cfRule type="containsBlanks" dxfId="6" priority="8">
      <formula>LEN(TRIM(B11))=0</formula>
    </cfRule>
  </conditionalFormatting>
  <conditionalFormatting sqref="L11:N11 L12:M60">
    <cfRule type="containsBlanks" dxfId="5" priority="2">
      <formula>LEN(TRIM(L11))=0</formula>
    </cfRule>
  </conditionalFormatting>
  <conditionalFormatting sqref="P11:P61">
    <cfRule type="containsBlanks" dxfId="4" priority="9">
      <formula>LEN(TRIM(P11))=0</formula>
    </cfRule>
  </conditionalFormatting>
  <conditionalFormatting sqref="Q11:W11">
    <cfRule type="containsBlanks" dxfId="3" priority="1">
      <formula>LEN(TRIM(Q11))=0</formula>
    </cfRule>
  </conditionalFormatting>
  <conditionalFormatting sqref="X11:AA60">
    <cfRule type="containsBlanks" dxfId="2" priority="10">
      <formula>LEN(TRIM(X11))=0</formula>
    </cfRule>
  </conditionalFormatting>
  <conditionalFormatting sqref="AB11:AD11 AE11:AG61 S12:S60 U12:W60 AD61">
    <cfRule type="containsBlanks" dxfId="1" priority="11">
      <formula>LEN(TRIM(S11))=0</formula>
    </cfRule>
  </conditionalFormatting>
  <conditionalFormatting sqref="AC12:AC61">
    <cfRule type="containsBlanks" dxfId="0" priority="12">
      <formula>LEN(TRIM(AC12))=0</formula>
    </cfRule>
  </conditionalFormatting>
  <dataValidations count="9">
    <dataValidation type="list" allowBlank="1" showInputMessage="1" showErrorMessage="1" sqref="Y11:Y60" xr:uid="{1B849464-416D-4794-B742-D850194BCAA7}">
      <formula1>$Y$80:$Y$85</formula1>
    </dataValidation>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F53E1139-A3D7-48D0-8D7A-4072EA31F550}"/>
  </dataValidations>
  <printOptions horizontalCentered="1"/>
  <pageMargins left="0.78740157480314965" right="0.78740157480314965" top="0.59055118110236227" bottom="0.59055118110236227" header="0.51181102362204722" footer="0.51181102362204722"/>
  <pageSetup paperSize="8" scale="2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1DA3-2E7A-48FB-B773-0AFFB4B02597}">
  <sheetPr>
    <pageSetUpPr fitToPage="1"/>
  </sheetPr>
  <dimension ref="A1:F21"/>
  <sheetViews>
    <sheetView showGridLines="0" view="pageBreakPreview" zoomScale="85" zoomScaleNormal="100" zoomScaleSheetLayoutView="85" workbookViewId="0"/>
  </sheetViews>
  <sheetFormatPr defaultColWidth="9" defaultRowHeight="18" customHeight="1"/>
  <cols>
    <col min="1" max="1" width="5" style="345" customWidth="1"/>
    <col min="2" max="2" width="15.625" style="345" customWidth="1"/>
    <col min="3" max="3" width="14.625" style="345" customWidth="1"/>
    <col min="4" max="4" width="23.125" style="345" customWidth="1"/>
    <col min="5" max="6" width="22.875" style="345" customWidth="1"/>
    <col min="7" max="7" width="2.5" style="345" customWidth="1"/>
    <col min="8" max="19" width="3" style="345" customWidth="1"/>
    <col min="20" max="16384" width="9" style="345"/>
  </cols>
  <sheetData>
    <row r="1" spans="1:6" ht="18" customHeight="1" thickBot="1">
      <c r="A1" s="352" t="s">
        <v>520</v>
      </c>
    </row>
    <row r="2" spans="1:6" ht="18" customHeight="1" thickBot="1">
      <c r="D2" s="451" t="s">
        <v>505</v>
      </c>
      <c r="E2" s="1370">
        <f>様式1!U8</f>
        <v>0</v>
      </c>
      <c r="F2" s="1371"/>
    </row>
    <row r="4" spans="1:6" ht="18" customHeight="1">
      <c r="A4" s="974" t="s">
        <v>519</v>
      </c>
      <c r="B4" s="974"/>
      <c r="C4" s="974"/>
      <c r="D4" s="974"/>
      <c r="E4" s="974"/>
      <c r="F4" s="974"/>
    </row>
    <row r="5" spans="1:6" ht="18" customHeight="1" thickBot="1">
      <c r="A5" s="351"/>
      <c r="B5" s="351"/>
      <c r="C5" s="351"/>
      <c r="D5" s="351"/>
      <c r="E5" s="351"/>
      <c r="F5" s="351"/>
    </row>
    <row r="6" spans="1:6" ht="40.15" customHeight="1">
      <c r="A6" s="1372" t="s">
        <v>518</v>
      </c>
      <c r="B6" s="1374" t="s">
        <v>517</v>
      </c>
      <c r="C6" s="1374" t="s">
        <v>516</v>
      </c>
      <c r="D6" s="1374" t="s">
        <v>515</v>
      </c>
      <c r="E6" s="1376" t="s">
        <v>514</v>
      </c>
      <c r="F6" s="1363" t="s">
        <v>513</v>
      </c>
    </row>
    <row r="7" spans="1:6" ht="56.1" customHeight="1" thickBot="1">
      <c r="A7" s="1373"/>
      <c r="B7" s="1375"/>
      <c r="C7" s="1375"/>
      <c r="D7" s="1375"/>
      <c r="E7" s="1377"/>
      <c r="F7" s="1364"/>
    </row>
    <row r="8" spans="1:6" ht="21.75" customHeight="1">
      <c r="A8" s="450" t="s">
        <v>512</v>
      </c>
      <c r="B8" s="449" t="s">
        <v>511</v>
      </c>
      <c r="C8" s="449" t="s">
        <v>510</v>
      </c>
      <c r="D8" s="449" t="s">
        <v>509</v>
      </c>
      <c r="E8" s="448">
        <v>200000</v>
      </c>
      <c r="F8" s="447"/>
    </row>
    <row r="9" spans="1:6" ht="21.75" customHeight="1">
      <c r="A9" s="452"/>
      <c r="B9" s="453"/>
      <c r="C9" s="453"/>
      <c r="D9" s="453"/>
      <c r="E9" s="454"/>
      <c r="F9" s="455"/>
    </row>
    <row r="10" spans="1:6" ht="21.75" customHeight="1">
      <c r="A10" s="452"/>
      <c r="B10" s="453"/>
      <c r="C10" s="453"/>
      <c r="D10" s="453"/>
      <c r="E10" s="454"/>
      <c r="F10" s="455"/>
    </row>
    <row r="11" spans="1:6" ht="21.75" customHeight="1">
      <c r="A11" s="452"/>
      <c r="B11" s="453"/>
      <c r="C11" s="453"/>
      <c r="D11" s="453"/>
      <c r="E11" s="454"/>
      <c r="F11" s="455"/>
    </row>
    <row r="12" spans="1:6" ht="21.75" customHeight="1">
      <c r="A12" s="452"/>
      <c r="B12" s="453"/>
      <c r="C12" s="453"/>
      <c r="D12" s="453"/>
      <c r="E12" s="454"/>
      <c r="F12" s="455"/>
    </row>
    <row r="13" spans="1:6" ht="21.75" customHeight="1">
      <c r="A13" s="452"/>
      <c r="B13" s="453"/>
      <c r="C13" s="453"/>
      <c r="D13" s="453"/>
      <c r="E13" s="454"/>
      <c r="F13" s="455"/>
    </row>
    <row r="14" spans="1:6" ht="21.75" customHeight="1">
      <c r="A14" s="452"/>
      <c r="B14" s="453"/>
      <c r="C14" s="453"/>
      <c r="D14" s="453"/>
      <c r="E14" s="454"/>
      <c r="F14" s="455"/>
    </row>
    <row r="15" spans="1:6" ht="21.75" customHeight="1">
      <c r="A15" s="452"/>
      <c r="B15" s="453"/>
      <c r="C15" s="453"/>
      <c r="D15" s="453"/>
      <c r="E15" s="454"/>
      <c r="F15" s="455"/>
    </row>
    <row r="16" spans="1:6" ht="21.75" customHeight="1">
      <c r="A16" s="452"/>
      <c r="B16" s="453"/>
      <c r="C16" s="453"/>
      <c r="D16" s="453"/>
      <c r="E16" s="454"/>
      <c r="F16" s="455"/>
    </row>
    <row r="17" spans="1:6" ht="21.75" customHeight="1">
      <c r="A17" s="456"/>
      <c r="B17" s="457"/>
      <c r="C17" s="457"/>
      <c r="D17" s="457"/>
      <c r="E17" s="458"/>
      <c r="F17" s="459"/>
    </row>
    <row r="18" spans="1:6" ht="21.75" customHeight="1" thickBot="1">
      <c r="A18" s="1365" t="s">
        <v>508</v>
      </c>
      <c r="B18" s="1366"/>
      <c r="C18" s="1366"/>
      <c r="D18" s="1367"/>
      <c r="E18" s="446">
        <f>SUM(E9:E17)</f>
        <v>0</v>
      </c>
      <c r="F18" s="445">
        <f>SUM(F9:F17)</f>
        <v>0</v>
      </c>
    </row>
    <row r="19" spans="1:6" ht="19.5" customHeight="1">
      <c r="A19" s="444" t="s">
        <v>448</v>
      </c>
      <c r="B19" s="1368" t="s">
        <v>507</v>
      </c>
      <c r="C19" s="1368"/>
      <c r="D19" s="1368"/>
      <c r="E19" s="1368"/>
      <c r="F19" s="1368"/>
    </row>
    <row r="20" spans="1:6" ht="19.5" customHeight="1">
      <c r="A20" s="444"/>
      <c r="B20" s="1368"/>
      <c r="C20" s="1368"/>
      <c r="D20" s="1368"/>
      <c r="E20" s="1368"/>
      <c r="F20" s="1368"/>
    </row>
    <row r="21" spans="1:6" ht="18" customHeight="1">
      <c r="A21" s="443"/>
      <c r="B21" s="1369"/>
      <c r="C21" s="1369"/>
      <c r="D21" s="1369"/>
      <c r="E21" s="1369"/>
      <c r="F21" s="1369"/>
    </row>
  </sheetData>
  <sheetProtection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0170-B731-4A3E-AB95-5A1EEA1010C0}">
  <sheetPr>
    <pageSetUpPr fitToPage="1"/>
  </sheetPr>
  <dimension ref="A1:AD23"/>
  <sheetViews>
    <sheetView showGridLines="0" view="pageBreakPreview" zoomScale="85" zoomScaleNormal="100" zoomScaleSheetLayoutView="85" workbookViewId="0">
      <selection activeCell="I4" sqref="I4:AB6"/>
    </sheetView>
  </sheetViews>
  <sheetFormatPr defaultColWidth="9" defaultRowHeight="18" customHeight="1"/>
  <cols>
    <col min="1" max="1" width="3" style="465" customWidth="1"/>
    <col min="2" max="28" width="3.125" style="465" customWidth="1"/>
    <col min="29" max="29" width="1.625" style="465" customWidth="1"/>
    <col min="30" max="30" width="3" style="465" hidden="1" customWidth="1"/>
    <col min="31" max="31" width="3" style="465" customWidth="1"/>
    <col min="32" max="16384" width="9" style="465"/>
  </cols>
  <sheetData>
    <row r="1" spans="1:28" ht="18" customHeight="1">
      <c r="A1" s="464" t="s">
        <v>529</v>
      </c>
    </row>
    <row r="2" spans="1:28" ht="18" customHeight="1">
      <c r="A2" s="1174" t="str">
        <f>様式1!$AQ$1&amp;様式1!$AQ$2&amp;"年度　賃金改善の誓約書"</f>
        <v>令和７年度　賃金改善の誓約書</v>
      </c>
      <c r="B2" s="1174"/>
      <c r="C2" s="1174"/>
      <c r="D2" s="1174"/>
      <c r="E2" s="1174"/>
      <c r="F2" s="1174"/>
      <c r="G2" s="1174"/>
      <c r="H2" s="1174"/>
      <c r="I2" s="1174"/>
      <c r="J2" s="1174"/>
      <c r="K2" s="1174"/>
      <c r="L2" s="1174"/>
      <c r="M2" s="1174"/>
      <c r="N2" s="1174"/>
      <c r="O2" s="1174"/>
      <c r="P2" s="1174"/>
      <c r="Q2" s="1174"/>
      <c r="R2" s="1174"/>
      <c r="S2" s="1174"/>
      <c r="T2" s="1174"/>
      <c r="U2" s="1174"/>
      <c r="V2" s="1174"/>
      <c r="W2" s="1174"/>
      <c r="X2" s="1174"/>
      <c r="Y2" s="1174"/>
      <c r="Z2" s="1174"/>
      <c r="AA2" s="1174"/>
      <c r="AB2" s="1174"/>
    </row>
    <row r="3" spans="1:28" ht="33" customHeight="1" thickBot="1">
      <c r="A3" s="612"/>
      <c r="B3" s="612"/>
      <c r="C3" s="612"/>
      <c r="D3" s="612"/>
      <c r="E3" s="612"/>
      <c r="F3" s="612"/>
      <c r="G3" s="612"/>
      <c r="H3" s="612"/>
      <c r="I3" s="612"/>
      <c r="J3" s="612"/>
      <c r="K3" s="612"/>
      <c r="L3" s="612"/>
      <c r="M3" s="612"/>
      <c r="N3" s="612"/>
      <c r="O3" s="612"/>
      <c r="P3" s="612"/>
      <c r="Q3" s="612"/>
      <c r="R3" s="612"/>
      <c r="S3" s="612"/>
      <c r="T3" s="612"/>
      <c r="U3" s="612"/>
      <c r="V3" s="612"/>
      <c r="W3" s="612"/>
      <c r="X3" s="612"/>
      <c r="Y3" s="612"/>
      <c r="Z3" s="469"/>
    </row>
    <row r="4" spans="1:28" ht="17.25" customHeight="1">
      <c r="B4" s="471"/>
      <c r="C4" s="471"/>
      <c r="D4" s="471"/>
      <c r="E4" s="471"/>
      <c r="H4" s="613"/>
      <c r="I4" s="955" t="s">
        <v>277</v>
      </c>
      <c r="J4" s="1175"/>
      <c r="K4" s="1175"/>
      <c r="L4" s="1175"/>
      <c r="M4" s="1175"/>
      <c r="N4" s="1175"/>
      <c r="O4" s="1237" t="str">
        <f>様式3!U8</f>
        <v>横須賀市</v>
      </c>
      <c r="P4" s="1238"/>
      <c r="Q4" s="1238"/>
      <c r="R4" s="1238"/>
      <c r="S4" s="1238"/>
      <c r="T4" s="1238"/>
      <c r="U4" s="1238"/>
      <c r="V4" s="1238"/>
      <c r="W4" s="1238"/>
      <c r="X4" s="1238"/>
      <c r="Y4" s="1238"/>
      <c r="Z4" s="1238"/>
      <c r="AA4" s="1238"/>
      <c r="AB4" s="1239"/>
    </row>
    <row r="5" spans="1:28" ht="17.25" customHeight="1">
      <c r="B5" s="471"/>
      <c r="C5" s="471"/>
      <c r="I5" s="962" t="s">
        <v>276</v>
      </c>
      <c r="J5" s="1178"/>
      <c r="K5" s="1178"/>
      <c r="L5" s="1178"/>
      <c r="M5" s="1178"/>
      <c r="N5" s="1178"/>
      <c r="O5" s="1240">
        <f>様式3!U9</f>
        <v>0</v>
      </c>
      <c r="P5" s="1241"/>
      <c r="Q5" s="1241"/>
      <c r="R5" s="1241"/>
      <c r="S5" s="1241"/>
      <c r="T5" s="1241"/>
      <c r="U5" s="1241"/>
      <c r="V5" s="1241"/>
      <c r="W5" s="1241"/>
      <c r="X5" s="1241"/>
      <c r="Y5" s="1241"/>
      <c r="Z5" s="1241"/>
      <c r="AA5" s="1241"/>
      <c r="AB5" s="1242"/>
    </row>
    <row r="6" spans="1:28" ht="17.25" customHeight="1" thickBot="1">
      <c r="B6" s="471"/>
      <c r="C6" s="471"/>
      <c r="I6" s="965" t="s">
        <v>275</v>
      </c>
      <c r="J6" s="1181"/>
      <c r="K6" s="1181"/>
      <c r="L6" s="1181"/>
      <c r="M6" s="1181"/>
      <c r="N6" s="1181"/>
      <c r="O6" s="1247">
        <f>様式3!U10</f>
        <v>0</v>
      </c>
      <c r="P6" s="1248"/>
      <c r="Q6" s="1248"/>
      <c r="R6" s="1248"/>
      <c r="S6" s="1248"/>
      <c r="T6" s="1248"/>
      <c r="U6" s="1248"/>
      <c r="V6" s="1248"/>
      <c r="W6" s="1248"/>
      <c r="X6" s="1248"/>
      <c r="Y6" s="1248"/>
      <c r="Z6" s="1248"/>
      <c r="AA6" s="1248"/>
      <c r="AB6" s="1249"/>
    </row>
    <row r="7" spans="1:28" ht="18" customHeight="1">
      <c r="K7" s="473"/>
      <c r="L7" s="473"/>
      <c r="M7" s="473"/>
      <c r="N7" s="473"/>
      <c r="O7" s="473"/>
      <c r="P7" s="473"/>
      <c r="Q7" s="473"/>
      <c r="R7" s="473"/>
      <c r="S7" s="473"/>
    </row>
    <row r="8" spans="1:28" ht="30" customHeight="1">
      <c r="B8" s="465" t="s">
        <v>528</v>
      </c>
      <c r="K8" s="473"/>
      <c r="L8" s="473"/>
      <c r="M8" s="473"/>
      <c r="N8" s="473"/>
      <c r="O8" s="473"/>
      <c r="P8" s="473"/>
      <c r="Q8" s="473"/>
      <c r="R8" s="473"/>
      <c r="S8" s="473"/>
    </row>
    <row r="9" spans="1:28" s="614" customFormat="1" ht="35.25" customHeight="1">
      <c r="B9" s="1258"/>
      <c r="C9" s="1259"/>
      <c r="D9" s="1259"/>
      <c r="E9" s="1259"/>
      <c r="F9" s="1259"/>
      <c r="G9" s="1259"/>
      <c r="H9" s="1259"/>
      <c r="I9" s="1259"/>
      <c r="J9" s="1259"/>
      <c r="K9" s="1146" t="s">
        <v>383</v>
      </c>
      <c r="L9" s="1147"/>
      <c r="M9" s="1147"/>
      <c r="N9" s="1147"/>
      <c r="O9" s="1147"/>
      <c r="P9" s="1147"/>
      <c r="Q9" s="1147"/>
      <c r="R9" s="1147"/>
      <c r="S9" s="1148"/>
      <c r="T9" s="1258" t="s">
        <v>412</v>
      </c>
      <c r="U9" s="1259"/>
      <c r="V9" s="1259"/>
      <c r="W9" s="1259"/>
      <c r="X9" s="1259"/>
      <c r="Y9" s="1259"/>
      <c r="Z9" s="1259"/>
      <c r="AA9" s="1259"/>
      <c r="AB9" s="1260"/>
    </row>
    <row r="10" spans="1:28" s="614" customFormat="1" ht="27.75" customHeight="1">
      <c r="B10" s="1386" t="s">
        <v>410</v>
      </c>
      <c r="C10" s="1387"/>
      <c r="D10" s="1387"/>
      <c r="E10" s="1387"/>
      <c r="F10" s="1387"/>
      <c r="G10" s="1387"/>
      <c r="H10" s="1387"/>
      <c r="I10" s="1387"/>
      <c r="J10" s="1388"/>
      <c r="K10" s="1267" t="e">
        <f>【参考】計算結果!$D$14</f>
        <v>#N/A</v>
      </c>
      <c r="L10" s="1267"/>
      <c r="M10" s="1267"/>
      <c r="N10" s="1267"/>
      <c r="O10" s="1267"/>
      <c r="P10" s="1267"/>
      <c r="Q10" s="1267"/>
      <c r="R10" s="1267"/>
      <c r="S10" s="585" t="s">
        <v>380</v>
      </c>
      <c r="T10" s="1254">
        <f>【参考】計算結果!$D$20</f>
        <v>0</v>
      </c>
      <c r="U10" s="1254"/>
      <c r="V10" s="1254"/>
      <c r="W10" s="1254"/>
      <c r="X10" s="1254"/>
      <c r="Y10" s="1254"/>
      <c r="Z10" s="1254"/>
      <c r="AA10" s="1254"/>
      <c r="AB10" s="585" t="s">
        <v>380</v>
      </c>
    </row>
    <row r="11" spans="1:28" s="615" customFormat="1" ht="18" customHeight="1">
      <c r="B11" s="616"/>
      <c r="K11" s="617"/>
      <c r="L11" s="617"/>
      <c r="M11" s="617"/>
      <c r="N11" s="617"/>
      <c r="O11" s="617"/>
      <c r="P11" s="617"/>
      <c r="Q11" s="617"/>
      <c r="R11" s="617"/>
      <c r="S11" s="617"/>
    </row>
    <row r="12" spans="1:28" ht="24.75" customHeight="1">
      <c r="B12" s="1380" t="s">
        <v>527</v>
      </c>
      <c r="C12" s="1380"/>
      <c r="D12" s="1380"/>
      <c r="E12" s="1380"/>
      <c r="F12" s="1380"/>
      <c r="G12" s="1380"/>
      <c r="H12" s="1380"/>
      <c r="I12" s="1380"/>
      <c r="J12" s="1380"/>
      <c r="K12" s="1380"/>
      <c r="L12" s="1380"/>
      <c r="M12" s="1380"/>
      <c r="N12" s="1380"/>
      <c r="O12" s="1380"/>
      <c r="P12" s="1380"/>
      <c r="Q12" s="1380"/>
      <c r="R12" s="1380"/>
      <c r="S12" s="1380"/>
      <c r="T12" s="1380"/>
      <c r="U12" s="1380"/>
      <c r="V12" s="1380"/>
      <c r="W12" s="1380"/>
      <c r="X12" s="1380"/>
      <c r="Y12" s="1380"/>
      <c r="Z12" s="1380"/>
      <c r="AA12" s="1380"/>
      <c r="AB12" s="1380"/>
    </row>
    <row r="13" spans="1:28" s="475" customFormat="1" ht="30.75" customHeight="1">
      <c r="B13" s="1381" t="s">
        <v>526</v>
      </c>
      <c r="C13" s="1381"/>
      <c r="D13" s="1381"/>
      <c r="E13" s="1381"/>
      <c r="F13" s="1381"/>
      <c r="G13" s="1381"/>
      <c r="H13" s="1381"/>
      <c r="I13" s="1381"/>
      <c r="J13" s="1381"/>
      <c r="K13" s="1381"/>
      <c r="L13" s="1381"/>
      <c r="M13" s="1381"/>
      <c r="N13" s="1381"/>
      <c r="O13" s="1381"/>
      <c r="P13" s="1381"/>
      <c r="Q13" s="1381"/>
      <c r="R13" s="1381"/>
      <c r="S13" s="1381"/>
      <c r="T13" s="1381"/>
      <c r="U13" s="1381"/>
      <c r="V13" s="1381"/>
      <c r="W13" s="1381"/>
      <c r="X13" s="1381"/>
      <c r="Y13" s="1381"/>
      <c r="Z13" s="1381"/>
      <c r="AA13" s="1381"/>
      <c r="AB13" s="1381"/>
    </row>
    <row r="14" spans="1:28" ht="33" customHeight="1">
      <c r="B14" s="1382" t="s">
        <v>524</v>
      </c>
      <c r="C14" s="1382"/>
      <c r="D14" s="1383" t="s">
        <v>525</v>
      </c>
      <c r="E14" s="1383"/>
      <c r="F14" s="1383"/>
      <c r="G14" s="1383"/>
      <c r="H14" s="1383"/>
      <c r="I14" s="1383"/>
      <c r="J14" s="1383"/>
      <c r="K14" s="1383"/>
      <c r="L14" s="1383"/>
      <c r="M14" s="1383"/>
      <c r="N14" s="1383"/>
      <c r="O14" s="1383"/>
      <c r="P14" s="1383"/>
      <c r="Q14" s="1383"/>
      <c r="R14" s="1383"/>
      <c r="S14" s="1383"/>
      <c r="T14" s="1383"/>
      <c r="U14" s="1383"/>
      <c r="V14" s="1383"/>
      <c r="W14" s="1383"/>
      <c r="X14" s="1383"/>
      <c r="Y14" s="1383"/>
      <c r="Z14" s="1383"/>
      <c r="AA14" s="1383"/>
      <c r="AB14" s="1383"/>
    </row>
    <row r="15" spans="1:28" ht="33" customHeight="1">
      <c r="B15" s="1382" t="s">
        <v>524</v>
      </c>
      <c r="C15" s="1382"/>
      <c r="D15" s="1383" t="s">
        <v>523</v>
      </c>
      <c r="E15" s="1383"/>
      <c r="F15" s="1383"/>
      <c r="G15" s="1383"/>
      <c r="H15" s="1383"/>
      <c r="I15" s="1383"/>
      <c r="J15" s="1383"/>
      <c r="K15" s="1383"/>
      <c r="L15" s="1383"/>
      <c r="M15" s="1383"/>
      <c r="N15" s="1383"/>
      <c r="O15" s="1383"/>
      <c r="P15" s="1383"/>
      <c r="Q15" s="1383"/>
      <c r="R15" s="1383"/>
      <c r="S15" s="1383"/>
      <c r="T15" s="1383"/>
      <c r="U15" s="1383"/>
      <c r="V15" s="1383"/>
      <c r="W15" s="1383"/>
      <c r="X15" s="1383"/>
      <c r="Y15" s="1383"/>
      <c r="Z15" s="1383"/>
      <c r="AA15" s="1383"/>
      <c r="AB15" s="1383"/>
    </row>
    <row r="16" spans="1:28" s="615" customFormat="1" ht="13.5" customHeight="1">
      <c r="B16" s="616"/>
      <c r="K16" s="617"/>
      <c r="L16" s="617"/>
      <c r="M16" s="617"/>
      <c r="N16" s="617"/>
      <c r="O16" s="617"/>
      <c r="P16" s="617"/>
      <c r="Q16" s="617"/>
      <c r="R16" s="617"/>
      <c r="S16" s="617"/>
    </row>
    <row r="17" spans="1:28" ht="118.15" customHeight="1">
      <c r="A17" s="618"/>
      <c r="B17" s="1384" t="s">
        <v>522</v>
      </c>
      <c r="C17" s="1384"/>
      <c r="D17" s="1384"/>
      <c r="E17" s="1384"/>
      <c r="F17" s="1384"/>
      <c r="G17" s="1384"/>
      <c r="H17" s="1384"/>
      <c r="I17" s="1384"/>
      <c r="J17" s="1384"/>
      <c r="K17" s="1384"/>
      <c r="L17" s="1384"/>
      <c r="M17" s="1384"/>
      <c r="N17" s="1384"/>
      <c r="O17" s="1384"/>
      <c r="P17" s="1384"/>
      <c r="Q17" s="1384"/>
      <c r="R17" s="1384"/>
      <c r="S17" s="1384"/>
      <c r="T17" s="1384"/>
      <c r="U17" s="1384"/>
      <c r="V17" s="1384"/>
      <c r="W17" s="1384"/>
      <c r="X17" s="1384"/>
      <c r="Y17" s="1384"/>
      <c r="Z17" s="1384"/>
      <c r="AA17" s="1384"/>
      <c r="AB17" s="1384"/>
    </row>
    <row r="18" spans="1:28" ht="10.15" customHeight="1">
      <c r="A18" s="602"/>
      <c r="B18" s="619"/>
      <c r="C18" s="619"/>
      <c r="D18" s="619"/>
      <c r="E18" s="619"/>
      <c r="F18" s="619"/>
      <c r="G18" s="619"/>
      <c r="H18" s="619"/>
      <c r="I18" s="619"/>
      <c r="J18" s="619"/>
      <c r="K18" s="619"/>
      <c r="L18" s="619"/>
      <c r="M18" s="619"/>
      <c r="N18" s="619"/>
      <c r="O18" s="619"/>
      <c r="P18" s="619"/>
      <c r="Q18" s="619"/>
      <c r="R18" s="619"/>
      <c r="S18" s="619"/>
      <c r="T18" s="619"/>
      <c r="U18" s="619"/>
      <c r="V18" s="619"/>
      <c r="W18" s="619"/>
      <c r="X18" s="619"/>
      <c r="Y18" s="619"/>
      <c r="Z18" s="619"/>
      <c r="AA18" s="619"/>
      <c r="AB18" s="619"/>
    </row>
    <row r="19" spans="1:28" ht="36" customHeight="1">
      <c r="B19" s="1380" t="s">
        <v>521</v>
      </c>
      <c r="C19" s="1380"/>
      <c r="D19" s="1380"/>
      <c r="E19" s="1380"/>
      <c r="F19" s="1380"/>
      <c r="G19" s="1380"/>
      <c r="H19" s="1380"/>
      <c r="I19" s="1380"/>
      <c r="J19" s="1380"/>
      <c r="K19" s="1380"/>
      <c r="L19" s="1380"/>
      <c r="M19" s="1380"/>
      <c r="N19" s="1380"/>
      <c r="O19" s="1380"/>
      <c r="P19" s="1380"/>
      <c r="Q19" s="1380"/>
      <c r="R19" s="1380"/>
      <c r="S19" s="1380"/>
      <c r="T19" s="1380"/>
      <c r="U19" s="1380"/>
      <c r="V19" s="1380"/>
      <c r="W19" s="1380"/>
      <c r="X19" s="1380"/>
      <c r="Y19" s="1380"/>
      <c r="Z19" s="1380"/>
      <c r="AA19" s="1380"/>
      <c r="AB19" s="1380"/>
    </row>
    <row r="21" spans="1:28" ht="18" customHeight="1">
      <c r="J21" s="1379" t="s">
        <v>283</v>
      </c>
      <c r="K21" s="1379"/>
      <c r="L21" s="1379"/>
      <c r="M21" s="1379"/>
      <c r="N21" s="1379"/>
      <c r="O21" s="1379"/>
      <c r="P21" s="1379"/>
      <c r="R21" s="1279"/>
      <c r="S21" s="1279"/>
      <c r="T21" s="1279"/>
      <c r="U21" s="1279"/>
      <c r="V21" s="1279"/>
      <c r="W21" s="1279"/>
      <c r="X21" s="1279"/>
      <c r="Y21" s="1279"/>
      <c r="Z21" s="1279"/>
      <c r="AA21" s="1279"/>
      <c r="AB21" s="1279"/>
    </row>
    <row r="22" spans="1:28" ht="18" customHeight="1">
      <c r="L22" s="1385" t="s">
        <v>282</v>
      </c>
      <c r="M22" s="1385"/>
      <c r="N22" s="1385"/>
      <c r="O22" s="1385"/>
      <c r="P22" s="1385"/>
      <c r="Q22" s="1385"/>
      <c r="R22" s="1012"/>
      <c r="S22" s="1012"/>
      <c r="T22" s="1012"/>
      <c r="U22" s="1012"/>
      <c r="V22" s="1012"/>
      <c r="W22" s="1012"/>
      <c r="X22" s="1012"/>
      <c r="Y22" s="1012"/>
      <c r="Z22" s="1012"/>
      <c r="AA22" s="1012"/>
      <c r="AB22" s="1012"/>
    </row>
    <row r="23" spans="1:28" ht="18" customHeight="1">
      <c r="L23" s="1378" t="s">
        <v>281</v>
      </c>
      <c r="M23" s="1378"/>
      <c r="N23" s="1378"/>
      <c r="O23" s="1378"/>
      <c r="P23" s="1378"/>
      <c r="Q23" s="1378"/>
      <c r="R23" s="1004"/>
      <c r="S23" s="1004"/>
      <c r="T23" s="1004"/>
      <c r="U23" s="1004"/>
      <c r="V23" s="1004"/>
      <c r="W23" s="1004"/>
      <c r="X23" s="1004"/>
      <c r="Y23" s="1004"/>
      <c r="Z23" s="1004"/>
      <c r="AA23" s="1004"/>
      <c r="AB23" s="1004"/>
    </row>
  </sheetData>
  <mergeCells count="27">
    <mergeCell ref="A2:AB2"/>
    <mergeCell ref="K9:S9"/>
    <mergeCell ref="T9:AB9"/>
    <mergeCell ref="B10:J10"/>
    <mergeCell ref="K10:R10"/>
    <mergeCell ref="T10:AA10"/>
    <mergeCell ref="I4:N4"/>
    <mergeCell ref="O4:AB4"/>
    <mergeCell ref="I5:N5"/>
    <mergeCell ref="O5:AB5"/>
    <mergeCell ref="I6:N6"/>
    <mergeCell ref="B9:J9"/>
    <mergeCell ref="O6:AB6"/>
    <mergeCell ref="L23:Q23"/>
    <mergeCell ref="R23:AB23"/>
    <mergeCell ref="J21:P21"/>
    <mergeCell ref="R21:AB21"/>
    <mergeCell ref="B12:AB12"/>
    <mergeCell ref="B13:AB13"/>
    <mergeCell ref="B19:AB19"/>
    <mergeCell ref="B14:C14"/>
    <mergeCell ref="D14:AB14"/>
    <mergeCell ref="B15:C15"/>
    <mergeCell ref="D15:AB15"/>
    <mergeCell ref="B17:AB17"/>
    <mergeCell ref="L22:Q22"/>
    <mergeCell ref="R22:AB22"/>
  </mergeCells>
  <phoneticPr fontId="4"/>
  <dataValidations count="1">
    <dataValidation type="list" allowBlank="1" showInputMessage="1" showErrorMessage="1" sqref="B14:C15"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88" fitToHeight="0" orientation="portrait" r:id="rId1"/>
  <headerFooter alignWithMargins="0"/>
  <rowBreaks count="1" manualBreakCount="1">
    <brk id="24" max="2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98E3-7C23-4A75-99EF-BD64BBE98729}">
  <sheetPr>
    <pageSetUpPr fitToPage="1"/>
  </sheetPr>
  <dimension ref="A1:AL38"/>
  <sheetViews>
    <sheetView showGridLines="0" view="pageBreakPreview" zoomScale="85" zoomScaleNormal="70" zoomScaleSheetLayoutView="85" workbookViewId="0">
      <selection activeCell="AQ16" sqref="AQ16"/>
    </sheetView>
  </sheetViews>
  <sheetFormatPr defaultColWidth="2.375" defaultRowHeight="13.5"/>
  <cols>
    <col min="1" max="1" width="2.375" style="620"/>
    <col min="2" max="37" width="2.375" style="630"/>
    <col min="38" max="16384" width="2.375" style="620"/>
  </cols>
  <sheetData>
    <row r="1" spans="1:38">
      <c r="B1" s="621" t="s">
        <v>540</v>
      </c>
      <c r="C1" s="622"/>
      <c r="D1" s="622"/>
      <c r="E1" s="622"/>
      <c r="F1" s="622"/>
      <c r="G1" s="622"/>
      <c r="H1" s="622"/>
      <c r="I1" s="622"/>
      <c r="J1" s="622"/>
      <c r="K1" s="622"/>
      <c r="L1" s="622"/>
      <c r="M1" s="622"/>
      <c r="N1" s="622"/>
      <c r="O1" s="622"/>
      <c r="P1" s="622"/>
      <c r="Q1" s="622"/>
      <c r="R1" s="622"/>
      <c r="S1" s="622"/>
      <c r="T1" s="622"/>
      <c r="U1" s="622"/>
      <c r="V1" s="622"/>
      <c r="W1" s="622"/>
      <c r="X1" s="622"/>
      <c r="Y1" s="622"/>
      <c r="Z1" s="623"/>
      <c r="AA1" s="623"/>
      <c r="AB1" s="623"/>
      <c r="AC1" s="623"/>
      <c r="AD1" s="623"/>
      <c r="AE1" s="623"/>
      <c r="AF1" s="623"/>
      <c r="AG1" s="623"/>
      <c r="AH1" s="623"/>
      <c r="AI1" s="623"/>
      <c r="AJ1" s="623"/>
      <c r="AK1" s="623"/>
    </row>
    <row r="2" spans="1:38">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row>
    <row r="3" spans="1:38" ht="17.25">
      <c r="B3" s="1389" t="s">
        <v>539</v>
      </c>
      <c r="C3" s="1389"/>
      <c r="D3" s="1389"/>
      <c r="E3" s="1389"/>
      <c r="F3" s="1389"/>
      <c r="G3" s="1389"/>
      <c r="H3" s="1389"/>
      <c r="I3" s="1389"/>
      <c r="J3" s="1389"/>
      <c r="K3" s="1389"/>
      <c r="L3" s="1389"/>
      <c r="M3" s="1389"/>
      <c r="N3" s="1389"/>
      <c r="O3" s="1389"/>
      <c r="P3" s="1389"/>
      <c r="Q3" s="1389"/>
      <c r="R3" s="1389"/>
      <c r="S3" s="1389"/>
      <c r="T3" s="1389"/>
      <c r="U3" s="1389"/>
      <c r="V3" s="1389"/>
      <c r="W3" s="1389"/>
      <c r="X3" s="1390" t="str">
        <f>様式1!$AQ$2</f>
        <v>７</v>
      </c>
      <c r="Y3" s="1390"/>
      <c r="Z3" s="624" t="s">
        <v>538</v>
      </c>
      <c r="AA3" s="624"/>
      <c r="AB3" s="624"/>
      <c r="AC3" s="625"/>
      <c r="AD3" s="626"/>
      <c r="AE3" s="626"/>
      <c r="AF3" s="626"/>
      <c r="AG3" s="622"/>
      <c r="AH3" s="622"/>
      <c r="AI3" s="622"/>
      <c r="AJ3" s="622"/>
      <c r="AK3" s="622"/>
    </row>
    <row r="4" spans="1:38">
      <c r="B4" s="622"/>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row>
    <row r="5" spans="1:38" s="465" customFormat="1" ht="17.25" customHeight="1">
      <c r="A5" s="615"/>
      <c r="B5" s="615"/>
      <c r="F5" s="471"/>
      <c r="G5" s="471"/>
      <c r="M5" s="502"/>
      <c r="N5" s="502"/>
      <c r="O5" s="502"/>
      <c r="P5" s="502"/>
      <c r="Q5" s="615"/>
      <c r="R5" s="615"/>
      <c r="S5" s="615"/>
      <c r="T5" s="615"/>
      <c r="U5" s="615"/>
      <c r="V5" s="615"/>
      <c r="W5" s="615"/>
      <c r="X5" s="615"/>
      <c r="Y5" s="615"/>
      <c r="Z5" s="615"/>
      <c r="AA5" s="615"/>
      <c r="AB5" s="615"/>
      <c r="AC5" s="615"/>
      <c r="AD5" s="615"/>
      <c r="AE5" s="615"/>
      <c r="AF5" s="615"/>
      <c r="AG5" s="615"/>
      <c r="AH5" s="615"/>
      <c r="AI5" s="615"/>
      <c r="AJ5" s="615"/>
      <c r="AK5" s="615"/>
      <c r="AL5" s="615"/>
    </row>
    <row r="6" spans="1:38" s="465" customFormat="1" ht="17.25" customHeight="1">
      <c r="A6" s="615"/>
      <c r="B6" s="615"/>
      <c r="F6" s="954" t="str">
        <f>様式1!F5</f>
        <v>横須賀市長　殿</v>
      </c>
      <c r="G6" s="954"/>
      <c r="H6" s="954"/>
      <c r="I6" s="954"/>
      <c r="J6" s="954"/>
      <c r="K6" s="954"/>
      <c r="L6" s="954"/>
      <c r="M6" s="502"/>
      <c r="N6" s="502"/>
      <c r="O6" s="502"/>
      <c r="P6" s="615"/>
      <c r="Q6" s="615"/>
      <c r="R6" s="615"/>
      <c r="S6" s="615"/>
      <c r="T6" s="615"/>
      <c r="U6" s="615"/>
      <c r="V6" s="615"/>
      <c r="W6" s="615"/>
      <c r="X6" s="615"/>
      <c r="Y6" s="615"/>
      <c r="Z6" s="615"/>
      <c r="AA6" s="615"/>
      <c r="AB6" s="615"/>
      <c r="AC6" s="615"/>
      <c r="AD6" s="615"/>
      <c r="AE6" s="615"/>
      <c r="AF6" s="615"/>
      <c r="AG6" s="615"/>
      <c r="AH6" s="615"/>
      <c r="AI6" s="615"/>
      <c r="AJ6" s="615"/>
      <c r="AK6" s="615"/>
      <c r="AL6" s="615"/>
    </row>
    <row r="7" spans="1:38" s="465" customFormat="1" ht="17.25" customHeight="1" thickBot="1">
      <c r="A7" s="615"/>
      <c r="B7" s="615"/>
      <c r="C7" s="615"/>
      <c r="D7" s="615"/>
      <c r="E7" s="615"/>
      <c r="F7" s="502"/>
      <c r="G7" s="502"/>
      <c r="H7" s="502"/>
      <c r="I7" s="502"/>
      <c r="J7" s="502"/>
      <c r="K7" s="502"/>
      <c r="L7" s="502"/>
      <c r="M7" s="502"/>
      <c r="N7" s="502"/>
      <c r="O7" s="502"/>
      <c r="P7" s="502"/>
      <c r="Q7" s="502"/>
      <c r="R7" s="502"/>
      <c r="S7" s="502"/>
      <c r="T7" s="615"/>
      <c r="U7" s="615"/>
      <c r="V7" s="615"/>
      <c r="W7" s="615"/>
      <c r="X7" s="615"/>
      <c r="Z7" s="627"/>
      <c r="AL7" s="615"/>
    </row>
    <row r="8" spans="1:38" s="465" customFormat="1" ht="17.25" customHeight="1">
      <c r="A8" s="615"/>
      <c r="B8" s="615"/>
      <c r="C8" s="615"/>
      <c r="D8" s="615"/>
      <c r="E8" s="615"/>
      <c r="F8" s="502"/>
      <c r="G8" s="502"/>
      <c r="H8" s="615"/>
      <c r="I8" s="615"/>
      <c r="J8" s="615"/>
      <c r="K8" s="615"/>
      <c r="L8" s="615"/>
      <c r="M8" s="615"/>
      <c r="N8" s="615"/>
      <c r="O8" s="615"/>
      <c r="P8" s="615"/>
      <c r="Q8" s="1397" t="s">
        <v>277</v>
      </c>
      <c r="R8" s="1398"/>
      <c r="S8" s="1398"/>
      <c r="T8" s="1398"/>
      <c r="U8" s="1398"/>
      <c r="V8" s="1398"/>
      <c r="W8" s="1398"/>
      <c r="X8" s="1398"/>
      <c r="Y8" s="1237" t="str">
        <f>様式1!U7</f>
        <v>横須賀市</v>
      </c>
      <c r="Z8" s="1238"/>
      <c r="AA8" s="1238"/>
      <c r="AB8" s="1238"/>
      <c r="AC8" s="1238"/>
      <c r="AD8" s="1238"/>
      <c r="AE8" s="1238"/>
      <c r="AF8" s="1238"/>
      <c r="AG8" s="1238"/>
      <c r="AH8" s="1238"/>
      <c r="AI8" s="1238"/>
      <c r="AJ8" s="1238"/>
      <c r="AK8" s="1239"/>
      <c r="AL8" s="615"/>
    </row>
    <row r="9" spans="1:38" s="465" customFormat="1" ht="17.25" customHeight="1">
      <c r="A9" s="615"/>
      <c r="B9" s="615"/>
      <c r="C9" s="615"/>
      <c r="D9" s="615"/>
      <c r="E9" s="615"/>
      <c r="F9" s="502"/>
      <c r="G9" s="502"/>
      <c r="H9" s="615"/>
      <c r="I9" s="615"/>
      <c r="J9" s="615"/>
      <c r="K9" s="615"/>
      <c r="L9" s="615"/>
      <c r="M9" s="615"/>
      <c r="N9" s="615"/>
      <c r="O9" s="615"/>
      <c r="P9" s="615"/>
      <c r="Q9" s="1399" t="s">
        <v>276</v>
      </c>
      <c r="R9" s="1400"/>
      <c r="S9" s="1400"/>
      <c r="T9" s="1400"/>
      <c r="U9" s="1400"/>
      <c r="V9" s="1400"/>
      <c r="W9" s="1400"/>
      <c r="X9" s="1400"/>
      <c r="Y9" s="1240">
        <f>様式1!U8</f>
        <v>0</v>
      </c>
      <c r="Z9" s="1241"/>
      <c r="AA9" s="1241"/>
      <c r="AB9" s="1241"/>
      <c r="AC9" s="1241"/>
      <c r="AD9" s="1241"/>
      <c r="AE9" s="1241"/>
      <c r="AF9" s="1241"/>
      <c r="AG9" s="1241"/>
      <c r="AH9" s="1241"/>
      <c r="AI9" s="1241"/>
      <c r="AJ9" s="1241"/>
      <c r="AK9" s="1242"/>
      <c r="AL9" s="615"/>
    </row>
    <row r="10" spans="1:38" s="465" customFormat="1" ht="17.25" customHeight="1">
      <c r="A10" s="615"/>
      <c r="B10" s="615"/>
      <c r="C10" s="615"/>
      <c r="D10" s="615"/>
      <c r="E10" s="615"/>
      <c r="F10" s="502"/>
      <c r="G10" s="502"/>
      <c r="H10" s="615"/>
      <c r="I10" s="615"/>
      <c r="J10" s="615"/>
      <c r="K10" s="615"/>
      <c r="L10" s="615"/>
      <c r="M10" s="615"/>
      <c r="N10" s="615"/>
      <c r="O10" s="615"/>
      <c r="P10" s="615"/>
      <c r="Q10" s="1399" t="s">
        <v>275</v>
      </c>
      <c r="R10" s="1400"/>
      <c r="S10" s="1400"/>
      <c r="T10" s="1400"/>
      <c r="U10" s="1400"/>
      <c r="V10" s="1400"/>
      <c r="W10" s="1400"/>
      <c r="X10" s="1400"/>
      <c r="Y10" s="1240">
        <f>様式1!U9</f>
        <v>0</v>
      </c>
      <c r="Z10" s="1241"/>
      <c r="AA10" s="1241"/>
      <c r="AB10" s="1241"/>
      <c r="AC10" s="1241"/>
      <c r="AD10" s="1241"/>
      <c r="AE10" s="1241"/>
      <c r="AF10" s="1241"/>
      <c r="AG10" s="1241"/>
      <c r="AH10" s="1241"/>
      <c r="AI10" s="1241"/>
      <c r="AJ10" s="1241"/>
      <c r="AK10" s="1242"/>
      <c r="AL10" s="615"/>
    </row>
    <row r="11" spans="1:38" s="465" customFormat="1" ht="17.25" customHeight="1">
      <c r="A11" s="615"/>
      <c r="B11" s="615"/>
      <c r="C11" s="615"/>
      <c r="D11" s="615"/>
      <c r="E11" s="615"/>
      <c r="F11" s="502"/>
      <c r="G11" s="502"/>
      <c r="H11" s="615"/>
      <c r="I11" s="615"/>
      <c r="J11" s="615"/>
      <c r="K11" s="615"/>
      <c r="L11" s="615"/>
      <c r="M11" s="615"/>
      <c r="N11" s="615"/>
      <c r="O11" s="615"/>
      <c r="P11" s="615"/>
      <c r="Q11" s="1399" t="s">
        <v>537</v>
      </c>
      <c r="R11" s="1400"/>
      <c r="S11" s="1400"/>
      <c r="T11" s="1400"/>
      <c r="U11" s="1400"/>
      <c r="V11" s="1400"/>
      <c r="W11" s="1400"/>
      <c r="X11" s="1400"/>
      <c r="Y11" s="1410"/>
      <c r="Z11" s="1411"/>
      <c r="AA11" s="1411"/>
      <c r="AB11" s="1411"/>
      <c r="AC11" s="1411"/>
      <c r="AD11" s="1411"/>
      <c r="AE11" s="1411"/>
      <c r="AF11" s="1411"/>
      <c r="AG11" s="1411"/>
      <c r="AH11" s="1411"/>
      <c r="AI11" s="1411"/>
      <c r="AJ11" s="1411"/>
      <c r="AK11" s="1412"/>
      <c r="AL11" s="615"/>
    </row>
    <row r="12" spans="1:38" s="465" customFormat="1" ht="17.25" customHeight="1" thickBot="1">
      <c r="A12" s="615"/>
      <c r="B12" s="615"/>
      <c r="C12" s="615"/>
      <c r="D12" s="615"/>
      <c r="E12" s="615"/>
      <c r="F12" s="502"/>
      <c r="G12" s="502"/>
      <c r="H12" s="615"/>
      <c r="I12" s="615"/>
      <c r="J12" s="615"/>
      <c r="K12" s="615"/>
      <c r="L12" s="615"/>
      <c r="M12" s="615"/>
      <c r="N12" s="615"/>
      <c r="O12" s="615"/>
      <c r="P12" s="615"/>
      <c r="Q12" s="1413" t="s">
        <v>281</v>
      </c>
      <c r="R12" s="1414"/>
      <c r="S12" s="1414"/>
      <c r="T12" s="1414"/>
      <c r="U12" s="1414"/>
      <c r="V12" s="1414"/>
      <c r="W12" s="1414"/>
      <c r="X12" s="1414"/>
      <c r="Y12" s="1401"/>
      <c r="Z12" s="1402"/>
      <c r="AA12" s="1402"/>
      <c r="AB12" s="1402"/>
      <c r="AC12" s="1402"/>
      <c r="AD12" s="1402"/>
      <c r="AE12" s="1402"/>
      <c r="AF12" s="1402"/>
      <c r="AG12" s="1402"/>
      <c r="AH12" s="1402"/>
      <c r="AI12" s="1402"/>
      <c r="AJ12" s="1402"/>
      <c r="AK12" s="1403"/>
      <c r="AL12" s="615"/>
    </row>
    <row r="13" spans="1:38">
      <c r="B13" s="622"/>
      <c r="C13" s="622"/>
      <c r="D13" s="622"/>
      <c r="E13" s="622"/>
      <c r="F13" s="622"/>
      <c r="G13" s="622"/>
      <c r="H13" s="622"/>
      <c r="I13" s="622"/>
      <c r="J13" s="622"/>
      <c r="K13" s="622"/>
      <c r="L13" s="622"/>
      <c r="M13" s="622"/>
      <c r="N13" s="622"/>
      <c r="O13" s="622"/>
      <c r="P13" s="622"/>
      <c r="Q13" s="622"/>
      <c r="R13" s="622"/>
      <c r="S13" s="622"/>
      <c r="T13" s="622"/>
      <c r="U13" s="622"/>
      <c r="V13" s="622"/>
      <c r="W13" s="622"/>
      <c r="X13" s="622"/>
      <c r="Y13" s="622"/>
      <c r="Z13" s="622"/>
      <c r="AA13" s="622"/>
      <c r="AB13" s="622"/>
      <c r="AC13" s="622"/>
      <c r="AD13" s="622"/>
      <c r="AE13" s="622"/>
      <c r="AF13" s="622"/>
      <c r="AG13" s="622"/>
      <c r="AH13" s="622"/>
      <c r="AI13" s="622"/>
      <c r="AJ13" s="622"/>
      <c r="AK13" s="622"/>
    </row>
    <row r="14" spans="1:38" ht="22.5" customHeight="1">
      <c r="B14" s="628" t="s">
        <v>536</v>
      </c>
      <c r="C14" s="628"/>
      <c r="D14" s="628"/>
      <c r="E14" s="628"/>
      <c r="F14" s="628"/>
      <c r="G14" s="628"/>
      <c r="H14" s="628"/>
      <c r="I14" s="628"/>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28"/>
      <c r="AI14" s="628"/>
      <c r="AJ14" s="628"/>
      <c r="AK14" s="628"/>
      <c r="AL14" s="629"/>
    </row>
    <row r="15" spans="1:38" ht="46.5" customHeight="1">
      <c r="B15" s="1391" t="s">
        <v>535</v>
      </c>
      <c r="C15" s="1392"/>
      <c r="D15" s="1392"/>
      <c r="E15" s="1392"/>
      <c r="F15" s="1392"/>
      <c r="G15" s="1392"/>
      <c r="H15" s="1392"/>
      <c r="I15" s="1392"/>
      <c r="J15" s="1392"/>
      <c r="K15" s="1392"/>
      <c r="L15" s="1392"/>
      <c r="M15" s="1392"/>
      <c r="N15" s="1392"/>
      <c r="O15" s="1392"/>
      <c r="P15" s="1392"/>
      <c r="Q15" s="1392"/>
      <c r="R15" s="1392"/>
      <c r="S15" s="1392"/>
      <c r="T15" s="1392"/>
      <c r="U15" s="1392"/>
      <c r="V15" s="1392"/>
      <c r="W15" s="1392"/>
      <c r="X15" s="1392"/>
      <c r="Y15" s="1392"/>
      <c r="Z15" s="1392"/>
      <c r="AA15" s="1392"/>
      <c r="AB15" s="1392"/>
      <c r="AC15" s="1392"/>
      <c r="AD15" s="1392"/>
      <c r="AE15" s="1392"/>
      <c r="AF15" s="1392"/>
      <c r="AG15" s="1392"/>
      <c r="AH15" s="1392"/>
      <c r="AI15" s="1392"/>
      <c r="AJ15" s="1392"/>
      <c r="AK15" s="1393"/>
      <c r="AL15" s="629"/>
    </row>
    <row r="16" spans="1:38" ht="86.25" customHeight="1">
      <c r="B16" s="1394"/>
      <c r="C16" s="1395"/>
      <c r="D16" s="1395"/>
      <c r="E16" s="1395"/>
      <c r="F16" s="1395"/>
      <c r="G16" s="1395"/>
      <c r="H16" s="1395"/>
      <c r="I16" s="1395"/>
      <c r="J16" s="1395"/>
      <c r="K16" s="1395"/>
      <c r="L16" s="1395"/>
      <c r="M16" s="1395"/>
      <c r="N16" s="1395"/>
      <c r="O16" s="1395"/>
      <c r="P16" s="1395"/>
      <c r="Q16" s="1395"/>
      <c r="R16" s="1395"/>
      <c r="S16" s="1395"/>
      <c r="T16" s="1395"/>
      <c r="U16" s="1395"/>
      <c r="V16" s="1395"/>
      <c r="W16" s="1395"/>
      <c r="X16" s="1395"/>
      <c r="Y16" s="1395"/>
      <c r="Z16" s="1395"/>
      <c r="AA16" s="1395"/>
      <c r="AB16" s="1395"/>
      <c r="AC16" s="1395"/>
      <c r="AD16" s="1395"/>
      <c r="AE16" s="1395"/>
      <c r="AF16" s="1395"/>
      <c r="AG16" s="1395"/>
      <c r="AH16" s="1395"/>
      <c r="AI16" s="1395"/>
      <c r="AJ16" s="1395"/>
      <c r="AK16" s="1396"/>
      <c r="AL16" s="629"/>
    </row>
    <row r="17" spans="2:38">
      <c r="B17" s="628"/>
      <c r="C17" s="628"/>
      <c r="D17" s="628"/>
      <c r="E17" s="628"/>
      <c r="F17" s="628"/>
      <c r="G17" s="628"/>
      <c r="H17" s="628"/>
      <c r="I17" s="628"/>
      <c r="J17" s="62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628"/>
      <c r="AK17" s="628"/>
      <c r="AL17" s="629"/>
    </row>
    <row r="18" spans="2:38" ht="22.5" customHeight="1">
      <c r="B18" s="628" t="s">
        <v>534</v>
      </c>
      <c r="C18" s="628"/>
      <c r="D18" s="628"/>
      <c r="E18" s="628"/>
      <c r="F18" s="628"/>
      <c r="G18" s="628"/>
      <c r="H18" s="628"/>
      <c r="I18" s="628"/>
      <c r="J18" s="628"/>
      <c r="K18" s="628"/>
      <c r="L18" s="628"/>
      <c r="M18" s="628"/>
      <c r="N18" s="628"/>
      <c r="O18" s="628"/>
      <c r="P18" s="628"/>
      <c r="Q18" s="628"/>
      <c r="R18" s="628"/>
      <c r="S18" s="628"/>
      <c r="T18" s="628"/>
      <c r="U18" s="628"/>
      <c r="V18" s="628"/>
      <c r="W18" s="628"/>
      <c r="X18" s="628"/>
      <c r="Y18" s="628"/>
      <c r="Z18" s="628"/>
      <c r="AA18" s="628"/>
      <c r="AB18" s="628"/>
      <c r="AC18" s="628"/>
      <c r="AD18" s="628"/>
      <c r="AE18" s="628"/>
      <c r="AF18" s="628"/>
      <c r="AG18" s="628"/>
      <c r="AH18" s="628"/>
      <c r="AI18" s="628"/>
      <c r="AJ18" s="628"/>
      <c r="AK18" s="628"/>
      <c r="AL18" s="629"/>
    </row>
    <row r="19" spans="2:38" ht="86.25" customHeight="1">
      <c r="B19" s="1404"/>
      <c r="C19" s="1405"/>
      <c r="D19" s="1405"/>
      <c r="E19" s="1405"/>
      <c r="F19" s="1405"/>
      <c r="G19" s="1405"/>
      <c r="H19" s="1405"/>
      <c r="I19" s="1405"/>
      <c r="J19" s="1405"/>
      <c r="K19" s="1405"/>
      <c r="L19" s="1405"/>
      <c r="M19" s="1405"/>
      <c r="N19" s="1405"/>
      <c r="O19" s="1405"/>
      <c r="P19" s="1405"/>
      <c r="Q19" s="1405"/>
      <c r="R19" s="1405"/>
      <c r="S19" s="1405"/>
      <c r="T19" s="1405"/>
      <c r="U19" s="1405"/>
      <c r="V19" s="1405"/>
      <c r="W19" s="1405"/>
      <c r="X19" s="1405"/>
      <c r="Y19" s="1405"/>
      <c r="Z19" s="1405"/>
      <c r="AA19" s="1405"/>
      <c r="AB19" s="1405"/>
      <c r="AC19" s="1405"/>
      <c r="AD19" s="1405"/>
      <c r="AE19" s="1405"/>
      <c r="AF19" s="1405"/>
      <c r="AG19" s="1405"/>
      <c r="AH19" s="1405"/>
      <c r="AI19" s="1405"/>
      <c r="AJ19" s="1405"/>
      <c r="AK19" s="1406"/>
      <c r="AL19" s="629"/>
    </row>
    <row r="20" spans="2:38">
      <c r="B20" s="628"/>
      <c r="C20" s="628"/>
      <c r="D20" s="628"/>
      <c r="E20" s="628"/>
      <c r="F20" s="628"/>
      <c r="G20" s="628"/>
      <c r="H20" s="628"/>
      <c r="I20" s="628"/>
      <c r="J20" s="62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628"/>
      <c r="AK20" s="628"/>
      <c r="AL20" s="629"/>
    </row>
    <row r="21" spans="2:38" ht="22.5" customHeight="1">
      <c r="B21" s="628" t="s">
        <v>533</v>
      </c>
      <c r="C21" s="628"/>
      <c r="D21" s="628"/>
      <c r="E21" s="628"/>
      <c r="F21" s="628"/>
      <c r="G21" s="628"/>
      <c r="H21" s="628"/>
      <c r="I21" s="628"/>
      <c r="J21" s="628"/>
      <c r="K21" s="628"/>
      <c r="L21" s="628"/>
      <c r="M21" s="628"/>
      <c r="N21" s="628"/>
      <c r="O21" s="628"/>
      <c r="P21" s="628"/>
      <c r="Q21" s="628"/>
      <c r="R21" s="628"/>
      <c r="S21" s="628"/>
      <c r="T21" s="628"/>
      <c r="U21" s="628"/>
      <c r="V21" s="628"/>
      <c r="W21" s="628"/>
      <c r="X21" s="628"/>
      <c r="Y21" s="628"/>
      <c r="Z21" s="628"/>
      <c r="AA21" s="628"/>
      <c r="AB21" s="628"/>
      <c r="AC21" s="628"/>
      <c r="AD21" s="628"/>
      <c r="AE21" s="628"/>
      <c r="AF21" s="628"/>
      <c r="AG21" s="628"/>
      <c r="AH21" s="628"/>
      <c r="AI21" s="628"/>
      <c r="AJ21" s="628"/>
      <c r="AK21" s="628"/>
      <c r="AL21" s="629"/>
    </row>
    <row r="22" spans="2:38" ht="86.25" customHeight="1">
      <c r="B22" s="1404"/>
      <c r="C22" s="1405"/>
      <c r="D22" s="1405"/>
      <c r="E22" s="1405"/>
      <c r="F22" s="1405"/>
      <c r="G22" s="1405"/>
      <c r="H22" s="1405"/>
      <c r="I22" s="1405"/>
      <c r="J22" s="1405"/>
      <c r="K22" s="1405"/>
      <c r="L22" s="1405"/>
      <c r="M22" s="1405"/>
      <c r="N22" s="1405"/>
      <c r="O22" s="1405"/>
      <c r="P22" s="1405"/>
      <c r="Q22" s="1405"/>
      <c r="R22" s="1405"/>
      <c r="S22" s="1405"/>
      <c r="T22" s="1405"/>
      <c r="U22" s="1405"/>
      <c r="V22" s="1405"/>
      <c r="W22" s="1405"/>
      <c r="X22" s="1405"/>
      <c r="Y22" s="1405"/>
      <c r="Z22" s="1405"/>
      <c r="AA22" s="1405"/>
      <c r="AB22" s="1405"/>
      <c r="AC22" s="1405"/>
      <c r="AD22" s="1405"/>
      <c r="AE22" s="1405"/>
      <c r="AF22" s="1405"/>
      <c r="AG22" s="1405"/>
      <c r="AH22" s="1405"/>
      <c r="AI22" s="1405"/>
      <c r="AJ22" s="1405"/>
      <c r="AK22" s="1406"/>
      <c r="AL22" s="629"/>
    </row>
    <row r="23" spans="2:38">
      <c r="B23" s="628" t="s">
        <v>264</v>
      </c>
      <c r="C23" s="628" t="s">
        <v>532</v>
      </c>
      <c r="D23" s="628"/>
      <c r="E23" s="628"/>
      <c r="F23" s="628"/>
      <c r="G23" s="628"/>
      <c r="H23" s="628"/>
      <c r="I23" s="628"/>
      <c r="J23" s="628"/>
      <c r="K23" s="628"/>
      <c r="L23" s="628"/>
      <c r="M23" s="628"/>
      <c r="N23" s="628"/>
      <c r="O23" s="628"/>
      <c r="P23" s="628"/>
      <c r="Q23" s="628"/>
      <c r="R23" s="628"/>
      <c r="S23" s="628"/>
      <c r="T23" s="628"/>
      <c r="U23" s="628"/>
      <c r="V23" s="628"/>
      <c r="W23" s="628"/>
      <c r="X23" s="628"/>
      <c r="Y23" s="628"/>
      <c r="Z23" s="628"/>
      <c r="AA23" s="628"/>
      <c r="AB23" s="628"/>
      <c r="AC23" s="628"/>
      <c r="AD23" s="628"/>
      <c r="AE23" s="628"/>
      <c r="AF23" s="628"/>
      <c r="AG23" s="628"/>
      <c r="AH23" s="628"/>
      <c r="AI23" s="628"/>
      <c r="AJ23" s="628"/>
      <c r="AK23" s="628"/>
      <c r="AL23" s="629"/>
    </row>
    <row r="24" spans="2:38">
      <c r="B24" s="628"/>
      <c r="C24" s="628"/>
      <c r="D24" s="628"/>
      <c r="E24" s="628"/>
      <c r="F24" s="628"/>
      <c r="G24" s="628"/>
      <c r="H24" s="628"/>
      <c r="I24" s="628"/>
      <c r="J24" s="628"/>
      <c r="K24" s="628"/>
      <c r="L24" s="628"/>
      <c r="M24" s="628"/>
      <c r="N24" s="628"/>
      <c r="O24" s="628"/>
      <c r="P24" s="628"/>
      <c r="Q24" s="628"/>
      <c r="R24" s="628"/>
      <c r="S24" s="628"/>
      <c r="T24" s="628"/>
      <c r="U24" s="628"/>
      <c r="V24" s="628"/>
      <c r="W24" s="628"/>
      <c r="X24" s="628"/>
      <c r="Y24" s="628"/>
      <c r="Z24" s="628"/>
      <c r="AA24" s="628"/>
      <c r="AB24" s="628"/>
      <c r="AC24" s="628"/>
      <c r="AD24" s="628"/>
      <c r="AE24" s="628"/>
      <c r="AF24" s="628"/>
      <c r="AG24" s="628"/>
      <c r="AH24" s="628"/>
      <c r="AI24" s="628"/>
      <c r="AJ24" s="628"/>
      <c r="AK24" s="628"/>
      <c r="AL24" s="629"/>
    </row>
    <row r="25" spans="2:38" ht="22.5" customHeight="1">
      <c r="B25" s="628" t="s">
        <v>531</v>
      </c>
      <c r="C25" s="628"/>
      <c r="D25" s="628"/>
      <c r="E25" s="628"/>
      <c r="F25" s="628"/>
      <c r="G25" s="628"/>
      <c r="H25" s="628"/>
      <c r="I25" s="628"/>
      <c r="J25" s="628"/>
      <c r="K25" s="628"/>
      <c r="L25" s="628"/>
      <c r="M25" s="628"/>
      <c r="N25" s="628"/>
      <c r="O25" s="628"/>
      <c r="P25" s="628"/>
      <c r="Q25" s="628"/>
      <c r="R25" s="628"/>
      <c r="S25" s="628"/>
      <c r="T25" s="628"/>
      <c r="U25" s="628"/>
      <c r="V25" s="628"/>
      <c r="W25" s="628"/>
      <c r="X25" s="628"/>
      <c r="Y25" s="628"/>
      <c r="Z25" s="628"/>
      <c r="AA25" s="628"/>
      <c r="AB25" s="628"/>
      <c r="AC25" s="628"/>
      <c r="AD25" s="628"/>
      <c r="AE25" s="628"/>
      <c r="AF25" s="628"/>
      <c r="AG25" s="628"/>
      <c r="AH25" s="628"/>
      <c r="AI25" s="628"/>
      <c r="AJ25" s="628"/>
      <c r="AK25" s="628"/>
      <c r="AL25" s="629"/>
    </row>
    <row r="26" spans="2:38">
      <c r="B26" s="1407" t="s">
        <v>530</v>
      </c>
      <c r="C26" s="1408"/>
      <c r="D26" s="1408"/>
      <c r="E26" s="1408"/>
      <c r="F26" s="1408"/>
      <c r="G26" s="1408"/>
      <c r="H26" s="1408"/>
      <c r="I26" s="1408"/>
      <c r="J26" s="1408"/>
      <c r="K26" s="1408"/>
      <c r="L26" s="1408"/>
      <c r="M26" s="1408"/>
      <c r="N26" s="1408"/>
      <c r="O26" s="1408"/>
      <c r="P26" s="1408"/>
      <c r="Q26" s="1408"/>
      <c r="R26" s="1408"/>
      <c r="S26" s="1408"/>
      <c r="T26" s="1408"/>
      <c r="U26" s="1408"/>
      <c r="V26" s="1408"/>
      <c r="W26" s="1408"/>
      <c r="X26" s="1408"/>
      <c r="Y26" s="1408"/>
      <c r="Z26" s="1408"/>
      <c r="AA26" s="1408"/>
      <c r="AB26" s="1408"/>
      <c r="AC26" s="1408"/>
      <c r="AD26" s="1408"/>
      <c r="AE26" s="1408"/>
      <c r="AF26" s="1408"/>
      <c r="AG26" s="1408"/>
      <c r="AH26" s="1408"/>
      <c r="AI26" s="1408"/>
      <c r="AJ26" s="1408"/>
      <c r="AK26" s="1409"/>
      <c r="AL26" s="629"/>
    </row>
    <row r="27" spans="2:38" ht="86.25" customHeight="1">
      <c r="B27" s="1394"/>
      <c r="C27" s="1395"/>
      <c r="D27" s="1395"/>
      <c r="E27" s="1395"/>
      <c r="F27" s="1395"/>
      <c r="G27" s="1395"/>
      <c r="H27" s="1395"/>
      <c r="I27" s="1395"/>
      <c r="J27" s="1395"/>
      <c r="K27" s="1395"/>
      <c r="L27" s="1395"/>
      <c r="M27" s="1395"/>
      <c r="N27" s="1395"/>
      <c r="O27" s="1395"/>
      <c r="P27" s="1395"/>
      <c r="Q27" s="1395"/>
      <c r="R27" s="1395"/>
      <c r="S27" s="1395"/>
      <c r="T27" s="1395"/>
      <c r="U27" s="1395"/>
      <c r="V27" s="1395"/>
      <c r="W27" s="1395"/>
      <c r="X27" s="1395"/>
      <c r="Y27" s="1395"/>
      <c r="Z27" s="1395"/>
      <c r="AA27" s="1395"/>
      <c r="AB27" s="1395"/>
      <c r="AC27" s="1395"/>
      <c r="AD27" s="1395"/>
      <c r="AE27" s="1395"/>
      <c r="AF27" s="1395"/>
      <c r="AG27" s="1395"/>
      <c r="AH27" s="1395"/>
      <c r="AI27" s="1395"/>
      <c r="AJ27" s="1395"/>
      <c r="AK27" s="1396"/>
      <c r="AL27" s="629"/>
    </row>
    <row r="28" spans="2:38" ht="21" customHeight="1">
      <c r="B28" s="628"/>
      <c r="C28" s="628"/>
      <c r="D28" s="628"/>
      <c r="E28" s="628"/>
      <c r="F28" s="628"/>
      <c r="G28" s="628"/>
      <c r="H28" s="628"/>
      <c r="I28" s="628"/>
      <c r="J28" s="628"/>
      <c r="K28" s="628"/>
      <c r="L28" s="628"/>
      <c r="M28" s="628"/>
      <c r="N28" s="628"/>
      <c r="O28" s="628"/>
      <c r="P28" s="628"/>
      <c r="Q28" s="628"/>
      <c r="R28" s="628"/>
      <c r="S28" s="628"/>
      <c r="T28" s="628"/>
      <c r="U28" s="628"/>
      <c r="V28" s="628"/>
      <c r="W28" s="628"/>
      <c r="X28" s="628"/>
      <c r="Y28" s="628"/>
      <c r="Z28" s="628"/>
      <c r="AA28" s="628"/>
      <c r="AB28" s="628"/>
      <c r="AC28" s="628"/>
      <c r="AD28" s="628"/>
      <c r="AE28" s="628"/>
      <c r="AF28" s="628"/>
      <c r="AG28" s="628"/>
      <c r="AH28" s="628"/>
      <c r="AI28" s="628"/>
      <c r="AJ28" s="628"/>
      <c r="AK28" s="628"/>
      <c r="AL28" s="629"/>
    </row>
    <row r="29" spans="2:38" ht="6" customHeight="1">
      <c r="B29" s="628"/>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9"/>
    </row>
    <row r="36" ht="3.6" customHeight="1"/>
    <row r="37" hidden="1"/>
    <row r="38" hidden="1"/>
  </sheetData>
  <mergeCells count="19">
    <mergeCell ref="B27:AK27"/>
    <mergeCell ref="B19:AK19"/>
    <mergeCell ref="B22:AK22"/>
    <mergeCell ref="B26:AK26"/>
    <mergeCell ref="Q11:X11"/>
    <mergeCell ref="Y11:AK11"/>
    <mergeCell ref="Q12:X12"/>
    <mergeCell ref="B3:W3"/>
    <mergeCell ref="X3:Y3"/>
    <mergeCell ref="B15:AK15"/>
    <mergeCell ref="B16:AK16"/>
    <mergeCell ref="Y8:AK8"/>
    <mergeCell ref="Y9:AK9"/>
    <mergeCell ref="Y10:AK10"/>
    <mergeCell ref="Q8:X8"/>
    <mergeCell ref="Q9:X9"/>
    <mergeCell ref="Q10:X10"/>
    <mergeCell ref="Y12:AK12"/>
    <mergeCell ref="F6:L6"/>
  </mergeCells>
  <phoneticPr fontId="4"/>
  <pageMargins left="0.7" right="0.7" top="0.75" bottom="0.75" header="0.3" footer="0.3"/>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L27"/>
  <sheetViews>
    <sheetView showGridLines="0" view="pageBreakPreview" zoomScale="70" zoomScaleNormal="70" zoomScaleSheetLayoutView="70" workbookViewId="0">
      <selection activeCell="S27" sqref="S27"/>
    </sheetView>
  </sheetViews>
  <sheetFormatPr defaultRowHeight="18.75"/>
  <cols>
    <col min="1" max="1" width="4.625" customWidth="1"/>
    <col min="2" max="2" width="35.375" customWidth="1"/>
    <col min="3" max="3" width="5.625" bestFit="1" customWidth="1"/>
    <col min="4" max="12" width="7.125" customWidth="1"/>
  </cols>
  <sheetData>
    <row r="1" spans="1:12">
      <c r="D1" s="118" t="s">
        <v>58</v>
      </c>
      <c r="E1" s="118" t="str">
        <f>D1</f>
        <v>D</v>
      </c>
      <c r="F1" s="118" t="s">
        <v>127</v>
      </c>
      <c r="G1" s="118" t="s">
        <v>59</v>
      </c>
      <c r="H1" s="118" t="str">
        <f>G1</f>
        <v>C</v>
      </c>
      <c r="I1" s="118" t="s">
        <v>128</v>
      </c>
      <c r="J1" s="118" t="s">
        <v>59</v>
      </c>
      <c r="K1" s="118" t="str">
        <f>J1</f>
        <v>C</v>
      </c>
      <c r="L1" s="118" t="s">
        <v>128</v>
      </c>
    </row>
    <row r="2" spans="1:12">
      <c r="D2" s="70"/>
      <c r="E2" s="70"/>
      <c r="F2" s="70"/>
      <c r="G2" s="70"/>
      <c r="H2" s="70"/>
      <c r="I2" s="70"/>
      <c r="J2" s="70"/>
      <c r="K2" s="70"/>
      <c r="L2" s="70"/>
    </row>
    <row r="3" spans="1:12">
      <c r="A3" t="s">
        <v>63</v>
      </c>
      <c r="D3" s="88">
        <v>0</v>
      </c>
      <c r="E3" s="88"/>
      <c r="F3" s="88"/>
      <c r="G3" s="88">
        <v>1</v>
      </c>
      <c r="H3" s="88"/>
      <c r="I3" s="88"/>
      <c r="J3" s="88">
        <v>2</v>
      </c>
      <c r="K3" s="88"/>
      <c r="L3" s="88"/>
    </row>
    <row r="4" spans="1:12">
      <c r="C4" s="68" t="s">
        <v>84</v>
      </c>
      <c r="D4" s="89" t="s">
        <v>62</v>
      </c>
      <c r="E4" s="107" t="s">
        <v>41</v>
      </c>
      <c r="F4" s="107" t="s">
        <v>123</v>
      </c>
      <c r="G4" s="89" t="s">
        <v>62</v>
      </c>
      <c r="H4" s="107" t="s">
        <v>41</v>
      </c>
      <c r="I4" s="107" t="s">
        <v>123</v>
      </c>
      <c r="J4" s="107" t="s">
        <v>62</v>
      </c>
      <c r="K4" s="107" t="s">
        <v>41</v>
      </c>
      <c r="L4" s="107" t="s">
        <v>123</v>
      </c>
    </row>
    <row r="5" spans="1:12">
      <c r="A5" s="71"/>
      <c r="B5" s="95" t="s">
        <v>67</v>
      </c>
      <c r="C5" s="90"/>
      <c r="D5" s="106">
        <f>'2_区分12加算額計算表'!$D$9</f>
        <v>0</v>
      </c>
      <c r="E5" s="108">
        <f>'2_区分12加算額計算表'!$E$9</f>
        <v>0</v>
      </c>
      <c r="F5" s="108">
        <f>'2_区分12加算額計算表'!$H$9</f>
        <v>0</v>
      </c>
      <c r="G5" s="106">
        <f>'2_区分12加算額計算表'!$D$10</f>
        <v>0</v>
      </c>
      <c r="H5" s="108">
        <f>'2_区分12加算額計算表'!$E$10</f>
        <v>0</v>
      </c>
      <c r="I5" s="108">
        <f>'2_区分12加算額計算表'!$H$10</f>
        <v>0</v>
      </c>
      <c r="J5" s="108">
        <f>'2_区分12加算額計算表'!$D$11</f>
        <v>0</v>
      </c>
      <c r="K5" s="108">
        <f>'2_区分12加算額計算表'!$E$11</f>
        <v>0</v>
      </c>
      <c r="L5" s="108">
        <f>'2_区分12加算額計算表'!$H$11</f>
        <v>0</v>
      </c>
    </row>
    <row r="6" spans="1:12">
      <c r="A6" s="115" t="e">
        <f>VLOOKUP('2_区分12加算額計算表'!$D$5,【リスト】!$F$2:$G$5,2,TRUE)</f>
        <v>#N/A</v>
      </c>
      <c r="B6" s="96" t="s">
        <v>121</v>
      </c>
      <c r="C6" s="91"/>
      <c r="D6" s="109" t="e">
        <f>VLOOKUP($A6&amp;D$1,A単価[],A単価!$G$1,FALSE)*加算率a</f>
        <v>#N/A</v>
      </c>
      <c r="E6" s="111"/>
      <c r="F6" s="111"/>
      <c r="G6" s="109" t="e">
        <f>VLOOKUP($A6&amp;G$1,A単価[],A単価!$G$1,FALSE)*加算率a</f>
        <v>#N/A</v>
      </c>
      <c r="H6" s="111"/>
      <c r="I6" s="111"/>
      <c r="J6" s="109" t="e">
        <f>VLOOKUP($A6&amp;J$1,A単価[],A単価!$G$1,FALSE)*加算率a</f>
        <v>#N/A</v>
      </c>
      <c r="K6" s="111"/>
      <c r="L6" s="111"/>
    </row>
    <row r="7" spans="1:12">
      <c r="A7" s="115" t="e">
        <f>A6</f>
        <v>#N/A</v>
      </c>
      <c r="B7" s="97" t="s">
        <v>122</v>
      </c>
      <c r="C7" s="92"/>
      <c r="D7" s="110"/>
      <c r="E7" s="112" t="e">
        <f>VLOOKUP($A7&amp;E$1,A単価[],A単価!$I$1,FALSE)*加算率a</f>
        <v>#N/A</v>
      </c>
      <c r="F7" s="111"/>
      <c r="G7" s="110"/>
      <c r="H7" s="112" t="e">
        <f>VLOOKUP($A7&amp;H$1,A単価[],A単価!$I$1,FALSE)*加算率a</f>
        <v>#N/A</v>
      </c>
      <c r="I7" s="111"/>
      <c r="J7" s="113"/>
      <c r="K7" s="112" t="e">
        <f>VLOOKUP($A7&amp;K$1,A単価[],A単価!$I$1,FALSE)*加算率a</f>
        <v>#N/A</v>
      </c>
      <c r="L7" s="111"/>
    </row>
    <row r="8" spans="1:12">
      <c r="A8" s="115" t="e">
        <f>A7</f>
        <v>#N/A</v>
      </c>
      <c r="B8" s="97" t="s">
        <v>124</v>
      </c>
      <c r="C8" s="92"/>
      <c r="D8" s="110"/>
      <c r="E8" s="113"/>
      <c r="F8" s="112" t="e">
        <f>VLOOKUP($A8&amp;F$1,A単価[],A単価!$K$1,FALSE)*加算率a</f>
        <v>#N/A</v>
      </c>
      <c r="G8" s="110"/>
      <c r="H8" s="113"/>
      <c r="I8" s="154" t="e">
        <f>IF($C$9=1,VLOOKUP($A8&amp;I$1,A単価[],A単価!$M$1,FALSE)*加算率a,VLOOKUP($A8&amp;I$1,A単価[],A単価!$K$1,FALSE)*加算率a)</f>
        <v>#N/A</v>
      </c>
      <c r="J8" s="113"/>
      <c r="K8" s="113"/>
      <c r="L8" s="112" t="e">
        <f>VLOOKUP($A8&amp;L$1,A単価[],A単価!$K$1,FALSE)*加算率a</f>
        <v>#N/A</v>
      </c>
    </row>
    <row r="9" spans="1:12">
      <c r="A9" s="115" t="e">
        <f>A8</f>
        <v>#N/A</v>
      </c>
      <c r="B9" s="97" t="s">
        <v>64</v>
      </c>
      <c r="C9" s="92">
        <f>IF('2_区分12加算額計算表'!$F$16&lt;&gt;"",1,0)</f>
        <v>0</v>
      </c>
      <c r="D9" s="110"/>
      <c r="E9" s="113"/>
      <c r="F9" s="113"/>
      <c r="G9" s="112" t="e">
        <f>VLOOKUP($A9&amp;G$1,A単価[],A単価!$O$1,FALSE)*加算率a*$C9</f>
        <v>#N/A</v>
      </c>
      <c r="H9" s="112" t="e">
        <f>VLOOKUP($A9&amp;H$1,A単価[],A単価!$O$1,FALSE)*加算率a*$C9</f>
        <v>#N/A</v>
      </c>
      <c r="I9" s="113"/>
      <c r="J9" s="113"/>
      <c r="K9" s="113"/>
      <c r="L9" s="113"/>
    </row>
    <row r="10" spans="1:12">
      <c r="A10" s="115" t="e">
        <f>A9</f>
        <v>#N/A</v>
      </c>
      <c r="B10" s="97" t="s">
        <v>129</v>
      </c>
      <c r="C10" s="92">
        <f>IF('2_区分12加算額計算表'!$F$17&lt;&gt;"",1,0)</f>
        <v>0</v>
      </c>
      <c r="D10" s="112" t="e">
        <f>ROUNDDOWN(SUM(D6:D7)*VLOOKUP($A10&amp;D$1,A単価[],A単価!$Q$1,FALSE),-1)*-1*$C10</f>
        <v>#N/A</v>
      </c>
      <c r="E10" s="112" t="e">
        <f>ROUNDDOWN(SUM(E6:E7)*VLOOKUP($A10&amp;E$1,A単価[],A単価!$Q$1,FALSE),-1)*-1*$C10</f>
        <v>#N/A</v>
      </c>
      <c r="F10" s="113"/>
      <c r="G10" s="112" t="e">
        <f>ROUNDDOWN(SUM(G6:G7)*VLOOKUP($A10&amp;G$1,A単価[],A単価!$Q$1,FALSE),-1)*-1*$C10</f>
        <v>#N/A</v>
      </c>
      <c r="H10" s="112" t="e">
        <f>ROUNDDOWN(SUM(H6:H7)*VLOOKUP($A10&amp;H$1,A単価[],A単価!$Q$1,FALSE),-1)*-1*$C10</f>
        <v>#N/A</v>
      </c>
      <c r="I10" s="113"/>
      <c r="J10" s="112" t="e">
        <f>ROUNDDOWN(SUM(J6:J7)*VLOOKUP($A10&amp;J$1,A単価[],A単価!$Q$1,FALSE),-1)*-1*$C10</f>
        <v>#N/A</v>
      </c>
      <c r="K10" s="112" t="e">
        <f>ROUNDDOWN(SUM(K6:K7)*VLOOKUP($A10&amp;K$1,A単価[],A単価!$Q$1,FALSE),-1)*-1*$C10</f>
        <v>#N/A</v>
      </c>
      <c r="L10" s="113"/>
    </row>
    <row r="11" spans="1:12">
      <c r="A11" s="115" t="e">
        <f>A7</f>
        <v>#N/A</v>
      </c>
      <c r="B11" s="97" t="s">
        <v>130</v>
      </c>
      <c r="C11" s="92">
        <f>IF('2_区分12加算額計算表'!$F$18&lt;&gt;"",1,0)</f>
        <v>0</v>
      </c>
      <c r="D11" s="112" t="e">
        <f>VLOOKUP($A11&amp;D$1,A単価[],A単価!$R$1,FALSE)*加算率a*-1*$C11</f>
        <v>#N/A</v>
      </c>
      <c r="E11" s="112" t="e">
        <f>VLOOKUP($A11&amp;E$1,A単価[],A単価!$R$1,FALSE)*加算率a*-1*$C11</f>
        <v>#N/A</v>
      </c>
      <c r="F11" s="113"/>
      <c r="G11" s="112" t="e">
        <f>VLOOKUP($A11&amp;G$1,A単価[],A単価!$R$1,FALSE)*加算率a*-1*$C11</f>
        <v>#N/A</v>
      </c>
      <c r="H11" s="112" t="e">
        <f>VLOOKUP($A11&amp;H$1,A単価[],A単価!$R$1,FALSE)*加算率a*-1*$C11</f>
        <v>#N/A</v>
      </c>
      <c r="I11" s="113"/>
      <c r="J11" s="112" t="e">
        <f>VLOOKUP($A11&amp;J$1,A単価[],A単価!$R$1,FALSE)*加算率a*-1*$C11</f>
        <v>#N/A</v>
      </c>
      <c r="K11" s="112" t="e">
        <f>VLOOKUP($A11&amp;K$1,A単価[],A単価!$R$1,FALSE)*加算率a*-1*$C11</f>
        <v>#N/A</v>
      </c>
      <c r="L11" s="113"/>
    </row>
    <row r="12" spans="1:12">
      <c r="A12" s="115">
        <f>IF('2_区分12加算額計算表'!$F$19=【リスト】!$D$2,1,IF('2_区分12加算額計算表'!$F$19=【リスト】!$D$3,2,IF('2_区分12加算額計算表'!$F$19=【リスト】!$D$4,3,0)))</f>
        <v>0</v>
      </c>
      <c r="B12" s="98" t="s">
        <v>65</v>
      </c>
      <c r="C12" s="93">
        <f>IF('2_区分12加算額計算表'!$F$19&lt;&gt;"",1,0)</f>
        <v>0</v>
      </c>
      <c r="D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E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F12" s="113"/>
      <c r="G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H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I12" s="113"/>
      <c r="J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K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L12" s="113"/>
    </row>
    <row r="13" spans="1:12">
      <c r="A13" s="115" t="e">
        <f>A11</f>
        <v>#N/A</v>
      </c>
      <c r="B13" s="97" t="s">
        <v>85</v>
      </c>
      <c r="C13" s="92" t="str">
        <f>IF('2_区分12加算額計算表'!$F$21=【リスト】!$E$2,0,IF('2_区分12加算額計算表'!$F$21=【リスト】!$E$3,1,IF('2_区分12加算額計算表'!$F$21=【リスト】!$E$4,2,IF('2_区分12加算額計算表'!$F$21=【リスト】!$E$5,3,"Q"))))</f>
        <v>Q</v>
      </c>
      <c r="D13" s="112">
        <f>IF($C13="Q",0,ROUNDDOWN(SUM(D6:D9)*VLOOKUP($A13&amp;D$1,A単価[],A単価!$T$1+$C13,FALSE),-1))*-1</f>
        <v>0</v>
      </c>
      <c r="E13" s="112">
        <f>IF($C13="Q",0,ROUNDDOWN(SUM(E6:E9)*VLOOKUP($A13&amp;E$1,A単価[],A単価!$T$1+$C13,FALSE),-1))*-1</f>
        <v>0</v>
      </c>
      <c r="F13" s="112">
        <f>IF($C13="Q",0,ROUNDDOWN(SUM(F6:F9)*VLOOKUP($A13&amp;F$1,A単価[],A単価!$T$1+$C13,FALSE),-1))*-1</f>
        <v>0</v>
      </c>
      <c r="G13" s="112">
        <f>IF($C13="Q",0,ROUNDDOWN(SUM(G6:G9)*VLOOKUP($A13&amp;G$1,A単価[],A単価!$T$1+$C13,FALSE),-1))*-1</f>
        <v>0</v>
      </c>
      <c r="H13" s="112">
        <f>IF($C13="Q",0,ROUNDDOWN(SUM(H6:H9)*VLOOKUP($A13&amp;H$1,A単価[],A単価!$T$1+$C13,FALSE),-1))*-1</f>
        <v>0</v>
      </c>
      <c r="I13" s="112">
        <f>IF($C13="Q",0,ROUNDDOWN(SUM(I6:I9)*VLOOKUP($A13&amp;I$1,A単価[],A単価!$T$1+$C13,FALSE),-1))*-1</f>
        <v>0</v>
      </c>
      <c r="J13" s="112">
        <f>IF($C13="Q",0,ROUNDDOWN(SUM(J6:J9)*VLOOKUP($A13&amp;J$1,A単価[],A単価!$T$1+$C13,FALSE),-1))*-1</f>
        <v>0</v>
      </c>
      <c r="K13" s="112">
        <f>IF($C13="Q",0,ROUNDDOWN(SUM(K6:K9)*VLOOKUP($A13&amp;K$1,A単価[],A単価!$T$1+$C13,FALSE),-1))*-1</f>
        <v>0</v>
      </c>
      <c r="L13" s="112">
        <f>IF($C13="Q",0,ROUNDDOWN(SUM(L6:L9)*VLOOKUP($A13&amp;L$1,A単価[],A単価!$T$1+$C13,FALSE),-1))*-1</f>
        <v>0</v>
      </c>
    </row>
    <row r="14" spans="1:12">
      <c r="A14" s="116"/>
      <c r="B14" s="95" t="s">
        <v>68</v>
      </c>
      <c r="C14" s="90"/>
      <c r="D14" s="119" t="e">
        <f t="shared" ref="D14:L14" si="0">SUM(D6:D13)</f>
        <v>#N/A</v>
      </c>
      <c r="E14" s="119" t="e">
        <f t="shared" si="0"/>
        <v>#N/A</v>
      </c>
      <c r="F14" s="119" t="e">
        <f t="shared" si="0"/>
        <v>#N/A</v>
      </c>
      <c r="G14" s="119" t="e">
        <f t="shared" si="0"/>
        <v>#N/A</v>
      </c>
      <c r="H14" s="119" t="e">
        <f t="shared" si="0"/>
        <v>#N/A</v>
      </c>
      <c r="I14" s="119" t="e">
        <f t="shared" si="0"/>
        <v>#N/A</v>
      </c>
      <c r="J14" s="119" t="e">
        <f t="shared" si="0"/>
        <v>#N/A</v>
      </c>
      <c r="K14" s="119" t="e">
        <f t="shared" si="0"/>
        <v>#N/A</v>
      </c>
      <c r="L14" s="119" t="e">
        <f t="shared" si="0"/>
        <v>#N/A</v>
      </c>
    </row>
    <row r="15" spans="1:12">
      <c r="B15" s="99" t="s">
        <v>69</v>
      </c>
      <c r="C15" s="94"/>
      <c r="D15" s="119" t="e">
        <f t="shared" ref="D15:L15" si="1">D$5*D14</f>
        <v>#N/A</v>
      </c>
      <c r="E15" s="120" t="e">
        <f t="shared" si="1"/>
        <v>#N/A</v>
      </c>
      <c r="F15" s="120" t="e">
        <f t="shared" si="1"/>
        <v>#N/A</v>
      </c>
      <c r="G15" s="119" t="e">
        <f t="shared" si="1"/>
        <v>#N/A</v>
      </c>
      <c r="H15" s="120" t="e">
        <f t="shared" si="1"/>
        <v>#N/A</v>
      </c>
      <c r="I15" s="120" t="e">
        <f t="shared" si="1"/>
        <v>#N/A</v>
      </c>
      <c r="J15" s="120" t="e">
        <f t="shared" si="1"/>
        <v>#N/A</v>
      </c>
      <c r="K15" s="120" t="e">
        <f t="shared" si="1"/>
        <v>#N/A</v>
      </c>
      <c r="L15" s="120" t="e">
        <f t="shared" si="1"/>
        <v>#N/A</v>
      </c>
    </row>
    <row r="16" spans="1:12">
      <c r="A16" s="116"/>
    </row>
    <row r="17" spans="1:12">
      <c r="A17" s="116" t="s">
        <v>70</v>
      </c>
      <c r="D17" s="122"/>
      <c r="E17" s="122"/>
      <c r="F17" s="122"/>
      <c r="G17" s="122"/>
      <c r="H17" s="122"/>
      <c r="I17" s="122"/>
      <c r="J17" s="122"/>
      <c r="K17" s="122"/>
      <c r="L17" s="122"/>
    </row>
    <row r="18" spans="1:12">
      <c r="A18" s="115" t="e">
        <f t="shared" ref="A18:C25" si="2">A6</f>
        <v>#N/A</v>
      </c>
      <c r="B18" s="100" t="str">
        <f t="shared" si="2"/>
        <v>処遇改善等加算（標準時間）単価</v>
      </c>
      <c r="C18" s="103">
        <f t="shared" si="2"/>
        <v>0</v>
      </c>
      <c r="D18" s="109" t="e">
        <f>ROUNDDOWN(VLOOKUP($A18&amp;D$1,A単価[],A単価!$G$1,FALSE)*(加算率b+VLOOKUP($A18&amp;D$1,A単価[],A単価!$H$1,FALSE)),-1)</f>
        <v>#N/A</v>
      </c>
      <c r="E18" s="111"/>
      <c r="F18" s="111"/>
      <c r="G18" s="109" t="e">
        <f>ROUNDDOWN(VLOOKUP($A18&amp;G$1,A単価[],A単価!$G$1,FALSE)*(加算率b+VLOOKUP($A18&amp;G$1,A単価[],A単価!$H$1,FALSE)),-1)</f>
        <v>#N/A</v>
      </c>
      <c r="H18" s="111"/>
      <c r="I18" s="111"/>
      <c r="J18" s="109" t="e">
        <f>ROUNDDOWN(VLOOKUP($A18&amp;J$1,A単価[],A単価!$G$1,FALSE)*(加算率b+VLOOKUP($A18&amp;J$1,A単価[],A単価!$H$1,FALSE)),-1)</f>
        <v>#N/A</v>
      </c>
      <c r="K18" s="111"/>
      <c r="L18" s="111"/>
    </row>
    <row r="19" spans="1:12">
      <c r="A19" s="115" t="e">
        <f t="shared" si="2"/>
        <v>#N/A</v>
      </c>
      <c r="B19" s="101" t="str">
        <f t="shared" si="2"/>
        <v>処遇改善等加算（短時間）単価</v>
      </c>
      <c r="C19" s="104">
        <f t="shared" si="2"/>
        <v>0</v>
      </c>
      <c r="D19" s="110"/>
      <c r="E19" s="112" t="e">
        <f>ROUNDDOWN(VLOOKUP($A19&amp;E$1,A単価[],A単価!$I$1,FALSE)*(加算率b+VLOOKUP($A19&amp;E$1,A単価[],A単価!$J$1,FALSE)),-1)</f>
        <v>#N/A</v>
      </c>
      <c r="F19" s="111"/>
      <c r="G19" s="110"/>
      <c r="H19" s="112" t="e">
        <f>ROUNDDOWN(VLOOKUP($A19&amp;H$1,A単価[],A単価!$I$1,FALSE)*(加算率b+VLOOKUP($A19&amp;H$1,A単価[],A単価!$J$1,FALSE)),-1)</f>
        <v>#N/A</v>
      </c>
      <c r="I19" s="111"/>
      <c r="J19" s="113"/>
      <c r="K19" s="112" t="e">
        <f>ROUNDDOWN(VLOOKUP($A19&amp;K$1,A単価[],A単価!$I$1,FALSE)*(加算率b+VLOOKUP($A19&amp;K$1,A単価[],A単価!$J$1,FALSE)),-1)</f>
        <v>#N/A</v>
      </c>
      <c r="L19" s="111"/>
    </row>
    <row r="20" spans="1:12">
      <c r="A20" s="115" t="e">
        <f t="shared" si="2"/>
        <v>#N/A</v>
      </c>
      <c r="B20" s="101" t="str">
        <f t="shared" si="2"/>
        <v>障害児保育加算</v>
      </c>
      <c r="C20" s="104">
        <f t="shared" si="2"/>
        <v>0</v>
      </c>
      <c r="D20" s="110"/>
      <c r="E20" s="113"/>
      <c r="F20" s="112" t="e">
        <f>ROUNDDOWN(VLOOKUP($A20&amp;F$1,A単価[],A単価!$K$1,FALSE)*(加算率b+VLOOKUP($A20&amp;F$1,A単価[],A単価!$L$1,FALSE)),-1)</f>
        <v>#N/A</v>
      </c>
      <c r="G20" s="110"/>
      <c r="H20" s="113"/>
      <c r="I20" s="154" t="e">
        <f>ROUNDDOWN(IF($C$21=1,VLOOKUP($A20&amp;I$1,A単価[],A単価!$M$1,FALSE)*(加算率b+VLOOKUP($A20&amp;I$1,A単価[],A単価!$N$1,FALSE)),VLOOKUP($A20&amp;I$1,A単価[],A単価!$K$1,FALSE)*(加算率b+VLOOKUP($A20&amp;I$1,A単価[],A単価!$L$1,FALSE))),-1)</f>
        <v>#N/A</v>
      </c>
      <c r="J20" s="113"/>
      <c r="K20" s="113"/>
      <c r="L20" s="112" t="e">
        <f>ROUNDDOWN(VLOOKUP($A20&amp;L$1,A単価[],A単価!$K$1,FALSE)*(加算率b+VLOOKUP($A20&amp;L$1,A単価[],A単価!$L$1,FALSE)),-1)</f>
        <v>#N/A</v>
      </c>
    </row>
    <row r="21" spans="1:12">
      <c r="A21" s="115" t="e">
        <f t="shared" si="2"/>
        <v>#N/A</v>
      </c>
      <c r="B21" s="101" t="str">
        <f t="shared" si="2"/>
        <v>1歳児配置改善加算単価</v>
      </c>
      <c r="C21" s="104">
        <f t="shared" si="2"/>
        <v>0</v>
      </c>
      <c r="D21" s="110"/>
      <c r="E21" s="113"/>
      <c r="F21" s="113"/>
      <c r="G21" s="112" t="e">
        <f>ROUNDDOWN(VLOOKUP($A21&amp;G$1,A単価[],A単価!$O$1,FALSE)*(加算率b+VLOOKUP($A21&amp;G$1,A単価[],A単価!$P$1,FALSE)),-1)*$C21</f>
        <v>#N/A</v>
      </c>
      <c r="H21" s="112" t="e">
        <f>ROUNDDOWN(VLOOKUP($A21&amp;H$1,A単価[],A単価!$O$1,FALSE)*(加算率b+VLOOKUP($A21&amp;H$1,A単価[],A単価!$P$1,FALSE)),-1)*$C21</f>
        <v>#N/A</v>
      </c>
      <c r="I21" s="113"/>
      <c r="J21" s="113"/>
      <c r="K21" s="113"/>
      <c r="L21" s="113"/>
    </row>
    <row r="22" spans="1:12">
      <c r="A22" s="115" t="e">
        <f t="shared" si="2"/>
        <v>#N/A</v>
      </c>
      <c r="B22" s="101" t="str">
        <f t="shared" si="2"/>
        <v>食事の提供方法に関する調整</v>
      </c>
      <c r="C22" s="104">
        <f t="shared" si="2"/>
        <v>0</v>
      </c>
      <c r="D22" s="112" t="e">
        <f>ROUNDDOWN(SUM(D18:D19)*VLOOKUP($A22&amp;D$1,A単価[],A単価!$Q$1,FALSE),-1)*-1*$C22</f>
        <v>#N/A</v>
      </c>
      <c r="E22" s="112" t="e">
        <f>ROUNDDOWN(SUM(E18:E19)*VLOOKUP($A22&amp;E$1,A単価[],A単価!$Q$1,FALSE),-1)*-1*$C22</f>
        <v>#N/A</v>
      </c>
      <c r="F22" s="113"/>
      <c r="G22" s="112" t="e">
        <f>ROUNDDOWN(SUM(G18:G19)*VLOOKUP($A22&amp;G$1,A単価[],A単価!$Q$1,FALSE),-1)*-1*$C22</f>
        <v>#N/A</v>
      </c>
      <c r="H22" s="112" t="e">
        <f>ROUNDDOWN(SUM(H18:H19)*VLOOKUP($A22&amp;H$1,A単価[],A単価!$Q$1,FALSE),-1)*-1*$C22</f>
        <v>#N/A</v>
      </c>
      <c r="I22" s="113"/>
      <c r="J22" s="112" t="e">
        <f>ROUNDDOWN(SUM(J18:J19)*VLOOKUP($A22&amp;J$1,A単価[],A単価!$Q$1,FALSE),-1)*-1*$C22</f>
        <v>#N/A</v>
      </c>
      <c r="K22" s="112" t="e">
        <f>ROUNDDOWN(SUM(K18:K19)*VLOOKUP($A22&amp;K$1,A単価[],A単価!$Q$1,FALSE),-1)*-1*$C22</f>
        <v>#N/A</v>
      </c>
      <c r="L22" s="113"/>
    </row>
    <row r="23" spans="1:12">
      <c r="A23" s="115" t="e">
        <f t="shared" si="2"/>
        <v>#N/A</v>
      </c>
      <c r="B23" s="101" t="str">
        <f t="shared" si="2"/>
        <v>管理者を配置していない場合の調整</v>
      </c>
      <c r="C23" s="104">
        <f t="shared" si="2"/>
        <v>0</v>
      </c>
      <c r="D23" s="112" t="e">
        <f>ROUNDDOWN(VLOOKUP($A23&amp;D$1,A単価[],A単価!$R$1,FALSE)*(加算率b+VLOOKUP($A23&amp;D$1,A単価[],A単価!$S$1,FALSE))*-1*$C23,-1)</f>
        <v>#N/A</v>
      </c>
      <c r="E23" s="112" t="e">
        <f>ROUNDDOWN(VLOOKUP($A23&amp;E$1,A単価[],A単価!$R$1,FALSE)*(加算率b+VLOOKUP($A23&amp;E$1,A単価[],A単価!$S$1,FALSE))*-1*$C23,-1)</f>
        <v>#N/A</v>
      </c>
      <c r="F23" s="113"/>
      <c r="G23" s="112" t="e">
        <f>ROUNDDOWN(VLOOKUP($A23&amp;G$1,A単価[],A単価!$R$1,FALSE)*(加算率b+VLOOKUP($A23&amp;G$1,A単価[],A単価!$S$1,FALSE))*-1*$C23,-1)</f>
        <v>#N/A</v>
      </c>
      <c r="H23" s="112" t="e">
        <f>ROUNDDOWN(VLOOKUP($A23&amp;H$1,A単価[],A単価!$R$1,FALSE)*(加算率b+VLOOKUP($A23&amp;H$1,A単価[],A単価!$S$1,FALSE))*-1*$C23,-1)</f>
        <v>#N/A</v>
      </c>
      <c r="I23" s="113"/>
      <c r="J23" s="112" t="e">
        <f>ROUNDDOWN(VLOOKUP($A23&amp;J$1,A単価[],A単価!$R$1,FALSE)*(加算率b+VLOOKUP($A23&amp;J$1,A単価[],A単価!$S$1,FALSE))*-1*$C23,-1)</f>
        <v>#N/A</v>
      </c>
      <c r="K23" s="112" t="e">
        <f>ROUNDDOWN(VLOOKUP($A23&amp;K$1,A単価[],A単価!$R$1,FALSE)*(加算率b+VLOOKUP($A23&amp;K$1,A単価[],A単価!$S$1,FALSE))*-1*$C23,-1)</f>
        <v>#N/A</v>
      </c>
      <c r="L23" s="113"/>
    </row>
    <row r="24" spans="1:12">
      <c r="A24" s="115">
        <f t="shared" si="2"/>
        <v>0</v>
      </c>
      <c r="B24" s="102" t="str">
        <f t="shared" si="2"/>
        <v>栄養管理加算単価</v>
      </c>
      <c r="C24" s="105">
        <f t="shared" si="2"/>
        <v>0</v>
      </c>
      <c r="D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E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F24" s="113"/>
      <c r="G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H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I24" s="113"/>
      <c r="J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K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L24" s="113"/>
    </row>
    <row r="25" spans="1:12">
      <c r="A25" s="115" t="e">
        <f t="shared" si="2"/>
        <v>#N/A</v>
      </c>
      <c r="B25" s="97" t="str">
        <f t="shared" si="2"/>
        <v>土曜閉所減算単価</v>
      </c>
      <c r="C25" s="92" t="str">
        <f t="shared" si="2"/>
        <v>Q</v>
      </c>
      <c r="D25" s="112">
        <f>IF($C25="Q",0,ROUNDDOWN(SUM(D18:D21)*VLOOKUP($A25&amp;D$1,A単価[],A単価!$T$1+$C25,FALSE),-1))*-1</f>
        <v>0</v>
      </c>
      <c r="E25" s="112">
        <f>IF($C25="Q",0,ROUNDDOWN(SUM(E18:E21)*VLOOKUP($A25&amp;E$1,A単価[],A単価!$T$1+$C25,FALSE),-1))*-1</f>
        <v>0</v>
      </c>
      <c r="F25" s="112">
        <f>IF($C25="Q",0,ROUNDDOWN(SUM(F18:F21)*VLOOKUP($A25&amp;F$1,A単価[],A単価!$T$1+$C25,FALSE),-1))*-1</f>
        <v>0</v>
      </c>
      <c r="G25" s="112">
        <f>IF($C25="Q",0,ROUNDDOWN(SUM(G18:G21)*VLOOKUP($A25&amp;G$1,A単価[],A単価!$T$1+$C25,FALSE),-1))*-1</f>
        <v>0</v>
      </c>
      <c r="H25" s="112">
        <f>IF($C25="Q",0,ROUNDDOWN(SUM(H18:H21)*VLOOKUP($A25&amp;H$1,A単価[],A単価!$T$1+$C25,FALSE),-1))*-1</f>
        <v>0</v>
      </c>
      <c r="I25" s="112">
        <f>IF($C25="Q",0,ROUNDDOWN(SUM(I18:I21)*VLOOKUP($A25&amp;I$1,A単価[],A単価!$T$1+$C25,FALSE),-1))*-1</f>
        <v>0</v>
      </c>
      <c r="J25" s="112">
        <f>IF($C25="Q",0,ROUNDDOWN(SUM(J18:J21)*VLOOKUP($A25&amp;J$1,A単価[],A単価!$T$1+$C25,FALSE),-1))*-1</f>
        <v>0</v>
      </c>
      <c r="K25" s="112">
        <f>IF($C25="Q",0,ROUNDDOWN(SUM(K18:K21)*VLOOKUP($A25&amp;K$1,A単価[],A単価!$T$1+$C25,FALSE),-1))*-1</f>
        <v>0</v>
      </c>
      <c r="L25" s="112">
        <f>IF($C25="Q",0,ROUNDDOWN(SUM(L18:L21)*VLOOKUP($A25&amp;L$1,A単価[],A単価!$T$1+$C25,FALSE),-1))*-1</f>
        <v>0</v>
      </c>
    </row>
    <row r="26" spans="1:12">
      <c r="B26" s="75" t="str">
        <f>B14</f>
        <v>単価計（②）</v>
      </c>
      <c r="C26" s="77"/>
      <c r="D26" s="119" t="e">
        <f t="shared" ref="D26:L26" si="3">SUM(D18:D25)</f>
        <v>#N/A</v>
      </c>
      <c r="E26" s="119" t="e">
        <f t="shared" si="3"/>
        <v>#N/A</v>
      </c>
      <c r="F26" s="119" t="e">
        <f t="shared" si="3"/>
        <v>#N/A</v>
      </c>
      <c r="G26" s="119" t="e">
        <f t="shared" si="3"/>
        <v>#N/A</v>
      </c>
      <c r="H26" s="119" t="e">
        <f t="shared" si="3"/>
        <v>#N/A</v>
      </c>
      <c r="I26" s="119" t="e">
        <f t="shared" si="3"/>
        <v>#N/A</v>
      </c>
      <c r="J26" s="119" t="e">
        <f t="shared" si="3"/>
        <v>#N/A</v>
      </c>
      <c r="K26" s="119" t="e">
        <f t="shared" si="3"/>
        <v>#N/A</v>
      </c>
      <c r="L26" s="119" t="e">
        <f t="shared" si="3"/>
        <v>#N/A</v>
      </c>
    </row>
    <row r="27" spans="1:12">
      <c r="B27" s="75" t="str">
        <f>B15</f>
        <v>月額（①×②）</v>
      </c>
      <c r="C27" s="77"/>
      <c r="D27" s="119" t="e">
        <f t="shared" ref="D27:L27" si="4">D$5*D26</f>
        <v>#N/A</v>
      </c>
      <c r="E27" s="120" t="e">
        <f t="shared" si="4"/>
        <v>#N/A</v>
      </c>
      <c r="F27" s="119" t="e">
        <f t="shared" si="4"/>
        <v>#N/A</v>
      </c>
      <c r="G27" s="119" t="e">
        <f t="shared" si="4"/>
        <v>#N/A</v>
      </c>
      <c r="H27" s="120" t="e">
        <f t="shared" si="4"/>
        <v>#N/A</v>
      </c>
      <c r="I27" s="119" t="e">
        <f t="shared" si="4"/>
        <v>#N/A</v>
      </c>
      <c r="J27" s="120" t="e">
        <f t="shared" si="4"/>
        <v>#N/A</v>
      </c>
      <c r="K27" s="120" t="e">
        <f t="shared" si="4"/>
        <v>#N/A</v>
      </c>
      <c r="L27" s="119" t="e">
        <f t="shared" si="4"/>
        <v>#N/A</v>
      </c>
    </row>
  </sheetData>
  <phoneticPr fontId="4"/>
  <pageMargins left="0.7" right="0.7" top="0.75" bottom="0.75" header="0.3" footer="0.3"/>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80DB6-78AA-4EDA-9841-1AC0327BA33D}">
  <sheetPr>
    <tabColor theme="2" tint="-9.9978637043366805E-2"/>
  </sheetPr>
  <dimension ref="A1:AC79"/>
  <sheetViews>
    <sheetView zoomScale="70" zoomScaleNormal="70" workbookViewId="0">
      <selection activeCell="AF33" sqref="AF33"/>
    </sheetView>
  </sheetViews>
  <sheetFormatPr defaultRowHeight="18.75"/>
  <cols>
    <col min="1" max="1" width="1.625" style="2" customWidth="1"/>
    <col min="2" max="2" width="15.875" style="2" customWidth="1"/>
    <col min="3" max="3" width="9" style="2" bestFit="1"/>
    <col min="4" max="4" width="4" style="2" customWidth="1"/>
    <col min="5" max="5" width="5" style="2" customWidth="1"/>
    <col min="6" max="6" width="5.25" style="2" customWidth="1"/>
    <col min="7" max="10" width="7.375" style="2" customWidth="1"/>
    <col min="11" max="14" width="7.375" customWidth="1"/>
    <col min="15" max="16" width="7.375" style="2" customWidth="1"/>
    <col min="17" max="19" width="7.375" customWidth="1"/>
    <col min="24" max="24" width="1.625" style="2"/>
    <col min="25" max="25" width="11.625" style="2" customWidth="1"/>
    <col min="26" max="26" width="4.375" style="2" customWidth="1"/>
    <col min="27" max="29" width="7.5" style="2" customWidth="1"/>
  </cols>
  <sheetData>
    <row r="1" spans="1:29">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Z1" s="2">
        <f>COLUMNS($Z:Z)</f>
        <v>1</v>
      </c>
      <c r="AA1" s="2">
        <f>COLUMNS($Z:AA)</f>
        <v>2</v>
      </c>
      <c r="AB1" s="2">
        <f>COLUMNS($Z:AB)</f>
        <v>3</v>
      </c>
      <c r="AC1" s="2">
        <f>COLUMNS($Z:AC)</f>
        <v>4</v>
      </c>
    </row>
    <row r="2" spans="1:29">
      <c r="B2" s="1"/>
      <c r="F2" s="2" t="s">
        <v>86</v>
      </c>
      <c r="G2" s="2" t="s">
        <v>87</v>
      </c>
      <c r="H2" s="2" t="s">
        <v>88</v>
      </c>
      <c r="I2" s="2" t="s">
        <v>89</v>
      </c>
      <c r="J2" s="2" t="s">
        <v>90</v>
      </c>
      <c r="K2" s="2" t="s">
        <v>91</v>
      </c>
      <c r="L2" s="2" t="s">
        <v>92</v>
      </c>
      <c r="M2" s="2" t="s">
        <v>93</v>
      </c>
      <c r="N2" s="2" t="s">
        <v>94</v>
      </c>
      <c r="O2" s="2" t="s">
        <v>95</v>
      </c>
      <c r="P2" s="2" t="s">
        <v>96</v>
      </c>
      <c r="Q2" t="s">
        <v>97</v>
      </c>
      <c r="R2" t="s">
        <v>98</v>
      </c>
      <c r="S2" t="s">
        <v>99</v>
      </c>
      <c r="T2" t="s">
        <v>100</v>
      </c>
      <c r="U2" t="s">
        <v>101</v>
      </c>
      <c r="V2" t="s">
        <v>102</v>
      </c>
      <c r="W2" t="s">
        <v>103</v>
      </c>
      <c r="Z2" s="2" t="s">
        <v>86</v>
      </c>
      <c r="AA2" s="2" t="s">
        <v>87</v>
      </c>
      <c r="AB2" s="2" t="s">
        <v>88</v>
      </c>
      <c r="AC2" s="2" t="s">
        <v>89</v>
      </c>
    </row>
    <row r="3" spans="1:29">
      <c r="B3" s="3" t="s">
        <v>0</v>
      </c>
      <c r="C3" s="3"/>
      <c r="D3" s="3"/>
      <c r="E3" s="3"/>
      <c r="F3" s="3"/>
      <c r="G3" s="3"/>
      <c r="H3" s="3"/>
      <c r="I3" s="3"/>
      <c r="J3" s="3"/>
      <c r="K3" s="3"/>
      <c r="L3" s="3"/>
      <c r="M3" s="3"/>
      <c r="N3" s="3"/>
      <c r="O3" s="3"/>
      <c r="P3" s="3"/>
      <c r="Q3" s="3"/>
      <c r="R3" s="3"/>
      <c r="S3" s="3"/>
      <c r="T3" s="3"/>
      <c r="U3" s="3"/>
      <c r="V3" s="3"/>
      <c r="W3" s="3"/>
      <c r="Y3" s="4"/>
      <c r="Z3" s="4"/>
      <c r="AA3" s="4"/>
      <c r="AB3" s="4"/>
      <c r="AC3" s="4"/>
    </row>
    <row r="4" spans="1:29">
      <c r="B4" s="2" t="s">
        <v>1</v>
      </c>
      <c r="K4" s="2"/>
      <c r="L4" s="2"/>
      <c r="M4" s="2"/>
      <c r="N4" s="2"/>
    </row>
    <row r="5" spans="1:29" ht="30">
      <c r="B5" s="5"/>
      <c r="C5" s="6"/>
      <c r="D5" s="7" t="s">
        <v>2</v>
      </c>
      <c r="E5" s="8" t="s">
        <v>3</v>
      </c>
      <c r="F5" s="9" t="s">
        <v>4</v>
      </c>
      <c r="G5" s="11" t="s">
        <v>5</v>
      </c>
      <c r="H5" s="11"/>
      <c r="I5" s="11"/>
      <c r="J5" s="10"/>
      <c r="K5" s="123" t="s">
        <v>109</v>
      </c>
      <c r="L5" s="124"/>
      <c r="M5" s="141" t="s">
        <v>110</v>
      </c>
      <c r="N5" s="124"/>
      <c r="O5" s="142" t="s">
        <v>6</v>
      </c>
      <c r="P5" s="10"/>
      <c r="Q5" s="11" t="s">
        <v>111</v>
      </c>
      <c r="R5" s="142" t="s">
        <v>112</v>
      </c>
      <c r="S5" s="10"/>
      <c r="T5" s="134" t="s">
        <v>83</v>
      </c>
      <c r="U5" s="134"/>
      <c r="V5" s="134"/>
      <c r="W5" s="136"/>
      <c r="Y5" s="12" t="s">
        <v>7</v>
      </c>
      <c r="Z5" s="6"/>
      <c r="AA5" s="13"/>
      <c r="AB5" s="13"/>
      <c r="AC5" s="14"/>
    </row>
    <row r="6" spans="1:29">
      <c r="A6" s="21"/>
      <c r="B6" s="15"/>
      <c r="C6" s="16"/>
      <c r="D6" s="17" t="s">
        <v>8</v>
      </c>
      <c r="E6" s="18" t="s">
        <v>8</v>
      </c>
      <c r="F6" s="15"/>
      <c r="G6" s="20" t="s">
        <v>9</v>
      </c>
      <c r="H6" s="20" t="s">
        <v>11</v>
      </c>
      <c r="I6" s="20" t="s">
        <v>10</v>
      </c>
      <c r="J6" s="20" t="s">
        <v>11</v>
      </c>
      <c r="K6" s="140" t="s">
        <v>13</v>
      </c>
      <c r="L6" s="125" t="s">
        <v>11</v>
      </c>
      <c r="M6" s="140" t="s">
        <v>13</v>
      </c>
      <c r="N6" s="125" t="s">
        <v>11</v>
      </c>
      <c r="O6" s="20" t="s">
        <v>13</v>
      </c>
      <c r="P6" s="20" t="s">
        <v>11</v>
      </c>
      <c r="Q6" s="137"/>
      <c r="R6" s="20" t="s">
        <v>13</v>
      </c>
      <c r="S6" s="20" t="s">
        <v>11</v>
      </c>
      <c r="T6" s="125" t="s">
        <v>113</v>
      </c>
      <c r="U6" s="125" t="s">
        <v>114</v>
      </c>
      <c r="V6" s="125" t="s">
        <v>115</v>
      </c>
      <c r="W6" s="125" t="s">
        <v>116</v>
      </c>
      <c r="X6" s="21"/>
      <c r="Y6" s="19"/>
      <c r="Z6" s="22" t="s">
        <v>14</v>
      </c>
      <c r="AA6" s="19" t="s">
        <v>12</v>
      </c>
      <c r="AB6" s="20" t="s">
        <v>13</v>
      </c>
      <c r="AC6" s="20" t="s">
        <v>11</v>
      </c>
    </row>
    <row r="7" spans="1:29">
      <c r="A7" s="21"/>
      <c r="B7" s="23"/>
      <c r="C7" s="24"/>
      <c r="D7" s="23"/>
      <c r="E7" s="25"/>
      <c r="F7" s="24"/>
      <c r="G7" s="26"/>
      <c r="H7" s="26"/>
      <c r="I7" s="26"/>
      <c r="J7" s="26"/>
      <c r="K7" s="26"/>
      <c r="L7" s="26"/>
      <c r="M7" s="26"/>
      <c r="N7" s="26"/>
      <c r="O7" s="26"/>
      <c r="P7" s="26"/>
      <c r="Q7" s="26"/>
      <c r="R7" s="26"/>
      <c r="S7" s="26"/>
      <c r="T7" s="135"/>
      <c r="U7" s="135"/>
      <c r="V7" s="135"/>
      <c r="W7" s="135"/>
      <c r="X7" s="21"/>
      <c r="Y7" s="26"/>
      <c r="Z7" s="26"/>
      <c r="AA7" s="23"/>
      <c r="AB7" s="26"/>
      <c r="AC7" s="26"/>
    </row>
    <row r="8" spans="1:29">
      <c r="A8" s="21"/>
      <c r="B8" s="27"/>
      <c r="C8" s="28" t="s">
        <v>17</v>
      </c>
      <c r="D8" s="29">
        <v>0</v>
      </c>
      <c r="E8" s="30" t="s">
        <v>18</v>
      </c>
      <c r="F8" s="31" t="str">
        <f t="shared" ref="F8:F15" si="0">D8&amp;E8</f>
        <v>0C</v>
      </c>
      <c r="G8" s="32"/>
      <c r="H8" s="32"/>
      <c r="I8" s="32"/>
      <c r="J8" s="32"/>
      <c r="K8" s="32"/>
      <c r="L8" s="32"/>
      <c r="M8" s="32"/>
      <c r="N8" s="32"/>
      <c r="O8" s="33"/>
      <c r="P8" s="32"/>
      <c r="Q8" s="32"/>
      <c r="R8" s="33"/>
      <c r="S8" s="32"/>
      <c r="T8" s="32"/>
      <c r="U8" s="32"/>
      <c r="V8" s="32"/>
      <c r="W8" s="32"/>
      <c r="X8" s="21"/>
      <c r="Y8" s="34" t="s">
        <v>15</v>
      </c>
      <c r="Z8" s="34">
        <v>0</v>
      </c>
      <c r="AA8" s="34">
        <v>0</v>
      </c>
      <c r="AB8" s="34">
        <v>0</v>
      </c>
      <c r="AC8" s="34">
        <v>0</v>
      </c>
    </row>
    <row r="9" spans="1:29">
      <c r="A9" s="21"/>
      <c r="B9" s="41"/>
      <c r="C9" s="42" t="s">
        <v>20</v>
      </c>
      <c r="D9" s="43">
        <f>D8</f>
        <v>0</v>
      </c>
      <c r="E9" s="44" t="s">
        <v>21</v>
      </c>
      <c r="F9" s="45" t="str">
        <f t="shared" si="0"/>
        <v>0D</v>
      </c>
      <c r="G9" s="46"/>
      <c r="H9" s="46"/>
      <c r="I9" s="46"/>
      <c r="J9" s="46"/>
      <c r="K9" s="46"/>
      <c r="L9" s="46"/>
      <c r="M9" s="46"/>
      <c r="N9" s="46"/>
      <c r="O9" s="47"/>
      <c r="P9" s="46"/>
      <c r="Q9" s="46"/>
      <c r="R9" s="47"/>
      <c r="S9" s="46"/>
      <c r="T9" s="46"/>
      <c r="U9" s="46"/>
      <c r="V9" s="46"/>
      <c r="W9" s="46"/>
      <c r="X9" s="21"/>
      <c r="Y9" s="34" t="s">
        <v>16</v>
      </c>
      <c r="Z9" s="34">
        <v>1</v>
      </c>
      <c r="AA9" s="36">
        <v>79950</v>
      </c>
      <c r="AB9" s="36">
        <v>790</v>
      </c>
      <c r="AC9" s="37">
        <v>8.4</v>
      </c>
    </row>
    <row r="10" spans="1:29">
      <c r="A10" s="21"/>
      <c r="B10" s="27" t="s">
        <v>106</v>
      </c>
      <c r="C10" s="48" t="str">
        <f>C$8</f>
        <v>１、２歳児</v>
      </c>
      <c r="D10" s="29">
        <v>1</v>
      </c>
      <c r="E10" s="33" t="str">
        <f>E$8</f>
        <v>C</v>
      </c>
      <c r="F10" s="31" t="str">
        <f t="shared" si="0"/>
        <v>1C</v>
      </c>
      <c r="G10" s="35">
        <v>3890</v>
      </c>
      <c r="H10" s="49">
        <v>3.3</v>
      </c>
      <c r="I10" s="35">
        <v>3780</v>
      </c>
      <c r="J10" s="49">
        <v>3.2</v>
      </c>
      <c r="K10" s="126">
        <v>1680</v>
      </c>
      <c r="L10" s="127">
        <v>2.8</v>
      </c>
      <c r="M10" s="126">
        <v>1510</v>
      </c>
      <c r="N10" s="127">
        <v>2.8</v>
      </c>
      <c r="O10" s="50">
        <v>160</v>
      </c>
      <c r="P10" s="49">
        <v>2.8</v>
      </c>
      <c r="Q10" s="117">
        <v>0.09</v>
      </c>
      <c r="R10" s="50">
        <v>950</v>
      </c>
      <c r="S10" s="49">
        <v>0.9</v>
      </c>
      <c r="T10" s="117">
        <v>0.01</v>
      </c>
      <c r="U10" s="117">
        <v>0.03</v>
      </c>
      <c r="V10" s="117">
        <v>0.04</v>
      </c>
      <c r="W10" s="117">
        <v>0.06</v>
      </c>
      <c r="X10" s="21"/>
      <c r="Y10" s="34" t="s">
        <v>19</v>
      </c>
      <c r="Z10" s="34">
        <v>2</v>
      </c>
      <c r="AA10" s="36">
        <v>50000</v>
      </c>
      <c r="AB10" s="36">
        <v>500</v>
      </c>
      <c r="AC10" s="37">
        <v>0</v>
      </c>
    </row>
    <row r="11" spans="1:29">
      <c r="A11" s="21"/>
      <c r="B11" s="41"/>
      <c r="C11" s="51" t="str">
        <f>C$9</f>
        <v>乳児</v>
      </c>
      <c r="D11" s="43">
        <f>D10</f>
        <v>1</v>
      </c>
      <c r="E11" s="47" t="str">
        <f>E$9</f>
        <v>D</v>
      </c>
      <c r="F11" s="45" t="str">
        <f t="shared" si="0"/>
        <v>1D</v>
      </c>
      <c r="G11" s="39">
        <v>4730</v>
      </c>
      <c r="H11" s="40">
        <v>3.3</v>
      </c>
      <c r="I11" s="39">
        <v>4620</v>
      </c>
      <c r="J11" s="40">
        <v>3.1</v>
      </c>
      <c r="K11" s="39">
        <v>840</v>
      </c>
      <c r="L11" s="40">
        <v>2.9</v>
      </c>
      <c r="M11" s="39">
        <v>0</v>
      </c>
      <c r="N11" s="40">
        <v>0</v>
      </c>
      <c r="O11" s="52">
        <v>0</v>
      </c>
      <c r="P11" s="40">
        <v>0</v>
      </c>
      <c r="Q11" s="138">
        <f t="shared" ref="Q11:W11" si="1">Q10</f>
        <v>0.09</v>
      </c>
      <c r="R11" s="133">
        <f t="shared" si="1"/>
        <v>950</v>
      </c>
      <c r="S11" s="132">
        <f t="shared" si="1"/>
        <v>0.9</v>
      </c>
      <c r="T11" s="138">
        <f t="shared" si="1"/>
        <v>0.01</v>
      </c>
      <c r="U11" s="138">
        <f t="shared" si="1"/>
        <v>0.03</v>
      </c>
      <c r="V11" s="138">
        <f t="shared" si="1"/>
        <v>0.04</v>
      </c>
      <c r="W11" s="138">
        <f t="shared" si="1"/>
        <v>0.06</v>
      </c>
      <c r="X11" s="21"/>
      <c r="Y11" s="38" t="s">
        <v>22</v>
      </c>
      <c r="Z11" s="69">
        <v>3</v>
      </c>
      <c r="AA11" s="61">
        <v>10000</v>
      </c>
      <c r="AB11" s="61">
        <v>0</v>
      </c>
      <c r="AC11" s="62">
        <v>0</v>
      </c>
    </row>
    <row r="12" spans="1:29">
      <c r="A12" s="21"/>
      <c r="B12" s="54" t="s">
        <v>107</v>
      </c>
      <c r="C12" s="48" t="str">
        <f>C$8</f>
        <v>１、２歳児</v>
      </c>
      <c r="D12" s="29">
        <v>2</v>
      </c>
      <c r="E12" s="33" t="str">
        <f>E$8</f>
        <v>C</v>
      </c>
      <c r="F12" s="55" t="str">
        <f t="shared" si="0"/>
        <v>2C</v>
      </c>
      <c r="G12" s="56">
        <v>2110</v>
      </c>
      <c r="H12" s="57">
        <v>3.2</v>
      </c>
      <c r="I12" s="56">
        <v>2060</v>
      </c>
      <c r="J12" s="57">
        <v>3.1</v>
      </c>
      <c r="K12" s="128">
        <f t="shared" ref="K12:P12" si="2">K$10</f>
        <v>1680</v>
      </c>
      <c r="L12" s="129">
        <f t="shared" si="2"/>
        <v>2.8</v>
      </c>
      <c r="M12" s="128">
        <f t="shared" si="2"/>
        <v>1510</v>
      </c>
      <c r="N12" s="129">
        <f t="shared" si="2"/>
        <v>2.8</v>
      </c>
      <c r="O12" s="32">
        <f t="shared" si="2"/>
        <v>160</v>
      </c>
      <c r="P12" s="58">
        <f t="shared" si="2"/>
        <v>2.8</v>
      </c>
      <c r="Q12" s="139">
        <v>0.09</v>
      </c>
      <c r="R12" s="50">
        <v>390</v>
      </c>
      <c r="S12" s="49">
        <v>0.9</v>
      </c>
      <c r="T12" s="139">
        <v>0.01</v>
      </c>
      <c r="U12" s="139">
        <v>0.03</v>
      </c>
      <c r="V12" s="139">
        <v>0.04</v>
      </c>
      <c r="W12" s="139">
        <v>0.06</v>
      </c>
      <c r="X12" s="21"/>
      <c r="Y12" s="21"/>
      <c r="Z12" s="21"/>
      <c r="AA12" s="21"/>
      <c r="AB12" s="21"/>
      <c r="AC12" s="21"/>
    </row>
    <row r="13" spans="1:29">
      <c r="A13" s="21"/>
      <c r="B13" s="59"/>
      <c r="C13" s="51" t="str">
        <f>C$9</f>
        <v>乳児</v>
      </c>
      <c r="D13" s="43">
        <f>D12</f>
        <v>2</v>
      </c>
      <c r="E13" s="47" t="str">
        <f>E$9</f>
        <v>D</v>
      </c>
      <c r="F13" s="45" t="str">
        <f t="shared" si="0"/>
        <v>2D</v>
      </c>
      <c r="G13" s="39">
        <v>2950</v>
      </c>
      <c r="H13" s="40">
        <v>3.1</v>
      </c>
      <c r="I13" s="39">
        <v>2900</v>
      </c>
      <c r="J13" s="40">
        <v>3.1</v>
      </c>
      <c r="K13" s="130">
        <f t="shared" ref="K13:P13" si="3">K$11</f>
        <v>840</v>
      </c>
      <c r="L13" s="131">
        <f t="shared" si="3"/>
        <v>2.9</v>
      </c>
      <c r="M13" s="130">
        <f t="shared" si="3"/>
        <v>0</v>
      </c>
      <c r="N13" s="131">
        <f t="shared" si="3"/>
        <v>0</v>
      </c>
      <c r="O13" s="46">
        <f t="shared" si="3"/>
        <v>0</v>
      </c>
      <c r="P13" s="53">
        <f t="shared" si="3"/>
        <v>0</v>
      </c>
      <c r="Q13" s="138">
        <f t="shared" ref="Q13:W13" si="4">Q12</f>
        <v>0.09</v>
      </c>
      <c r="R13" s="133">
        <f t="shared" si="4"/>
        <v>390</v>
      </c>
      <c r="S13" s="132">
        <f t="shared" si="4"/>
        <v>0.9</v>
      </c>
      <c r="T13" s="138">
        <f t="shared" si="4"/>
        <v>0.01</v>
      </c>
      <c r="U13" s="138">
        <f t="shared" si="4"/>
        <v>0.03</v>
      </c>
      <c r="V13" s="138">
        <f t="shared" si="4"/>
        <v>0.04</v>
      </c>
      <c r="W13" s="138">
        <f t="shared" si="4"/>
        <v>0.06</v>
      </c>
      <c r="X13" s="21"/>
      <c r="Y13" s="21"/>
      <c r="Z13" s="21"/>
      <c r="AA13" s="21"/>
      <c r="AB13" s="21"/>
      <c r="AC13" s="21"/>
    </row>
    <row r="14" spans="1:29">
      <c r="A14" s="21"/>
      <c r="B14" s="54" t="s">
        <v>108</v>
      </c>
      <c r="C14" s="48" t="str">
        <f>C$8</f>
        <v>１、２歳児</v>
      </c>
      <c r="D14" s="29">
        <v>3</v>
      </c>
      <c r="E14" s="33" t="str">
        <f>E$8</f>
        <v>C</v>
      </c>
      <c r="F14" s="55" t="str">
        <f t="shared" si="0"/>
        <v>3C</v>
      </c>
      <c r="G14" s="56">
        <v>1640</v>
      </c>
      <c r="H14" s="57">
        <v>3.2</v>
      </c>
      <c r="I14" s="56">
        <v>1610</v>
      </c>
      <c r="J14" s="57">
        <v>3.1</v>
      </c>
      <c r="K14" s="128">
        <f t="shared" ref="K14:P14" si="5">K$10</f>
        <v>1680</v>
      </c>
      <c r="L14" s="129">
        <f t="shared" si="5"/>
        <v>2.8</v>
      </c>
      <c r="M14" s="128">
        <f t="shared" si="5"/>
        <v>1510</v>
      </c>
      <c r="N14" s="129">
        <f t="shared" si="5"/>
        <v>2.8</v>
      </c>
      <c r="O14" s="32">
        <f t="shared" si="5"/>
        <v>160</v>
      </c>
      <c r="P14" s="58">
        <f t="shared" si="5"/>
        <v>2.8</v>
      </c>
      <c r="Q14" s="139">
        <v>0.08</v>
      </c>
      <c r="R14" s="50">
        <v>250</v>
      </c>
      <c r="S14" s="49">
        <v>0.9</v>
      </c>
      <c r="T14" s="139">
        <v>0.02</v>
      </c>
      <c r="U14" s="139">
        <v>0.03</v>
      </c>
      <c r="V14" s="139">
        <v>0.05</v>
      </c>
      <c r="W14" s="139">
        <v>0.06</v>
      </c>
      <c r="X14" s="21"/>
      <c r="Y14" s="21"/>
      <c r="Z14" s="21"/>
      <c r="AA14" s="21"/>
      <c r="AB14" s="21"/>
      <c r="AC14" s="21"/>
    </row>
    <row r="15" spans="1:29">
      <c r="A15" s="21"/>
      <c r="B15" s="59"/>
      <c r="C15" s="51" t="str">
        <f>C$9</f>
        <v>乳児</v>
      </c>
      <c r="D15" s="43">
        <f>D14</f>
        <v>3</v>
      </c>
      <c r="E15" s="47" t="str">
        <f>E$9</f>
        <v>D</v>
      </c>
      <c r="F15" s="60" t="str">
        <f t="shared" si="0"/>
        <v>3D</v>
      </c>
      <c r="G15" s="61">
        <v>2480</v>
      </c>
      <c r="H15" s="62">
        <v>3.1</v>
      </c>
      <c r="I15" s="61">
        <v>2450</v>
      </c>
      <c r="J15" s="62">
        <v>3</v>
      </c>
      <c r="K15" s="149">
        <f t="shared" ref="K15:P15" si="6">K$11</f>
        <v>840</v>
      </c>
      <c r="L15" s="150">
        <f t="shared" si="6"/>
        <v>2.9</v>
      </c>
      <c r="M15" s="149">
        <f t="shared" si="6"/>
        <v>0</v>
      </c>
      <c r="N15" s="150">
        <f t="shared" si="6"/>
        <v>0</v>
      </c>
      <c r="O15" s="63">
        <f t="shared" si="6"/>
        <v>0</v>
      </c>
      <c r="P15" s="64">
        <f t="shared" si="6"/>
        <v>0</v>
      </c>
      <c r="Q15" s="151">
        <f t="shared" ref="Q15:W15" si="7">Q14</f>
        <v>0.08</v>
      </c>
      <c r="R15" s="152">
        <f t="shared" si="7"/>
        <v>250</v>
      </c>
      <c r="S15" s="153">
        <f t="shared" si="7"/>
        <v>0.9</v>
      </c>
      <c r="T15" s="151">
        <f t="shared" si="7"/>
        <v>0.02</v>
      </c>
      <c r="U15" s="151">
        <f t="shared" si="7"/>
        <v>0.03</v>
      </c>
      <c r="V15" s="151">
        <f t="shared" si="7"/>
        <v>0.05</v>
      </c>
      <c r="W15" s="151">
        <f t="shared" si="7"/>
        <v>0.06</v>
      </c>
      <c r="X15" s="21"/>
      <c r="Y15" s="21"/>
      <c r="Z15" s="21"/>
      <c r="AA15" s="21"/>
      <c r="AB15" s="21"/>
      <c r="AC15" s="21"/>
    </row>
    <row r="16" spans="1:29">
      <c r="X16" s="21"/>
      <c r="Y16" s="21"/>
      <c r="Z16" s="21"/>
      <c r="AA16" s="21"/>
      <c r="AB16" s="21"/>
      <c r="AC16" s="21"/>
    </row>
    <row r="17" spans="24:29">
      <c r="X17" s="21"/>
      <c r="Y17" s="21"/>
      <c r="Z17" s="21"/>
      <c r="AA17" s="21"/>
      <c r="AB17" s="21"/>
      <c r="AC17" s="21"/>
    </row>
    <row r="18" spans="24:29">
      <c r="X18" s="21"/>
      <c r="Y18" s="21"/>
      <c r="Z18" s="21"/>
      <c r="AA18" s="21"/>
      <c r="AB18" s="21"/>
      <c r="AC18" s="21"/>
    </row>
    <row r="19" spans="24:29">
      <c r="X19" s="21"/>
      <c r="Y19" s="21"/>
      <c r="Z19" s="21"/>
      <c r="AA19" s="21"/>
      <c r="AB19" s="21"/>
      <c r="AC19" s="21"/>
    </row>
    <row r="20" spans="24:29">
      <c r="X20" s="21"/>
      <c r="Y20" s="21"/>
      <c r="Z20" s="21"/>
      <c r="AA20" s="21"/>
      <c r="AB20" s="21"/>
      <c r="AC20" s="21"/>
    </row>
    <row r="21" spans="24:29">
      <c r="X21" s="21"/>
      <c r="Y21" s="21"/>
      <c r="Z21" s="21"/>
      <c r="AA21" s="21"/>
      <c r="AB21" s="21"/>
      <c r="AC21" s="21"/>
    </row>
    <row r="22" spans="24:29">
      <c r="X22" s="21"/>
      <c r="Y22" s="21"/>
      <c r="Z22" s="21"/>
      <c r="AA22" s="21"/>
      <c r="AB22" s="21"/>
      <c r="AC22" s="21"/>
    </row>
    <row r="23" spans="24:29">
      <c r="X23" s="21"/>
      <c r="Y23" s="21"/>
      <c r="Z23" s="21"/>
      <c r="AA23" s="21"/>
      <c r="AB23" s="21"/>
      <c r="AC23" s="21"/>
    </row>
    <row r="24" spans="24:29">
      <c r="X24" s="21"/>
      <c r="Y24" s="21"/>
      <c r="Z24" s="21"/>
      <c r="AA24" s="21"/>
      <c r="AB24" s="21"/>
      <c r="AC24" s="21"/>
    </row>
    <row r="25" spans="24:29">
      <c r="X25" s="21"/>
      <c r="Y25" s="21"/>
      <c r="Z25" s="21"/>
      <c r="AA25" s="21"/>
      <c r="AB25" s="21"/>
      <c r="AC25" s="21"/>
    </row>
    <row r="26" spans="24:29">
      <c r="X26" s="21"/>
      <c r="Y26" s="21"/>
      <c r="Z26" s="21"/>
      <c r="AA26" s="21"/>
      <c r="AB26" s="21"/>
      <c r="AC26" s="21"/>
    </row>
    <row r="27" spans="24:29">
      <c r="X27" s="21"/>
      <c r="Y27" s="21"/>
      <c r="Z27" s="21"/>
      <c r="AA27" s="21"/>
      <c r="AB27" s="21"/>
      <c r="AC27" s="21"/>
    </row>
    <row r="28" spans="24:29">
      <c r="X28" s="21"/>
      <c r="Y28" s="21"/>
      <c r="Z28" s="21"/>
      <c r="AA28" s="21"/>
      <c r="AB28" s="21"/>
      <c r="AC28" s="21"/>
    </row>
    <row r="29" spans="24:29">
      <c r="X29" s="21"/>
      <c r="Y29" s="21"/>
      <c r="Z29" s="21"/>
      <c r="AA29" s="21"/>
      <c r="AB29" s="21"/>
      <c r="AC29" s="21"/>
    </row>
    <row r="30" spans="24:29">
      <c r="X30" s="21"/>
      <c r="Y30" s="21"/>
      <c r="Z30" s="21"/>
      <c r="AA30" s="21"/>
      <c r="AB30" s="21"/>
      <c r="AC30" s="21"/>
    </row>
    <row r="31" spans="24:29">
      <c r="X31" s="21"/>
      <c r="Y31" s="21"/>
      <c r="Z31" s="21"/>
      <c r="AA31" s="21"/>
      <c r="AB31" s="21"/>
      <c r="AC31" s="21"/>
    </row>
    <row r="32" spans="24:29">
      <c r="X32" s="21"/>
      <c r="Y32" s="21"/>
      <c r="Z32" s="21"/>
      <c r="AA32" s="21"/>
      <c r="AB32" s="21"/>
      <c r="AC32" s="21"/>
    </row>
    <row r="33" spans="24:29">
      <c r="X33" s="21"/>
      <c r="Y33" s="21"/>
      <c r="Z33" s="21"/>
      <c r="AA33" s="21"/>
      <c r="AB33" s="21"/>
      <c r="AC33" s="21"/>
    </row>
    <row r="34" spans="24:29">
      <c r="X34" s="21"/>
      <c r="Y34" s="21"/>
      <c r="Z34" s="21"/>
      <c r="AA34" s="21"/>
      <c r="AB34" s="21"/>
      <c r="AC34" s="21"/>
    </row>
    <row r="35" spans="24:29">
      <c r="X35" s="21"/>
      <c r="Y35" s="21"/>
      <c r="Z35" s="21"/>
      <c r="AA35" s="21"/>
      <c r="AB35" s="21"/>
      <c r="AC35" s="21"/>
    </row>
    <row r="36" spans="24:29">
      <c r="X36" s="21"/>
      <c r="Y36" s="21"/>
      <c r="Z36" s="21"/>
      <c r="AA36" s="21"/>
      <c r="AB36" s="21"/>
      <c r="AC36" s="21"/>
    </row>
    <row r="37" spans="24:29">
      <c r="X37" s="21"/>
      <c r="Y37" s="21"/>
      <c r="Z37" s="21"/>
      <c r="AA37" s="21"/>
      <c r="AB37" s="21"/>
      <c r="AC37" s="21"/>
    </row>
    <row r="38" spans="24:29">
      <c r="X38" s="21"/>
      <c r="Y38" s="21"/>
      <c r="Z38" s="21"/>
      <c r="AA38" s="21"/>
      <c r="AB38" s="21"/>
      <c r="AC38" s="21"/>
    </row>
    <row r="39" spans="24:29">
      <c r="X39" s="21"/>
      <c r="Y39" s="21"/>
      <c r="Z39" s="21"/>
      <c r="AA39" s="21"/>
      <c r="AB39" s="21"/>
      <c r="AC39" s="21"/>
    </row>
    <row r="40" spans="24:29">
      <c r="X40" s="21"/>
      <c r="Y40" s="21"/>
      <c r="Z40" s="21"/>
      <c r="AA40" s="21"/>
      <c r="AB40" s="21"/>
      <c r="AC40" s="21"/>
    </row>
    <row r="41" spans="24:29">
      <c r="X41" s="21"/>
      <c r="Y41" s="21"/>
      <c r="Z41" s="21"/>
      <c r="AA41" s="21"/>
      <c r="AB41" s="21"/>
      <c r="AC41" s="21"/>
    </row>
    <row r="42" spans="24:29">
      <c r="X42" s="21"/>
      <c r="Y42" s="21"/>
      <c r="Z42" s="21"/>
      <c r="AA42" s="21"/>
      <c r="AB42" s="21"/>
      <c r="AC42" s="21"/>
    </row>
    <row r="43" spans="24:29">
      <c r="X43" s="21"/>
      <c r="Y43" s="21"/>
      <c r="Z43" s="21"/>
      <c r="AA43" s="21"/>
      <c r="AB43" s="21"/>
      <c r="AC43" s="21"/>
    </row>
    <row r="44" spans="24:29">
      <c r="X44" s="21"/>
      <c r="Y44" s="21"/>
      <c r="Z44" s="21"/>
      <c r="AA44" s="21"/>
      <c r="AB44" s="21"/>
      <c r="AC44" s="21"/>
    </row>
    <row r="45" spans="24:29">
      <c r="X45" s="21"/>
      <c r="Y45" s="21"/>
      <c r="Z45" s="21"/>
      <c r="AA45" s="21"/>
      <c r="AB45" s="21"/>
      <c r="AC45" s="21"/>
    </row>
    <row r="46" spans="24:29">
      <c r="X46" s="21"/>
      <c r="Y46" s="21"/>
      <c r="Z46" s="21"/>
      <c r="AA46" s="21"/>
      <c r="AB46" s="21"/>
      <c r="AC46" s="21"/>
    </row>
    <row r="47" spans="24:29">
      <c r="X47" s="21"/>
      <c r="Y47" s="21"/>
      <c r="Z47" s="21"/>
      <c r="AA47" s="21"/>
      <c r="AB47" s="21"/>
      <c r="AC47" s="21"/>
    </row>
    <row r="48" spans="24:29">
      <c r="X48" s="21"/>
      <c r="Y48" s="21"/>
      <c r="Z48" s="21"/>
      <c r="AA48" s="21"/>
      <c r="AB48" s="21"/>
      <c r="AC48" s="21"/>
    </row>
    <row r="49" spans="24:29">
      <c r="X49" s="21"/>
      <c r="Y49" s="21"/>
      <c r="Z49" s="21"/>
      <c r="AA49" s="21"/>
      <c r="AB49" s="21"/>
      <c r="AC49" s="21"/>
    </row>
    <row r="50" spans="24:29">
      <c r="X50" s="21"/>
      <c r="Y50" s="21"/>
      <c r="Z50" s="21"/>
      <c r="AA50" s="21"/>
      <c r="AB50" s="21"/>
      <c r="AC50" s="21"/>
    </row>
    <row r="51" spans="24:29">
      <c r="X51" s="21"/>
      <c r="Y51" s="21"/>
      <c r="Z51" s="21"/>
      <c r="AA51" s="21"/>
      <c r="AB51" s="21"/>
      <c r="AC51" s="21"/>
    </row>
    <row r="52" spans="24:29">
      <c r="X52" s="21"/>
      <c r="Y52" s="21"/>
      <c r="Z52" s="21"/>
      <c r="AA52" s="21"/>
      <c r="AB52" s="21"/>
      <c r="AC52" s="21"/>
    </row>
    <row r="53" spans="24:29">
      <c r="X53" s="21"/>
      <c r="Y53" s="21"/>
      <c r="Z53" s="21"/>
      <c r="AA53" s="21"/>
      <c r="AB53" s="21"/>
      <c r="AC53" s="21"/>
    </row>
    <row r="54" spans="24:29">
      <c r="X54" s="21"/>
      <c r="Y54" s="21"/>
      <c r="Z54" s="21"/>
      <c r="AA54" s="21"/>
      <c r="AB54" s="21"/>
      <c r="AC54" s="21"/>
    </row>
    <row r="55" spans="24:29">
      <c r="X55" s="21"/>
      <c r="Y55" s="21"/>
      <c r="Z55" s="21"/>
      <c r="AA55" s="21"/>
      <c r="AB55" s="21"/>
      <c r="AC55" s="21"/>
    </row>
    <row r="56" spans="24:29">
      <c r="X56" s="21"/>
      <c r="Y56" s="21"/>
      <c r="Z56" s="21"/>
      <c r="AA56" s="21"/>
      <c r="AB56" s="21"/>
      <c r="AC56" s="21"/>
    </row>
    <row r="57" spans="24:29">
      <c r="X57" s="21"/>
      <c r="Y57" s="21"/>
      <c r="Z57" s="21"/>
      <c r="AA57" s="21"/>
      <c r="AB57" s="21"/>
      <c r="AC57" s="21"/>
    </row>
    <row r="58" spans="24:29">
      <c r="X58" s="21"/>
      <c r="Y58" s="21"/>
      <c r="Z58" s="21"/>
      <c r="AA58" s="21"/>
      <c r="AB58" s="21"/>
      <c r="AC58" s="21"/>
    </row>
    <row r="59" spans="24:29">
      <c r="X59" s="21"/>
      <c r="Y59" s="21"/>
      <c r="Z59" s="21"/>
      <c r="AA59" s="21"/>
      <c r="AB59" s="21"/>
      <c r="AC59" s="21"/>
    </row>
    <row r="60" spans="24:29">
      <c r="X60" s="21"/>
      <c r="Y60" s="21"/>
      <c r="Z60" s="21"/>
      <c r="AA60" s="21"/>
      <c r="AB60" s="21"/>
      <c r="AC60" s="21"/>
    </row>
    <row r="61" spans="24:29">
      <c r="X61" s="21"/>
      <c r="Y61" s="21"/>
      <c r="Z61" s="21"/>
      <c r="AA61" s="21"/>
      <c r="AB61" s="21"/>
      <c r="AC61" s="21"/>
    </row>
    <row r="62" spans="24:29">
      <c r="X62" s="21"/>
      <c r="Y62" s="21"/>
      <c r="Z62" s="21"/>
      <c r="AA62" s="21"/>
      <c r="AB62" s="21"/>
      <c r="AC62" s="21"/>
    </row>
    <row r="63" spans="24:29">
      <c r="X63" s="21"/>
      <c r="Y63" s="21"/>
      <c r="Z63" s="21"/>
      <c r="AA63" s="21"/>
      <c r="AB63" s="21"/>
      <c r="AC63" s="21"/>
    </row>
    <row r="64" spans="24:29">
      <c r="X64" s="21"/>
      <c r="Y64" s="21"/>
      <c r="Z64" s="21"/>
      <c r="AA64" s="21"/>
      <c r="AB64" s="21"/>
      <c r="AC64" s="21"/>
    </row>
    <row r="65" spans="24:29">
      <c r="X65" s="21"/>
      <c r="Y65" s="21"/>
      <c r="Z65" s="21"/>
      <c r="AA65" s="21"/>
      <c r="AB65" s="21"/>
      <c r="AC65" s="21"/>
    </row>
    <row r="66" spans="24:29">
      <c r="X66" s="21"/>
      <c r="Y66" s="21"/>
      <c r="Z66" s="21"/>
      <c r="AA66" s="21"/>
      <c r="AB66" s="21"/>
      <c r="AC66" s="21"/>
    </row>
    <row r="67" spans="24:29">
      <c r="X67" s="21"/>
      <c r="Y67" s="21"/>
      <c r="Z67" s="21"/>
      <c r="AA67" s="21"/>
      <c r="AB67" s="21"/>
      <c r="AC67" s="21"/>
    </row>
    <row r="68" spans="24:29">
      <c r="X68" s="21"/>
      <c r="Y68" s="21"/>
      <c r="Z68" s="21"/>
      <c r="AA68" s="21"/>
      <c r="AB68" s="21"/>
      <c r="AC68" s="21"/>
    </row>
    <row r="69" spans="24:29">
      <c r="X69" s="21"/>
      <c r="Y69" s="21"/>
      <c r="Z69" s="21"/>
      <c r="AA69" s="21"/>
      <c r="AB69" s="21"/>
      <c r="AC69" s="21"/>
    </row>
    <row r="70" spans="24:29">
      <c r="X70" s="21"/>
      <c r="Y70" s="21"/>
      <c r="Z70" s="21"/>
      <c r="AA70" s="21"/>
      <c r="AB70" s="21"/>
      <c r="AC70" s="21"/>
    </row>
    <row r="71" spans="24:29">
      <c r="X71" s="21"/>
      <c r="Y71" s="21"/>
      <c r="Z71" s="21"/>
      <c r="AA71" s="21"/>
      <c r="AB71" s="21"/>
      <c r="AC71" s="21"/>
    </row>
    <row r="72" spans="24:29">
      <c r="X72" s="21"/>
      <c r="Y72" s="21"/>
      <c r="Z72" s="21"/>
      <c r="AA72" s="21"/>
      <c r="AB72" s="21"/>
      <c r="AC72" s="21"/>
    </row>
    <row r="73" spans="24:29">
      <c r="X73" s="21"/>
      <c r="Y73" s="21"/>
      <c r="Z73" s="21"/>
      <c r="AA73" s="21"/>
      <c r="AB73" s="21"/>
      <c r="AC73" s="21"/>
    </row>
    <row r="74" spans="24:29">
      <c r="X74" s="21"/>
      <c r="Y74" s="21"/>
      <c r="Z74" s="21"/>
      <c r="AA74" s="21"/>
      <c r="AB74" s="21"/>
      <c r="AC74" s="21"/>
    </row>
    <row r="75" spans="24:29">
      <c r="X75" s="21"/>
      <c r="Y75" s="21"/>
      <c r="Z75" s="21"/>
      <c r="AA75" s="21"/>
      <c r="AB75" s="21"/>
      <c r="AC75" s="21"/>
    </row>
    <row r="76" spans="24:29">
      <c r="X76" s="21"/>
      <c r="Y76" s="21"/>
      <c r="Z76" s="21"/>
      <c r="AA76" s="21"/>
      <c r="AB76" s="21"/>
      <c r="AC76" s="21"/>
    </row>
    <row r="77" spans="24:29">
      <c r="X77" s="21"/>
      <c r="Y77" s="21"/>
      <c r="Z77" s="21"/>
      <c r="AA77" s="21"/>
      <c r="AB77" s="21"/>
      <c r="AC77" s="21"/>
    </row>
    <row r="78" spans="24:29">
      <c r="X78" s="21"/>
      <c r="Y78" s="21"/>
      <c r="Z78" s="21"/>
      <c r="AA78" s="21"/>
      <c r="AB78" s="21"/>
      <c r="AC78" s="21"/>
    </row>
    <row r="79" spans="24:29">
      <c r="X79" s="21"/>
      <c r="Y79" s="21"/>
      <c r="Z79" s="21"/>
      <c r="AA79" s="21"/>
      <c r="AB79" s="21"/>
      <c r="AC79" s="21"/>
    </row>
  </sheetData>
  <phoneticPr fontId="4"/>
  <pageMargins left="0.7" right="0.7" top="0.75" bottom="0.75" header="0.3" footer="0.3"/>
  <tableParts count="2">
    <tablePart r:id="rId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I13"/>
  <sheetViews>
    <sheetView zoomScaleNormal="100" workbookViewId="0"/>
  </sheetViews>
  <sheetFormatPr defaultRowHeight="12.75"/>
  <cols>
    <col min="1" max="1" width="13" style="66" bestFit="1" customWidth="1"/>
    <col min="2" max="2" width="14.25" style="66" bestFit="1" customWidth="1"/>
    <col min="3" max="4" width="7" style="66" bestFit="1" customWidth="1"/>
    <col min="5" max="5" width="11" style="66" customWidth="1"/>
    <col min="6" max="7" width="7.125" style="66" bestFit="1" customWidth="1"/>
    <col min="8" max="16384" width="9" style="66"/>
  </cols>
  <sheetData>
    <row r="1" spans="1:9" s="65" customFormat="1">
      <c r="A1" s="65" t="s">
        <v>23</v>
      </c>
      <c r="B1" s="65" t="s">
        <v>24</v>
      </c>
      <c r="C1" s="65" t="s">
        <v>47</v>
      </c>
      <c r="D1" s="65" t="s">
        <v>48</v>
      </c>
      <c r="E1" s="65" t="s">
        <v>78</v>
      </c>
      <c r="F1" s="65" t="s">
        <v>60</v>
      </c>
      <c r="G1" s="65" t="s">
        <v>61</v>
      </c>
      <c r="H1" s="65" t="s">
        <v>104</v>
      </c>
      <c r="I1" s="65" t="s">
        <v>105</v>
      </c>
    </row>
    <row r="2" spans="1:9">
      <c r="A2" s="66" t="s">
        <v>25</v>
      </c>
      <c r="B2" s="66" t="s">
        <v>117</v>
      </c>
      <c r="C2" s="66" t="s">
        <v>45</v>
      </c>
      <c r="D2" s="66" t="s">
        <v>49</v>
      </c>
      <c r="E2" s="66" t="s">
        <v>79</v>
      </c>
      <c r="F2" s="66">
        <v>1</v>
      </c>
      <c r="G2" s="66">
        <v>1</v>
      </c>
      <c r="H2" s="66">
        <v>12</v>
      </c>
      <c r="I2" s="66">
        <v>7</v>
      </c>
    </row>
    <row r="3" spans="1:9">
      <c r="A3" s="66" t="s">
        <v>26</v>
      </c>
      <c r="B3" s="66" t="s">
        <v>118</v>
      </c>
      <c r="D3" s="66" t="s">
        <v>50</v>
      </c>
      <c r="E3" s="66" t="s">
        <v>80</v>
      </c>
      <c r="F3" s="66">
        <v>6</v>
      </c>
      <c r="G3" s="66">
        <v>2</v>
      </c>
      <c r="H3" s="66">
        <v>12</v>
      </c>
      <c r="I3" s="66">
        <v>6</v>
      </c>
    </row>
    <row r="4" spans="1:9">
      <c r="A4" s="66" t="s">
        <v>27</v>
      </c>
      <c r="D4" s="66" t="s">
        <v>51</v>
      </c>
      <c r="E4" s="66" t="s">
        <v>81</v>
      </c>
      <c r="F4" s="66">
        <v>13</v>
      </c>
      <c r="G4" s="66">
        <v>3</v>
      </c>
      <c r="H4" s="66">
        <v>11</v>
      </c>
      <c r="I4" s="66">
        <v>6</v>
      </c>
    </row>
    <row r="5" spans="1:9">
      <c r="A5" s="66" t="s">
        <v>28</v>
      </c>
      <c r="E5" s="66" t="s">
        <v>82</v>
      </c>
      <c r="F5" s="66">
        <v>14</v>
      </c>
      <c r="G5" s="66">
        <v>3</v>
      </c>
      <c r="H5" s="66">
        <v>10</v>
      </c>
      <c r="I5" s="66">
        <v>6</v>
      </c>
    </row>
    <row r="6" spans="1:9">
      <c r="A6" s="66" t="s">
        <v>29</v>
      </c>
      <c r="H6" s="66">
        <v>9</v>
      </c>
      <c r="I6" s="66">
        <v>6</v>
      </c>
    </row>
    <row r="7" spans="1:9">
      <c r="A7" s="66" t="s">
        <v>30</v>
      </c>
      <c r="H7" s="66">
        <v>8</v>
      </c>
      <c r="I7" s="66">
        <v>6</v>
      </c>
    </row>
    <row r="8" spans="1:9">
      <c r="A8" s="66" t="s">
        <v>31</v>
      </c>
      <c r="H8" s="66">
        <v>7</v>
      </c>
      <c r="I8" s="66">
        <v>6</v>
      </c>
    </row>
    <row r="9" spans="1:9">
      <c r="A9" s="66" t="s">
        <v>32</v>
      </c>
      <c r="H9" s="66">
        <v>6</v>
      </c>
      <c r="I9" s="66">
        <v>6</v>
      </c>
    </row>
    <row r="10" spans="1:9">
      <c r="A10" s="66" t="s">
        <v>33</v>
      </c>
      <c r="H10" s="66">
        <v>5</v>
      </c>
      <c r="I10" s="66">
        <v>6</v>
      </c>
    </row>
    <row r="11" spans="1:9">
      <c r="A11" s="66" t="s">
        <v>34</v>
      </c>
      <c r="H11" s="66">
        <v>4</v>
      </c>
      <c r="I11" s="66">
        <v>6</v>
      </c>
    </row>
    <row r="12" spans="1:9">
      <c r="A12" s="66" t="s">
        <v>35</v>
      </c>
      <c r="H12" s="66">
        <v>3</v>
      </c>
      <c r="I12" s="66">
        <v>6</v>
      </c>
    </row>
    <row r="13" spans="1:9">
      <c r="A13" s="66" t="s">
        <v>36</v>
      </c>
      <c r="H13" s="66">
        <v>2</v>
      </c>
      <c r="I13" s="66">
        <v>6</v>
      </c>
    </row>
  </sheetData>
  <phoneticPr fontId="4"/>
  <pageMargins left="0.7" right="0.7" top="0.75" bottom="0.75" header="0.3" footer="0.3"/>
  <pageSetup paperSize="9" orientation="portrait"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CE692-F195-4EF9-B4C0-9D3580DFA24B}">
  <sheetPr>
    <tabColor theme="2" tint="-9.9978637043366805E-2"/>
  </sheetPr>
  <dimension ref="A1:F11"/>
  <sheetViews>
    <sheetView workbookViewId="0"/>
  </sheetViews>
  <sheetFormatPr defaultRowHeight="12.75"/>
  <cols>
    <col min="1" max="1" width="18.875" style="344" bestFit="1" customWidth="1"/>
    <col min="2" max="5" width="9" style="344"/>
    <col min="6" max="6" width="61.625" style="344" bestFit="1" customWidth="1"/>
    <col min="7" max="16384" width="9" style="344"/>
  </cols>
  <sheetData>
    <row r="1" spans="1:6" s="65" customFormat="1">
      <c r="A1" s="65" t="s">
        <v>262</v>
      </c>
      <c r="B1" s="65" t="s">
        <v>261</v>
      </c>
      <c r="C1" s="65" t="s">
        <v>260</v>
      </c>
      <c r="D1" s="65" t="s">
        <v>259</v>
      </c>
      <c r="E1" s="65" t="s">
        <v>258</v>
      </c>
      <c r="F1" s="65" t="s">
        <v>257</v>
      </c>
    </row>
    <row r="2" spans="1:6">
      <c r="A2" s="344" t="s">
        <v>256</v>
      </c>
      <c r="B2" s="344" t="s">
        <v>255</v>
      </c>
      <c r="C2" s="344" t="s">
        <v>224</v>
      </c>
      <c r="D2" s="344" t="s">
        <v>222</v>
      </c>
      <c r="E2" s="344" t="s">
        <v>219</v>
      </c>
      <c r="F2" s="344" t="s">
        <v>254</v>
      </c>
    </row>
    <row r="3" spans="1:6">
      <c r="A3" s="344" t="s">
        <v>253</v>
      </c>
      <c r="B3" s="344" t="s">
        <v>252</v>
      </c>
      <c r="C3" s="344" t="s">
        <v>251</v>
      </c>
      <c r="D3" s="344" t="s">
        <v>250</v>
      </c>
      <c r="E3" s="344" t="s">
        <v>249</v>
      </c>
      <c r="F3" s="344" t="s">
        <v>248</v>
      </c>
    </row>
    <row r="4" spans="1:6">
      <c r="A4" s="344" t="s">
        <v>235</v>
      </c>
    </row>
    <row r="5" spans="1:6">
      <c r="A5" s="344" t="s">
        <v>247</v>
      </c>
    </row>
    <row r="6" spans="1:6">
      <c r="A6" s="344" t="s">
        <v>246</v>
      </c>
    </row>
    <row r="7" spans="1:6">
      <c r="A7" s="344" t="s">
        <v>245</v>
      </c>
    </row>
    <row r="8" spans="1:6">
      <c r="A8" s="344" t="s">
        <v>244</v>
      </c>
    </row>
    <row r="9" spans="1:6">
      <c r="A9" s="344" t="s">
        <v>243</v>
      </c>
    </row>
    <row r="10" spans="1:6">
      <c r="A10" s="344" t="s">
        <v>242</v>
      </c>
    </row>
    <row r="11" spans="1:6">
      <c r="A11" s="344" t="s">
        <v>241</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6A1F-AFC8-4E4B-8739-8BB7A2008198}">
  <sheetPr>
    <pageSetUpPr fitToPage="1"/>
  </sheetPr>
  <dimension ref="A1:Q94"/>
  <sheetViews>
    <sheetView view="pageBreakPreview" zoomScale="70" zoomScaleNormal="100" zoomScaleSheetLayoutView="70" workbookViewId="0">
      <selection sqref="A1:Q1"/>
    </sheetView>
  </sheetViews>
  <sheetFormatPr defaultColWidth="9" defaultRowHeight="18.75"/>
  <cols>
    <col min="1" max="1" width="2.375" style="155" customWidth="1"/>
    <col min="2" max="2" width="1.625" style="155" customWidth="1"/>
    <col min="3" max="3" width="14.125" style="155" customWidth="1"/>
    <col min="4" max="4" width="6.875" style="155" customWidth="1"/>
    <col min="5" max="16" width="6.625" style="155" customWidth="1"/>
    <col min="17" max="17" width="7.5" style="155" customWidth="1"/>
    <col min="18" max="16384" width="9" style="155"/>
  </cols>
  <sheetData>
    <row r="1" spans="1:17" ht="40.5" customHeight="1">
      <c r="A1" s="740" t="s">
        <v>158</v>
      </c>
      <c r="B1" s="740"/>
      <c r="C1" s="740"/>
      <c r="D1" s="740"/>
      <c r="E1" s="740"/>
      <c r="F1" s="740"/>
      <c r="G1" s="740"/>
      <c r="H1" s="740"/>
      <c r="I1" s="740"/>
      <c r="J1" s="740"/>
      <c r="K1" s="740"/>
      <c r="L1" s="740"/>
      <c r="M1" s="740"/>
      <c r="N1" s="740"/>
      <c r="O1" s="740"/>
      <c r="P1" s="740"/>
      <c r="Q1" s="740"/>
    </row>
    <row r="2" spans="1:17" ht="18" customHeight="1" thickBot="1">
      <c r="B2" s="156"/>
      <c r="C2" s="156"/>
    </row>
    <row r="3" spans="1:17" ht="18" customHeight="1" thickBot="1">
      <c r="B3" s="156"/>
      <c r="C3" s="156"/>
      <c r="H3" s="741" t="s">
        <v>132</v>
      </c>
      <c r="I3" s="742"/>
      <c r="J3" s="742"/>
      <c r="K3" s="742"/>
      <c r="L3" s="743"/>
      <c r="M3" s="744">
        <f>'0_基本情報'!$D$4</f>
        <v>0</v>
      </c>
      <c r="N3" s="745"/>
      <c r="O3" s="745"/>
      <c r="P3" s="745"/>
      <c r="Q3" s="746"/>
    </row>
    <row r="4" spans="1:17" ht="18" customHeight="1">
      <c r="B4" s="156"/>
      <c r="C4" s="156"/>
      <c r="H4" s="157"/>
      <c r="I4" s="157"/>
      <c r="J4" s="157"/>
      <c r="K4" s="157"/>
      <c r="L4" s="157"/>
      <c r="M4" s="157"/>
      <c r="N4" s="157"/>
      <c r="O4" s="157"/>
      <c r="P4" s="157"/>
      <c r="Q4" s="157"/>
    </row>
    <row r="5" spans="1:17" ht="18" customHeight="1">
      <c r="B5" s="155" t="s">
        <v>133</v>
      </c>
      <c r="H5" s="157"/>
      <c r="I5" s="157"/>
      <c r="J5" s="157"/>
      <c r="K5" s="157"/>
      <c r="L5" s="157"/>
      <c r="M5" s="157"/>
      <c r="N5" s="157"/>
      <c r="O5" s="157"/>
      <c r="P5" s="157"/>
      <c r="Q5" s="157"/>
    </row>
    <row r="6" spans="1:17" ht="18" customHeight="1">
      <c r="B6" s="155" t="s">
        <v>134</v>
      </c>
      <c r="H6" s="157"/>
      <c r="I6" s="157"/>
      <c r="J6" s="157"/>
      <c r="K6" s="157"/>
      <c r="L6" s="157"/>
      <c r="M6" s="157"/>
      <c r="N6" s="157"/>
      <c r="O6" s="157"/>
      <c r="P6" s="157"/>
      <c r="Q6" s="157"/>
    </row>
    <row r="7" spans="1:17" ht="18" customHeight="1">
      <c r="B7" s="155" t="s">
        <v>135</v>
      </c>
      <c r="C7" s="158"/>
      <c r="H7" s="157"/>
      <c r="I7" s="157"/>
      <c r="J7" s="157"/>
      <c r="K7" s="157"/>
      <c r="L7" s="157"/>
      <c r="M7" s="157"/>
      <c r="N7" s="157"/>
      <c r="O7" s="157"/>
      <c r="P7" s="157"/>
      <c r="Q7" s="157"/>
    </row>
    <row r="8" spans="1:17" ht="18" customHeight="1">
      <c r="B8" s="158"/>
      <c r="C8" s="158"/>
      <c r="H8" s="157"/>
      <c r="I8" s="157"/>
      <c r="J8" s="157"/>
      <c r="K8" s="157"/>
      <c r="L8" s="157"/>
      <c r="M8" s="157"/>
      <c r="N8" s="157"/>
      <c r="O8" s="157"/>
      <c r="P8" s="157"/>
      <c r="Q8" s="157"/>
    </row>
    <row r="9" spans="1:17" ht="18" customHeight="1" thickBot="1">
      <c r="A9" s="159" t="s">
        <v>136</v>
      </c>
    </row>
    <row r="10" spans="1:17" ht="17.25" customHeight="1">
      <c r="B10" s="747" t="s">
        <v>137</v>
      </c>
      <c r="C10" s="748"/>
      <c r="D10" s="748"/>
      <c r="E10" s="160">
        <v>4</v>
      </c>
      <c r="F10" s="161">
        <v>5</v>
      </c>
      <c r="G10" s="161">
        <v>6</v>
      </c>
      <c r="H10" s="161">
        <v>7</v>
      </c>
      <c r="I10" s="161">
        <v>8</v>
      </c>
      <c r="J10" s="161">
        <v>9</v>
      </c>
      <c r="K10" s="161">
        <v>10</v>
      </c>
      <c r="L10" s="161">
        <v>11</v>
      </c>
      <c r="M10" s="161">
        <v>12</v>
      </c>
      <c r="N10" s="161">
        <v>1</v>
      </c>
      <c r="O10" s="161">
        <v>2</v>
      </c>
      <c r="P10" s="162">
        <v>3</v>
      </c>
      <c r="Q10" s="751" t="s">
        <v>138</v>
      </c>
    </row>
    <row r="11" spans="1:17" ht="17.25" customHeight="1">
      <c r="B11" s="749"/>
      <c r="C11" s="750"/>
      <c r="D11" s="750"/>
      <c r="E11" s="753" t="s">
        <v>139</v>
      </c>
      <c r="F11" s="754"/>
      <c r="G11" s="754"/>
      <c r="H11" s="754"/>
      <c r="I11" s="754"/>
      <c r="J11" s="754"/>
      <c r="K11" s="754"/>
      <c r="L11" s="754"/>
      <c r="M11" s="754"/>
      <c r="N11" s="754"/>
      <c r="O11" s="754"/>
      <c r="P11" s="755"/>
      <c r="Q11" s="752"/>
    </row>
    <row r="12" spans="1:17" ht="17.25" customHeight="1">
      <c r="B12" s="736" t="s">
        <v>140</v>
      </c>
      <c r="C12" s="756"/>
      <c r="D12" s="163" t="s">
        <v>141</v>
      </c>
      <c r="E12" s="164"/>
      <c r="F12" s="165"/>
      <c r="G12" s="165"/>
      <c r="H12" s="165"/>
      <c r="I12" s="165"/>
      <c r="J12" s="165"/>
      <c r="K12" s="165"/>
      <c r="L12" s="165"/>
      <c r="M12" s="165"/>
      <c r="N12" s="165"/>
      <c r="O12" s="165"/>
      <c r="P12" s="166"/>
      <c r="Q12" s="167">
        <f>ROUND(SUM(E12:P12)/12,0)</f>
        <v>0</v>
      </c>
    </row>
    <row r="13" spans="1:17" ht="17.25" customHeight="1">
      <c r="B13" s="757"/>
      <c r="C13" s="758"/>
      <c r="D13" s="168" t="s">
        <v>142</v>
      </c>
      <c r="E13" s="169"/>
      <c r="F13" s="170" t="str">
        <f>IFERROR(F12/$E12,"")</f>
        <v/>
      </c>
      <c r="G13" s="170" t="str">
        <f t="shared" ref="G13:P13" si="0">IFERROR(G12/$E12,"")</f>
        <v/>
      </c>
      <c r="H13" s="170" t="str">
        <f t="shared" si="0"/>
        <v/>
      </c>
      <c r="I13" s="170" t="str">
        <f t="shared" si="0"/>
        <v/>
      </c>
      <c r="J13" s="170" t="str">
        <f t="shared" si="0"/>
        <v/>
      </c>
      <c r="K13" s="170" t="str">
        <f t="shared" si="0"/>
        <v/>
      </c>
      <c r="L13" s="170" t="str">
        <f t="shared" si="0"/>
        <v/>
      </c>
      <c r="M13" s="170" t="str">
        <f t="shared" si="0"/>
        <v/>
      </c>
      <c r="N13" s="170" t="str">
        <f t="shared" si="0"/>
        <v/>
      </c>
      <c r="O13" s="170" t="str">
        <f t="shared" si="0"/>
        <v/>
      </c>
      <c r="P13" s="171" t="str">
        <f t="shared" si="0"/>
        <v/>
      </c>
      <c r="Q13" s="172" t="s">
        <v>143</v>
      </c>
    </row>
    <row r="14" spans="1:17" ht="17.25" customHeight="1">
      <c r="B14" s="736" t="s">
        <v>144</v>
      </c>
      <c r="C14" s="756"/>
      <c r="D14" s="163" t="s">
        <v>141</v>
      </c>
      <c r="E14" s="164"/>
      <c r="F14" s="165"/>
      <c r="G14" s="165"/>
      <c r="H14" s="165"/>
      <c r="I14" s="165"/>
      <c r="J14" s="165"/>
      <c r="K14" s="165"/>
      <c r="L14" s="165"/>
      <c r="M14" s="165"/>
      <c r="N14" s="165"/>
      <c r="O14" s="165"/>
      <c r="P14" s="166"/>
      <c r="Q14" s="167">
        <f>ROUND(SUM(E14:P14)/12,0)</f>
        <v>0</v>
      </c>
    </row>
    <row r="15" spans="1:17" ht="17.25" customHeight="1">
      <c r="B15" s="757"/>
      <c r="C15" s="758"/>
      <c r="D15" s="168" t="s">
        <v>142</v>
      </c>
      <c r="E15" s="169"/>
      <c r="F15" s="170" t="str">
        <f>IFERROR(F14/$E14,"")</f>
        <v/>
      </c>
      <c r="G15" s="170" t="str">
        <f t="shared" ref="G15:P15" si="1">IFERROR(G14/$E14,"")</f>
        <v/>
      </c>
      <c r="H15" s="170" t="str">
        <f t="shared" si="1"/>
        <v/>
      </c>
      <c r="I15" s="170" t="str">
        <f t="shared" si="1"/>
        <v/>
      </c>
      <c r="J15" s="170" t="str">
        <f t="shared" si="1"/>
        <v/>
      </c>
      <c r="K15" s="170" t="str">
        <f t="shared" si="1"/>
        <v/>
      </c>
      <c r="L15" s="170" t="str">
        <f t="shared" si="1"/>
        <v/>
      </c>
      <c r="M15" s="170" t="str">
        <f t="shared" si="1"/>
        <v/>
      </c>
      <c r="N15" s="170" t="str">
        <f t="shared" si="1"/>
        <v/>
      </c>
      <c r="O15" s="170" t="str">
        <f t="shared" si="1"/>
        <v/>
      </c>
      <c r="P15" s="171" t="str">
        <f t="shared" si="1"/>
        <v/>
      </c>
      <c r="Q15" s="172" t="s">
        <v>143</v>
      </c>
    </row>
    <row r="16" spans="1:17" ht="17.25" customHeight="1">
      <c r="B16" s="759" t="s">
        <v>145</v>
      </c>
      <c r="C16" s="760"/>
      <c r="D16" s="163" t="s">
        <v>141</v>
      </c>
      <c r="E16" s="164"/>
      <c r="F16" s="165"/>
      <c r="G16" s="165"/>
      <c r="H16" s="165"/>
      <c r="I16" s="165"/>
      <c r="J16" s="165"/>
      <c r="K16" s="165"/>
      <c r="L16" s="165"/>
      <c r="M16" s="165"/>
      <c r="N16" s="165"/>
      <c r="O16" s="165"/>
      <c r="P16" s="166"/>
      <c r="Q16" s="167">
        <f>ROUND(SUM(E16:P16)/12,0)</f>
        <v>0</v>
      </c>
    </row>
    <row r="17" spans="1:17" ht="17.25" customHeight="1">
      <c r="B17" s="759"/>
      <c r="C17" s="760"/>
      <c r="D17" s="168" t="s">
        <v>142</v>
      </c>
      <c r="E17" s="169"/>
      <c r="F17" s="170" t="str">
        <f>IFERROR(F16/$E16,"")</f>
        <v/>
      </c>
      <c r="G17" s="170" t="str">
        <f t="shared" ref="G17:P17" si="2">IFERROR(G16/$E16,"")</f>
        <v/>
      </c>
      <c r="H17" s="170" t="str">
        <f t="shared" si="2"/>
        <v/>
      </c>
      <c r="I17" s="170" t="str">
        <f t="shared" si="2"/>
        <v/>
      </c>
      <c r="J17" s="170" t="str">
        <f t="shared" si="2"/>
        <v/>
      </c>
      <c r="K17" s="170" t="str">
        <f t="shared" si="2"/>
        <v/>
      </c>
      <c r="L17" s="170" t="str">
        <f t="shared" si="2"/>
        <v/>
      </c>
      <c r="M17" s="170" t="str">
        <f t="shared" si="2"/>
        <v/>
      </c>
      <c r="N17" s="170" t="str">
        <f t="shared" si="2"/>
        <v/>
      </c>
      <c r="O17" s="170" t="str">
        <f t="shared" si="2"/>
        <v/>
      </c>
      <c r="P17" s="171" t="str">
        <f t="shared" si="2"/>
        <v/>
      </c>
      <c r="Q17" s="172"/>
    </row>
    <row r="18" spans="1:17" ht="17.25" customHeight="1">
      <c r="B18" s="736" t="s">
        <v>146</v>
      </c>
      <c r="C18" s="756"/>
      <c r="D18" s="163" t="s">
        <v>141</v>
      </c>
      <c r="E18" s="164"/>
      <c r="F18" s="165"/>
      <c r="G18" s="165"/>
      <c r="H18" s="165"/>
      <c r="I18" s="165"/>
      <c r="J18" s="165"/>
      <c r="K18" s="165"/>
      <c r="L18" s="165"/>
      <c r="M18" s="165"/>
      <c r="N18" s="165"/>
      <c r="O18" s="165"/>
      <c r="P18" s="166"/>
      <c r="Q18" s="167">
        <f>ROUND(SUM(E18:P18)/12,0)</f>
        <v>0</v>
      </c>
    </row>
    <row r="19" spans="1:17" ht="17.25" customHeight="1">
      <c r="B19" s="757"/>
      <c r="C19" s="761"/>
      <c r="D19" s="168" t="s">
        <v>142</v>
      </c>
      <c r="E19" s="169"/>
      <c r="F19" s="170" t="str">
        <f>IFERROR(F18/$E18,"")</f>
        <v/>
      </c>
      <c r="G19" s="170" t="str">
        <f t="shared" ref="G19:P19" si="3">IFERROR(G18/$E18,"")</f>
        <v/>
      </c>
      <c r="H19" s="170" t="str">
        <f t="shared" si="3"/>
        <v/>
      </c>
      <c r="I19" s="170" t="str">
        <f t="shared" si="3"/>
        <v/>
      </c>
      <c r="J19" s="170" t="str">
        <f t="shared" si="3"/>
        <v/>
      </c>
      <c r="K19" s="170" t="str">
        <f t="shared" si="3"/>
        <v/>
      </c>
      <c r="L19" s="170" t="str">
        <f t="shared" si="3"/>
        <v/>
      </c>
      <c r="M19" s="170" t="str">
        <f t="shared" si="3"/>
        <v/>
      </c>
      <c r="N19" s="170" t="str">
        <f t="shared" si="3"/>
        <v/>
      </c>
      <c r="O19" s="170" t="str">
        <f t="shared" si="3"/>
        <v/>
      </c>
      <c r="P19" s="171" t="str">
        <f t="shared" si="3"/>
        <v/>
      </c>
      <c r="Q19" s="172"/>
    </row>
    <row r="20" spans="1:17" ht="17.25" customHeight="1">
      <c r="B20" s="736" t="s">
        <v>147</v>
      </c>
      <c r="C20" s="756"/>
      <c r="D20" s="163" t="s">
        <v>141</v>
      </c>
      <c r="E20" s="164"/>
      <c r="F20" s="165"/>
      <c r="G20" s="165"/>
      <c r="H20" s="165"/>
      <c r="I20" s="165"/>
      <c r="J20" s="165"/>
      <c r="K20" s="165"/>
      <c r="L20" s="165"/>
      <c r="M20" s="165"/>
      <c r="N20" s="165"/>
      <c r="O20" s="165"/>
      <c r="P20" s="166"/>
      <c r="Q20" s="167">
        <f>ROUND(SUM(E20:P20)/12,0)</f>
        <v>0</v>
      </c>
    </row>
    <row r="21" spans="1:17" ht="17.25" customHeight="1">
      <c r="B21" s="757"/>
      <c r="C21" s="761"/>
      <c r="D21" s="168" t="s">
        <v>142</v>
      </c>
      <c r="E21" s="169"/>
      <c r="F21" s="170" t="str">
        <f>IFERROR(F20/$E20,"")</f>
        <v/>
      </c>
      <c r="G21" s="170" t="str">
        <f t="shared" ref="G21:P21" si="4">IFERROR(G20/$E20,"")</f>
        <v/>
      </c>
      <c r="H21" s="170" t="str">
        <f t="shared" si="4"/>
        <v/>
      </c>
      <c r="I21" s="170" t="str">
        <f t="shared" si="4"/>
        <v/>
      </c>
      <c r="J21" s="170" t="str">
        <f t="shared" si="4"/>
        <v/>
      </c>
      <c r="K21" s="170" t="str">
        <f t="shared" si="4"/>
        <v/>
      </c>
      <c r="L21" s="170" t="str">
        <f t="shared" si="4"/>
        <v/>
      </c>
      <c r="M21" s="170" t="str">
        <f t="shared" si="4"/>
        <v/>
      </c>
      <c r="N21" s="170" t="str">
        <f t="shared" si="4"/>
        <v/>
      </c>
      <c r="O21" s="170" t="str">
        <f t="shared" si="4"/>
        <v/>
      </c>
      <c r="P21" s="171" t="str">
        <f t="shared" si="4"/>
        <v/>
      </c>
      <c r="Q21" s="172"/>
    </row>
    <row r="22" spans="1:17" ht="17.25" customHeight="1">
      <c r="B22" s="736" t="s">
        <v>148</v>
      </c>
      <c r="C22" s="737"/>
      <c r="D22" s="163" t="s">
        <v>141</v>
      </c>
      <c r="E22" s="164"/>
      <c r="F22" s="165"/>
      <c r="G22" s="165"/>
      <c r="H22" s="165"/>
      <c r="I22" s="165"/>
      <c r="J22" s="165"/>
      <c r="K22" s="165"/>
      <c r="L22" s="165"/>
      <c r="M22" s="165"/>
      <c r="N22" s="165"/>
      <c r="O22" s="165"/>
      <c r="P22" s="166"/>
      <c r="Q22" s="167">
        <f>ROUND(SUM(E22:P22)/12,0)</f>
        <v>0</v>
      </c>
    </row>
    <row r="23" spans="1:17" ht="17.25" customHeight="1" thickBot="1">
      <c r="B23" s="738"/>
      <c r="C23" s="739"/>
      <c r="D23" s="173" t="s">
        <v>142</v>
      </c>
      <c r="E23" s="174"/>
      <c r="F23" s="175" t="str">
        <f>IFERROR(F22/$E22,"")</f>
        <v/>
      </c>
      <c r="G23" s="175" t="str">
        <f t="shared" ref="G23:P23" si="5">IFERROR(G22/$E22,"")</f>
        <v/>
      </c>
      <c r="H23" s="175" t="str">
        <f t="shared" si="5"/>
        <v/>
      </c>
      <c r="I23" s="175" t="str">
        <f t="shared" si="5"/>
        <v/>
      </c>
      <c r="J23" s="175" t="str">
        <f t="shared" si="5"/>
        <v/>
      </c>
      <c r="K23" s="175" t="str">
        <f t="shared" si="5"/>
        <v/>
      </c>
      <c r="L23" s="175" t="str">
        <f t="shared" si="5"/>
        <v/>
      </c>
      <c r="M23" s="175" t="str">
        <f t="shared" si="5"/>
        <v/>
      </c>
      <c r="N23" s="175" t="str">
        <f t="shared" si="5"/>
        <v/>
      </c>
      <c r="O23" s="175" t="str">
        <f t="shared" si="5"/>
        <v/>
      </c>
      <c r="P23" s="176" t="str">
        <f t="shared" si="5"/>
        <v/>
      </c>
      <c r="Q23" s="177"/>
    </row>
    <row r="24" spans="1:17" ht="17.25" customHeight="1" thickTop="1" thickBot="1">
      <c r="B24" s="764" t="s">
        <v>149</v>
      </c>
      <c r="C24" s="765"/>
      <c r="D24" s="178"/>
      <c r="E24" s="179">
        <f>SUM(E12,E14,E16,E18,E20,E22)</f>
        <v>0</v>
      </c>
      <c r="F24" s="180">
        <f>SUM(F12,F14,F16,F18,F20,F22)</f>
        <v>0</v>
      </c>
      <c r="G24" s="180">
        <f>SUM(G12,G14,G16,G18,G20,G22)</f>
        <v>0</v>
      </c>
      <c r="H24" s="180">
        <f>SUM(H12,H14,H16,H18,H20,H22)</f>
        <v>0</v>
      </c>
      <c r="I24" s="180"/>
      <c r="J24" s="180"/>
      <c r="K24" s="180"/>
      <c r="L24" s="180"/>
      <c r="M24" s="180"/>
      <c r="N24" s="180"/>
      <c r="O24" s="180"/>
      <c r="P24" s="181"/>
      <c r="Q24" s="182">
        <f>SUM(Q12,Q14,Q16,Q18,Q20,Q22)</f>
        <v>0</v>
      </c>
    </row>
    <row r="25" spans="1:17" ht="17.25" customHeight="1">
      <c r="B25" s="157"/>
      <c r="C25" s="157"/>
      <c r="D25" s="157"/>
      <c r="F25" s="183"/>
      <c r="G25" s="183"/>
      <c r="H25" s="183"/>
      <c r="I25" s="183"/>
      <c r="J25" s="183"/>
      <c r="K25" s="183"/>
      <c r="L25" s="183"/>
      <c r="M25" s="183"/>
      <c r="N25" s="183"/>
      <c r="O25" s="183"/>
      <c r="P25" s="183"/>
    </row>
    <row r="26" spans="1:17" ht="17.25" customHeight="1">
      <c r="B26" s="157"/>
      <c r="C26" s="157"/>
      <c r="D26" s="157"/>
      <c r="F26" s="183"/>
      <c r="G26" s="183"/>
      <c r="H26" s="183"/>
      <c r="I26" s="183"/>
      <c r="J26" s="183"/>
      <c r="K26" s="183"/>
      <c r="L26" s="183"/>
      <c r="M26" s="183"/>
      <c r="N26" s="183"/>
      <c r="O26" s="183"/>
      <c r="P26" s="183"/>
    </row>
    <row r="27" spans="1:17" ht="17.25" customHeight="1" thickBot="1">
      <c r="A27" s="159" t="s">
        <v>150</v>
      </c>
      <c r="E27" s="184"/>
    </row>
    <row r="28" spans="1:17" ht="17.25" customHeight="1">
      <c r="B28" s="766" t="s">
        <v>151</v>
      </c>
      <c r="C28" s="767"/>
      <c r="D28" s="768"/>
      <c r="E28" s="160">
        <v>4</v>
      </c>
      <c r="F28" s="185">
        <v>5</v>
      </c>
      <c r="G28" s="185">
        <v>6</v>
      </c>
      <c r="H28" s="162">
        <v>7</v>
      </c>
      <c r="I28" s="161">
        <v>8</v>
      </c>
      <c r="J28" s="161">
        <v>9</v>
      </c>
      <c r="K28" s="186">
        <v>10</v>
      </c>
      <c r="L28" s="161">
        <v>11</v>
      </c>
      <c r="M28" s="161">
        <v>12</v>
      </c>
      <c r="N28" s="161">
        <v>1</v>
      </c>
      <c r="O28" s="161">
        <v>2</v>
      </c>
      <c r="P28" s="162">
        <v>3</v>
      </c>
      <c r="Q28" s="772" t="s">
        <v>138</v>
      </c>
    </row>
    <row r="29" spans="1:17" ht="17.25" customHeight="1">
      <c r="B29" s="769"/>
      <c r="C29" s="770"/>
      <c r="D29" s="771"/>
      <c r="E29" s="774" t="s">
        <v>139</v>
      </c>
      <c r="F29" s="775"/>
      <c r="G29" s="775"/>
      <c r="H29" s="776"/>
      <c r="I29" s="777" t="s">
        <v>152</v>
      </c>
      <c r="J29" s="778"/>
      <c r="K29" s="778"/>
      <c r="L29" s="778"/>
      <c r="M29" s="778"/>
      <c r="N29" s="778"/>
      <c r="O29" s="778"/>
      <c r="P29" s="779"/>
      <c r="Q29" s="773"/>
    </row>
    <row r="30" spans="1:17" ht="18" customHeight="1">
      <c r="B30" s="780" t="str">
        <f>$B$12</f>
        <v>５歳児</v>
      </c>
      <c r="C30" s="781"/>
      <c r="D30" s="187" t="s">
        <v>141</v>
      </c>
      <c r="E30" s="188"/>
      <c r="F30" s="189"/>
      <c r="G30" s="189"/>
      <c r="H30" s="190"/>
      <c r="I30" s="191" t="str">
        <f t="shared" ref="I30:P30" si="6">IFERROR($E$30*I13,"")</f>
        <v/>
      </c>
      <c r="J30" s="191" t="str">
        <f t="shared" si="6"/>
        <v/>
      </c>
      <c r="K30" s="191" t="str">
        <f t="shared" si="6"/>
        <v/>
      </c>
      <c r="L30" s="191" t="str">
        <f t="shared" si="6"/>
        <v/>
      </c>
      <c r="M30" s="191" t="str">
        <f t="shared" si="6"/>
        <v/>
      </c>
      <c r="N30" s="191" t="str">
        <f t="shared" si="6"/>
        <v/>
      </c>
      <c r="O30" s="191" t="str">
        <f t="shared" si="6"/>
        <v/>
      </c>
      <c r="P30" s="192" t="str">
        <f t="shared" si="6"/>
        <v/>
      </c>
      <c r="Q30" s="193">
        <f t="shared" ref="Q30:Q35" si="7">ROUND(SUM(E30:P30)/12,0)</f>
        <v>0</v>
      </c>
    </row>
    <row r="31" spans="1:17" ht="18" customHeight="1">
      <c r="B31" s="780" t="str">
        <f>$B$14</f>
        <v>４歳児</v>
      </c>
      <c r="C31" s="781"/>
      <c r="D31" s="187" t="s">
        <v>141</v>
      </c>
      <c r="E31" s="188"/>
      <c r="F31" s="189"/>
      <c r="G31" s="189"/>
      <c r="H31" s="190"/>
      <c r="I31" s="191" t="str">
        <f t="shared" ref="I31:P31" si="8">IFERROR($E$31*I15,"")</f>
        <v/>
      </c>
      <c r="J31" s="191" t="str">
        <f t="shared" si="8"/>
        <v/>
      </c>
      <c r="K31" s="191" t="str">
        <f t="shared" si="8"/>
        <v/>
      </c>
      <c r="L31" s="191" t="str">
        <f t="shared" si="8"/>
        <v/>
      </c>
      <c r="M31" s="191" t="str">
        <f t="shared" si="8"/>
        <v/>
      </c>
      <c r="N31" s="191" t="str">
        <f t="shared" si="8"/>
        <v/>
      </c>
      <c r="O31" s="191" t="str">
        <f t="shared" si="8"/>
        <v/>
      </c>
      <c r="P31" s="192" t="str">
        <f t="shared" si="8"/>
        <v/>
      </c>
      <c r="Q31" s="193">
        <f t="shared" si="7"/>
        <v>0</v>
      </c>
    </row>
    <row r="32" spans="1:17" ht="18" customHeight="1">
      <c r="B32" s="736" t="str">
        <f>$B$16</f>
        <v>３歳児</v>
      </c>
      <c r="C32" s="737"/>
      <c r="D32" s="194" t="s">
        <v>141</v>
      </c>
      <c r="E32" s="188"/>
      <c r="F32" s="189"/>
      <c r="G32" s="189"/>
      <c r="H32" s="190"/>
      <c r="I32" s="191" t="str">
        <f t="shared" ref="I32:P32" si="9">IFERROR($E$32*I17,"")</f>
        <v/>
      </c>
      <c r="J32" s="191" t="str">
        <f t="shared" si="9"/>
        <v/>
      </c>
      <c r="K32" s="191" t="str">
        <f t="shared" si="9"/>
        <v/>
      </c>
      <c r="L32" s="191" t="str">
        <f t="shared" si="9"/>
        <v/>
      </c>
      <c r="M32" s="191" t="str">
        <f t="shared" si="9"/>
        <v/>
      </c>
      <c r="N32" s="191" t="str">
        <f t="shared" si="9"/>
        <v/>
      </c>
      <c r="O32" s="191" t="str">
        <f t="shared" si="9"/>
        <v/>
      </c>
      <c r="P32" s="192" t="str">
        <f t="shared" si="9"/>
        <v/>
      </c>
      <c r="Q32" s="193">
        <f t="shared" si="7"/>
        <v>0</v>
      </c>
    </row>
    <row r="33" spans="1:17" ht="18" customHeight="1">
      <c r="B33" s="780" t="str">
        <f>$B$18</f>
        <v>２歳児</v>
      </c>
      <c r="C33" s="781"/>
      <c r="D33" s="187" t="s">
        <v>141</v>
      </c>
      <c r="E33" s="188"/>
      <c r="F33" s="195"/>
      <c r="G33" s="195"/>
      <c r="H33" s="190"/>
      <c r="I33" s="191" t="str">
        <f t="shared" ref="I33:P33" si="10">IFERROR($E$33*I19,"")</f>
        <v/>
      </c>
      <c r="J33" s="191" t="str">
        <f t="shared" si="10"/>
        <v/>
      </c>
      <c r="K33" s="191" t="str">
        <f t="shared" si="10"/>
        <v/>
      </c>
      <c r="L33" s="191" t="str">
        <f t="shared" si="10"/>
        <v/>
      </c>
      <c r="M33" s="191" t="str">
        <f t="shared" si="10"/>
        <v/>
      </c>
      <c r="N33" s="191" t="str">
        <f t="shared" si="10"/>
        <v/>
      </c>
      <c r="O33" s="191" t="str">
        <f t="shared" si="10"/>
        <v/>
      </c>
      <c r="P33" s="192" t="str">
        <f t="shared" si="10"/>
        <v/>
      </c>
      <c r="Q33" s="193">
        <f t="shared" si="7"/>
        <v>0</v>
      </c>
    </row>
    <row r="34" spans="1:17" ht="18" customHeight="1">
      <c r="B34" s="780" t="str">
        <f>$B$20</f>
        <v>１歳児</v>
      </c>
      <c r="C34" s="781"/>
      <c r="D34" s="187" t="s">
        <v>141</v>
      </c>
      <c r="E34" s="188"/>
      <c r="F34" s="195"/>
      <c r="G34" s="195"/>
      <c r="H34" s="190"/>
      <c r="I34" s="191" t="str">
        <f t="shared" ref="I34:P34" si="11">IFERROR($E$34*I21,"")</f>
        <v/>
      </c>
      <c r="J34" s="191" t="str">
        <f t="shared" si="11"/>
        <v/>
      </c>
      <c r="K34" s="191" t="str">
        <f t="shared" si="11"/>
        <v/>
      </c>
      <c r="L34" s="191" t="str">
        <f t="shared" si="11"/>
        <v/>
      </c>
      <c r="M34" s="191" t="str">
        <f t="shared" si="11"/>
        <v/>
      </c>
      <c r="N34" s="191" t="str">
        <f t="shared" si="11"/>
        <v/>
      </c>
      <c r="O34" s="191" t="str">
        <f t="shared" si="11"/>
        <v/>
      </c>
      <c r="P34" s="192" t="str">
        <f t="shared" si="11"/>
        <v/>
      </c>
      <c r="Q34" s="193">
        <f t="shared" si="7"/>
        <v>0</v>
      </c>
    </row>
    <row r="35" spans="1:17" ht="18" customHeight="1" thickBot="1">
      <c r="B35" s="782" t="str">
        <f>$B$22</f>
        <v>０歳児</v>
      </c>
      <c r="C35" s="783"/>
      <c r="D35" s="196" t="s">
        <v>141</v>
      </c>
      <c r="E35" s="197"/>
      <c r="F35" s="198"/>
      <c r="G35" s="198"/>
      <c r="H35" s="199"/>
      <c r="I35" s="200" t="str">
        <f t="shared" ref="I35:P35" si="12">IFERROR($E$35*I23,"")</f>
        <v/>
      </c>
      <c r="J35" s="200" t="str">
        <f t="shared" si="12"/>
        <v/>
      </c>
      <c r="K35" s="200" t="str">
        <f t="shared" si="12"/>
        <v/>
      </c>
      <c r="L35" s="200" t="str">
        <f t="shared" si="12"/>
        <v/>
      </c>
      <c r="M35" s="200" t="str">
        <f t="shared" si="12"/>
        <v/>
      </c>
      <c r="N35" s="200" t="str">
        <f t="shared" si="12"/>
        <v/>
      </c>
      <c r="O35" s="200" t="str">
        <f t="shared" si="12"/>
        <v/>
      </c>
      <c r="P35" s="201" t="str">
        <f t="shared" si="12"/>
        <v/>
      </c>
      <c r="Q35" s="202">
        <f t="shared" si="7"/>
        <v>0</v>
      </c>
    </row>
    <row r="36" spans="1:17" ht="18" customHeight="1" thickTop="1" thickBot="1">
      <c r="B36" s="762" t="s">
        <v>149</v>
      </c>
      <c r="C36" s="763"/>
      <c r="D36" s="203"/>
      <c r="E36" s="204">
        <f>SUM(E30:E35)</f>
        <v>0</v>
      </c>
      <c r="F36" s="205">
        <f t="shared" ref="F36:H36" si="13">SUM(F30:F35)</f>
        <v>0</v>
      </c>
      <c r="G36" s="206">
        <f t="shared" si="13"/>
        <v>0</v>
      </c>
      <c r="H36" s="207">
        <f t="shared" si="13"/>
        <v>0</v>
      </c>
      <c r="I36" s="208"/>
      <c r="J36" s="209"/>
      <c r="K36" s="209"/>
      <c r="L36" s="209"/>
      <c r="M36" s="209"/>
      <c r="N36" s="209"/>
      <c r="O36" s="209"/>
      <c r="P36" s="210"/>
      <c r="Q36" s="211">
        <f>SUM(Q30:Q35)</f>
        <v>0</v>
      </c>
    </row>
    <row r="37" spans="1:17" ht="17.25" customHeight="1">
      <c r="B37" s="212" t="s">
        <v>153</v>
      </c>
    </row>
    <row r="38" spans="1:17" ht="17.25" customHeight="1"/>
    <row r="39" spans="1:17" ht="17.25" customHeight="1"/>
    <row r="40" spans="1:17" ht="17.25" customHeight="1"/>
    <row r="41" spans="1:17" ht="17.25" customHeight="1"/>
    <row r="42" spans="1:17" ht="17.25" customHeight="1" thickBot="1">
      <c r="A42" s="159" t="s">
        <v>154</v>
      </c>
      <c r="E42" s="184"/>
    </row>
    <row r="43" spans="1:17" ht="17.25" customHeight="1">
      <c r="B43" s="766" t="s">
        <v>151</v>
      </c>
      <c r="C43" s="767"/>
      <c r="D43" s="768"/>
      <c r="E43" s="160">
        <v>4</v>
      </c>
      <c r="F43" s="185">
        <v>5</v>
      </c>
      <c r="G43" s="185">
        <v>6</v>
      </c>
      <c r="H43" s="162">
        <v>7</v>
      </c>
      <c r="I43" s="161">
        <v>8</v>
      </c>
      <c r="J43" s="161">
        <v>9</v>
      </c>
      <c r="K43" s="186">
        <v>10</v>
      </c>
      <c r="L43" s="161">
        <v>11</v>
      </c>
      <c r="M43" s="161">
        <v>12</v>
      </c>
      <c r="N43" s="161">
        <v>1</v>
      </c>
      <c r="O43" s="161">
        <v>2</v>
      </c>
      <c r="P43" s="162">
        <v>3</v>
      </c>
      <c r="Q43" s="772" t="s">
        <v>138</v>
      </c>
    </row>
    <row r="44" spans="1:17" ht="17.25" customHeight="1">
      <c r="B44" s="769"/>
      <c r="C44" s="770"/>
      <c r="D44" s="771"/>
      <c r="E44" s="774" t="s">
        <v>139</v>
      </c>
      <c r="F44" s="775"/>
      <c r="G44" s="775"/>
      <c r="H44" s="776"/>
      <c r="I44" s="777" t="s">
        <v>155</v>
      </c>
      <c r="J44" s="778"/>
      <c r="K44" s="778"/>
      <c r="L44" s="778"/>
      <c r="M44" s="778"/>
      <c r="N44" s="778"/>
      <c r="O44" s="778"/>
      <c r="P44" s="779"/>
      <c r="Q44" s="773"/>
    </row>
    <row r="45" spans="1:17" ht="18" customHeight="1">
      <c r="B45" s="780" t="str">
        <f>$B$12</f>
        <v>５歳児</v>
      </c>
      <c r="C45" s="781"/>
      <c r="D45" s="213" t="s">
        <v>141</v>
      </c>
      <c r="E45" s="214">
        <f t="shared" ref="E45:H50" si="14">E30</f>
        <v>0</v>
      </c>
      <c r="F45" s="215">
        <f t="shared" si="14"/>
        <v>0</v>
      </c>
      <c r="G45" s="215">
        <f t="shared" si="14"/>
        <v>0</v>
      </c>
      <c r="H45" s="216">
        <f t="shared" si="14"/>
        <v>0</v>
      </c>
      <c r="I45" s="189"/>
      <c r="J45" s="189"/>
      <c r="K45" s="189"/>
      <c r="L45" s="189"/>
      <c r="M45" s="189"/>
      <c r="N45" s="189"/>
      <c r="O45" s="189"/>
      <c r="P45" s="190"/>
      <c r="Q45" s="193">
        <f t="shared" ref="Q45:Q50" si="15">ROUND(SUM(E45:P45)/12,0)</f>
        <v>0</v>
      </c>
    </row>
    <row r="46" spans="1:17" ht="18" customHeight="1">
      <c r="B46" s="780" t="str">
        <f>$B$14</f>
        <v>４歳児</v>
      </c>
      <c r="C46" s="781"/>
      <c r="D46" s="213" t="s">
        <v>141</v>
      </c>
      <c r="E46" s="214">
        <f t="shared" si="14"/>
        <v>0</v>
      </c>
      <c r="F46" s="215">
        <f t="shared" si="14"/>
        <v>0</v>
      </c>
      <c r="G46" s="215">
        <f t="shared" si="14"/>
        <v>0</v>
      </c>
      <c r="H46" s="216">
        <f t="shared" si="14"/>
        <v>0</v>
      </c>
      <c r="I46" s="189"/>
      <c r="J46" s="189"/>
      <c r="K46" s="189"/>
      <c r="L46" s="189"/>
      <c r="M46" s="189"/>
      <c r="N46" s="189"/>
      <c r="O46" s="189"/>
      <c r="P46" s="190"/>
      <c r="Q46" s="193">
        <f t="shared" si="15"/>
        <v>0</v>
      </c>
    </row>
    <row r="47" spans="1:17" ht="18" customHeight="1">
      <c r="B47" s="759" t="str">
        <f>$B$16</f>
        <v>３歳児</v>
      </c>
      <c r="C47" s="760"/>
      <c r="D47" s="213" t="s">
        <v>141</v>
      </c>
      <c r="E47" s="214">
        <f t="shared" si="14"/>
        <v>0</v>
      </c>
      <c r="F47" s="215">
        <f t="shared" si="14"/>
        <v>0</v>
      </c>
      <c r="G47" s="215">
        <f t="shared" si="14"/>
        <v>0</v>
      </c>
      <c r="H47" s="216">
        <f t="shared" si="14"/>
        <v>0</v>
      </c>
      <c r="I47" s="189"/>
      <c r="J47" s="189"/>
      <c r="K47" s="189"/>
      <c r="L47" s="189"/>
      <c r="M47" s="189"/>
      <c r="N47" s="189"/>
      <c r="O47" s="189"/>
      <c r="P47" s="190"/>
      <c r="Q47" s="193">
        <f t="shared" si="15"/>
        <v>0</v>
      </c>
    </row>
    <row r="48" spans="1:17" ht="18" customHeight="1">
      <c r="B48" s="780" t="str">
        <f>$B$18</f>
        <v>２歳児</v>
      </c>
      <c r="C48" s="781"/>
      <c r="D48" s="213" t="s">
        <v>141</v>
      </c>
      <c r="E48" s="214">
        <f t="shared" si="14"/>
        <v>0</v>
      </c>
      <c r="F48" s="217">
        <f t="shared" si="14"/>
        <v>0</v>
      </c>
      <c r="G48" s="217">
        <f t="shared" si="14"/>
        <v>0</v>
      </c>
      <c r="H48" s="216">
        <f t="shared" si="14"/>
        <v>0</v>
      </c>
      <c r="I48" s="189"/>
      <c r="J48" s="189"/>
      <c r="K48" s="189"/>
      <c r="L48" s="189"/>
      <c r="M48" s="189"/>
      <c r="N48" s="189"/>
      <c r="O48" s="189"/>
      <c r="P48" s="190"/>
      <c r="Q48" s="193">
        <f t="shared" si="15"/>
        <v>0</v>
      </c>
    </row>
    <row r="49" spans="2:17" ht="18" customHeight="1">
      <c r="B49" s="780" t="str">
        <f>$B$20</f>
        <v>１歳児</v>
      </c>
      <c r="C49" s="781"/>
      <c r="D49" s="213" t="s">
        <v>141</v>
      </c>
      <c r="E49" s="214">
        <f t="shared" si="14"/>
        <v>0</v>
      </c>
      <c r="F49" s="217">
        <f t="shared" si="14"/>
        <v>0</v>
      </c>
      <c r="G49" s="217">
        <f t="shared" si="14"/>
        <v>0</v>
      </c>
      <c r="H49" s="216">
        <f t="shared" si="14"/>
        <v>0</v>
      </c>
      <c r="I49" s="189"/>
      <c r="J49" s="189"/>
      <c r="K49" s="189"/>
      <c r="L49" s="189"/>
      <c r="M49" s="189"/>
      <c r="N49" s="189"/>
      <c r="O49" s="189"/>
      <c r="P49" s="190"/>
      <c r="Q49" s="193">
        <f t="shared" si="15"/>
        <v>0</v>
      </c>
    </row>
    <row r="50" spans="2:17" ht="18" customHeight="1" thickBot="1">
      <c r="B50" s="782" t="str">
        <f>$B$22</f>
        <v>０歳児</v>
      </c>
      <c r="C50" s="783"/>
      <c r="D50" s="218" t="s">
        <v>141</v>
      </c>
      <c r="E50" s="219">
        <f t="shared" si="14"/>
        <v>0</v>
      </c>
      <c r="F50" s="220">
        <f t="shared" si="14"/>
        <v>0</v>
      </c>
      <c r="G50" s="220">
        <f t="shared" si="14"/>
        <v>0</v>
      </c>
      <c r="H50" s="221">
        <f t="shared" si="14"/>
        <v>0</v>
      </c>
      <c r="I50" s="222"/>
      <c r="J50" s="222"/>
      <c r="K50" s="222"/>
      <c r="L50" s="222"/>
      <c r="M50" s="222"/>
      <c r="N50" s="222"/>
      <c r="O50" s="222"/>
      <c r="P50" s="199"/>
      <c r="Q50" s="202">
        <f t="shared" si="15"/>
        <v>0</v>
      </c>
    </row>
    <row r="51" spans="2:17" ht="18" customHeight="1" thickTop="1" thickBot="1">
      <c r="B51" s="764" t="s">
        <v>149</v>
      </c>
      <c r="C51" s="765"/>
      <c r="D51" s="223"/>
      <c r="E51" s="204">
        <f>SUM(E45:E47,E48:E50)</f>
        <v>0</v>
      </c>
      <c r="F51" s="205">
        <f>SUM(F45:F47,F48:F50)</f>
        <v>0</v>
      </c>
      <c r="G51" s="206">
        <f>SUM(G45:G47,G48:G50)</f>
        <v>0</v>
      </c>
      <c r="H51" s="224">
        <f>SUM(H45:H47,H48:H50)</f>
        <v>0</v>
      </c>
      <c r="I51" s="204"/>
      <c r="J51" s="180"/>
      <c r="K51" s="180"/>
      <c r="L51" s="180"/>
      <c r="M51" s="180"/>
      <c r="N51" s="180"/>
      <c r="O51" s="180"/>
      <c r="P51" s="181"/>
      <c r="Q51" s="211">
        <f>SUM(Q45:Q50)</f>
        <v>0</v>
      </c>
    </row>
    <row r="52" spans="2:17" ht="17.25" customHeight="1">
      <c r="B52" s="212" t="s">
        <v>153</v>
      </c>
      <c r="E52" s="225"/>
      <c r="F52" s="225"/>
      <c r="G52" s="225"/>
      <c r="H52" s="225"/>
      <c r="I52" s="225"/>
      <c r="J52" s="225"/>
      <c r="K52" s="225"/>
      <c r="L52" s="225"/>
      <c r="M52" s="225"/>
      <c r="N52" s="225"/>
      <c r="O52" s="225"/>
      <c r="P52" s="225"/>
      <c r="Q52" s="225"/>
    </row>
    <row r="53" spans="2:17" ht="17.25" customHeight="1">
      <c r="E53" s="225"/>
      <c r="F53" s="225"/>
      <c r="G53" s="225"/>
      <c r="H53" s="225"/>
      <c r="I53" s="225"/>
      <c r="J53" s="225"/>
      <c r="K53" s="225"/>
      <c r="L53" s="225"/>
      <c r="M53" s="225"/>
      <c r="N53" s="225"/>
      <c r="O53" s="225"/>
      <c r="P53" s="225"/>
      <c r="Q53" s="225"/>
    </row>
    <row r="54" spans="2:17" ht="17.25" customHeight="1" thickBot="1">
      <c r="B54" s="226" t="s">
        <v>156</v>
      </c>
      <c r="C54" s="227"/>
    </row>
    <row r="55" spans="2:17" ht="94.5" customHeight="1" thickBot="1">
      <c r="B55" s="784" t="s">
        <v>157</v>
      </c>
      <c r="C55" s="785"/>
      <c r="D55" s="785"/>
      <c r="E55" s="785"/>
      <c r="F55" s="785"/>
      <c r="G55" s="785"/>
      <c r="H55" s="785"/>
      <c r="I55" s="785"/>
      <c r="J55" s="785"/>
      <c r="K55" s="785"/>
      <c r="L55" s="785"/>
      <c r="M55" s="785"/>
      <c r="N55" s="785"/>
      <c r="O55" s="785"/>
      <c r="P55" s="785"/>
      <c r="Q55" s="786"/>
    </row>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sheetData>
  <mergeCells count="36">
    <mergeCell ref="B55:Q55"/>
    <mergeCell ref="B43:D44"/>
    <mergeCell ref="Q43:Q44"/>
    <mergeCell ref="E44:H44"/>
    <mergeCell ref="I44:P44"/>
    <mergeCell ref="B45:C45"/>
    <mergeCell ref="B46:C46"/>
    <mergeCell ref="B47:C47"/>
    <mergeCell ref="B48:C48"/>
    <mergeCell ref="B49:C49"/>
    <mergeCell ref="B50:C50"/>
    <mergeCell ref="B51:C51"/>
    <mergeCell ref="B36:C36"/>
    <mergeCell ref="B24:C24"/>
    <mergeCell ref="B28:D29"/>
    <mergeCell ref="Q28:Q29"/>
    <mergeCell ref="E29:H29"/>
    <mergeCell ref="I29:P29"/>
    <mergeCell ref="B30:C30"/>
    <mergeCell ref="B31:C31"/>
    <mergeCell ref="B32:C32"/>
    <mergeCell ref="B33:C33"/>
    <mergeCell ref="B34:C34"/>
    <mergeCell ref="B35:C35"/>
    <mergeCell ref="B22:C23"/>
    <mergeCell ref="A1:Q1"/>
    <mergeCell ref="H3:L3"/>
    <mergeCell ref="M3:Q3"/>
    <mergeCell ref="B10:D11"/>
    <mergeCell ref="Q10:Q11"/>
    <mergeCell ref="E11:P11"/>
    <mergeCell ref="B12:C13"/>
    <mergeCell ref="B14:C15"/>
    <mergeCell ref="B16:C17"/>
    <mergeCell ref="B18:C19"/>
    <mergeCell ref="B20:C21"/>
  </mergeCells>
  <phoneticPr fontId="4"/>
  <dataValidations count="1">
    <dataValidation type="whole" allowBlank="1" showInputMessage="1" showErrorMessage="1" sqref="E12:P12 E14:P14 E16:P16 E18:P18 E20:P20 E22:P22 E30:H35 I45:P50" xr:uid="{89534C0E-28F1-4B99-BFE3-EAFFE326EE0A}">
      <formula1>0</formula1>
      <formula2>1000</formula2>
    </dataValidation>
  </dataValidations>
  <pageMargins left="0.61" right="0.27559055118110237" top="0.55118110236220474" bottom="0.19685039370078741" header="0.31496062992125984" footer="0.19685039370078741"/>
  <pageSetup paperSize="9"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M33"/>
  <sheetViews>
    <sheetView view="pageBreakPreview" zoomScale="70" zoomScaleNormal="70" zoomScaleSheetLayoutView="70" workbookViewId="0">
      <selection activeCell="I11" sqref="I11"/>
    </sheetView>
  </sheetViews>
  <sheetFormatPr defaultRowHeight="18.75"/>
  <cols>
    <col min="1" max="1" width="3.5" customWidth="1"/>
    <col min="4" max="5" width="18.375" customWidth="1"/>
    <col min="8" max="9" width="18.375" customWidth="1"/>
    <col min="11" max="11" width="3.375" customWidth="1"/>
    <col min="13" max="13" width="15.625" customWidth="1"/>
  </cols>
  <sheetData>
    <row r="1" spans="1:13" ht="36.75" customHeight="1">
      <c r="A1" s="143" t="s">
        <v>119</v>
      </c>
      <c r="B1" s="121"/>
      <c r="C1" s="121"/>
      <c r="D1" s="121"/>
      <c r="E1" s="121"/>
      <c r="F1" s="121"/>
      <c r="G1" s="121"/>
      <c r="H1" s="121"/>
      <c r="I1" s="121"/>
      <c r="J1" s="121"/>
    </row>
    <row r="3" spans="1:13" ht="19.5" thickBot="1">
      <c r="B3" t="s">
        <v>38</v>
      </c>
    </row>
    <row r="4" spans="1:13" ht="19.5" thickBot="1">
      <c r="B4" s="72" t="s">
        <v>23</v>
      </c>
      <c r="C4" s="78"/>
      <c r="D4" s="321"/>
    </row>
    <row r="5" spans="1:13" ht="19.5" thickBot="1">
      <c r="B5" s="72" t="s">
        <v>37</v>
      </c>
      <c r="C5" s="78"/>
      <c r="D5" s="322"/>
    </row>
    <row r="7" spans="1:13">
      <c r="B7" s="67" t="s">
        <v>39</v>
      </c>
    </row>
    <row r="8" spans="1:13" ht="19.5" thickBot="1">
      <c r="C8" s="73" t="s">
        <v>43</v>
      </c>
      <c r="D8" s="80" t="s">
        <v>40</v>
      </c>
      <c r="E8" s="80" t="s">
        <v>41</v>
      </c>
      <c r="F8" s="145"/>
      <c r="G8" s="146"/>
      <c r="H8" s="144" t="s">
        <v>120</v>
      </c>
      <c r="L8" t="s">
        <v>159</v>
      </c>
    </row>
    <row r="9" spans="1:13" ht="19.5" thickBot="1">
      <c r="C9" s="79">
        <v>0</v>
      </c>
      <c r="D9" s="322"/>
      <c r="E9" s="322"/>
      <c r="F9" s="147" t="s">
        <v>131</v>
      </c>
      <c r="G9" s="148"/>
      <c r="H9" s="322"/>
      <c r="L9" s="73" t="s">
        <v>160</v>
      </c>
      <c r="M9" s="80" t="s">
        <v>161</v>
      </c>
    </row>
    <row r="10" spans="1:13" ht="19.5" thickBot="1">
      <c r="C10" s="79">
        <v>1</v>
      </c>
      <c r="D10" s="322"/>
      <c r="E10" s="322"/>
      <c r="F10" s="147" t="s">
        <v>131</v>
      </c>
      <c r="G10" s="148"/>
      <c r="H10" s="322"/>
      <c r="L10" s="79">
        <v>0</v>
      </c>
      <c r="M10" s="228">
        <f>'1_児童数計算表'!$Q$35</f>
        <v>0</v>
      </c>
    </row>
    <row r="11" spans="1:13" ht="19.5" thickBot="1">
      <c r="C11" s="79">
        <v>2</v>
      </c>
      <c r="D11" s="322"/>
      <c r="E11" s="322"/>
      <c r="F11" s="147" t="s">
        <v>131</v>
      </c>
      <c r="G11" s="148"/>
      <c r="H11" s="322"/>
      <c r="L11" s="79">
        <v>1</v>
      </c>
      <c r="M11" s="228">
        <f>'1_児童数計算表'!$Q$34</f>
        <v>0</v>
      </c>
    </row>
    <row r="12" spans="1:13" ht="19.5" thickBot="1">
      <c r="C12" s="73" t="s">
        <v>42</v>
      </c>
      <c r="D12" s="81">
        <f>SUM(D9:D11)</f>
        <v>0</v>
      </c>
      <c r="E12" s="81">
        <f>SUM(E9:E11)</f>
        <v>0</v>
      </c>
      <c r="H12" s="81">
        <f>SUM(H9:H11)</f>
        <v>0</v>
      </c>
      <c r="L12" s="79">
        <v>2</v>
      </c>
      <c r="M12" s="228">
        <f>'1_児童数計算表'!$Q$33</f>
        <v>0</v>
      </c>
    </row>
    <row r="13" spans="1:13" ht="19.5" thickBot="1">
      <c r="C13" s="73" t="s">
        <v>46</v>
      </c>
      <c r="D13" s="74">
        <f>SUM(D12:E12)</f>
        <v>0</v>
      </c>
      <c r="L13" s="79">
        <v>3</v>
      </c>
      <c r="M13" s="228">
        <f>'1_児童数計算表'!$Q$32</f>
        <v>0</v>
      </c>
    </row>
    <row r="14" spans="1:13" ht="19.5" thickBot="1">
      <c r="L14" s="79">
        <v>4</v>
      </c>
      <c r="M14" s="228">
        <f>'1_児童数計算表'!$Q$31</f>
        <v>0</v>
      </c>
    </row>
    <row r="15" spans="1:13" ht="19.5" thickBot="1">
      <c r="B15" t="s">
        <v>52</v>
      </c>
      <c r="L15" s="79">
        <v>5</v>
      </c>
      <c r="M15" s="228">
        <f>'1_児童数計算表'!$Q$30</f>
        <v>0</v>
      </c>
    </row>
    <row r="16" spans="1:13" ht="19.5" thickBot="1">
      <c r="C16" s="75" t="s">
        <v>44</v>
      </c>
      <c r="D16" s="76"/>
      <c r="E16" s="76"/>
      <c r="F16" s="321"/>
    </row>
    <row r="17" spans="2:13" ht="19.5" thickBot="1">
      <c r="C17" s="75" t="s">
        <v>125</v>
      </c>
      <c r="D17" s="76"/>
      <c r="E17" s="76"/>
      <c r="F17" s="321"/>
      <c r="L17" t="s">
        <v>162</v>
      </c>
    </row>
    <row r="18" spans="2:13" ht="19.5" thickBot="1">
      <c r="C18" s="75" t="s">
        <v>126</v>
      </c>
      <c r="D18" s="76"/>
      <c r="E18" s="76"/>
      <c r="F18" s="321"/>
      <c r="L18" s="73" t="s">
        <v>160</v>
      </c>
      <c r="M18" s="80" t="s">
        <v>161</v>
      </c>
    </row>
    <row r="19" spans="2:13" ht="19.5" thickBot="1">
      <c r="C19" s="75" t="s">
        <v>53</v>
      </c>
      <c r="D19" s="76"/>
      <c r="E19" s="76"/>
      <c r="F19" s="323"/>
      <c r="L19" s="79">
        <v>0</v>
      </c>
      <c r="M19" s="228">
        <f>'1_児童数計算表'!$Q$50</f>
        <v>0</v>
      </c>
    </row>
    <row r="20" spans="2:13" ht="19.5" thickBot="1">
      <c r="C20" s="75" t="s">
        <v>75</v>
      </c>
      <c r="D20" s="76"/>
      <c r="E20" s="76"/>
      <c r="F20" s="321"/>
      <c r="G20" t="s">
        <v>54</v>
      </c>
      <c r="L20" s="79">
        <v>1</v>
      </c>
      <c r="M20" s="228">
        <f>'1_児童数計算表'!$Q$49</f>
        <v>0</v>
      </c>
    </row>
    <row r="21" spans="2:13" ht="19.5" thickBot="1">
      <c r="C21" s="75" t="s">
        <v>556</v>
      </c>
      <c r="D21" s="76"/>
      <c r="E21" s="76"/>
      <c r="F21" s="323"/>
      <c r="L21" s="79">
        <v>2</v>
      </c>
      <c r="M21" s="228">
        <f>'1_児童数計算表'!$Q$48</f>
        <v>0</v>
      </c>
    </row>
    <row r="22" spans="2:13" ht="19.5" thickBot="1">
      <c r="H22" s="68"/>
      <c r="I22" s="68"/>
      <c r="L22" s="79">
        <v>3</v>
      </c>
      <c r="M22" s="228">
        <f>'1_児童数計算表'!$Q$47</f>
        <v>0</v>
      </c>
    </row>
    <row r="23" spans="2:13" ht="19.5" thickBot="1">
      <c r="B23" t="s">
        <v>57</v>
      </c>
      <c r="L23" s="79">
        <v>4</v>
      </c>
      <c r="M23" s="228">
        <f>'1_児童数計算表'!$Q$46</f>
        <v>0</v>
      </c>
    </row>
    <row r="24" spans="2:13" ht="19.5" thickBot="1">
      <c r="C24" s="83" t="s">
        <v>76</v>
      </c>
      <c r="D24" s="84"/>
      <c r="E24" s="84"/>
      <c r="F24" s="85" t="e">
        <f>VLOOKUP($D$4,【リスト】!$A$2:$I$13,8,FALSE)</f>
        <v>#N/A</v>
      </c>
      <c r="L24" s="79">
        <v>5</v>
      </c>
      <c r="M24" s="228">
        <f>'1_児童数計算表'!$Q$45</f>
        <v>0</v>
      </c>
    </row>
    <row r="25" spans="2:13" ht="19.5" thickBot="1">
      <c r="C25" s="83" t="s">
        <v>77</v>
      </c>
      <c r="D25" s="84"/>
      <c r="E25" s="84"/>
      <c r="F25" s="85" t="e">
        <f>VLOOKUP($D$4,【リスト】!$A$2:$I$13,9,FALSE)+IF($F$20=【リスト】!$C$2,-2,0)</f>
        <v>#N/A</v>
      </c>
    </row>
    <row r="27" spans="2:13" ht="19.5" thickBot="1">
      <c r="B27" t="s">
        <v>71</v>
      </c>
    </row>
    <row r="28" spans="2:13" ht="19.5" thickBot="1">
      <c r="C28" s="324">
        <v>12</v>
      </c>
      <c r="D28" t="s">
        <v>72</v>
      </c>
    </row>
    <row r="30" spans="2:13" ht="19.5" thickBot="1">
      <c r="B30" s="82" t="s">
        <v>73</v>
      </c>
    </row>
    <row r="31" spans="2:13" ht="19.5" thickBot="1">
      <c r="D31" s="86" t="s">
        <v>66</v>
      </c>
    </row>
    <row r="32" spans="2:13" ht="19.5" thickBot="1">
      <c r="C32" s="86" t="s">
        <v>55</v>
      </c>
      <c r="D32" s="87" t="e">
        <f>SUM(区分12計算!D15:L15)</f>
        <v>#N/A</v>
      </c>
    </row>
    <row r="33" spans="3:4" ht="19.5" thickBot="1">
      <c r="C33" s="86" t="s">
        <v>56</v>
      </c>
      <c r="D33" s="87" t="e">
        <f>SUM(区分12計算!D27:L27)</f>
        <v>#N/A</v>
      </c>
    </row>
  </sheetData>
  <phoneticPr fontId="4"/>
  <dataValidations count="2">
    <dataValidation type="whole" allowBlank="1" showInputMessage="1" showErrorMessage="1" sqref="D5 H9:H11 D9:E11" xr:uid="{2D77AD47-7A41-41B9-826B-6968E09382CA}">
      <formula1>0</formula1>
      <formula2>1000</formula2>
    </dataValidation>
    <dataValidation type="whole" allowBlank="1" showInputMessage="1" showErrorMessage="1" sqref="C28" xr:uid="{FE72E3F0-E055-4EFA-AB0E-4CC2FFD97962}">
      <formula1>1</formula1>
      <formula2>12</formula2>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3679AD9-F9C1-4A5E-A96A-E3627BE9E9BD}">
          <x14:formula1>
            <xm:f>【リスト】!$A$2:$A$13</xm:f>
          </x14:formula1>
          <xm:sqref>D4</xm:sqref>
        </x14:dataValidation>
        <x14:dataValidation type="list" allowBlank="1" showInputMessage="1" showErrorMessage="1" xr:uid="{CCBBA551-DDE9-4E60-8859-C92E3CD6D249}">
          <x14:formula1>
            <xm:f>【リスト】!$C$2:$C$3</xm:f>
          </x14:formula1>
          <xm:sqref>F20 F16:F18</xm:sqref>
        </x14:dataValidation>
        <x14:dataValidation type="list" allowBlank="1" showInputMessage="1" showErrorMessage="1" xr:uid="{ECE875D7-0E23-4036-BDA5-4847A1EF3936}">
          <x14:formula1>
            <xm:f>【リスト】!$D$2:$D$5</xm:f>
          </x14:formula1>
          <xm:sqref>F19</xm:sqref>
        </x14:dataValidation>
        <x14:dataValidation type="list" allowBlank="1" showInputMessage="1" showErrorMessage="1" xr:uid="{FE447814-9BA3-4FE3-A08A-8FCFEDBEA7CB}">
          <x14:formula1>
            <xm:f>【リスト】!$E$2:$E$6</xm:f>
          </x14:formula1>
          <xm:sqref>F21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6ADB-3A1F-4252-BF40-37B9BFFB719E}">
  <sheetPr>
    <pageSetUpPr fitToPage="1"/>
  </sheetPr>
  <dimension ref="A1:L104"/>
  <sheetViews>
    <sheetView view="pageBreakPreview" zoomScaleNormal="70" zoomScaleSheetLayoutView="100" workbookViewId="0">
      <selection activeCell="H13" sqref="H13"/>
    </sheetView>
  </sheetViews>
  <sheetFormatPr defaultColWidth="9" defaultRowHeight="18.75"/>
  <cols>
    <col min="1" max="1" width="2.875" style="244" customWidth="1"/>
    <col min="2" max="2" width="3" style="242" customWidth="1"/>
    <col min="3" max="3" width="16.375" style="242" customWidth="1"/>
    <col min="4" max="4" width="25.5" style="242" customWidth="1"/>
    <col min="5" max="5" width="8" style="242" customWidth="1"/>
    <col min="6" max="6" width="8" style="243" customWidth="1"/>
    <col min="7" max="7" width="11.75" style="243" hidden="1" customWidth="1"/>
    <col min="8" max="9" width="13.875" style="243" customWidth="1"/>
    <col min="10" max="10" width="3.25" style="244" customWidth="1"/>
    <col min="11" max="16384" width="9" style="244"/>
  </cols>
  <sheetData>
    <row r="1" spans="1:12" s="237" customFormat="1" ht="31.5" customHeight="1">
      <c r="A1" s="234" t="s">
        <v>163</v>
      </c>
      <c r="B1" s="235"/>
      <c r="C1" s="235"/>
      <c r="D1" s="235"/>
      <c r="E1" s="235"/>
      <c r="F1" s="236"/>
      <c r="G1" s="236"/>
      <c r="H1" s="236"/>
      <c r="I1" s="236"/>
    </row>
    <row r="2" spans="1:12" s="240" customFormat="1" ht="30.75" customHeight="1">
      <c r="A2" s="234" t="s">
        <v>164</v>
      </c>
      <c r="B2" s="238"/>
      <c r="C2" s="238"/>
      <c r="D2" s="238"/>
      <c r="E2" s="238"/>
      <c r="F2" s="239"/>
      <c r="G2" s="239"/>
      <c r="H2" s="239"/>
      <c r="I2" s="239"/>
    </row>
    <row r="3" spans="1:12" s="240" customFormat="1" ht="30.75" customHeight="1">
      <c r="A3" s="234" t="s">
        <v>165</v>
      </c>
      <c r="B3" s="238"/>
      <c r="C3" s="238"/>
      <c r="D3" s="238"/>
      <c r="E3" s="238"/>
      <c r="F3" s="239"/>
      <c r="G3" s="239"/>
      <c r="H3" s="239"/>
      <c r="I3" s="239"/>
    </row>
    <row r="4" spans="1:12" ht="21.75" customHeight="1" thickBot="1">
      <c r="A4" s="241"/>
    </row>
    <row r="5" spans="1:12" ht="19.5" customHeight="1" thickBot="1">
      <c r="A5" s="242"/>
      <c r="B5" s="789" t="s">
        <v>132</v>
      </c>
      <c r="C5" s="789"/>
      <c r="D5" s="790">
        <f>'1_児童数計算表'!$M$3</f>
        <v>0</v>
      </c>
      <c r="E5" s="791"/>
      <c r="F5" s="791"/>
      <c r="G5" s="791"/>
      <c r="H5" s="792"/>
    </row>
    <row r="6" spans="1:12" ht="19.5" customHeight="1">
      <c r="A6" s="242"/>
      <c r="C6" s="245"/>
      <c r="D6" s="245"/>
      <c r="E6" s="245"/>
      <c r="F6" s="245"/>
      <c r="G6" s="245"/>
      <c r="H6" s="245"/>
    </row>
    <row r="7" spans="1:12" ht="19.5" customHeight="1" thickBot="1">
      <c r="A7" s="246" t="s">
        <v>166</v>
      </c>
    </row>
    <row r="8" spans="1:12" ht="33.75" customHeight="1">
      <c r="B8" s="793"/>
      <c r="C8" s="794"/>
      <c r="D8" s="795"/>
      <c r="E8" s="247" t="s">
        <v>167</v>
      </c>
      <c r="F8" s="248" t="s">
        <v>168</v>
      </c>
      <c r="G8" s="796" t="s">
        <v>169</v>
      </c>
      <c r="H8" s="797"/>
      <c r="K8" t="s">
        <v>159</v>
      </c>
      <c r="L8"/>
    </row>
    <row r="9" spans="1:12" ht="24" customHeight="1" thickBot="1">
      <c r="B9" s="249" t="s">
        <v>170</v>
      </c>
      <c r="C9" s="250" t="s">
        <v>171</v>
      </c>
      <c r="D9" s="250"/>
      <c r="E9" s="251"/>
      <c r="F9" s="252"/>
      <c r="G9" s="253"/>
      <c r="H9" s="254"/>
      <c r="K9" s="73" t="s">
        <v>160</v>
      </c>
      <c r="L9" s="80" t="s">
        <v>161</v>
      </c>
    </row>
    <row r="10" spans="1:12" ht="28.5" customHeight="1" thickBot="1">
      <c r="B10" s="255"/>
      <c r="C10" s="798" t="s">
        <v>172</v>
      </c>
      <c r="D10" s="799"/>
      <c r="E10" s="256"/>
      <c r="F10" s="232"/>
      <c r="G10" s="257">
        <f>F10*1/30</f>
        <v>0</v>
      </c>
      <c r="H10" s="258">
        <f>ROUNDDOWN(G10,1)</f>
        <v>0</v>
      </c>
      <c r="J10" s="259"/>
      <c r="K10" s="79" t="s">
        <v>541</v>
      </c>
      <c r="L10" s="228">
        <f>'1_児童数計算表'!$Q$30+'1_児童数計算表'!$Q$31</f>
        <v>0</v>
      </c>
    </row>
    <row r="11" spans="1:12" ht="28.5" customHeight="1" thickBot="1">
      <c r="B11" s="255"/>
      <c r="C11" s="787" t="s">
        <v>173</v>
      </c>
      <c r="D11" s="788"/>
      <c r="E11" s="260"/>
      <c r="F11" s="232"/>
      <c r="G11" s="261">
        <f>F11*1/20</f>
        <v>0</v>
      </c>
      <c r="H11" s="262">
        <f>ROUNDDOWN(G11,1)</f>
        <v>0</v>
      </c>
      <c r="J11" s="259"/>
      <c r="K11" s="79">
        <v>3</v>
      </c>
      <c r="L11" s="228">
        <f>'1_児童数計算表'!$Q$32</f>
        <v>0</v>
      </c>
    </row>
    <row r="12" spans="1:12" ht="28.5" customHeight="1" thickBot="1">
      <c r="B12" s="255"/>
      <c r="C12" s="787" t="s">
        <v>174</v>
      </c>
      <c r="D12" s="788"/>
      <c r="E12" s="260"/>
      <c r="F12" s="232"/>
      <c r="G12" s="261">
        <f>IF(E13="なし",F12*1/6,(F12-F13)*1/6+F13*1/5)</f>
        <v>0</v>
      </c>
      <c r="H12" s="262">
        <f>ROUNDDOWN(G12,1)</f>
        <v>0</v>
      </c>
      <c r="J12" s="259"/>
      <c r="K12" s="79" t="s">
        <v>542</v>
      </c>
      <c r="L12" s="228">
        <f>'1_児童数計算表'!$Q$33+'1_児童数計算表'!$Q$34</f>
        <v>0</v>
      </c>
    </row>
    <row r="13" spans="1:12" ht="28.5" customHeight="1" thickBot="1">
      <c r="B13" s="255"/>
      <c r="C13" s="802" t="s">
        <v>175</v>
      </c>
      <c r="D13" s="803"/>
      <c r="E13" s="263" t="str">
        <f>IF('2_区分12加算額計算表'!$F$16=【リスト】!$C$2,"あり","なし")</f>
        <v>なし</v>
      </c>
      <c r="F13" s="232"/>
      <c r="G13" s="264"/>
      <c r="H13" s="265"/>
      <c r="J13" s="259"/>
      <c r="K13" s="79">
        <v>1</v>
      </c>
      <c r="L13" s="228">
        <f>'1_児童数計算表'!$Q$34</f>
        <v>0</v>
      </c>
    </row>
    <row r="14" spans="1:12" ht="28.5" customHeight="1" thickBot="1">
      <c r="B14" s="255"/>
      <c r="C14" s="787" t="s">
        <v>176</v>
      </c>
      <c r="D14" s="804"/>
      <c r="E14" s="260"/>
      <c r="F14" s="232"/>
      <c r="G14" s="261">
        <f>F14*1/3</f>
        <v>0</v>
      </c>
      <c r="H14" s="262">
        <f>ROUNDDOWN(G14,1)</f>
        <v>0</v>
      </c>
      <c r="J14" s="259"/>
      <c r="K14" s="79">
        <v>0</v>
      </c>
      <c r="L14" s="228">
        <f>'1_児童数計算表'!$Q$35</f>
        <v>0</v>
      </c>
    </row>
    <row r="15" spans="1:12" ht="24" customHeight="1" thickBot="1">
      <c r="B15" s="255"/>
      <c r="C15" s="805" t="s">
        <v>177</v>
      </c>
      <c r="D15" s="804"/>
      <c r="E15" s="263" t="str">
        <f>IF('2_区分12加算額計算表'!$H$12&gt;0,"あり","なし")</f>
        <v>なし</v>
      </c>
      <c r="F15" s="232"/>
      <c r="G15" s="261">
        <f>IF(E15="あり",F15/2,0)</f>
        <v>0</v>
      </c>
      <c r="H15" s="262">
        <f>ROUNDDOWN(G15,1)</f>
        <v>0</v>
      </c>
      <c r="J15" s="259"/>
      <c r="K15"/>
      <c r="L15"/>
    </row>
    <row r="16" spans="1:12" ht="24" customHeight="1" thickBot="1">
      <c r="B16" s="266"/>
      <c r="C16" s="806" t="s">
        <v>178</v>
      </c>
      <c r="D16" s="807"/>
      <c r="E16" s="267"/>
      <c r="F16" s="268"/>
      <c r="G16" s="269"/>
      <c r="H16" s="270">
        <v>1</v>
      </c>
      <c r="J16" s="259"/>
      <c r="K16" t="s">
        <v>162</v>
      </c>
      <c r="L16"/>
    </row>
    <row r="17" spans="1:12" ht="24" customHeight="1" thickTop="1" thickBot="1">
      <c r="B17" s="266"/>
      <c r="C17" s="808" t="s">
        <v>179</v>
      </c>
      <c r="D17" s="809"/>
      <c r="E17" s="271"/>
      <c r="F17" s="272"/>
      <c r="G17" s="273"/>
      <c r="H17" s="274">
        <f>ROUND(SUM(H10:H16),0)</f>
        <v>1</v>
      </c>
      <c r="J17" s="259"/>
      <c r="K17" s="73" t="s">
        <v>160</v>
      </c>
      <c r="L17" s="80" t="s">
        <v>161</v>
      </c>
    </row>
    <row r="18" spans="1:12" ht="24" customHeight="1" thickBot="1">
      <c r="B18" s="275" t="s">
        <v>180</v>
      </c>
      <c r="C18" s="794" t="s">
        <v>181</v>
      </c>
      <c r="D18" s="795"/>
      <c r="E18" s="276" t="str">
        <f>IF('2_区分12加算額計算表'!$D$12&gt;0,"あり","なし")</f>
        <v>なし</v>
      </c>
      <c r="F18" s="277"/>
      <c r="G18" s="278"/>
      <c r="H18" s="279">
        <f>IF(E18="あり",0.4,0)</f>
        <v>0</v>
      </c>
      <c r="K18" s="79" t="s">
        <v>541</v>
      </c>
      <c r="L18" s="228">
        <f>'1_児童数計算表'!$Q$45+'1_児童数計算表'!$Q$46</f>
        <v>0</v>
      </c>
    </row>
    <row r="19" spans="1:12" ht="24" customHeight="1" thickBot="1">
      <c r="B19" s="275" t="s">
        <v>182</v>
      </c>
      <c r="C19" s="794" t="s">
        <v>183</v>
      </c>
      <c r="D19" s="795"/>
      <c r="E19" s="233"/>
      <c r="F19" s="277"/>
      <c r="G19" s="278"/>
      <c r="H19" s="279">
        <f>IF(E19="あり",0.5,0)</f>
        <v>0</v>
      </c>
      <c r="K19" s="79">
        <v>3</v>
      </c>
      <c r="L19" s="228">
        <f>'1_児童数計算表'!$Q$47</f>
        <v>0</v>
      </c>
    </row>
    <row r="20" spans="1:12" ht="24" customHeight="1" thickBot="1">
      <c r="B20" s="275" t="s">
        <v>184</v>
      </c>
      <c r="C20" s="280" t="s">
        <v>7</v>
      </c>
      <c r="D20" s="281"/>
      <c r="E20" s="276" t="str">
        <f>IF('2_区分12加算額計算表'!$F$19=【リスト】!$D$2,"あり","なし")</f>
        <v>なし</v>
      </c>
      <c r="F20" s="277"/>
      <c r="G20" s="278"/>
      <c r="H20" s="279">
        <f>IF(E20="あり",0.6,0)</f>
        <v>0</v>
      </c>
      <c r="K20" s="79" t="s">
        <v>542</v>
      </c>
      <c r="L20" s="228">
        <f>'1_児童数計算表'!$Q$48+'1_児童数計算表'!$Q$49</f>
        <v>0</v>
      </c>
    </row>
    <row r="21" spans="1:12" ht="27.75" customHeight="1" thickBot="1">
      <c r="B21" s="282" t="s">
        <v>185</v>
      </c>
      <c r="C21" s="800" t="s">
        <v>186</v>
      </c>
      <c r="D21" s="801"/>
      <c r="E21" s="276" t="str">
        <f>IF('2_区分12加算額計算表'!$F$17=【リスト】!$C$2,"あり","なし")</f>
        <v>なし</v>
      </c>
      <c r="F21" s="277"/>
      <c r="G21" s="278"/>
      <c r="H21" s="283">
        <f>IF(E21="あり",-1,0)</f>
        <v>0</v>
      </c>
      <c r="K21" s="79">
        <v>1</v>
      </c>
      <c r="L21" s="228">
        <f>'1_児童数計算表'!$Q$49</f>
        <v>0</v>
      </c>
    </row>
    <row r="22" spans="1:12" ht="27.75" customHeight="1" thickBot="1">
      <c r="B22" s="284" t="s">
        <v>187</v>
      </c>
      <c r="C22" s="285"/>
      <c r="D22" s="285"/>
      <c r="E22" s="286"/>
      <c r="F22" s="287"/>
      <c r="G22" s="288"/>
      <c r="H22" s="289">
        <v>1.3</v>
      </c>
      <c r="K22" s="79">
        <v>0</v>
      </c>
      <c r="L22" s="228">
        <f>'1_児童数計算表'!$Q$50</f>
        <v>0</v>
      </c>
    </row>
    <row r="23" spans="1:12" ht="24" customHeight="1" thickTop="1" thickBot="1">
      <c r="B23" s="290" t="s">
        <v>149</v>
      </c>
      <c r="F23" s="291"/>
      <c r="G23" s="292"/>
      <c r="H23" s="293">
        <f>SUM(H17:H22)</f>
        <v>2.2999999999999998</v>
      </c>
    </row>
    <row r="24" spans="1:12" ht="24" customHeight="1" thickBot="1">
      <c r="B24" s="294" t="s">
        <v>188</v>
      </c>
      <c r="C24" s="295"/>
      <c r="D24" s="295"/>
      <c r="E24" s="295"/>
      <c r="F24" s="296"/>
      <c r="G24" s="297"/>
      <c r="H24" s="298">
        <f>ROUND(H23,0)</f>
        <v>2</v>
      </c>
    </row>
    <row r="25" spans="1:12" ht="24" customHeight="1">
      <c r="B25" s="238"/>
      <c r="G25" s="299"/>
      <c r="H25" s="300"/>
    </row>
    <row r="26" spans="1:12" ht="33.75" customHeight="1" thickBot="1">
      <c r="A26" s="246" t="s">
        <v>189</v>
      </c>
      <c r="F26" s="242"/>
      <c r="H26" s="301" t="s">
        <v>190</v>
      </c>
      <c r="I26" s="302" t="s">
        <v>191</v>
      </c>
    </row>
    <row r="27" spans="1:12" ht="25.5" customHeight="1" thickBot="1">
      <c r="B27" s="303" t="s">
        <v>192</v>
      </c>
      <c r="C27" s="304"/>
      <c r="D27" s="304"/>
      <c r="E27" s="304"/>
      <c r="F27" s="305"/>
      <c r="G27" s="306">
        <f>H24/3</f>
        <v>0.66666666666666663</v>
      </c>
      <c r="H27" s="307">
        <f>IF(ROUND(G27,0)=0,1,ROUND(G27,0))</f>
        <v>1</v>
      </c>
      <c r="I27" s="320"/>
    </row>
    <row r="28" spans="1:12" ht="25.5" customHeight="1" thickBot="1">
      <c r="B28" s="308" t="s">
        <v>193</v>
      </c>
      <c r="C28" s="309"/>
      <c r="D28" s="309"/>
      <c r="E28" s="309"/>
      <c r="F28" s="310"/>
      <c r="G28" s="306">
        <f>H24/5</f>
        <v>0.4</v>
      </c>
      <c r="H28" s="307">
        <f>IF(ROUND(G28,0)=0,1,ROUND(G28,0))</f>
        <v>1</v>
      </c>
      <c r="I28" s="320"/>
    </row>
    <row r="29" spans="1:12" ht="25.5" customHeight="1">
      <c r="F29" s="242"/>
      <c r="H29" s="300"/>
      <c r="I29" s="244"/>
    </row>
    <row r="30" spans="1:12" ht="25.5" customHeight="1" thickBot="1">
      <c r="A30" s="246" t="s">
        <v>194</v>
      </c>
      <c r="F30" s="242"/>
      <c r="I30" s="244"/>
    </row>
    <row r="31" spans="1:12" ht="25.5" customHeight="1" thickBot="1">
      <c r="B31" s="308"/>
      <c r="C31" s="311">
        <v>49020</v>
      </c>
      <c r="D31" s="309" t="s">
        <v>195</v>
      </c>
      <c r="E31" s="309"/>
      <c r="F31" s="309"/>
      <c r="G31" s="312"/>
      <c r="H31" s="229" t="str">
        <f>IF(I27="","実人数を入力してください",IF(ISBLANK(I27),C31*H27,IF(H27&lt;I27,C31*H27,C31*I27)))</f>
        <v>実人数を入力してください</v>
      </c>
      <c r="I31" s="244"/>
      <c r="K31" s="243"/>
      <c r="L31" s="243"/>
    </row>
    <row r="32" spans="1:12" ht="25.5" customHeight="1" thickBot="1">
      <c r="B32" s="313"/>
      <c r="C32" s="314">
        <v>6130</v>
      </c>
      <c r="D32" s="315" t="s">
        <v>196</v>
      </c>
      <c r="E32" s="315"/>
      <c r="F32" s="315"/>
      <c r="G32" s="316"/>
      <c r="H32" s="230" t="str">
        <f>IF(I28="","実人数を入力してください",IF(ISBLANK(I28),C32*H28,IF(H28&lt;I28,C32*H28,C32*I28)))</f>
        <v>実人数を入力してください</v>
      </c>
      <c r="I32" s="244"/>
      <c r="K32" s="243"/>
      <c r="L32" s="243"/>
    </row>
    <row r="33" spans="2:12" s="243" customFormat="1" ht="25.5" customHeight="1" thickTop="1" thickBot="1">
      <c r="B33" s="317"/>
      <c r="C33" s="318" t="s">
        <v>197</v>
      </c>
      <c r="D33" s="318"/>
      <c r="E33" s="319"/>
      <c r="F33" s="319"/>
      <c r="G33" s="319"/>
      <c r="H33" s="231">
        <f>SUM(H31:H32)</f>
        <v>0</v>
      </c>
    </row>
    <row r="34" spans="2:12" s="243" customFormat="1" ht="33.75" customHeight="1">
      <c r="B34" s="242"/>
      <c r="C34" s="242"/>
      <c r="D34" s="242"/>
      <c r="E34" s="242"/>
    </row>
    <row r="35" spans="2:12" s="243" customFormat="1" ht="33.75" customHeight="1">
      <c r="B35" s="242"/>
      <c r="C35" s="242"/>
      <c r="D35" s="242"/>
      <c r="E35" s="242"/>
    </row>
    <row r="36" spans="2:12" s="243" customFormat="1" ht="33.75" customHeight="1">
      <c r="B36" s="242"/>
      <c r="C36" s="242"/>
      <c r="D36" s="242"/>
      <c r="E36" s="242"/>
    </row>
    <row r="37" spans="2:12" s="243" customFormat="1" ht="33.75" customHeight="1">
      <c r="B37" s="242"/>
      <c r="C37" s="242"/>
      <c r="D37" s="242"/>
      <c r="E37" s="242"/>
    </row>
    <row r="38" spans="2:12" s="243" customFormat="1" ht="33.75" customHeight="1">
      <c r="B38" s="242"/>
      <c r="C38" s="242"/>
      <c r="D38" s="242"/>
      <c r="E38" s="242"/>
    </row>
    <row r="39" spans="2:12" s="243" customFormat="1" ht="33.75" customHeight="1">
      <c r="B39" s="242"/>
      <c r="C39" s="242"/>
      <c r="D39" s="242"/>
      <c r="E39" s="242"/>
    </row>
    <row r="40" spans="2:12" s="243" customFormat="1" ht="33.75" customHeight="1">
      <c r="B40" s="242"/>
      <c r="C40" s="242"/>
      <c r="D40" s="242"/>
      <c r="E40" s="242"/>
    </row>
    <row r="41" spans="2:12" s="243" customFormat="1" ht="33.75" customHeight="1">
      <c r="B41" s="242"/>
      <c r="C41" s="242"/>
      <c r="D41" s="242"/>
      <c r="E41" s="242"/>
    </row>
    <row r="42" spans="2:12" s="243" customFormat="1" ht="33.75" customHeight="1">
      <c r="B42" s="242"/>
      <c r="C42" s="242"/>
      <c r="D42" s="242"/>
      <c r="E42" s="242"/>
    </row>
    <row r="43" spans="2:12" s="243" customFormat="1" ht="33.75" customHeight="1">
      <c r="B43" s="242"/>
      <c r="C43" s="242"/>
      <c r="D43" s="242"/>
      <c r="E43" s="242"/>
    </row>
    <row r="44" spans="2:12" s="243" customFormat="1" ht="20.25" customHeight="1">
      <c r="B44" s="242"/>
      <c r="C44" s="242"/>
      <c r="D44" s="242"/>
      <c r="E44" s="242"/>
    </row>
    <row r="45" spans="2:12" s="243" customFormat="1" ht="20.25" customHeight="1">
      <c r="B45" s="242"/>
      <c r="C45" s="242"/>
      <c r="D45" s="242"/>
      <c r="E45" s="242"/>
    </row>
    <row r="46" spans="2:12" s="243" customFormat="1" ht="20.25" customHeight="1">
      <c r="B46" s="242"/>
      <c r="C46" s="242"/>
      <c r="D46" s="242"/>
      <c r="E46" s="242"/>
    </row>
    <row r="47" spans="2:12" s="243" customFormat="1" ht="20.25" customHeight="1">
      <c r="B47" s="242"/>
      <c r="C47" s="242"/>
      <c r="D47" s="242"/>
      <c r="E47" s="242"/>
      <c r="K47" s="244"/>
      <c r="L47" s="244"/>
    </row>
    <row r="48" spans="2:12" s="243" customFormat="1" ht="20.25" customHeight="1">
      <c r="B48" s="242"/>
      <c r="C48" s="242"/>
      <c r="D48" s="242"/>
      <c r="E48" s="242"/>
      <c r="K48" s="244"/>
      <c r="L48" s="244"/>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mergeCells count="15">
    <mergeCell ref="C18:D18"/>
    <mergeCell ref="C19:D19"/>
    <mergeCell ref="C21:D21"/>
    <mergeCell ref="C12:D12"/>
    <mergeCell ref="C13:D13"/>
    <mergeCell ref="C14:D14"/>
    <mergeCell ref="C15:D15"/>
    <mergeCell ref="C16:D16"/>
    <mergeCell ref="C17:D17"/>
    <mergeCell ref="C11:D11"/>
    <mergeCell ref="B5:C5"/>
    <mergeCell ref="D5:H5"/>
    <mergeCell ref="B8:D8"/>
    <mergeCell ref="G8:H8"/>
    <mergeCell ref="C10:D10"/>
  </mergeCells>
  <phoneticPr fontId="4"/>
  <dataValidations count="2">
    <dataValidation type="list" allowBlank="1" showInputMessage="1" showErrorMessage="1" sqref="E15 E18:E21 E13" xr:uid="{4AB77943-DDCA-49A7-A120-E3E14767B465}">
      <formula1>"　,あり,なし"</formula1>
    </dataValidation>
    <dataValidation type="whole" allowBlank="1" showInputMessage="1" showErrorMessage="1" sqref="F10:F15 I27:I28" xr:uid="{1676ED6D-D385-4755-98D5-3BF393511F4A}">
      <formula1>0</formula1>
      <formula2>1000</formula2>
    </dataValidation>
  </dataValidations>
  <pageMargins left="0.92" right="0.56000000000000005" top="0.75" bottom="0.37" header="0.3" footer="0.3"/>
  <pageSetup paperSize="9" scale="85"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50B94-A91D-4B2D-BFA7-9799A4E182FF}">
  <sheetPr>
    <tabColor rgb="FFFFFF00"/>
    <pageSetUpPr fitToPage="1"/>
  </sheetPr>
  <dimension ref="A1:BB141"/>
  <sheetViews>
    <sheetView showGridLines="0" view="pageBreakPreview" zoomScaleNormal="100" zoomScaleSheetLayoutView="100" workbookViewId="0">
      <pane ySplit="7" topLeftCell="A8" activePane="bottomLeft" state="frozenSplit"/>
      <selection activeCell="AB8" sqref="AB8:AN8"/>
      <selection pane="bottomLeft" activeCell="AV65" sqref="AV65"/>
    </sheetView>
  </sheetViews>
  <sheetFormatPr defaultColWidth="9" defaultRowHeight="14.25"/>
  <cols>
    <col min="1" max="1" width="3.625" style="646" customWidth="1"/>
    <col min="2" max="7" width="2.125" style="646" customWidth="1"/>
    <col min="8" max="8" width="2.75" style="646" customWidth="1"/>
    <col min="9" max="12" width="2.125" style="646" customWidth="1"/>
    <col min="13" max="13" width="1.75" style="646" customWidth="1"/>
    <col min="14" max="18" width="2.125" style="646" customWidth="1"/>
    <col min="19" max="19" width="2" style="646" customWidth="1"/>
    <col min="20" max="24" width="2.125" style="646" customWidth="1"/>
    <col min="25" max="26" width="2" style="646" customWidth="1"/>
    <col min="27" max="42" width="2.125" style="646" customWidth="1"/>
    <col min="43" max="44" width="3.625" style="723" customWidth="1"/>
    <col min="45" max="46" width="1.75" style="646" customWidth="1"/>
    <col min="47" max="48" width="9" style="647"/>
    <col min="49" max="16384" width="9" style="646"/>
  </cols>
  <sheetData>
    <row r="1" spans="1:51" ht="36.75" customHeight="1">
      <c r="B1" s="823" t="s">
        <v>614</v>
      </c>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720"/>
      <c r="AR1" s="720"/>
    </row>
    <row r="2" spans="1:51" ht="6" customHeight="1" thickBot="1"/>
    <row r="3" spans="1:51">
      <c r="B3" s="901" t="s">
        <v>613</v>
      </c>
      <c r="C3" s="830"/>
      <c r="D3" s="830"/>
      <c r="E3" s="830"/>
      <c r="F3" s="830"/>
      <c r="G3" s="831"/>
      <c r="H3" s="932"/>
      <c r="I3" s="933"/>
      <c r="J3" s="933"/>
      <c r="K3" s="933"/>
      <c r="L3" s="933"/>
      <c r="M3" s="934"/>
      <c r="N3" s="830" t="s">
        <v>612</v>
      </c>
      <c r="O3" s="830"/>
      <c r="P3" s="830"/>
      <c r="Q3" s="830"/>
      <c r="R3" s="830"/>
      <c r="S3" s="831"/>
      <c r="T3" s="830" t="s">
        <v>611</v>
      </c>
      <c r="U3" s="830"/>
      <c r="V3" s="830"/>
      <c r="W3" s="830"/>
      <c r="X3" s="830"/>
      <c r="Y3" s="831"/>
      <c r="Z3" s="834" t="s">
        <v>610</v>
      </c>
      <c r="AA3" s="830"/>
      <c r="AB3" s="830"/>
      <c r="AC3" s="830"/>
      <c r="AD3" s="830"/>
      <c r="AE3" s="830"/>
      <c r="AF3" s="836"/>
      <c r="AG3" s="837"/>
      <c r="AH3" s="837"/>
      <c r="AI3" s="837"/>
      <c r="AJ3" s="830" t="s">
        <v>591</v>
      </c>
      <c r="AK3" s="948"/>
      <c r="AL3" s="948"/>
      <c r="AM3" s="940" t="s">
        <v>590</v>
      </c>
      <c r="AN3" s="950"/>
      <c r="AO3" s="950"/>
      <c r="AP3" s="938" t="s">
        <v>598</v>
      </c>
      <c r="AQ3" s="810" t="s">
        <v>622</v>
      </c>
      <c r="AR3" s="810"/>
    </row>
    <row r="4" spans="1:51" ht="15" thickBot="1">
      <c r="B4" s="903"/>
      <c r="C4" s="832"/>
      <c r="D4" s="832"/>
      <c r="E4" s="832"/>
      <c r="F4" s="832"/>
      <c r="G4" s="833"/>
      <c r="H4" s="935"/>
      <c r="I4" s="936"/>
      <c r="J4" s="936"/>
      <c r="K4" s="936"/>
      <c r="L4" s="936"/>
      <c r="M4" s="937"/>
      <c r="N4" s="832"/>
      <c r="O4" s="832"/>
      <c r="P4" s="832"/>
      <c r="Q4" s="832"/>
      <c r="R4" s="832"/>
      <c r="S4" s="833"/>
      <c r="T4" s="832"/>
      <c r="U4" s="832"/>
      <c r="V4" s="832"/>
      <c r="W4" s="832"/>
      <c r="X4" s="832"/>
      <c r="Y4" s="833"/>
      <c r="Z4" s="835"/>
      <c r="AA4" s="832"/>
      <c r="AB4" s="832"/>
      <c r="AC4" s="832"/>
      <c r="AD4" s="832"/>
      <c r="AE4" s="832"/>
      <c r="AF4" s="838"/>
      <c r="AG4" s="839"/>
      <c r="AH4" s="839"/>
      <c r="AI4" s="839"/>
      <c r="AJ4" s="832"/>
      <c r="AK4" s="949"/>
      <c r="AL4" s="949"/>
      <c r="AM4" s="941"/>
      <c r="AN4" s="951"/>
      <c r="AO4" s="951"/>
      <c r="AP4" s="939"/>
      <c r="AQ4" s="810"/>
      <c r="AR4" s="810"/>
    </row>
    <row r="5" spans="1:51" ht="14.25" customHeight="1">
      <c r="B5" s="879" t="s">
        <v>609</v>
      </c>
      <c r="C5" s="848" t="s">
        <v>608</v>
      </c>
      <c r="D5" s="848"/>
      <c r="E5" s="848"/>
      <c r="F5" s="848"/>
      <c r="G5" s="848"/>
      <c r="H5" s="849"/>
      <c r="I5" s="920" t="s">
        <v>607</v>
      </c>
      <c r="J5" s="848"/>
      <c r="K5" s="848"/>
      <c r="L5" s="848"/>
      <c r="M5" s="849"/>
      <c r="N5" s="922" t="s">
        <v>606</v>
      </c>
      <c r="O5" s="878"/>
      <c r="P5" s="878"/>
      <c r="Q5" s="878"/>
      <c r="R5" s="878"/>
      <c r="S5" s="923"/>
      <c r="T5" s="824" t="s">
        <v>605</v>
      </c>
      <c r="U5" s="824"/>
      <c r="V5" s="824"/>
      <c r="W5" s="824"/>
      <c r="X5" s="824"/>
      <c r="Y5" s="825"/>
      <c r="Z5" s="928" t="s">
        <v>604</v>
      </c>
      <c r="AA5" s="928"/>
      <c r="AB5" s="928"/>
      <c r="AC5" s="928"/>
      <c r="AD5" s="928"/>
      <c r="AE5" s="929"/>
      <c r="AF5" s="945" t="s">
        <v>603</v>
      </c>
      <c r="AG5" s="848"/>
      <c r="AH5" s="848"/>
      <c r="AI5" s="848"/>
      <c r="AJ5" s="848"/>
      <c r="AK5" s="848"/>
      <c r="AL5" s="848"/>
      <c r="AM5" s="848"/>
      <c r="AN5" s="848"/>
      <c r="AO5" s="848"/>
      <c r="AP5" s="946"/>
      <c r="AQ5" s="811" t="s">
        <v>623</v>
      </c>
      <c r="AR5" s="811" t="s">
        <v>624</v>
      </c>
    </row>
    <row r="6" spans="1:51">
      <c r="B6" s="880"/>
      <c r="C6" s="848"/>
      <c r="D6" s="848"/>
      <c r="E6" s="848"/>
      <c r="F6" s="848"/>
      <c r="G6" s="848"/>
      <c r="H6" s="849"/>
      <c r="I6" s="920"/>
      <c r="J6" s="848"/>
      <c r="K6" s="848"/>
      <c r="L6" s="848"/>
      <c r="M6" s="849"/>
      <c r="N6" s="924"/>
      <c r="O6" s="878"/>
      <c r="P6" s="878"/>
      <c r="Q6" s="878"/>
      <c r="R6" s="878"/>
      <c r="S6" s="923"/>
      <c r="T6" s="826"/>
      <c r="U6" s="826"/>
      <c r="V6" s="826"/>
      <c r="W6" s="826"/>
      <c r="X6" s="826"/>
      <c r="Y6" s="827"/>
      <c r="Z6" s="928"/>
      <c r="AA6" s="928"/>
      <c r="AB6" s="928"/>
      <c r="AC6" s="928"/>
      <c r="AD6" s="928"/>
      <c r="AE6" s="929"/>
      <c r="AF6" s="920"/>
      <c r="AG6" s="848"/>
      <c r="AH6" s="848"/>
      <c r="AI6" s="848"/>
      <c r="AJ6" s="848"/>
      <c r="AK6" s="848"/>
      <c r="AL6" s="848"/>
      <c r="AM6" s="848"/>
      <c r="AN6" s="848"/>
      <c r="AO6" s="848"/>
      <c r="AP6" s="946"/>
      <c r="AQ6" s="811"/>
      <c r="AR6" s="811"/>
    </row>
    <row r="7" spans="1:51">
      <c r="B7" s="880"/>
      <c r="C7" s="850"/>
      <c r="D7" s="850"/>
      <c r="E7" s="850"/>
      <c r="F7" s="850"/>
      <c r="G7" s="850"/>
      <c r="H7" s="851"/>
      <c r="I7" s="921"/>
      <c r="J7" s="850"/>
      <c r="K7" s="850"/>
      <c r="L7" s="850"/>
      <c r="M7" s="851"/>
      <c r="N7" s="925"/>
      <c r="O7" s="926"/>
      <c r="P7" s="926"/>
      <c r="Q7" s="926"/>
      <c r="R7" s="926"/>
      <c r="S7" s="927"/>
      <c r="T7" s="828"/>
      <c r="U7" s="828"/>
      <c r="V7" s="828"/>
      <c r="W7" s="828"/>
      <c r="X7" s="828"/>
      <c r="Y7" s="829"/>
      <c r="Z7" s="930"/>
      <c r="AA7" s="930"/>
      <c r="AB7" s="930"/>
      <c r="AC7" s="930"/>
      <c r="AD7" s="930"/>
      <c r="AE7" s="931"/>
      <c r="AF7" s="921"/>
      <c r="AG7" s="850"/>
      <c r="AH7" s="850"/>
      <c r="AI7" s="850"/>
      <c r="AJ7" s="850"/>
      <c r="AK7" s="850"/>
      <c r="AL7" s="850"/>
      <c r="AM7" s="850"/>
      <c r="AN7" s="850"/>
      <c r="AO7" s="850"/>
      <c r="AP7" s="947"/>
      <c r="AQ7" s="811"/>
      <c r="AR7" s="811"/>
      <c r="AU7" s="710" t="s">
        <v>602</v>
      </c>
      <c r="AV7" s="711" t="s">
        <v>601</v>
      </c>
      <c r="AW7" s="710"/>
    </row>
    <row r="8" spans="1:51" ht="13.15" customHeight="1">
      <c r="A8" s="673">
        <v>1</v>
      </c>
      <c r="B8" s="880"/>
      <c r="C8" s="843"/>
      <c r="D8" s="843"/>
      <c r="E8" s="843"/>
      <c r="F8" s="843"/>
      <c r="G8" s="843"/>
      <c r="H8" s="844"/>
      <c r="I8" s="842"/>
      <c r="J8" s="843"/>
      <c r="K8" s="843"/>
      <c r="L8" s="843"/>
      <c r="M8" s="844"/>
      <c r="N8" s="845"/>
      <c r="O8" s="846"/>
      <c r="P8" s="709" t="s">
        <v>591</v>
      </c>
      <c r="Q8" s="846"/>
      <c r="R8" s="846"/>
      <c r="S8" s="708" t="s">
        <v>590</v>
      </c>
      <c r="T8" s="847"/>
      <c r="U8" s="847"/>
      <c r="V8" s="709" t="s">
        <v>591</v>
      </c>
      <c r="W8" s="846"/>
      <c r="X8" s="846"/>
      <c r="Y8" s="708" t="s">
        <v>590</v>
      </c>
      <c r="Z8" s="840">
        <f t="shared" ref="Z8:Z39" si="0">(N8+T8)+QUOTIENT((Q8+W8),12)</f>
        <v>0</v>
      </c>
      <c r="AA8" s="841"/>
      <c r="AB8" s="707" t="s">
        <v>591</v>
      </c>
      <c r="AC8" s="841">
        <f t="shared" ref="AC8:AC39" si="1">MOD(Q8+W8,12)</f>
        <v>0</v>
      </c>
      <c r="AD8" s="841"/>
      <c r="AE8" s="706" t="s">
        <v>590</v>
      </c>
      <c r="AF8" s="942"/>
      <c r="AG8" s="943"/>
      <c r="AH8" s="847"/>
      <c r="AI8" s="847"/>
      <c r="AJ8" s="705" t="s">
        <v>591</v>
      </c>
      <c r="AK8" s="944"/>
      <c r="AL8" s="944"/>
      <c r="AM8" s="705" t="s">
        <v>599</v>
      </c>
      <c r="AN8" s="944"/>
      <c r="AO8" s="944"/>
      <c r="AP8" s="704" t="s">
        <v>598</v>
      </c>
      <c r="AQ8" s="735"/>
      <c r="AR8" s="735"/>
      <c r="AU8" s="703">
        <f>+IF(AND(Z8&gt;=7,OR(I8="家庭的保育補助者",I8="家庭的保育者",I8="保育士",I8="保育教諭",I8="教諭",I8="副園長(有資格者)",I8="教頭(有資格者)")),1,0)</f>
        <v>0</v>
      </c>
      <c r="AV8" s="683">
        <f t="shared" ref="AV8:AV39" si="2">+IF(AND(Z8&gt;=7,OR(I8="栄養士",I8="調理員")),1,0)</f>
        <v>0</v>
      </c>
      <c r="AX8" s="702"/>
      <c r="AY8" s="701"/>
    </row>
    <row r="9" spans="1:51" ht="13.15" customHeight="1">
      <c r="A9" s="673">
        <v>2</v>
      </c>
      <c r="B9" s="880"/>
      <c r="C9" s="822"/>
      <c r="D9" s="819"/>
      <c r="E9" s="819"/>
      <c r="F9" s="819"/>
      <c r="G9" s="819"/>
      <c r="H9" s="820"/>
      <c r="I9" s="818"/>
      <c r="J9" s="819"/>
      <c r="K9" s="819"/>
      <c r="L9" s="819"/>
      <c r="M9" s="820"/>
      <c r="N9" s="821"/>
      <c r="O9" s="814"/>
      <c r="P9" s="700" t="s">
        <v>591</v>
      </c>
      <c r="Q9" s="814"/>
      <c r="R9" s="814"/>
      <c r="S9" s="699" t="s">
        <v>590</v>
      </c>
      <c r="T9" s="814"/>
      <c r="U9" s="814"/>
      <c r="V9" s="700" t="s">
        <v>591</v>
      </c>
      <c r="W9" s="814"/>
      <c r="X9" s="814"/>
      <c r="Y9" s="699" t="s">
        <v>590</v>
      </c>
      <c r="Z9" s="815">
        <f t="shared" si="0"/>
        <v>0</v>
      </c>
      <c r="AA9" s="816"/>
      <c r="AB9" s="698" t="s">
        <v>591</v>
      </c>
      <c r="AC9" s="816">
        <f t="shared" si="1"/>
        <v>0</v>
      </c>
      <c r="AD9" s="816"/>
      <c r="AE9" s="694" t="s">
        <v>590</v>
      </c>
      <c r="AF9" s="812"/>
      <c r="AG9" s="813"/>
      <c r="AH9" s="952"/>
      <c r="AI9" s="952"/>
      <c r="AJ9" s="697" t="s">
        <v>591</v>
      </c>
      <c r="AK9" s="817"/>
      <c r="AL9" s="817"/>
      <c r="AM9" s="697" t="s">
        <v>599</v>
      </c>
      <c r="AN9" s="817"/>
      <c r="AO9" s="817"/>
      <c r="AP9" s="696" t="s">
        <v>598</v>
      </c>
      <c r="AQ9" s="735"/>
      <c r="AR9" s="735"/>
      <c r="AU9" s="703">
        <f t="shared" ref="AU9:AU72" si="3">+IF(AND(Z9&gt;=7,OR(I9="家庭的保育補助者",I9="家庭的保育者",I9="保育士",I9="保育教諭",I9="教諭",I9="副園長(有資格者)",I9="教頭(有資格者)")),1,0)</f>
        <v>0</v>
      </c>
      <c r="AV9" s="683">
        <f t="shared" si="2"/>
        <v>0</v>
      </c>
      <c r="AX9" s="691"/>
      <c r="AY9" s="685"/>
    </row>
    <row r="10" spans="1:51" ht="13.15" customHeight="1">
      <c r="A10" s="673">
        <v>3</v>
      </c>
      <c r="B10" s="880"/>
      <c r="C10" s="822"/>
      <c r="D10" s="819"/>
      <c r="E10" s="819"/>
      <c r="F10" s="819"/>
      <c r="G10" s="819"/>
      <c r="H10" s="820"/>
      <c r="I10" s="818"/>
      <c r="J10" s="819"/>
      <c r="K10" s="819"/>
      <c r="L10" s="819"/>
      <c r="M10" s="820"/>
      <c r="N10" s="821"/>
      <c r="O10" s="814"/>
      <c r="P10" s="700" t="s">
        <v>591</v>
      </c>
      <c r="Q10" s="814"/>
      <c r="R10" s="814"/>
      <c r="S10" s="699" t="s">
        <v>590</v>
      </c>
      <c r="T10" s="814"/>
      <c r="U10" s="814"/>
      <c r="V10" s="700" t="s">
        <v>591</v>
      </c>
      <c r="W10" s="814"/>
      <c r="X10" s="814"/>
      <c r="Y10" s="699" t="s">
        <v>590</v>
      </c>
      <c r="Z10" s="815">
        <f t="shared" si="0"/>
        <v>0</v>
      </c>
      <c r="AA10" s="816"/>
      <c r="AB10" s="698" t="s">
        <v>591</v>
      </c>
      <c r="AC10" s="816">
        <f t="shared" si="1"/>
        <v>0</v>
      </c>
      <c r="AD10" s="816"/>
      <c r="AE10" s="694" t="s">
        <v>590</v>
      </c>
      <c r="AF10" s="812"/>
      <c r="AG10" s="813"/>
      <c r="AH10" s="814"/>
      <c r="AI10" s="814"/>
      <c r="AJ10" s="697" t="s">
        <v>591</v>
      </c>
      <c r="AK10" s="817"/>
      <c r="AL10" s="817"/>
      <c r="AM10" s="697" t="s">
        <v>599</v>
      </c>
      <c r="AN10" s="817"/>
      <c r="AO10" s="817"/>
      <c r="AP10" s="696" t="s">
        <v>598</v>
      </c>
      <c r="AQ10" s="735"/>
      <c r="AR10" s="735"/>
      <c r="AU10" s="703">
        <f t="shared" si="3"/>
        <v>0</v>
      </c>
      <c r="AV10" s="683">
        <f t="shared" si="2"/>
        <v>0</v>
      </c>
      <c r="AX10" s="691"/>
      <c r="AY10" s="685"/>
    </row>
    <row r="11" spans="1:51" ht="13.15" customHeight="1">
      <c r="A11" s="673">
        <v>4</v>
      </c>
      <c r="B11" s="880"/>
      <c r="C11" s="822"/>
      <c r="D11" s="819"/>
      <c r="E11" s="819"/>
      <c r="F11" s="819"/>
      <c r="G11" s="819"/>
      <c r="H11" s="820"/>
      <c r="I11" s="818"/>
      <c r="J11" s="819"/>
      <c r="K11" s="819"/>
      <c r="L11" s="819"/>
      <c r="M11" s="820"/>
      <c r="N11" s="821"/>
      <c r="O11" s="814"/>
      <c r="P11" s="700" t="s">
        <v>591</v>
      </c>
      <c r="Q11" s="814"/>
      <c r="R11" s="814"/>
      <c r="S11" s="699" t="s">
        <v>590</v>
      </c>
      <c r="T11" s="814"/>
      <c r="U11" s="814"/>
      <c r="V11" s="700" t="s">
        <v>591</v>
      </c>
      <c r="W11" s="814"/>
      <c r="X11" s="814"/>
      <c r="Y11" s="699" t="s">
        <v>590</v>
      </c>
      <c r="Z11" s="815">
        <f t="shared" si="0"/>
        <v>0</v>
      </c>
      <c r="AA11" s="816"/>
      <c r="AB11" s="698" t="s">
        <v>591</v>
      </c>
      <c r="AC11" s="816">
        <f t="shared" si="1"/>
        <v>0</v>
      </c>
      <c r="AD11" s="816"/>
      <c r="AE11" s="694" t="s">
        <v>590</v>
      </c>
      <c r="AF11" s="812"/>
      <c r="AG11" s="813"/>
      <c r="AH11" s="814"/>
      <c r="AI11" s="814"/>
      <c r="AJ11" s="697" t="s">
        <v>591</v>
      </c>
      <c r="AK11" s="817"/>
      <c r="AL11" s="817"/>
      <c r="AM11" s="697" t="s">
        <v>599</v>
      </c>
      <c r="AN11" s="817"/>
      <c r="AO11" s="817"/>
      <c r="AP11" s="696" t="s">
        <v>598</v>
      </c>
      <c r="AQ11" s="735"/>
      <c r="AR11" s="735"/>
      <c r="AU11" s="703">
        <f t="shared" si="3"/>
        <v>0</v>
      </c>
      <c r="AV11" s="683">
        <f t="shared" si="2"/>
        <v>0</v>
      </c>
      <c r="AX11" s="691"/>
      <c r="AY11" s="685"/>
    </row>
    <row r="12" spans="1:51" ht="13.15" customHeight="1">
      <c r="A12" s="673">
        <v>5</v>
      </c>
      <c r="B12" s="880"/>
      <c r="C12" s="822"/>
      <c r="D12" s="819"/>
      <c r="E12" s="819"/>
      <c r="F12" s="819"/>
      <c r="G12" s="819"/>
      <c r="H12" s="820"/>
      <c r="I12" s="818"/>
      <c r="J12" s="819"/>
      <c r="K12" s="819"/>
      <c r="L12" s="819"/>
      <c r="M12" s="820"/>
      <c r="N12" s="821"/>
      <c r="O12" s="814"/>
      <c r="P12" s="700" t="s">
        <v>591</v>
      </c>
      <c r="Q12" s="814"/>
      <c r="R12" s="814"/>
      <c r="S12" s="699" t="s">
        <v>590</v>
      </c>
      <c r="T12" s="814"/>
      <c r="U12" s="814"/>
      <c r="V12" s="700" t="s">
        <v>591</v>
      </c>
      <c r="W12" s="814"/>
      <c r="X12" s="814"/>
      <c r="Y12" s="699" t="s">
        <v>590</v>
      </c>
      <c r="Z12" s="815">
        <f t="shared" si="0"/>
        <v>0</v>
      </c>
      <c r="AA12" s="816"/>
      <c r="AB12" s="698" t="s">
        <v>591</v>
      </c>
      <c r="AC12" s="816">
        <f t="shared" si="1"/>
        <v>0</v>
      </c>
      <c r="AD12" s="816"/>
      <c r="AE12" s="694" t="s">
        <v>590</v>
      </c>
      <c r="AF12" s="812"/>
      <c r="AG12" s="813"/>
      <c r="AH12" s="814"/>
      <c r="AI12" s="814"/>
      <c r="AJ12" s="697" t="s">
        <v>591</v>
      </c>
      <c r="AK12" s="817"/>
      <c r="AL12" s="817"/>
      <c r="AM12" s="697" t="s">
        <v>599</v>
      </c>
      <c r="AN12" s="817"/>
      <c r="AO12" s="817"/>
      <c r="AP12" s="696" t="s">
        <v>598</v>
      </c>
      <c r="AQ12" s="735"/>
      <c r="AR12" s="735"/>
      <c r="AU12" s="703">
        <f t="shared" si="3"/>
        <v>0</v>
      </c>
      <c r="AV12" s="683">
        <f t="shared" si="2"/>
        <v>0</v>
      </c>
      <c r="AX12" s="691"/>
      <c r="AY12" s="685"/>
    </row>
    <row r="13" spans="1:51" ht="13.15" customHeight="1">
      <c r="A13" s="673">
        <v>6</v>
      </c>
      <c r="B13" s="880"/>
      <c r="C13" s="822"/>
      <c r="D13" s="819"/>
      <c r="E13" s="819"/>
      <c r="F13" s="819"/>
      <c r="G13" s="819"/>
      <c r="H13" s="820"/>
      <c r="I13" s="818"/>
      <c r="J13" s="819"/>
      <c r="K13" s="819"/>
      <c r="L13" s="819"/>
      <c r="M13" s="820"/>
      <c r="N13" s="821"/>
      <c r="O13" s="814"/>
      <c r="P13" s="700" t="s">
        <v>591</v>
      </c>
      <c r="Q13" s="814"/>
      <c r="R13" s="814"/>
      <c r="S13" s="699" t="s">
        <v>590</v>
      </c>
      <c r="T13" s="814"/>
      <c r="U13" s="814"/>
      <c r="V13" s="700" t="s">
        <v>591</v>
      </c>
      <c r="W13" s="814"/>
      <c r="X13" s="814"/>
      <c r="Y13" s="699" t="s">
        <v>590</v>
      </c>
      <c r="Z13" s="815">
        <f t="shared" si="0"/>
        <v>0</v>
      </c>
      <c r="AA13" s="816"/>
      <c r="AB13" s="698" t="s">
        <v>591</v>
      </c>
      <c r="AC13" s="816">
        <f t="shared" si="1"/>
        <v>0</v>
      </c>
      <c r="AD13" s="816"/>
      <c r="AE13" s="694" t="s">
        <v>590</v>
      </c>
      <c r="AF13" s="812"/>
      <c r="AG13" s="813"/>
      <c r="AH13" s="814"/>
      <c r="AI13" s="814"/>
      <c r="AJ13" s="697" t="s">
        <v>591</v>
      </c>
      <c r="AK13" s="817"/>
      <c r="AL13" s="817"/>
      <c r="AM13" s="697" t="s">
        <v>599</v>
      </c>
      <c r="AN13" s="817"/>
      <c r="AO13" s="817"/>
      <c r="AP13" s="696" t="s">
        <v>598</v>
      </c>
      <c r="AQ13" s="735"/>
      <c r="AR13" s="735"/>
      <c r="AU13" s="703">
        <f t="shared" si="3"/>
        <v>0</v>
      </c>
      <c r="AV13" s="683">
        <f t="shared" si="2"/>
        <v>0</v>
      </c>
      <c r="AX13" s="691"/>
      <c r="AY13" s="685"/>
    </row>
    <row r="14" spans="1:51" ht="13.15" customHeight="1">
      <c r="A14" s="673">
        <v>7</v>
      </c>
      <c r="B14" s="880"/>
      <c r="C14" s="822"/>
      <c r="D14" s="819"/>
      <c r="E14" s="819"/>
      <c r="F14" s="819"/>
      <c r="G14" s="819"/>
      <c r="H14" s="820"/>
      <c r="I14" s="818"/>
      <c r="J14" s="819"/>
      <c r="K14" s="819"/>
      <c r="L14" s="819"/>
      <c r="M14" s="820"/>
      <c r="N14" s="821"/>
      <c r="O14" s="814"/>
      <c r="P14" s="700" t="s">
        <v>591</v>
      </c>
      <c r="Q14" s="814"/>
      <c r="R14" s="814"/>
      <c r="S14" s="699" t="s">
        <v>590</v>
      </c>
      <c r="T14" s="814"/>
      <c r="U14" s="814"/>
      <c r="V14" s="700" t="s">
        <v>591</v>
      </c>
      <c r="W14" s="814"/>
      <c r="X14" s="814"/>
      <c r="Y14" s="699" t="s">
        <v>590</v>
      </c>
      <c r="Z14" s="815">
        <f t="shared" si="0"/>
        <v>0</v>
      </c>
      <c r="AA14" s="816"/>
      <c r="AB14" s="698" t="s">
        <v>591</v>
      </c>
      <c r="AC14" s="816">
        <f t="shared" si="1"/>
        <v>0</v>
      </c>
      <c r="AD14" s="816"/>
      <c r="AE14" s="694" t="s">
        <v>590</v>
      </c>
      <c r="AF14" s="812"/>
      <c r="AG14" s="813"/>
      <c r="AH14" s="814"/>
      <c r="AI14" s="814"/>
      <c r="AJ14" s="697" t="s">
        <v>591</v>
      </c>
      <c r="AK14" s="817"/>
      <c r="AL14" s="817"/>
      <c r="AM14" s="697" t="s">
        <v>599</v>
      </c>
      <c r="AN14" s="817"/>
      <c r="AO14" s="817"/>
      <c r="AP14" s="696" t="s">
        <v>598</v>
      </c>
      <c r="AQ14" s="735"/>
      <c r="AR14" s="735"/>
      <c r="AU14" s="703">
        <f t="shared" si="3"/>
        <v>0</v>
      </c>
      <c r="AV14" s="683">
        <f t="shared" si="2"/>
        <v>0</v>
      </c>
      <c r="AX14" s="691"/>
      <c r="AY14" s="685"/>
    </row>
    <row r="15" spans="1:51" ht="13.15" customHeight="1">
      <c r="A15" s="673">
        <v>8</v>
      </c>
      <c r="B15" s="880"/>
      <c r="C15" s="822"/>
      <c r="D15" s="819"/>
      <c r="E15" s="819"/>
      <c r="F15" s="819"/>
      <c r="G15" s="819"/>
      <c r="H15" s="820"/>
      <c r="I15" s="818"/>
      <c r="J15" s="819"/>
      <c r="K15" s="819"/>
      <c r="L15" s="819"/>
      <c r="M15" s="820"/>
      <c r="N15" s="821"/>
      <c r="O15" s="814"/>
      <c r="P15" s="700" t="s">
        <v>591</v>
      </c>
      <c r="Q15" s="814"/>
      <c r="R15" s="814"/>
      <c r="S15" s="699" t="s">
        <v>590</v>
      </c>
      <c r="T15" s="814"/>
      <c r="U15" s="814"/>
      <c r="V15" s="700" t="s">
        <v>591</v>
      </c>
      <c r="W15" s="814"/>
      <c r="X15" s="814"/>
      <c r="Y15" s="699" t="s">
        <v>590</v>
      </c>
      <c r="Z15" s="815">
        <f t="shared" si="0"/>
        <v>0</v>
      </c>
      <c r="AA15" s="816"/>
      <c r="AB15" s="698" t="s">
        <v>591</v>
      </c>
      <c r="AC15" s="816">
        <f t="shared" si="1"/>
        <v>0</v>
      </c>
      <c r="AD15" s="816"/>
      <c r="AE15" s="694" t="s">
        <v>590</v>
      </c>
      <c r="AF15" s="812"/>
      <c r="AG15" s="813"/>
      <c r="AH15" s="814"/>
      <c r="AI15" s="814"/>
      <c r="AJ15" s="697" t="s">
        <v>591</v>
      </c>
      <c r="AK15" s="817"/>
      <c r="AL15" s="817"/>
      <c r="AM15" s="697" t="s">
        <v>599</v>
      </c>
      <c r="AN15" s="817"/>
      <c r="AO15" s="817"/>
      <c r="AP15" s="696" t="s">
        <v>598</v>
      </c>
      <c r="AQ15" s="735"/>
      <c r="AR15" s="735"/>
      <c r="AU15" s="703">
        <f t="shared" si="3"/>
        <v>0</v>
      </c>
      <c r="AV15" s="683">
        <f t="shared" si="2"/>
        <v>0</v>
      </c>
      <c r="AX15" s="691"/>
      <c r="AY15" s="685"/>
    </row>
    <row r="16" spans="1:51" ht="13.15" customHeight="1">
      <c r="A16" s="673">
        <v>9</v>
      </c>
      <c r="B16" s="880"/>
      <c r="C16" s="822"/>
      <c r="D16" s="819"/>
      <c r="E16" s="819"/>
      <c r="F16" s="819"/>
      <c r="G16" s="819"/>
      <c r="H16" s="820"/>
      <c r="I16" s="818"/>
      <c r="J16" s="819"/>
      <c r="K16" s="819"/>
      <c r="L16" s="819"/>
      <c r="M16" s="820"/>
      <c r="N16" s="821"/>
      <c r="O16" s="814"/>
      <c r="P16" s="700" t="s">
        <v>591</v>
      </c>
      <c r="Q16" s="814"/>
      <c r="R16" s="814"/>
      <c r="S16" s="699" t="s">
        <v>590</v>
      </c>
      <c r="T16" s="814"/>
      <c r="U16" s="814"/>
      <c r="V16" s="700" t="s">
        <v>591</v>
      </c>
      <c r="W16" s="814"/>
      <c r="X16" s="814"/>
      <c r="Y16" s="699" t="s">
        <v>590</v>
      </c>
      <c r="Z16" s="815">
        <f t="shared" si="0"/>
        <v>0</v>
      </c>
      <c r="AA16" s="816"/>
      <c r="AB16" s="698" t="s">
        <v>591</v>
      </c>
      <c r="AC16" s="816">
        <f t="shared" si="1"/>
        <v>0</v>
      </c>
      <c r="AD16" s="816"/>
      <c r="AE16" s="694" t="s">
        <v>590</v>
      </c>
      <c r="AF16" s="812"/>
      <c r="AG16" s="813"/>
      <c r="AH16" s="814"/>
      <c r="AI16" s="814"/>
      <c r="AJ16" s="697" t="s">
        <v>591</v>
      </c>
      <c r="AK16" s="817"/>
      <c r="AL16" s="817"/>
      <c r="AM16" s="697" t="s">
        <v>599</v>
      </c>
      <c r="AN16" s="817"/>
      <c r="AO16" s="817"/>
      <c r="AP16" s="696" t="s">
        <v>598</v>
      </c>
      <c r="AQ16" s="735"/>
      <c r="AR16" s="735"/>
      <c r="AU16" s="703">
        <f t="shared" si="3"/>
        <v>0</v>
      </c>
      <c r="AV16" s="683">
        <f t="shared" si="2"/>
        <v>0</v>
      </c>
      <c r="AX16" s="691"/>
      <c r="AY16" s="685"/>
    </row>
    <row r="17" spans="1:51" ht="13.15" customHeight="1">
      <c r="A17" s="673">
        <v>10</v>
      </c>
      <c r="B17" s="880"/>
      <c r="C17" s="822"/>
      <c r="D17" s="819"/>
      <c r="E17" s="819"/>
      <c r="F17" s="819"/>
      <c r="G17" s="819"/>
      <c r="H17" s="820"/>
      <c r="I17" s="818"/>
      <c r="J17" s="819"/>
      <c r="K17" s="819"/>
      <c r="L17" s="819"/>
      <c r="M17" s="820"/>
      <c r="N17" s="821"/>
      <c r="O17" s="814"/>
      <c r="P17" s="700" t="s">
        <v>591</v>
      </c>
      <c r="Q17" s="814"/>
      <c r="R17" s="814"/>
      <c r="S17" s="699" t="s">
        <v>600</v>
      </c>
      <c r="T17" s="814"/>
      <c r="U17" s="814"/>
      <c r="V17" s="700" t="s">
        <v>591</v>
      </c>
      <c r="W17" s="814"/>
      <c r="X17" s="814"/>
      <c r="Y17" s="699" t="s">
        <v>600</v>
      </c>
      <c r="Z17" s="815">
        <f t="shared" si="0"/>
        <v>0</v>
      </c>
      <c r="AA17" s="816"/>
      <c r="AB17" s="698" t="s">
        <v>591</v>
      </c>
      <c r="AC17" s="816">
        <f t="shared" si="1"/>
        <v>0</v>
      </c>
      <c r="AD17" s="816"/>
      <c r="AE17" s="694" t="s">
        <v>590</v>
      </c>
      <c r="AF17" s="812"/>
      <c r="AG17" s="813"/>
      <c r="AH17" s="814"/>
      <c r="AI17" s="814"/>
      <c r="AJ17" s="697" t="s">
        <v>591</v>
      </c>
      <c r="AK17" s="817"/>
      <c r="AL17" s="817"/>
      <c r="AM17" s="697" t="s">
        <v>599</v>
      </c>
      <c r="AN17" s="817"/>
      <c r="AO17" s="817"/>
      <c r="AP17" s="696" t="s">
        <v>598</v>
      </c>
      <c r="AQ17" s="735"/>
      <c r="AR17" s="735"/>
      <c r="AU17" s="703">
        <f t="shared" si="3"/>
        <v>0</v>
      </c>
      <c r="AV17" s="683">
        <f t="shared" si="2"/>
        <v>0</v>
      </c>
      <c r="AX17" s="691"/>
      <c r="AY17" s="685"/>
    </row>
    <row r="18" spans="1:51" ht="13.15" customHeight="1">
      <c r="A18" s="673">
        <v>11</v>
      </c>
      <c r="B18" s="880"/>
      <c r="C18" s="822"/>
      <c r="D18" s="819"/>
      <c r="E18" s="819"/>
      <c r="F18" s="819"/>
      <c r="G18" s="819"/>
      <c r="H18" s="820"/>
      <c r="I18" s="818"/>
      <c r="J18" s="819"/>
      <c r="K18" s="819"/>
      <c r="L18" s="819"/>
      <c r="M18" s="820"/>
      <c r="N18" s="821"/>
      <c r="O18" s="814"/>
      <c r="P18" s="700" t="s">
        <v>591</v>
      </c>
      <c r="Q18" s="814"/>
      <c r="R18" s="814"/>
      <c r="S18" s="699" t="s">
        <v>600</v>
      </c>
      <c r="T18" s="814"/>
      <c r="U18" s="814"/>
      <c r="V18" s="700" t="s">
        <v>591</v>
      </c>
      <c r="W18" s="814"/>
      <c r="X18" s="814"/>
      <c r="Y18" s="699" t="s">
        <v>600</v>
      </c>
      <c r="Z18" s="815">
        <f t="shared" si="0"/>
        <v>0</v>
      </c>
      <c r="AA18" s="816"/>
      <c r="AB18" s="698" t="s">
        <v>591</v>
      </c>
      <c r="AC18" s="816">
        <f t="shared" si="1"/>
        <v>0</v>
      </c>
      <c r="AD18" s="816"/>
      <c r="AE18" s="694" t="s">
        <v>590</v>
      </c>
      <c r="AF18" s="812"/>
      <c r="AG18" s="813"/>
      <c r="AH18" s="814"/>
      <c r="AI18" s="814"/>
      <c r="AJ18" s="697" t="s">
        <v>591</v>
      </c>
      <c r="AK18" s="817"/>
      <c r="AL18" s="817"/>
      <c r="AM18" s="697" t="s">
        <v>599</v>
      </c>
      <c r="AN18" s="817"/>
      <c r="AO18" s="817"/>
      <c r="AP18" s="696" t="s">
        <v>598</v>
      </c>
      <c r="AQ18" s="735"/>
      <c r="AR18" s="735"/>
      <c r="AU18" s="703">
        <f t="shared" si="3"/>
        <v>0</v>
      </c>
      <c r="AV18" s="683">
        <f t="shared" si="2"/>
        <v>0</v>
      </c>
      <c r="AX18" s="691"/>
      <c r="AY18" s="685"/>
    </row>
    <row r="19" spans="1:51" ht="13.15" customHeight="1">
      <c r="A19" s="673">
        <v>12</v>
      </c>
      <c r="B19" s="880"/>
      <c r="C19" s="822"/>
      <c r="D19" s="819"/>
      <c r="E19" s="819"/>
      <c r="F19" s="819"/>
      <c r="G19" s="819"/>
      <c r="H19" s="820"/>
      <c r="I19" s="818"/>
      <c r="J19" s="819"/>
      <c r="K19" s="819"/>
      <c r="L19" s="819"/>
      <c r="M19" s="820"/>
      <c r="N19" s="821"/>
      <c r="O19" s="814"/>
      <c r="P19" s="700" t="s">
        <v>591</v>
      </c>
      <c r="Q19" s="814"/>
      <c r="R19" s="814"/>
      <c r="S19" s="699" t="s">
        <v>600</v>
      </c>
      <c r="T19" s="814"/>
      <c r="U19" s="814"/>
      <c r="V19" s="700" t="s">
        <v>591</v>
      </c>
      <c r="W19" s="814"/>
      <c r="X19" s="814"/>
      <c r="Y19" s="699" t="s">
        <v>600</v>
      </c>
      <c r="Z19" s="815">
        <f t="shared" si="0"/>
        <v>0</v>
      </c>
      <c r="AA19" s="816"/>
      <c r="AB19" s="698" t="s">
        <v>591</v>
      </c>
      <c r="AC19" s="816">
        <f t="shared" si="1"/>
        <v>0</v>
      </c>
      <c r="AD19" s="816"/>
      <c r="AE19" s="694" t="s">
        <v>590</v>
      </c>
      <c r="AF19" s="812"/>
      <c r="AG19" s="813"/>
      <c r="AH19" s="814"/>
      <c r="AI19" s="814"/>
      <c r="AJ19" s="697" t="s">
        <v>591</v>
      </c>
      <c r="AK19" s="817"/>
      <c r="AL19" s="817"/>
      <c r="AM19" s="697" t="s">
        <v>599</v>
      </c>
      <c r="AN19" s="817"/>
      <c r="AO19" s="817"/>
      <c r="AP19" s="696" t="s">
        <v>598</v>
      </c>
      <c r="AQ19" s="735"/>
      <c r="AR19" s="735"/>
      <c r="AU19" s="703">
        <f t="shared" si="3"/>
        <v>0</v>
      </c>
      <c r="AV19" s="683">
        <f t="shared" si="2"/>
        <v>0</v>
      </c>
      <c r="AX19" s="691"/>
      <c r="AY19" s="685"/>
    </row>
    <row r="20" spans="1:51" ht="13.15" customHeight="1">
      <c r="A20" s="673">
        <v>13</v>
      </c>
      <c r="B20" s="880"/>
      <c r="C20" s="822"/>
      <c r="D20" s="819"/>
      <c r="E20" s="819"/>
      <c r="F20" s="819"/>
      <c r="G20" s="819"/>
      <c r="H20" s="820"/>
      <c r="I20" s="818"/>
      <c r="J20" s="819"/>
      <c r="K20" s="819"/>
      <c r="L20" s="819"/>
      <c r="M20" s="820"/>
      <c r="N20" s="821"/>
      <c r="O20" s="814"/>
      <c r="P20" s="700" t="s">
        <v>591</v>
      </c>
      <c r="Q20" s="814"/>
      <c r="R20" s="814"/>
      <c r="S20" s="699" t="s">
        <v>600</v>
      </c>
      <c r="T20" s="814"/>
      <c r="U20" s="814"/>
      <c r="V20" s="700" t="s">
        <v>591</v>
      </c>
      <c r="W20" s="814"/>
      <c r="X20" s="814"/>
      <c r="Y20" s="699" t="s">
        <v>600</v>
      </c>
      <c r="Z20" s="815">
        <f t="shared" si="0"/>
        <v>0</v>
      </c>
      <c r="AA20" s="816"/>
      <c r="AB20" s="698" t="s">
        <v>591</v>
      </c>
      <c r="AC20" s="816">
        <f t="shared" si="1"/>
        <v>0</v>
      </c>
      <c r="AD20" s="816"/>
      <c r="AE20" s="694" t="s">
        <v>590</v>
      </c>
      <c r="AF20" s="812"/>
      <c r="AG20" s="813"/>
      <c r="AH20" s="814"/>
      <c r="AI20" s="814"/>
      <c r="AJ20" s="697" t="s">
        <v>591</v>
      </c>
      <c r="AK20" s="817"/>
      <c r="AL20" s="817"/>
      <c r="AM20" s="697" t="s">
        <v>599</v>
      </c>
      <c r="AN20" s="817"/>
      <c r="AO20" s="817"/>
      <c r="AP20" s="696" t="s">
        <v>598</v>
      </c>
      <c r="AQ20" s="735"/>
      <c r="AR20" s="735"/>
      <c r="AU20" s="703">
        <f t="shared" si="3"/>
        <v>0</v>
      </c>
      <c r="AV20" s="683">
        <f t="shared" si="2"/>
        <v>0</v>
      </c>
      <c r="AX20" s="691"/>
      <c r="AY20" s="685"/>
    </row>
    <row r="21" spans="1:51" ht="13.15" customHeight="1">
      <c r="A21" s="673">
        <v>14</v>
      </c>
      <c r="B21" s="880"/>
      <c r="C21" s="822"/>
      <c r="D21" s="819"/>
      <c r="E21" s="819"/>
      <c r="F21" s="819"/>
      <c r="G21" s="819"/>
      <c r="H21" s="820"/>
      <c r="I21" s="818"/>
      <c r="J21" s="819"/>
      <c r="K21" s="819"/>
      <c r="L21" s="819"/>
      <c r="M21" s="820"/>
      <c r="N21" s="821"/>
      <c r="O21" s="814"/>
      <c r="P21" s="700" t="s">
        <v>591</v>
      </c>
      <c r="Q21" s="814"/>
      <c r="R21" s="814"/>
      <c r="S21" s="699" t="s">
        <v>600</v>
      </c>
      <c r="T21" s="814"/>
      <c r="U21" s="814"/>
      <c r="V21" s="700" t="s">
        <v>591</v>
      </c>
      <c r="W21" s="814"/>
      <c r="X21" s="814"/>
      <c r="Y21" s="699" t="s">
        <v>600</v>
      </c>
      <c r="Z21" s="815">
        <f t="shared" si="0"/>
        <v>0</v>
      </c>
      <c r="AA21" s="816"/>
      <c r="AB21" s="698" t="s">
        <v>591</v>
      </c>
      <c r="AC21" s="816">
        <f t="shared" si="1"/>
        <v>0</v>
      </c>
      <c r="AD21" s="816"/>
      <c r="AE21" s="694" t="s">
        <v>590</v>
      </c>
      <c r="AF21" s="812"/>
      <c r="AG21" s="813"/>
      <c r="AH21" s="814"/>
      <c r="AI21" s="814"/>
      <c r="AJ21" s="697" t="s">
        <v>591</v>
      </c>
      <c r="AK21" s="817"/>
      <c r="AL21" s="817"/>
      <c r="AM21" s="697" t="s">
        <v>599</v>
      </c>
      <c r="AN21" s="817"/>
      <c r="AO21" s="817"/>
      <c r="AP21" s="696" t="s">
        <v>598</v>
      </c>
      <c r="AQ21" s="735"/>
      <c r="AR21" s="735"/>
      <c r="AU21" s="703">
        <f t="shared" si="3"/>
        <v>0</v>
      </c>
      <c r="AV21" s="683">
        <f t="shared" si="2"/>
        <v>0</v>
      </c>
      <c r="AX21" s="691"/>
      <c r="AY21" s="685"/>
    </row>
    <row r="22" spans="1:51" ht="13.15" customHeight="1">
      <c r="A22" s="673">
        <v>15</v>
      </c>
      <c r="B22" s="880"/>
      <c r="C22" s="822"/>
      <c r="D22" s="819"/>
      <c r="E22" s="819"/>
      <c r="F22" s="819"/>
      <c r="G22" s="819"/>
      <c r="H22" s="820"/>
      <c r="I22" s="818"/>
      <c r="J22" s="819"/>
      <c r="K22" s="819"/>
      <c r="L22" s="819"/>
      <c r="M22" s="820"/>
      <c r="N22" s="821"/>
      <c r="O22" s="814"/>
      <c r="P22" s="700" t="s">
        <v>591</v>
      </c>
      <c r="Q22" s="814"/>
      <c r="R22" s="814"/>
      <c r="S22" s="699" t="s">
        <v>600</v>
      </c>
      <c r="T22" s="814"/>
      <c r="U22" s="814"/>
      <c r="V22" s="700" t="s">
        <v>591</v>
      </c>
      <c r="W22" s="814"/>
      <c r="X22" s="814"/>
      <c r="Y22" s="699" t="s">
        <v>600</v>
      </c>
      <c r="Z22" s="815">
        <f t="shared" si="0"/>
        <v>0</v>
      </c>
      <c r="AA22" s="816"/>
      <c r="AB22" s="698" t="s">
        <v>591</v>
      </c>
      <c r="AC22" s="816">
        <f t="shared" si="1"/>
        <v>0</v>
      </c>
      <c r="AD22" s="816"/>
      <c r="AE22" s="694" t="s">
        <v>590</v>
      </c>
      <c r="AF22" s="812"/>
      <c r="AG22" s="813"/>
      <c r="AH22" s="814"/>
      <c r="AI22" s="814"/>
      <c r="AJ22" s="697" t="s">
        <v>591</v>
      </c>
      <c r="AK22" s="817"/>
      <c r="AL22" s="817"/>
      <c r="AM22" s="697" t="s">
        <v>599</v>
      </c>
      <c r="AN22" s="817"/>
      <c r="AO22" s="817"/>
      <c r="AP22" s="696" t="s">
        <v>598</v>
      </c>
      <c r="AQ22" s="735"/>
      <c r="AR22" s="735"/>
      <c r="AU22" s="703">
        <f t="shared" si="3"/>
        <v>0</v>
      </c>
      <c r="AV22" s="683">
        <f t="shared" si="2"/>
        <v>0</v>
      </c>
      <c r="AX22" s="691"/>
      <c r="AY22" s="685"/>
    </row>
    <row r="23" spans="1:51" ht="13.15" customHeight="1">
      <c r="A23" s="673">
        <v>16</v>
      </c>
      <c r="B23" s="880"/>
      <c r="C23" s="822"/>
      <c r="D23" s="819"/>
      <c r="E23" s="819"/>
      <c r="F23" s="819"/>
      <c r="G23" s="819"/>
      <c r="H23" s="820"/>
      <c r="I23" s="818"/>
      <c r="J23" s="819"/>
      <c r="K23" s="819"/>
      <c r="L23" s="819"/>
      <c r="M23" s="820"/>
      <c r="N23" s="821"/>
      <c r="O23" s="814"/>
      <c r="P23" s="700" t="s">
        <v>591</v>
      </c>
      <c r="Q23" s="814"/>
      <c r="R23" s="814"/>
      <c r="S23" s="699" t="s">
        <v>600</v>
      </c>
      <c r="T23" s="814"/>
      <c r="U23" s="814"/>
      <c r="V23" s="700" t="s">
        <v>591</v>
      </c>
      <c r="W23" s="814"/>
      <c r="X23" s="814"/>
      <c r="Y23" s="699" t="s">
        <v>600</v>
      </c>
      <c r="Z23" s="815">
        <f t="shared" si="0"/>
        <v>0</v>
      </c>
      <c r="AA23" s="816"/>
      <c r="AB23" s="698" t="s">
        <v>591</v>
      </c>
      <c r="AC23" s="816">
        <f t="shared" si="1"/>
        <v>0</v>
      </c>
      <c r="AD23" s="816"/>
      <c r="AE23" s="694" t="s">
        <v>590</v>
      </c>
      <c r="AF23" s="812"/>
      <c r="AG23" s="813"/>
      <c r="AH23" s="814"/>
      <c r="AI23" s="814"/>
      <c r="AJ23" s="697" t="s">
        <v>591</v>
      </c>
      <c r="AK23" s="817"/>
      <c r="AL23" s="817"/>
      <c r="AM23" s="697" t="s">
        <v>599</v>
      </c>
      <c r="AN23" s="817"/>
      <c r="AO23" s="817"/>
      <c r="AP23" s="696" t="s">
        <v>598</v>
      </c>
      <c r="AQ23" s="735"/>
      <c r="AR23" s="735"/>
      <c r="AU23" s="703">
        <f t="shared" si="3"/>
        <v>0</v>
      </c>
      <c r="AV23" s="683">
        <f t="shared" si="2"/>
        <v>0</v>
      </c>
      <c r="AX23" s="691"/>
      <c r="AY23" s="685"/>
    </row>
    <row r="24" spans="1:51" ht="13.15" customHeight="1">
      <c r="A24" s="673">
        <v>17</v>
      </c>
      <c r="B24" s="880"/>
      <c r="C24" s="822"/>
      <c r="D24" s="819"/>
      <c r="E24" s="819"/>
      <c r="F24" s="819"/>
      <c r="G24" s="819"/>
      <c r="H24" s="820"/>
      <c r="I24" s="818"/>
      <c r="J24" s="819"/>
      <c r="K24" s="819"/>
      <c r="L24" s="819"/>
      <c r="M24" s="820"/>
      <c r="N24" s="821"/>
      <c r="O24" s="814"/>
      <c r="P24" s="700" t="s">
        <v>591</v>
      </c>
      <c r="Q24" s="814"/>
      <c r="R24" s="814"/>
      <c r="S24" s="699" t="s">
        <v>600</v>
      </c>
      <c r="T24" s="814"/>
      <c r="U24" s="814"/>
      <c r="V24" s="700" t="s">
        <v>591</v>
      </c>
      <c r="W24" s="814"/>
      <c r="X24" s="814"/>
      <c r="Y24" s="699" t="s">
        <v>600</v>
      </c>
      <c r="Z24" s="815">
        <f t="shared" si="0"/>
        <v>0</v>
      </c>
      <c r="AA24" s="816"/>
      <c r="AB24" s="698" t="s">
        <v>591</v>
      </c>
      <c r="AC24" s="816">
        <f t="shared" si="1"/>
        <v>0</v>
      </c>
      <c r="AD24" s="816"/>
      <c r="AE24" s="694" t="s">
        <v>590</v>
      </c>
      <c r="AF24" s="812"/>
      <c r="AG24" s="813"/>
      <c r="AH24" s="814"/>
      <c r="AI24" s="814"/>
      <c r="AJ24" s="697" t="s">
        <v>591</v>
      </c>
      <c r="AK24" s="817"/>
      <c r="AL24" s="817"/>
      <c r="AM24" s="697" t="s">
        <v>599</v>
      </c>
      <c r="AN24" s="817"/>
      <c r="AO24" s="817"/>
      <c r="AP24" s="696" t="s">
        <v>598</v>
      </c>
      <c r="AQ24" s="735"/>
      <c r="AR24" s="735"/>
      <c r="AU24" s="703">
        <f t="shared" si="3"/>
        <v>0</v>
      </c>
      <c r="AV24" s="683">
        <f t="shared" si="2"/>
        <v>0</v>
      </c>
      <c r="AX24" s="691"/>
      <c r="AY24" s="685"/>
    </row>
    <row r="25" spans="1:51" ht="13.15" customHeight="1">
      <c r="A25" s="673">
        <v>18</v>
      </c>
      <c r="B25" s="880"/>
      <c r="C25" s="822"/>
      <c r="D25" s="819"/>
      <c r="E25" s="819"/>
      <c r="F25" s="819"/>
      <c r="G25" s="819"/>
      <c r="H25" s="820"/>
      <c r="I25" s="818"/>
      <c r="J25" s="819"/>
      <c r="K25" s="819"/>
      <c r="L25" s="819"/>
      <c r="M25" s="820"/>
      <c r="N25" s="821"/>
      <c r="O25" s="814"/>
      <c r="P25" s="700" t="s">
        <v>591</v>
      </c>
      <c r="Q25" s="814"/>
      <c r="R25" s="814"/>
      <c r="S25" s="699" t="s">
        <v>600</v>
      </c>
      <c r="T25" s="814"/>
      <c r="U25" s="814"/>
      <c r="V25" s="700" t="s">
        <v>591</v>
      </c>
      <c r="W25" s="814"/>
      <c r="X25" s="814"/>
      <c r="Y25" s="699" t="s">
        <v>600</v>
      </c>
      <c r="Z25" s="815">
        <f t="shared" si="0"/>
        <v>0</v>
      </c>
      <c r="AA25" s="816"/>
      <c r="AB25" s="698" t="s">
        <v>591</v>
      </c>
      <c r="AC25" s="816">
        <f t="shared" si="1"/>
        <v>0</v>
      </c>
      <c r="AD25" s="816"/>
      <c r="AE25" s="694" t="s">
        <v>590</v>
      </c>
      <c r="AF25" s="812"/>
      <c r="AG25" s="813"/>
      <c r="AH25" s="814"/>
      <c r="AI25" s="814"/>
      <c r="AJ25" s="697" t="s">
        <v>591</v>
      </c>
      <c r="AK25" s="817"/>
      <c r="AL25" s="817"/>
      <c r="AM25" s="697" t="s">
        <v>599</v>
      </c>
      <c r="AN25" s="817"/>
      <c r="AO25" s="817"/>
      <c r="AP25" s="696" t="s">
        <v>598</v>
      </c>
      <c r="AQ25" s="735"/>
      <c r="AR25" s="735"/>
      <c r="AU25" s="703">
        <f t="shared" si="3"/>
        <v>0</v>
      </c>
      <c r="AV25" s="683">
        <f t="shared" si="2"/>
        <v>0</v>
      </c>
      <c r="AX25" s="691"/>
      <c r="AY25" s="685"/>
    </row>
    <row r="26" spans="1:51" ht="13.15" customHeight="1">
      <c r="A26" s="673">
        <v>19</v>
      </c>
      <c r="B26" s="880"/>
      <c r="C26" s="822"/>
      <c r="D26" s="819"/>
      <c r="E26" s="819"/>
      <c r="F26" s="819"/>
      <c r="G26" s="819"/>
      <c r="H26" s="820"/>
      <c r="I26" s="818"/>
      <c r="J26" s="819"/>
      <c r="K26" s="819"/>
      <c r="L26" s="819"/>
      <c r="M26" s="820"/>
      <c r="N26" s="821"/>
      <c r="O26" s="814"/>
      <c r="P26" s="700" t="s">
        <v>591</v>
      </c>
      <c r="Q26" s="814"/>
      <c r="R26" s="814"/>
      <c r="S26" s="699" t="s">
        <v>600</v>
      </c>
      <c r="T26" s="814"/>
      <c r="U26" s="814"/>
      <c r="V26" s="700" t="s">
        <v>591</v>
      </c>
      <c r="W26" s="814"/>
      <c r="X26" s="814"/>
      <c r="Y26" s="699" t="s">
        <v>600</v>
      </c>
      <c r="Z26" s="815">
        <f t="shared" si="0"/>
        <v>0</v>
      </c>
      <c r="AA26" s="816"/>
      <c r="AB26" s="698" t="s">
        <v>591</v>
      </c>
      <c r="AC26" s="816">
        <f t="shared" si="1"/>
        <v>0</v>
      </c>
      <c r="AD26" s="816"/>
      <c r="AE26" s="694" t="s">
        <v>590</v>
      </c>
      <c r="AF26" s="812"/>
      <c r="AG26" s="813"/>
      <c r="AH26" s="814"/>
      <c r="AI26" s="814"/>
      <c r="AJ26" s="697" t="s">
        <v>591</v>
      </c>
      <c r="AK26" s="817"/>
      <c r="AL26" s="817"/>
      <c r="AM26" s="697" t="s">
        <v>599</v>
      </c>
      <c r="AN26" s="817"/>
      <c r="AO26" s="817"/>
      <c r="AP26" s="696" t="s">
        <v>598</v>
      </c>
      <c r="AQ26" s="735"/>
      <c r="AR26" s="735"/>
      <c r="AU26" s="703">
        <f t="shared" si="3"/>
        <v>0</v>
      </c>
      <c r="AV26" s="683">
        <f t="shared" si="2"/>
        <v>0</v>
      </c>
      <c r="AX26" s="691"/>
      <c r="AY26" s="685"/>
    </row>
    <row r="27" spans="1:51" ht="13.15" customHeight="1">
      <c r="A27" s="673">
        <v>20</v>
      </c>
      <c r="B27" s="880"/>
      <c r="C27" s="822"/>
      <c r="D27" s="819"/>
      <c r="E27" s="819"/>
      <c r="F27" s="819"/>
      <c r="G27" s="819"/>
      <c r="H27" s="820"/>
      <c r="I27" s="818"/>
      <c r="J27" s="819"/>
      <c r="K27" s="819"/>
      <c r="L27" s="819"/>
      <c r="M27" s="820"/>
      <c r="N27" s="821"/>
      <c r="O27" s="814"/>
      <c r="P27" s="700" t="s">
        <v>591</v>
      </c>
      <c r="Q27" s="814"/>
      <c r="R27" s="814"/>
      <c r="S27" s="699" t="s">
        <v>600</v>
      </c>
      <c r="T27" s="814"/>
      <c r="U27" s="814"/>
      <c r="V27" s="700" t="s">
        <v>591</v>
      </c>
      <c r="W27" s="814"/>
      <c r="X27" s="814"/>
      <c r="Y27" s="699" t="s">
        <v>600</v>
      </c>
      <c r="Z27" s="815">
        <f t="shared" si="0"/>
        <v>0</v>
      </c>
      <c r="AA27" s="816"/>
      <c r="AB27" s="698" t="s">
        <v>591</v>
      </c>
      <c r="AC27" s="816">
        <f t="shared" si="1"/>
        <v>0</v>
      </c>
      <c r="AD27" s="816"/>
      <c r="AE27" s="694" t="s">
        <v>590</v>
      </c>
      <c r="AF27" s="812"/>
      <c r="AG27" s="813"/>
      <c r="AH27" s="814"/>
      <c r="AI27" s="814"/>
      <c r="AJ27" s="697" t="s">
        <v>591</v>
      </c>
      <c r="AK27" s="817"/>
      <c r="AL27" s="817"/>
      <c r="AM27" s="697" t="s">
        <v>599</v>
      </c>
      <c r="AN27" s="817"/>
      <c r="AO27" s="817"/>
      <c r="AP27" s="696" t="s">
        <v>598</v>
      </c>
      <c r="AQ27" s="735"/>
      <c r="AR27" s="735"/>
      <c r="AU27" s="703">
        <f t="shared" si="3"/>
        <v>0</v>
      </c>
      <c r="AV27" s="683">
        <f t="shared" si="2"/>
        <v>0</v>
      </c>
      <c r="AX27" s="691"/>
      <c r="AY27" s="685"/>
    </row>
    <row r="28" spans="1:51" ht="13.15" customHeight="1">
      <c r="A28" s="673">
        <v>21</v>
      </c>
      <c r="B28" s="880"/>
      <c r="C28" s="822"/>
      <c r="D28" s="819"/>
      <c r="E28" s="819"/>
      <c r="F28" s="819"/>
      <c r="G28" s="819"/>
      <c r="H28" s="820"/>
      <c r="I28" s="818"/>
      <c r="J28" s="819"/>
      <c r="K28" s="819"/>
      <c r="L28" s="819"/>
      <c r="M28" s="820"/>
      <c r="N28" s="821"/>
      <c r="O28" s="814"/>
      <c r="P28" s="700" t="s">
        <v>591</v>
      </c>
      <c r="Q28" s="814"/>
      <c r="R28" s="814"/>
      <c r="S28" s="699" t="s">
        <v>600</v>
      </c>
      <c r="T28" s="814"/>
      <c r="U28" s="814"/>
      <c r="V28" s="700" t="s">
        <v>591</v>
      </c>
      <c r="W28" s="814"/>
      <c r="X28" s="814"/>
      <c r="Y28" s="699" t="s">
        <v>600</v>
      </c>
      <c r="Z28" s="815">
        <f t="shared" si="0"/>
        <v>0</v>
      </c>
      <c r="AA28" s="816"/>
      <c r="AB28" s="698" t="s">
        <v>591</v>
      </c>
      <c r="AC28" s="816">
        <f t="shared" si="1"/>
        <v>0</v>
      </c>
      <c r="AD28" s="816"/>
      <c r="AE28" s="694" t="s">
        <v>590</v>
      </c>
      <c r="AF28" s="812"/>
      <c r="AG28" s="813"/>
      <c r="AH28" s="814"/>
      <c r="AI28" s="814"/>
      <c r="AJ28" s="697" t="s">
        <v>591</v>
      </c>
      <c r="AK28" s="817"/>
      <c r="AL28" s="817"/>
      <c r="AM28" s="697" t="s">
        <v>599</v>
      </c>
      <c r="AN28" s="817"/>
      <c r="AO28" s="817"/>
      <c r="AP28" s="696" t="s">
        <v>598</v>
      </c>
      <c r="AQ28" s="735"/>
      <c r="AR28" s="735"/>
      <c r="AU28" s="703">
        <f t="shared" si="3"/>
        <v>0</v>
      </c>
      <c r="AV28" s="683">
        <f t="shared" si="2"/>
        <v>0</v>
      </c>
      <c r="AX28" s="691"/>
      <c r="AY28" s="685"/>
    </row>
    <row r="29" spans="1:51" ht="13.15" customHeight="1">
      <c r="A29" s="673">
        <v>22</v>
      </c>
      <c r="B29" s="880"/>
      <c r="C29" s="822"/>
      <c r="D29" s="819"/>
      <c r="E29" s="819"/>
      <c r="F29" s="819"/>
      <c r="G29" s="819"/>
      <c r="H29" s="820"/>
      <c r="I29" s="818"/>
      <c r="J29" s="819"/>
      <c r="K29" s="819"/>
      <c r="L29" s="819"/>
      <c r="M29" s="820"/>
      <c r="N29" s="821"/>
      <c r="O29" s="814"/>
      <c r="P29" s="700" t="s">
        <v>591</v>
      </c>
      <c r="Q29" s="814"/>
      <c r="R29" s="814"/>
      <c r="S29" s="699" t="s">
        <v>600</v>
      </c>
      <c r="T29" s="814"/>
      <c r="U29" s="814"/>
      <c r="V29" s="700" t="s">
        <v>591</v>
      </c>
      <c r="W29" s="814"/>
      <c r="X29" s="814"/>
      <c r="Y29" s="699" t="s">
        <v>600</v>
      </c>
      <c r="Z29" s="815">
        <f t="shared" si="0"/>
        <v>0</v>
      </c>
      <c r="AA29" s="816"/>
      <c r="AB29" s="698" t="s">
        <v>591</v>
      </c>
      <c r="AC29" s="816">
        <f t="shared" si="1"/>
        <v>0</v>
      </c>
      <c r="AD29" s="816"/>
      <c r="AE29" s="694" t="s">
        <v>590</v>
      </c>
      <c r="AF29" s="812"/>
      <c r="AG29" s="813"/>
      <c r="AH29" s="814"/>
      <c r="AI29" s="814"/>
      <c r="AJ29" s="697" t="s">
        <v>591</v>
      </c>
      <c r="AK29" s="817"/>
      <c r="AL29" s="817"/>
      <c r="AM29" s="697" t="s">
        <v>599</v>
      </c>
      <c r="AN29" s="817"/>
      <c r="AO29" s="817"/>
      <c r="AP29" s="696" t="s">
        <v>598</v>
      </c>
      <c r="AQ29" s="735"/>
      <c r="AR29" s="735"/>
      <c r="AU29" s="703">
        <f t="shared" si="3"/>
        <v>0</v>
      </c>
      <c r="AV29" s="683">
        <f t="shared" si="2"/>
        <v>0</v>
      </c>
      <c r="AX29" s="691"/>
      <c r="AY29" s="685"/>
    </row>
    <row r="30" spans="1:51" ht="13.15" customHeight="1">
      <c r="A30" s="673">
        <v>23</v>
      </c>
      <c r="B30" s="880"/>
      <c r="C30" s="822"/>
      <c r="D30" s="819"/>
      <c r="E30" s="819"/>
      <c r="F30" s="819"/>
      <c r="G30" s="819"/>
      <c r="H30" s="820"/>
      <c r="I30" s="818"/>
      <c r="J30" s="819"/>
      <c r="K30" s="819"/>
      <c r="L30" s="819"/>
      <c r="M30" s="820"/>
      <c r="N30" s="821"/>
      <c r="O30" s="814"/>
      <c r="P30" s="700" t="s">
        <v>591</v>
      </c>
      <c r="Q30" s="814"/>
      <c r="R30" s="814"/>
      <c r="S30" s="699" t="s">
        <v>600</v>
      </c>
      <c r="T30" s="814"/>
      <c r="U30" s="814"/>
      <c r="V30" s="700" t="s">
        <v>591</v>
      </c>
      <c r="W30" s="814"/>
      <c r="X30" s="814"/>
      <c r="Y30" s="699" t="s">
        <v>600</v>
      </c>
      <c r="Z30" s="815">
        <f t="shared" si="0"/>
        <v>0</v>
      </c>
      <c r="AA30" s="816"/>
      <c r="AB30" s="698" t="s">
        <v>591</v>
      </c>
      <c r="AC30" s="816">
        <f t="shared" si="1"/>
        <v>0</v>
      </c>
      <c r="AD30" s="816"/>
      <c r="AE30" s="694" t="s">
        <v>590</v>
      </c>
      <c r="AF30" s="812"/>
      <c r="AG30" s="813"/>
      <c r="AH30" s="814"/>
      <c r="AI30" s="814"/>
      <c r="AJ30" s="697" t="s">
        <v>591</v>
      </c>
      <c r="AK30" s="817"/>
      <c r="AL30" s="817"/>
      <c r="AM30" s="697" t="s">
        <v>599</v>
      </c>
      <c r="AN30" s="817"/>
      <c r="AO30" s="817"/>
      <c r="AP30" s="696" t="s">
        <v>598</v>
      </c>
      <c r="AQ30" s="735"/>
      <c r="AR30" s="735"/>
      <c r="AU30" s="703">
        <f t="shared" si="3"/>
        <v>0</v>
      </c>
      <c r="AV30" s="683">
        <f t="shared" si="2"/>
        <v>0</v>
      </c>
      <c r="AX30" s="691"/>
      <c r="AY30" s="685"/>
    </row>
    <row r="31" spans="1:51" ht="13.15" customHeight="1">
      <c r="A31" s="673">
        <v>24</v>
      </c>
      <c r="B31" s="880"/>
      <c r="C31" s="822"/>
      <c r="D31" s="819"/>
      <c r="E31" s="819"/>
      <c r="F31" s="819"/>
      <c r="G31" s="819"/>
      <c r="H31" s="820"/>
      <c r="I31" s="818"/>
      <c r="J31" s="819"/>
      <c r="K31" s="819"/>
      <c r="L31" s="819"/>
      <c r="M31" s="820"/>
      <c r="N31" s="821"/>
      <c r="O31" s="814"/>
      <c r="P31" s="700" t="s">
        <v>591</v>
      </c>
      <c r="Q31" s="814"/>
      <c r="R31" s="814"/>
      <c r="S31" s="699" t="s">
        <v>600</v>
      </c>
      <c r="T31" s="814"/>
      <c r="U31" s="814"/>
      <c r="V31" s="700" t="s">
        <v>591</v>
      </c>
      <c r="W31" s="814"/>
      <c r="X31" s="814"/>
      <c r="Y31" s="699" t="s">
        <v>600</v>
      </c>
      <c r="Z31" s="815">
        <f t="shared" si="0"/>
        <v>0</v>
      </c>
      <c r="AA31" s="816"/>
      <c r="AB31" s="698" t="s">
        <v>591</v>
      </c>
      <c r="AC31" s="816">
        <f t="shared" si="1"/>
        <v>0</v>
      </c>
      <c r="AD31" s="816"/>
      <c r="AE31" s="694" t="s">
        <v>590</v>
      </c>
      <c r="AF31" s="812"/>
      <c r="AG31" s="813"/>
      <c r="AH31" s="814"/>
      <c r="AI31" s="814"/>
      <c r="AJ31" s="697" t="s">
        <v>591</v>
      </c>
      <c r="AK31" s="817"/>
      <c r="AL31" s="817"/>
      <c r="AM31" s="697" t="s">
        <v>599</v>
      </c>
      <c r="AN31" s="817"/>
      <c r="AO31" s="817"/>
      <c r="AP31" s="696" t="s">
        <v>598</v>
      </c>
      <c r="AQ31" s="735"/>
      <c r="AR31" s="735"/>
      <c r="AU31" s="703">
        <f t="shared" si="3"/>
        <v>0</v>
      </c>
      <c r="AV31" s="683">
        <f t="shared" si="2"/>
        <v>0</v>
      </c>
      <c r="AX31" s="691"/>
      <c r="AY31" s="685"/>
    </row>
    <row r="32" spans="1:51" ht="13.15" customHeight="1">
      <c r="A32" s="673">
        <v>25</v>
      </c>
      <c r="B32" s="880"/>
      <c r="C32" s="822"/>
      <c r="D32" s="819"/>
      <c r="E32" s="819"/>
      <c r="F32" s="819"/>
      <c r="G32" s="819"/>
      <c r="H32" s="820"/>
      <c r="I32" s="818"/>
      <c r="J32" s="819"/>
      <c r="K32" s="819"/>
      <c r="L32" s="819"/>
      <c r="M32" s="820"/>
      <c r="N32" s="821"/>
      <c r="O32" s="814"/>
      <c r="P32" s="700" t="s">
        <v>591</v>
      </c>
      <c r="Q32" s="814"/>
      <c r="R32" s="814"/>
      <c r="S32" s="699" t="s">
        <v>600</v>
      </c>
      <c r="T32" s="814"/>
      <c r="U32" s="814"/>
      <c r="V32" s="700" t="s">
        <v>591</v>
      </c>
      <c r="W32" s="814"/>
      <c r="X32" s="814"/>
      <c r="Y32" s="699" t="s">
        <v>600</v>
      </c>
      <c r="Z32" s="815">
        <f t="shared" si="0"/>
        <v>0</v>
      </c>
      <c r="AA32" s="816"/>
      <c r="AB32" s="698" t="s">
        <v>591</v>
      </c>
      <c r="AC32" s="816">
        <f t="shared" si="1"/>
        <v>0</v>
      </c>
      <c r="AD32" s="816"/>
      <c r="AE32" s="694" t="s">
        <v>590</v>
      </c>
      <c r="AF32" s="812"/>
      <c r="AG32" s="813"/>
      <c r="AH32" s="814"/>
      <c r="AI32" s="814"/>
      <c r="AJ32" s="697" t="s">
        <v>591</v>
      </c>
      <c r="AK32" s="817"/>
      <c r="AL32" s="817"/>
      <c r="AM32" s="697" t="s">
        <v>599</v>
      </c>
      <c r="AN32" s="817"/>
      <c r="AO32" s="817"/>
      <c r="AP32" s="696" t="s">
        <v>598</v>
      </c>
      <c r="AQ32" s="735"/>
      <c r="AR32" s="735"/>
      <c r="AU32" s="703">
        <f t="shared" si="3"/>
        <v>0</v>
      </c>
      <c r="AV32" s="683">
        <f t="shared" si="2"/>
        <v>0</v>
      </c>
      <c r="AX32" s="691"/>
      <c r="AY32" s="685"/>
    </row>
    <row r="33" spans="1:51" ht="13.15" customHeight="1">
      <c r="A33" s="673">
        <v>26</v>
      </c>
      <c r="B33" s="880"/>
      <c r="C33" s="822"/>
      <c r="D33" s="819"/>
      <c r="E33" s="819"/>
      <c r="F33" s="819"/>
      <c r="G33" s="819"/>
      <c r="H33" s="820"/>
      <c r="I33" s="818"/>
      <c r="J33" s="819"/>
      <c r="K33" s="819"/>
      <c r="L33" s="819"/>
      <c r="M33" s="820"/>
      <c r="N33" s="821"/>
      <c r="O33" s="814"/>
      <c r="P33" s="700" t="s">
        <v>591</v>
      </c>
      <c r="Q33" s="814"/>
      <c r="R33" s="814"/>
      <c r="S33" s="699" t="s">
        <v>600</v>
      </c>
      <c r="T33" s="814"/>
      <c r="U33" s="814"/>
      <c r="V33" s="700" t="s">
        <v>591</v>
      </c>
      <c r="W33" s="814"/>
      <c r="X33" s="814"/>
      <c r="Y33" s="699" t="s">
        <v>600</v>
      </c>
      <c r="Z33" s="815">
        <f t="shared" si="0"/>
        <v>0</v>
      </c>
      <c r="AA33" s="816"/>
      <c r="AB33" s="698" t="s">
        <v>591</v>
      </c>
      <c r="AC33" s="816">
        <f t="shared" si="1"/>
        <v>0</v>
      </c>
      <c r="AD33" s="816"/>
      <c r="AE33" s="694" t="s">
        <v>590</v>
      </c>
      <c r="AF33" s="812"/>
      <c r="AG33" s="813"/>
      <c r="AH33" s="814"/>
      <c r="AI33" s="814"/>
      <c r="AJ33" s="697" t="s">
        <v>591</v>
      </c>
      <c r="AK33" s="817"/>
      <c r="AL33" s="817"/>
      <c r="AM33" s="697" t="s">
        <v>599</v>
      </c>
      <c r="AN33" s="817"/>
      <c r="AO33" s="817"/>
      <c r="AP33" s="696" t="s">
        <v>598</v>
      </c>
      <c r="AQ33" s="735"/>
      <c r="AR33" s="735"/>
      <c r="AU33" s="703">
        <f t="shared" si="3"/>
        <v>0</v>
      </c>
      <c r="AV33" s="683">
        <f t="shared" si="2"/>
        <v>0</v>
      </c>
      <c r="AX33" s="691"/>
      <c r="AY33" s="685"/>
    </row>
    <row r="34" spans="1:51" ht="13.15" customHeight="1">
      <c r="A34" s="673">
        <v>27</v>
      </c>
      <c r="B34" s="880"/>
      <c r="C34" s="822"/>
      <c r="D34" s="819"/>
      <c r="E34" s="819"/>
      <c r="F34" s="819"/>
      <c r="G34" s="819"/>
      <c r="H34" s="820"/>
      <c r="I34" s="818"/>
      <c r="J34" s="819"/>
      <c r="K34" s="819"/>
      <c r="L34" s="819"/>
      <c r="M34" s="820"/>
      <c r="N34" s="821"/>
      <c r="O34" s="814"/>
      <c r="P34" s="700" t="s">
        <v>591</v>
      </c>
      <c r="Q34" s="814"/>
      <c r="R34" s="814"/>
      <c r="S34" s="699" t="s">
        <v>600</v>
      </c>
      <c r="T34" s="814"/>
      <c r="U34" s="814"/>
      <c r="V34" s="700" t="s">
        <v>591</v>
      </c>
      <c r="W34" s="814"/>
      <c r="X34" s="814"/>
      <c r="Y34" s="699" t="s">
        <v>600</v>
      </c>
      <c r="Z34" s="815">
        <f t="shared" si="0"/>
        <v>0</v>
      </c>
      <c r="AA34" s="816"/>
      <c r="AB34" s="698" t="s">
        <v>591</v>
      </c>
      <c r="AC34" s="816">
        <f t="shared" si="1"/>
        <v>0</v>
      </c>
      <c r="AD34" s="816"/>
      <c r="AE34" s="694" t="s">
        <v>590</v>
      </c>
      <c r="AF34" s="812"/>
      <c r="AG34" s="813"/>
      <c r="AH34" s="814"/>
      <c r="AI34" s="814"/>
      <c r="AJ34" s="697" t="s">
        <v>591</v>
      </c>
      <c r="AK34" s="817"/>
      <c r="AL34" s="817"/>
      <c r="AM34" s="697" t="s">
        <v>599</v>
      </c>
      <c r="AN34" s="817"/>
      <c r="AO34" s="817"/>
      <c r="AP34" s="696" t="s">
        <v>598</v>
      </c>
      <c r="AQ34" s="735"/>
      <c r="AR34" s="735"/>
      <c r="AU34" s="703">
        <f t="shared" si="3"/>
        <v>0</v>
      </c>
      <c r="AV34" s="683">
        <f t="shared" si="2"/>
        <v>0</v>
      </c>
      <c r="AX34" s="691"/>
      <c r="AY34" s="685"/>
    </row>
    <row r="35" spans="1:51" ht="13.15" customHeight="1">
      <c r="A35" s="673">
        <v>28</v>
      </c>
      <c r="B35" s="880"/>
      <c r="C35" s="822"/>
      <c r="D35" s="819"/>
      <c r="E35" s="819"/>
      <c r="F35" s="819"/>
      <c r="G35" s="819"/>
      <c r="H35" s="820"/>
      <c r="I35" s="818"/>
      <c r="J35" s="819"/>
      <c r="K35" s="819"/>
      <c r="L35" s="819"/>
      <c r="M35" s="820"/>
      <c r="N35" s="821"/>
      <c r="O35" s="814"/>
      <c r="P35" s="700" t="s">
        <v>591</v>
      </c>
      <c r="Q35" s="814"/>
      <c r="R35" s="814"/>
      <c r="S35" s="699" t="s">
        <v>600</v>
      </c>
      <c r="T35" s="814"/>
      <c r="U35" s="814"/>
      <c r="V35" s="700" t="s">
        <v>591</v>
      </c>
      <c r="W35" s="814"/>
      <c r="X35" s="814"/>
      <c r="Y35" s="699" t="s">
        <v>600</v>
      </c>
      <c r="Z35" s="815">
        <f t="shared" si="0"/>
        <v>0</v>
      </c>
      <c r="AA35" s="816"/>
      <c r="AB35" s="698" t="s">
        <v>591</v>
      </c>
      <c r="AC35" s="816">
        <f t="shared" si="1"/>
        <v>0</v>
      </c>
      <c r="AD35" s="816"/>
      <c r="AE35" s="694" t="s">
        <v>590</v>
      </c>
      <c r="AF35" s="812"/>
      <c r="AG35" s="813"/>
      <c r="AH35" s="814"/>
      <c r="AI35" s="814"/>
      <c r="AJ35" s="697" t="s">
        <v>591</v>
      </c>
      <c r="AK35" s="817"/>
      <c r="AL35" s="817"/>
      <c r="AM35" s="697" t="s">
        <v>599</v>
      </c>
      <c r="AN35" s="817"/>
      <c r="AO35" s="817"/>
      <c r="AP35" s="696" t="s">
        <v>598</v>
      </c>
      <c r="AQ35" s="735"/>
      <c r="AR35" s="735"/>
      <c r="AU35" s="703">
        <f t="shared" si="3"/>
        <v>0</v>
      </c>
      <c r="AV35" s="683">
        <f t="shared" si="2"/>
        <v>0</v>
      </c>
      <c r="AX35" s="691"/>
      <c r="AY35" s="685"/>
    </row>
    <row r="36" spans="1:51" ht="13.15" customHeight="1">
      <c r="A36" s="673">
        <v>29</v>
      </c>
      <c r="B36" s="880"/>
      <c r="C36" s="822"/>
      <c r="D36" s="819"/>
      <c r="E36" s="819"/>
      <c r="F36" s="819"/>
      <c r="G36" s="819"/>
      <c r="H36" s="820"/>
      <c r="I36" s="818"/>
      <c r="J36" s="819"/>
      <c r="K36" s="819"/>
      <c r="L36" s="819"/>
      <c r="M36" s="820"/>
      <c r="N36" s="821"/>
      <c r="O36" s="814"/>
      <c r="P36" s="700" t="s">
        <v>591</v>
      </c>
      <c r="Q36" s="814"/>
      <c r="R36" s="814"/>
      <c r="S36" s="699" t="s">
        <v>600</v>
      </c>
      <c r="T36" s="814"/>
      <c r="U36" s="814"/>
      <c r="V36" s="700" t="s">
        <v>591</v>
      </c>
      <c r="W36" s="814"/>
      <c r="X36" s="814"/>
      <c r="Y36" s="699" t="s">
        <v>600</v>
      </c>
      <c r="Z36" s="815">
        <f t="shared" si="0"/>
        <v>0</v>
      </c>
      <c r="AA36" s="816"/>
      <c r="AB36" s="698" t="s">
        <v>591</v>
      </c>
      <c r="AC36" s="816">
        <f t="shared" si="1"/>
        <v>0</v>
      </c>
      <c r="AD36" s="816"/>
      <c r="AE36" s="694" t="s">
        <v>590</v>
      </c>
      <c r="AF36" s="812"/>
      <c r="AG36" s="813"/>
      <c r="AH36" s="814"/>
      <c r="AI36" s="814"/>
      <c r="AJ36" s="697" t="s">
        <v>591</v>
      </c>
      <c r="AK36" s="817"/>
      <c r="AL36" s="817"/>
      <c r="AM36" s="697" t="s">
        <v>599</v>
      </c>
      <c r="AN36" s="817"/>
      <c r="AO36" s="817"/>
      <c r="AP36" s="696" t="s">
        <v>598</v>
      </c>
      <c r="AQ36" s="735"/>
      <c r="AR36" s="735"/>
      <c r="AU36" s="703">
        <f t="shared" si="3"/>
        <v>0</v>
      </c>
      <c r="AV36" s="683">
        <f t="shared" si="2"/>
        <v>0</v>
      </c>
      <c r="AX36" s="691"/>
      <c r="AY36" s="685"/>
    </row>
    <row r="37" spans="1:51" ht="13.15" customHeight="1">
      <c r="A37" s="673">
        <v>30</v>
      </c>
      <c r="B37" s="880"/>
      <c r="C37" s="822"/>
      <c r="D37" s="819"/>
      <c r="E37" s="819"/>
      <c r="F37" s="819"/>
      <c r="G37" s="819"/>
      <c r="H37" s="820"/>
      <c r="I37" s="818"/>
      <c r="J37" s="819"/>
      <c r="K37" s="819"/>
      <c r="L37" s="819"/>
      <c r="M37" s="820"/>
      <c r="N37" s="821"/>
      <c r="O37" s="814"/>
      <c r="P37" s="700" t="s">
        <v>591</v>
      </c>
      <c r="Q37" s="814"/>
      <c r="R37" s="814"/>
      <c r="S37" s="699" t="s">
        <v>600</v>
      </c>
      <c r="T37" s="814"/>
      <c r="U37" s="814"/>
      <c r="V37" s="700" t="s">
        <v>591</v>
      </c>
      <c r="W37" s="814"/>
      <c r="X37" s="814"/>
      <c r="Y37" s="699" t="s">
        <v>600</v>
      </c>
      <c r="Z37" s="815">
        <f t="shared" si="0"/>
        <v>0</v>
      </c>
      <c r="AA37" s="816"/>
      <c r="AB37" s="698" t="s">
        <v>591</v>
      </c>
      <c r="AC37" s="816">
        <f t="shared" si="1"/>
        <v>0</v>
      </c>
      <c r="AD37" s="816"/>
      <c r="AE37" s="694" t="s">
        <v>590</v>
      </c>
      <c r="AF37" s="812"/>
      <c r="AG37" s="813"/>
      <c r="AH37" s="814"/>
      <c r="AI37" s="814"/>
      <c r="AJ37" s="697" t="s">
        <v>591</v>
      </c>
      <c r="AK37" s="817"/>
      <c r="AL37" s="817"/>
      <c r="AM37" s="697" t="s">
        <v>599</v>
      </c>
      <c r="AN37" s="817"/>
      <c r="AO37" s="817"/>
      <c r="AP37" s="696" t="s">
        <v>598</v>
      </c>
      <c r="AQ37" s="735"/>
      <c r="AR37" s="735"/>
      <c r="AU37" s="703">
        <f t="shared" si="3"/>
        <v>0</v>
      </c>
      <c r="AV37" s="683">
        <f t="shared" si="2"/>
        <v>0</v>
      </c>
      <c r="AX37" s="691"/>
      <c r="AY37" s="685"/>
    </row>
    <row r="38" spans="1:51" ht="13.15" customHeight="1">
      <c r="A38" s="673">
        <v>31</v>
      </c>
      <c r="B38" s="880"/>
      <c r="C38" s="822"/>
      <c r="D38" s="819"/>
      <c r="E38" s="819"/>
      <c r="F38" s="819"/>
      <c r="G38" s="819"/>
      <c r="H38" s="820"/>
      <c r="I38" s="818"/>
      <c r="J38" s="819"/>
      <c r="K38" s="819"/>
      <c r="L38" s="819"/>
      <c r="M38" s="820"/>
      <c r="N38" s="821"/>
      <c r="O38" s="814"/>
      <c r="P38" s="700" t="s">
        <v>591</v>
      </c>
      <c r="Q38" s="814"/>
      <c r="R38" s="814"/>
      <c r="S38" s="699" t="s">
        <v>600</v>
      </c>
      <c r="T38" s="814"/>
      <c r="U38" s="814"/>
      <c r="V38" s="700" t="s">
        <v>591</v>
      </c>
      <c r="W38" s="814"/>
      <c r="X38" s="814"/>
      <c r="Y38" s="699" t="s">
        <v>600</v>
      </c>
      <c r="Z38" s="815">
        <f t="shared" si="0"/>
        <v>0</v>
      </c>
      <c r="AA38" s="816"/>
      <c r="AB38" s="698" t="s">
        <v>591</v>
      </c>
      <c r="AC38" s="816">
        <f t="shared" si="1"/>
        <v>0</v>
      </c>
      <c r="AD38" s="816"/>
      <c r="AE38" s="694" t="s">
        <v>590</v>
      </c>
      <c r="AF38" s="812"/>
      <c r="AG38" s="813"/>
      <c r="AH38" s="814"/>
      <c r="AI38" s="814"/>
      <c r="AJ38" s="697" t="s">
        <v>591</v>
      </c>
      <c r="AK38" s="817"/>
      <c r="AL38" s="817"/>
      <c r="AM38" s="697" t="s">
        <v>599</v>
      </c>
      <c r="AN38" s="817"/>
      <c r="AO38" s="817"/>
      <c r="AP38" s="696" t="s">
        <v>598</v>
      </c>
      <c r="AQ38" s="735"/>
      <c r="AR38" s="735"/>
      <c r="AU38" s="703">
        <f t="shared" si="3"/>
        <v>0</v>
      </c>
      <c r="AV38" s="683">
        <f t="shared" si="2"/>
        <v>0</v>
      </c>
      <c r="AX38" s="691"/>
      <c r="AY38" s="685"/>
    </row>
    <row r="39" spans="1:51" ht="13.15" customHeight="1">
      <c r="A39" s="673">
        <v>32</v>
      </c>
      <c r="B39" s="880"/>
      <c r="C39" s="822"/>
      <c r="D39" s="819"/>
      <c r="E39" s="819"/>
      <c r="F39" s="819"/>
      <c r="G39" s="819"/>
      <c r="H39" s="820"/>
      <c r="I39" s="818"/>
      <c r="J39" s="819"/>
      <c r="K39" s="819"/>
      <c r="L39" s="819"/>
      <c r="M39" s="820"/>
      <c r="N39" s="821"/>
      <c r="O39" s="814"/>
      <c r="P39" s="700" t="s">
        <v>591</v>
      </c>
      <c r="Q39" s="814"/>
      <c r="R39" s="814"/>
      <c r="S39" s="699" t="s">
        <v>600</v>
      </c>
      <c r="T39" s="814"/>
      <c r="U39" s="814"/>
      <c r="V39" s="700" t="s">
        <v>591</v>
      </c>
      <c r="W39" s="814"/>
      <c r="X39" s="814"/>
      <c r="Y39" s="699" t="s">
        <v>600</v>
      </c>
      <c r="Z39" s="815">
        <f t="shared" si="0"/>
        <v>0</v>
      </c>
      <c r="AA39" s="816"/>
      <c r="AB39" s="698" t="s">
        <v>591</v>
      </c>
      <c r="AC39" s="816">
        <f t="shared" si="1"/>
        <v>0</v>
      </c>
      <c r="AD39" s="816"/>
      <c r="AE39" s="694" t="s">
        <v>590</v>
      </c>
      <c r="AF39" s="812"/>
      <c r="AG39" s="813"/>
      <c r="AH39" s="814"/>
      <c r="AI39" s="814"/>
      <c r="AJ39" s="697" t="s">
        <v>591</v>
      </c>
      <c r="AK39" s="817"/>
      <c r="AL39" s="817"/>
      <c r="AM39" s="697" t="s">
        <v>599</v>
      </c>
      <c r="AN39" s="817"/>
      <c r="AO39" s="817"/>
      <c r="AP39" s="696" t="s">
        <v>598</v>
      </c>
      <c r="AQ39" s="735"/>
      <c r="AR39" s="735"/>
      <c r="AU39" s="703">
        <f t="shared" si="3"/>
        <v>0</v>
      </c>
      <c r="AV39" s="683">
        <f t="shared" si="2"/>
        <v>0</v>
      </c>
      <c r="AX39" s="691"/>
      <c r="AY39" s="685"/>
    </row>
    <row r="40" spans="1:51" ht="13.15" customHeight="1">
      <c r="A40" s="673">
        <v>33</v>
      </c>
      <c r="B40" s="880"/>
      <c r="C40" s="822"/>
      <c r="D40" s="819"/>
      <c r="E40" s="819"/>
      <c r="F40" s="819"/>
      <c r="G40" s="819"/>
      <c r="H40" s="820"/>
      <c r="I40" s="818"/>
      <c r="J40" s="819"/>
      <c r="K40" s="819"/>
      <c r="L40" s="819"/>
      <c r="M40" s="820"/>
      <c r="N40" s="821"/>
      <c r="O40" s="814"/>
      <c r="P40" s="700" t="s">
        <v>591</v>
      </c>
      <c r="Q40" s="814"/>
      <c r="R40" s="814"/>
      <c r="S40" s="699" t="s">
        <v>600</v>
      </c>
      <c r="T40" s="814"/>
      <c r="U40" s="814"/>
      <c r="V40" s="700" t="s">
        <v>591</v>
      </c>
      <c r="W40" s="814"/>
      <c r="X40" s="814"/>
      <c r="Y40" s="699" t="s">
        <v>600</v>
      </c>
      <c r="Z40" s="815">
        <f t="shared" ref="Z40:Z71" si="4">(N40+T40)+QUOTIENT((Q40+W40),12)</f>
        <v>0</v>
      </c>
      <c r="AA40" s="816"/>
      <c r="AB40" s="698" t="s">
        <v>591</v>
      </c>
      <c r="AC40" s="816">
        <f t="shared" ref="AC40:AC71" si="5">MOD(Q40+W40,12)</f>
        <v>0</v>
      </c>
      <c r="AD40" s="816"/>
      <c r="AE40" s="694" t="s">
        <v>590</v>
      </c>
      <c r="AF40" s="812"/>
      <c r="AG40" s="813"/>
      <c r="AH40" s="814"/>
      <c r="AI40" s="814"/>
      <c r="AJ40" s="697" t="s">
        <v>591</v>
      </c>
      <c r="AK40" s="817"/>
      <c r="AL40" s="817"/>
      <c r="AM40" s="697" t="s">
        <v>599</v>
      </c>
      <c r="AN40" s="817"/>
      <c r="AO40" s="817"/>
      <c r="AP40" s="696" t="s">
        <v>598</v>
      </c>
      <c r="AQ40" s="735"/>
      <c r="AR40" s="735"/>
      <c r="AU40" s="703">
        <f t="shared" si="3"/>
        <v>0</v>
      </c>
      <c r="AV40" s="683">
        <f t="shared" ref="AV40:AV71" si="6">+IF(AND(Z40&gt;=7,OR(I40="栄養士",I40="調理員")),1,0)</f>
        <v>0</v>
      </c>
      <c r="AX40" s="691"/>
      <c r="AY40" s="685"/>
    </row>
    <row r="41" spans="1:51" ht="13.15" customHeight="1">
      <c r="A41" s="673">
        <v>34</v>
      </c>
      <c r="B41" s="880"/>
      <c r="C41" s="822"/>
      <c r="D41" s="819"/>
      <c r="E41" s="819"/>
      <c r="F41" s="819"/>
      <c r="G41" s="819"/>
      <c r="H41" s="820"/>
      <c r="I41" s="818"/>
      <c r="J41" s="819"/>
      <c r="K41" s="819"/>
      <c r="L41" s="819"/>
      <c r="M41" s="820"/>
      <c r="N41" s="821"/>
      <c r="O41" s="814"/>
      <c r="P41" s="700" t="s">
        <v>591</v>
      </c>
      <c r="Q41" s="814"/>
      <c r="R41" s="814"/>
      <c r="S41" s="699" t="s">
        <v>600</v>
      </c>
      <c r="T41" s="814"/>
      <c r="U41" s="814"/>
      <c r="V41" s="700" t="s">
        <v>591</v>
      </c>
      <c r="W41" s="814"/>
      <c r="X41" s="814"/>
      <c r="Y41" s="699" t="s">
        <v>600</v>
      </c>
      <c r="Z41" s="815">
        <f t="shared" si="4"/>
        <v>0</v>
      </c>
      <c r="AA41" s="816"/>
      <c r="AB41" s="698" t="s">
        <v>591</v>
      </c>
      <c r="AC41" s="816">
        <f t="shared" si="5"/>
        <v>0</v>
      </c>
      <c r="AD41" s="816"/>
      <c r="AE41" s="694" t="s">
        <v>590</v>
      </c>
      <c r="AF41" s="812"/>
      <c r="AG41" s="813"/>
      <c r="AH41" s="814"/>
      <c r="AI41" s="814"/>
      <c r="AJ41" s="697" t="s">
        <v>591</v>
      </c>
      <c r="AK41" s="817"/>
      <c r="AL41" s="817"/>
      <c r="AM41" s="697" t="s">
        <v>599</v>
      </c>
      <c r="AN41" s="817"/>
      <c r="AO41" s="817"/>
      <c r="AP41" s="696" t="s">
        <v>598</v>
      </c>
      <c r="AQ41" s="735"/>
      <c r="AR41" s="735"/>
      <c r="AU41" s="703">
        <f t="shared" si="3"/>
        <v>0</v>
      </c>
      <c r="AV41" s="683">
        <f t="shared" si="6"/>
        <v>0</v>
      </c>
      <c r="AX41" s="691"/>
      <c r="AY41" s="685"/>
    </row>
    <row r="42" spans="1:51" ht="13.15" customHeight="1">
      <c r="A42" s="673">
        <v>35</v>
      </c>
      <c r="B42" s="880"/>
      <c r="C42" s="822"/>
      <c r="D42" s="819"/>
      <c r="E42" s="819"/>
      <c r="F42" s="819"/>
      <c r="G42" s="819"/>
      <c r="H42" s="820"/>
      <c r="I42" s="818"/>
      <c r="J42" s="819"/>
      <c r="K42" s="819"/>
      <c r="L42" s="819"/>
      <c r="M42" s="820"/>
      <c r="N42" s="821"/>
      <c r="O42" s="814"/>
      <c r="P42" s="700" t="s">
        <v>591</v>
      </c>
      <c r="Q42" s="814"/>
      <c r="R42" s="814"/>
      <c r="S42" s="699" t="s">
        <v>600</v>
      </c>
      <c r="T42" s="814"/>
      <c r="U42" s="814"/>
      <c r="V42" s="700" t="s">
        <v>591</v>
      </c>
      <c r="W42" s="814"/>
      <c r="X42" s="814"/>
      <c r="Y42" s="699" t="s">
        <v>600</v>
      </c>
      <c r="Z42" s="815">
        <f t="shared" si="4"/>
        <v>0</v>
      </c>
      <c r="AA42" s="816"/>
      <c r="AB42" s="698" t="s">
        <v>591</v>
      </c>
      <c r="AC42" s="816">
        <f t="shared" si="5"/>
        <v>0</v>
      </c>
      <c r="AD42" s="816"/>
      <c r="AE42" s="694" t="s">
        <v>590</v>
      </c>
      <c r="AF42" s="812"/>
      <c r="AG42" s="813"/>
      <c r="AH42" s="814"/>
      <c r="AI42" s="814"/>
      <c r="AJ42" s="697" t="s">
        <v>591</v>
      </c>
      <c r="AK42" s="817"/>
      <c r="AL42" s="817"/>
      <c r="AM42" s="697" t="s">
        <v>599</v>
      </c>
      <c r="AN42" s="817"/>
      <c r="AO42" s="817"/>
      <c r="AP42" s="696" t="s">
        <v>598</v>
      </c>
      <c r="AQ42" s="735"/>
      <c r="AR42" s="735"/>
      <c r="AU42" s="703">
        <f t="shared" si="3"/>
        <v>0</v>
      </c>
      <c r="AV42" s="683">
        <f t="shared" si="6"/>
        <v>0</v>
      </c>
      <c r="AX42" s="691"/>
      <c r="AY42" s="685"/>
    </row>
    <row r="43" spans="1:51" ht="13.15" customHeight="1">
      <c r="A43" s="673">
        <v>36</v>
      </c>
      <c r="B43" s="880"/>
      <c r="C43" s="822"/>
      <c r="D43" s="819"/>
      <c r="E43" s="819"/>
      <c r="F43" s="819"/>
      <c r="G43" s="819"/>
      <c r="H43" s="820"/>
      <c r="I43" s="818"/>
      <c r="J43" s="819"/>
      <c r="K43" s="819"/>
      <c r="L43" s="819"/>
      <c r="M43" s="820"/>
      <c r="N43" s="821"/>
      <c r="O43" s="814"/>
      <c r="P43" s="700" t="s">
        <v>591</v>
      </c>
      <c r="Q43" s="814"/>
      <c r="R43" s="814"/>
      <c r="S43" s="699" t="s">
        <v>600</v>
      </c>
      <c r="T43" s="814"/>
      <c r="U43" s="814"/>
      <c r="V43" s="700" t="s">
        <v>591</v>
      </c>
      <c r="W43" s="814"/>
      <c r="X43" s="814"/>
      <c r="Y43" s="699" t="s">
        <v>600</v>
      </c>
      <c r="Z43" s="815">
        <f t="shared" si="4"/>
        <v>0</v>
      </c>
      <c r="AA43" s="816"/>
      <c r="AB43" s="698" t="s">
        <v>591</v>
      </c>
      <c r="AC43" s="816">
        <f t="shared" si="5"/>
        <v>0</v>
      </c>
      <c r="AD43" s="816"/>
      <c r="AE43" s="694" t="s">
        <v>590</v>
      </c>
      <c r="AF43" s="812"/>
      <c r="AG43" s="813"/>
      <c r="AH43" s="814"/>
      <c r="AI43" s="814"/>
      <c r="AJ43" s="697" t="s">
        <v>591</v>
      </c>
      <c r="AK43" s="817"/>
      <c r="AL43" s="817"/>
      <c r="AM43" s="697" t="s">
        <v>599</v>
      </c>
      <c r="AN43" s="817"/>
      <c r="AO43" s="817"/>
      <c r="AP43" s="696" t="s">
        <v>598</v>
      </c>
      <c r="AQ43" s="735"/>
      <c r="AR43" s="735"/>
      <c r="AU43" s="703">
        <f t="shared" si="3"/>
        <v>0</v>
      </c>
      <c r="AV43" s="683">
        <f t="shared" si="6"/>
        <v>0</v>
      </c>
      <c r="AX43" s="691"/>
      <c r="AY43" s="685"/>
    </row>
    <row r="44" spans="1:51" ht="13.15" customHeight="1">
      <c r="A44" s="673">
        <v>37</v>
      </c>
      <c r="B44" s="880"/>
      <c r="C44" s="822"/>
      <c r="D44" s="819"/>
      <c r="E44" s="819"/>
      <c r="F44" s="819"/>
      <c r="G44" s="819"/>
      <c r="H44" s="820"/>
      <c r="I44" s="818"/>
      <c r="J44" s="819"/>
      <c r="K44" s="819"/>
      <c r="L44" s="819"/>
      <c r="M44" s="820"/>
      <c r="N44" s="821"/>
      <c r="O44" s="814"/>
      <c r="P44" s="700" t="s">
        <v>591</v>
      </c>
      <c r="Q44" s="814"/>
      <c r="R44" s="814"/>
      <c r="S44" s="699" t="s">
        <v>600</v>
      </c>
      <c r="T44" s="814"/>
      <c r="U44" s="814"/>
      <c r="V44" s="700" t="s">
        <v>591</v>
      </c>
      <c r="W44" s="814"/>
      <c r="X44" s="814"/>
      <c r="Y44" s="699" t="s">
        <v>600</v>
      </c>
      <c r="Z44" s="815">
        <f t="shared" si="4"/>
        <v>0</v>
      </c>
      <c r="AA44" s="816"/>
      <c r="AB44" s="698" t="s">
        <v>591</v>
      </c>
      <c r="AC44" s="816">
        <f t="shared" si="5"/>
        <v>0</v>
      </c>
      <c r="AD44" s="816"/>
      <c r="AE44" s="694" t="s">
        <v>590</v>
      </c>
      <c r="AF44" s="812"/>
      <c r="AG44" s="813"/>
      <c r="AH44" s="814"/>
      <c r="AI44" s="814"/>
      <c r="AJ44" s="697" t="s">
        <v>591</v>
      </c>
      <c r="AK44" s="817"/>
      <c r="AL44" s="817"/>
      <c r="AM44" s="697" t="s">
        <v>599</v>
      </c>
      <c r="AN44" s="817"/>
      <c r="AO44" s="817"/>
      <c r="AP44" s="696" t="s">
        <v>598</v>
      </c>
      <c r="AQ44" s="735"/>
      <c r="AR44" s="735"/>
      <c r="AU44" s="703">
        <f t="shared" si="3"/>
        <v>0</v>
      </c>
      <c r="AV44" s="683">
        <f t="shared" si="6"/>
        <v>0</v>
      </c>
      <c r="AX44" s="691"/>
      <c r="AY44" s="685"/>
    </row>
    <row r="45" spans="1:51" ht="13.15" customHeight="1">
      <c r="A45" s="673">
        <v>38</v>
      </c>
      <c r="B45" s="880"/>
      <c r="C45" s="822"/>
      <c r="D45" s="819"/>
      <c r="E45" s="819"/>
      <c r="F45" s="819"/>
      <c r="G45" s="819"/>
      <c r="H45" s="820"/>
      <c r="I45" s="818"/>
      <c r="J45" s="819"/>
      <c r="K45" s="819"/>
      <c r="L45" s="819"/>
      <c r="M45" s="820"/>
      <c r="N45" s="821"/>
      <c r="O45" s="814"/>
      <c r="P45" s="700" t="s">
        <v>591</v>
      </c>
      <c r="Q45" s="814"/>
      <c r="R45" s="814"/>
      <c r="S45" s="699" t="s">
        <v>600</v>
      </c>
      <c r="T45" s="814"/>
      <c r="U45" s="814"/>
      <c r="V45" s="700" t="s">
        <v>591</v>
      </c>
      <c r="W45" s="814"/>
      <c r="X45" s="814"/>
      <c r="Y45" s="699" t="s">
        <v>600</v>
      </c>
      <c r="Z45" s="815">
        <f t="shared" si="4"/>
        <v>0</v>
      </c>
      <c r="AA45" s="816"/>
      <c r="AB45" s="698" t="s">
        <v>591</v>
      </c>
      <c r="AC45" s="816">
        <f t="shared" si="5"/>
        <v>0</v>
      </c>
      <c r="AD45" s="816"/>
      <c r="AE45" s="694" t="s">
        <v>590</v>
      </c>
      <c r="AF45" s="812"/>
      <c r="AG45" s="813"/>
      <c r="AH45" s="814"/>
      <c r="AI45" s="814"/>
      <c r="AJ45" s="697" t="s">
        <v>591</v>
      </c>
      <c r="AK45" s="817"/>
      <c r="AL45" s="817"/>
      <c r="AM45" s="697" t="s">
        <v>599</v>
      </c>
      <c r="AN45" s="817"/>
      <c r="AO45" s="817"/>
      <c r="AP45" s="696" t="s">
        <v>598</v>
      </c>
      <c r="AQ45" s="735"/>
      <c r="AR45" s="735"/>
      <c r="AU45" s="703">
        <f t="shared" si="3"/>
        <v>0</v>
      </c>
      <c r="AV45" s="683">
        <f t="shared" si="6"/>
        <v>0</v>
      </c>
      <c r="AX45" s="691"/>
      <c r="AY45" s="685"/>
    </row>
    <row r="46" spans="1:51" ht="13.15" customHeight="1">
      <c r="A46" s="673">
        <v>39</v>
      </c>
      <c r="B46" s="880"/>
      <c r="C46" s="822"/>
      <c r="D46" s="819"/>
      <c r="E46" s="819"/>
      <c r="F46" s="819"/>
      <c r="G46" s="819"/>
      <c r="H46" s="820"/>
      <c r="I46" s="818"/>
      <c r="J46" s="819"/>
      <c r="K46" s="819"/>
      <c r="L46" s="819"/>
      <c r="M46" s="820"/>
      <c r="N46" s="821"/>
      <c r="O46" s="814"/>
      <c r="P46" s="700" t="s">
        <v>591</v>
      </c>
      <c r="Q46" s="814"/>
      <c r="R46" s="814"/>
      <c r="S46" s="699" t="s">
        <v>600</v>
      </c>
      <c r="T46" s="814"/>
      <c r="U46" s="814"/>
      <c r="V46" s="700" t="s">
        <v>591</v>
      </c>
      <c r="W46" s="814"/>
      <c r="X46" s="814"/>
      <c r="Y46" s="699" t="s">
        <v>600</v>
      </c>
      <c r="Z46" s="815">
        <f t="shared" si="4"/>
        <v>0</v>
      </c>
      <c r="AA46" s="816"/>
      <c r="AB46" s="698" t="s">
        <v>591</v>
      </c>
      <c r="AC46" s="816">
        <f t="shared" si="5"/>
        <v>0</v>
      </c>
      <c r="AD46" s="816"/>
      <c r="AE46" s="694" t="s">
        <v>590</v>
      </c>
      <c r="AF46" s="812"/>
      <c r="AG46" s="813"/>
      <c r="AH46" s="814"/>
      <c r="AI46" s="814"/>
      <c r="AJ46" s="697" t="s">
        <v>591</v>
      </c>
      <c r="AK46" s="817"/>
      <c r="AL46" s="817"/>
      <c r="AM46" s="697" t="s">
        <v>599</v>
      </c>
      <c r="AN46" s="817"/>
      <c r="AO46" s="817"/>
      <c r="AP46" s="696" t="s">
        <v>598</v>
      </c>
      <c r="AQ46" s="735"/>
      <c r="AR46" s="735"/>
      <c r="AU46" s="703">
        <f t="shared" si="3"/>
        <v>0</v>
      </c>
      <c r="AV46" s="683">
        <f t="shared" si="6"/>
        <v>0</v>
      </c>
      <c r="AX46" s="691"/>
      <c r="AY46" s="685"/>
    </row>
    <row r="47" spans="1:51" ht="13.15" customHeight="1">
      <c r="A47" s="673">
        <v>40</v>
      </c>
      <c r="B47" s="880"/>
      <c r="C47" s="822"/>
      <c r="D47" s="819"/>
      <c r="E47" s="819"/>
      <c r="F47" s="819"/>
      <c r="G47" s="819"/>
      <c r="H47" s="820"/>
      <c r="I47" s="818"/>
      <c r="J47" s="819"/>
      <c r="K47" s="819"/>
      <c r="L47" s="819"/>
      <c r="M47" s="820"/>
      <c r="N47" s="821"/>
      <c r="O47" s="814"/>
      <c r="P47" s="700" t="s">
        <v>591</v>
      </c>
      <c r="Q47" s="814"/>
      <c r="R47" s="814"/>
      <c r="S47" s="699" t="s">
        <v>600</v>
      </c>
      <c r="T47" s="814"/>
      <c r="U47" s="814"/>
      <c r="V47" s="700" t="s">
        <v>591</v>
      </c>
      <c r="W47" s="814"/>
      <c r="X47" s="814"/>
      <c r="Y47" s="699" t="s">
        <v>600</v>
      </c>
      <c r="Z47" s="815">
        <f t="shared" si="4"/>
        <v>0</v>
      </c>
      <c r="AA47" s="816"/>
      <c r="AB47" s="698" t="s">
        <v>591</v>
      </c>
      <c r="AC47" s="816">
        <f t="shared" si="5"/>
        <v>0</v>
      </c>
      <c r="AD47" s="816"/>
      <c r="AE47" s="694" t="s">
        <v>590</v>
      </c>
      <c r="AF47" s="812"/>
      <c r="AG47" s="813"/>
      <c r="AH47" s="814"/>
      <c r="AI47" s="814"/>
      <c r="AJ47" s="697" t="s">
        <v>591</v>
      </c>
      <c r="AK47" s="817"/>
      <c r="AL47" s="817"/>
      <c r="AM47" s="697" t="s">
        <v>599</v>
      </c>
      <c r="AN47" s="817"/>
      <c r="AO47" s="817"/>
      <c r="AP47" s="696" t="s">
        <v>598</v>
      </c>
      <c r="AQ47" s="735"/>
      <c r="AR47" s="735"/>
      <c r="AU47" s="703">
        <f t="shared" si="3"/>
        <v>0</v>
      </c>
      <c r="AV47" s="683">
        <f t="shared" si="6"/>
        <v>0</v>
      </c>
      <c r="AX47" s="691"/>
      <c r="AY47" s="685"/>
    </row>
    <row r="48" spans="1:51" ht="13.15" customHeight="1">
      <c r="A48" s="673">
        <v>41</v>
      </c>
      <c r="B48" s="880"/>
      <c r="C48" s="822"/>
      <c r="D48" s="819"/>
      <c r="E48" s="819"/>
      <c r="F48" s="819"/>
      <c r="G48" s="819"/>
      <c r="H48" s="820"/>
      <c r="I48" s="818"/>
      <c r="J48" s="819"/>
      <c r="K48" s="819"/>
      <c r="L48" s="819"/>
      <c r="M48" s="820"/>
      <c r="N48" s="821"/>
      <c r="O48" s="814"/>
      <c r="P48" s="700" t="s">
        <v>591</v>
      </c>
      <c r="Q48" s="814"/>
      <c r="R48" s="814"/>
      <c r="S48" s="699" t="s">
        <v>600</v>
      </c>
      <c r="T48" s="814"/>
      <c r="U48" s="814"/>
      <c r="V48" s="700" t="s">
        <v>591</v>
      </c>
      <c r="W48" s="814"/>
      <c r="X48" s="814"/>
      <c r="Y48" s="699" t="s">
        <v>600</v>
      </c>
      <c r="Z48" s="815">
        <f t="shared" si="4"/>
        <v>0</v>
      </c>
      <c r="AA48" s="816"/>
      <c r="AB48" s="698" t="s">
        <v>591</v>
      </c>
      <c r="AC48" s="816">
        <f t="shared" si="5"/>
        <v>0</v>
      </c>
      <c r="AD48" s="816"/>
      <c r="AE48" s="694" t="s">
        <v>590</v>
      </c>
      <c r="AF48" s="812"/>
      <c r="AG48" s="813"/>
      <c r="AH48" s="814"/>
      <c r="AI48" s="814"/>
      <c r="AJ48" s="697" t="s">
        <v>591</v>
      </c>
      <c r="AK48" s="817"/>
      <c r="AL48" s="817"/>
      <c r="AM48" s="697" t="s">
        <v>599</v>
      </c>
      <c r="AN48" s="817"/>
      <c r="AO48" s="817"/>
      <c r="AP48" s="696" t="s">
        <v>598</v>
      </c>
      <c r="AQ48" s="735"/>
      <c r="AR48" s="735"/>
      <c r="AU48" s="703">
        <f t="shared" si="3"/>
        <v>0</v>
      </c>
      <c r="AV48" s="683">
        <f t="shared" si="6"/>
        <v>0</v>
      </c>
      <c r="AX48" s="691"/>
      <c r="AY48" s="685"/>
    </row>
    <row r="49" spans="1:51" ht="13.15" customHeight="1">
      <c r="A49" s="673">
        <v>42</v>
      </c>
      <c r="B49" s="880"/>
      <c r="C49" s="822"/>
      <c r="D49" s="819"/>
      <c r="E49" s="819"/>
      <c r="F49" s="819"/>
      <c r="G49" s="819"/>
      <c r="H49" s="820"/>
      <c r="I49" s="818"/>
      <c r="J49" s="819"/>
      <c r="K49" s="819"/>
      <c r="L49" s="819"/>
      <c r="M49" s="820"/>
      <c r="N49" s="821"/>
      <c r="O49" s="814"/>
      <c r="P49" s="700" t="s">
        <v>591</v>
      </c>
      <c r="Q49" s="814"/>
      <c r="R49" s="814"/>
      <c r="S49" s="699" t="s">
        <v>600</v>
      </c>
      <c r="T49" s="814"/>
      <c r="U49" s="814"/>
      <c r="V49" s="700" t="s">
        <v>591</v>
      </c>
      <c r="W49" s="814"/>
      <c r="X49" s="814"/>
      <c r="Y49" s="699" t="s">
        <v>600</v>
      </c>
      <c r="Z49" s="815">
        <f t="shared" si="4"/>
        <v>0</v>
      </c>
      <c r="AA49" s="816"/>
      <c r="AB49" s="698" t="s">
        <v>591</v>
      </c>
      <c r="AC49" s="816">
        <f t="shared" si="5"/>
        <v>0</v>
      </c>
      <c r="AD49" s="816"/>
      <c r="AE49" s="694" t="s">
        <v>590</v>
      </c>
      <c r="AF49" s="812"/>
      <c r="AG49" s="813"/>
      <c r="AH49" s="814"/>
      <c r="AI49" s="814"/>
      <c r="AJ49" s="697" t="s">
        <v>591</v>
      </c>
      <c r="AK49" s="817"/>
      <c r="AL49" s="817"/>
      <c r="AM49" s="697" t="s">
        <v>599</v>
      </c>
      <c r="AN49" s="817"/>
      <c r="AO49" s="817"/>
      <c r="AP49" s="696" t="s">
        <v>598</v>
      </c>
      <c r="AQ49" s="735"/>
      <c r="AR49" s="735"/>
      <c r="AU49" s="703">
        <f t="shared" si="3"/>
        <v>0</v>
      </c>
      <c r="AV49" s="683">
        <f t="shared" si="6"/>
        <v>0</v>
      </c>
      <c r="AX49" s="691"/>
      <c r="AY49" s="685"/>
    </row>
    <row r="50" spans="1:51" ht="13.15" customHeight="1">
      <c r="A50" s="673">
        <v>43</v>
      </c>
      <c r="B50" s="880"/>
      <c r="C50" s="822"/>
      <c r="D50" s="819"/>
      <c r="E50" s="819"/>
      <c r="F50" s="819"/>
      <c r="G50" s="819"/>
      <c r="H50" s="820"/>
      <c r="I50" s="818"/>
      <c r="J50" s="819"/>
      <c r="K50" s="819"/>
      <c r="L50" s="819"/>
      <c r="M50" s="820"/>
      <c r="N50" s="821"/>
      <c r="O50" s="814"/>
      <c r="P50" s="700" t="s">
        <v>591</v>
      </c>
      <c r="Q50" s="814"/>
      <c r="R50" s="814"/>
      <c r="S50" s="699" t="s">
        <v>600</v>
      </c>
      <c r="T50" s="814"/>
      <c r="U50" s="814"/>
      <c r="V50" s="700" t="s">
        <v>591</v>
      </c>
      <c r="W50" s="814"/>
      <c r="X50" s="814"/>
      <c r="Y50" s="699" t="s">
        <v>600</v>
      </c>
      <c r="Z50" s="815">
        <f t="shared" si="4"/>
        <v>0</v>
      </c>
      <c r="AA50" s="816"/>
      <c r="AB50" s="698" t="s">
        <v>591</v>
      </c>
      <c r="AC50" s="816">
        <f t="shared" si="5"/>
        <v>0</v>
      </c>
      <c r="AD50" s="816"/>
      <c r="AE50" s="694" t="s">
        <v>590</v>
      </c>
      <c r="AF50" s="812"/>
      <c r="AG50" s="813"/>
      <c r="AH50" s="814"/>
      <c r="AI50" s="814"/>
      <c r="AJ50" s="697" t="s">
        <v>591</v>
      </c>
      <c r="AK50" s="817"/>
      <c r="AL50" s="817"/>
      <c r="AM50" s="697" t="s">
        <v>599</v>
      </c>
      <c r="AN50" s="817"/>
      <c r="AO50" s="817"/>
      <c r="AP50" s="696" t="s">
        <v>598</v>
      </c>
      <c r="AQ50" s="735"/>
      <c r="AR50" s="735"/>
      <c r="AU50" s="703">
        <f t="shared" si="3"/>
        <v>0</v>
      </c>
      <c r="AV50" s="683">
        <f t="shared" si="6"/>
        <v>0</v>
      </c>
      <c r="AX50" s="691"/>
      <c r="AY50" s="685"/>
    </row>
    <row r="51" spans="1:51" ht="13.15" customHeight="1">
      <c r="A51" s="673">
        <v>44</v>
      </c>
      <c r="B51" s="880"/>
      <c r="C51" s="822"/>
      <c r="D51" s="819"/>
      <c r="E51" s="819"/>
      <c r="F51" s="819"/>
      <c r="G51" s="819"/>
      <c r="H51" s="820"/>
      <c r="I51" s="818"/>
      <c r="J51" s="819"/>
      <c r="K51" s="819"/>
      <c r="L51" s="819"/>
      <c r="M51" s="820"/>
      <c r="N51" s="821"/>
      <c r="O51" s="814"/>
      <c r="P51" s="700" t="s">
        <v>591</v>
      </c>
      <c r="Q51" s="814"/>
      <c r="R51" s="814"/>
      <c r="S51" s="699" t="s">
        <v>600</v>
      </c>
      <c r="T51" s="814"/>
      <c r="U51" s="814"/>
      <c r="V51" s="700" t="s">
        <v>591</v>
      </c>
      <c r="W51" s="814"/>
      <c r="X51" s="814"/>
      <c r="Y51" s="699" t="s">
        <v>600</v>
      </c>
      <c r="Z51" s="815">
        <f t="shared" si="4"/>
        <v>0</v>
      </c>
      <c r="AA51" s="816"/>
      <c r="AB51" s="698" t="s">
        <v>591</v>
      </c>
      <c r="AC51" s="816">
        <f t="shared" si="5"/>
        <v>0</v>
      </c>
      <c r="AD51" s="816"/>
      <c r="AE51" s="694" t="s">
        <v>590</v>
      </c>
      <c r="AF51" s="812"/>
      <c r="AG51" s="813"/>
      <c r="AH51" s="814"/>
      <c r="AI51" s="814"/>
      <c r="AJ51" s="697" t="s">
        <v>591</v>
      </c>
      <c r="AK51" s="817"/>
      <c r="AL51" s="817"/>
      <c r="AM51" s="697" t="s">
        <v>599</v>
      </c>
      <c r="AN51" s="817"/>
      <c r="AO51" s="817"/>
      <c r="AP51" s="696" t="s">
        <v>598</v>
      </c>
      <c r="AQ51" s="735"/>
      <c r="AR51" s="735"/>
      <c r="AU51" s="703">
        <f t="shared" si="3"/>
        <v>0</v>
      </c>
      <c r="AV51" s="683">
        <f t="shared" si="6"/>
        <v>0</v>
      </c>
      <c r="AX51" s="691"/>
      <c r="AY51" s="685"/>
    </row>
    <row r="52" spans="1:51" ht="13.15" customHeight="1">
      <c r="A52" s="673">
        <v>45</v>
      </c>
      <c r="B52" s="880"/>
      <c r="C52" s="822"/>
      <c r="D52" s="819"/>
      <c r="E52" s="819"/>
      <c r="F52" s="819"/>
      <c r="G52" s="819"/>
      <c r="H52" s="820"/>
      <c r="I52" s="818"/>
      <c r="J52" s="819"/>
      <c r="K52" s="819"/>
      <c r="L52" s="819"/>
      <c r="M52" s="820"/>
      <c r="N52" s="821"/>
      <c r="O52" s="814"/>
      <c r="P52" s="700" t="s">
        <v>591</v>
      </c>
      <c r="Q52" s="814"/>
      <c r="R52" s="814"/>
      <c r="S52" s="699" t="s">
        <v>600</v>
      </c>
      <c r="T52" s="814"/>
      <c r="U52" s="814"/>
      <c r="V52" s="700" t="s">
        <v>591</v>
      </c>
      <c r="W52" s="814"/>
      <c r="X52" s="814"/>
      <c r="Y52" s="699" t="s">
        <v>600</v>
      </c>
      <c r="Z52" s="815">
        <f t="shared" si="4"/>
        <v>0</v>
      </c>
      <c r="AA52" s="816"/>
      <c r="AB52" s="698" t="s">
        <v>591</v>
      </c>
      <c r="AC52" s="816">
        <f t="shared" si="5"/>
        <v>0</v>
      </c>
      <c r="AD52" s="816"/>
      <c r="AE52" s="694" t="s">
        <v>590</v>
      </c>
      <c r="AF52" s="812"/>
      <c r="AG52" s="813"/>
      <c r="AH52" s="814"/>
      <c r="AI52" s="814"/>
      <c r="AJ52" s="697" t="s">
        <v>591</v>
      </c>
      <c r="AK52" s="817"/>
      <c r="AL52" s="817"/>
      <c r="AM52" s="697" t="s">
        <v>599</v>
      </c>
      <c r="AN52" s="817"/>
      <c r="AO52" s="817"/>
      <c r="AP52" s="696" t="s">
        <v>598</v>
      </c>
      <c r="AQ52" s="735"/>
      <c r="AR52" s="735"/>
      <c r="AU52" s="703">
        <f>+IF(AND(Z52&gt;=7,OR(I52="家庭的保育補助者",I52="家庭的保育者",I52="保育士",I52="保育教諭",I52="教諭",I52="副園長(有資格者)",I52="教頭(有資格者)")),1,0)</f>
        <v>0</v>
      </c>
      <c r="AV52" s="683">
        <f t="shared" si="6"/>
        <v>0</v>
      </c>
      <c r="AX52" s="691"/>
      <c r="AY52" s="685"/>
    </row>
    <row r="53" spans="1:51" ht="13.15" customHeight="1">
      <c r="A53" s="673">
        <v>46</v>
      </c>
      <c r="B53" s="880"/>
      <c r="C53" s="822"/>
      <c r="D53" s="819"/>
      <c r="E53" s="819"/>
      <c r="F53" s="819"/>
      <c r="G53" s="819"/>
      <c r="H53" s="820"/>
      <c r="I53" s="818"/>
      <c r="J53" s="819"/>
      <c r="K53" s="819"/>
      <c r="L53" s="819"/>
      <c r="M53" s="820"/>
      <c r="N53" s="821"/>
      <c r="O53" s="814"/>
      <c r="P53" s="700" t="s">
        <v>591</v>
      </c>
      <c r="Q53" s="814"/>
      <c r="R53" s="814"/>
      <c r="S53" s="699" t="s">
        <v>600</v>
      </c>
      <c r="T53" s="814"/>
      <c r="U53" s="814"/>
      <c r="V53" s="700" t="s">
        <v>591</v>
      </c>
      <c r="W53" s="814"/>
      <c r="X53" s="814"/>
      <c r="Y53" s="699" t="s">
        <v>600</v>
      </c>
      <c r="Z53" s="815">
        <f t="shared" si="4"/>
        <v>0</v>
      </c>
      <c r="AA53" s="816"/>
      <c r="AB53" s="698" t="s">
        <v>591</v>
      </c>
      <c r="AC53" s="816">
        <f t="shared" si="5"/>
        <v>0</v>
      </c>
      <c r="AD53" s="816"/>
      <c r="AE53" s="694" t="s">
        <v>590</v>
      </c>
      <c r="AF53" s="812"/>
      <c r="AG53" s="813"/>
      <c r="AH53" s="814"/>
      <c r="AI53" s="814"/>
      <c r="AJ53" s="697" t="s">
        <v>591</v>
      </c>
      <c r="AK53" s="817"/>
      <c r="AL53" s="817"/>
      <c r="AM53" s="697" t="s">
        <v>599</v>
      </c>
      <c r="AN53" s="817"/>
      <c r="AO53" s="817"/>
      <c r="AP53" s="696" t="s">
        <v>598</v>
      </c>
      <c r="AQ53" s="735"/>
      <c r="AR53" s="735"/>
      <c r="AU53" s="703">
        <f t="shared" si="3"/>
        <v>0</v>
      </c>
      <c r="AV53" s="683">
        <f t="shared" si="6"/>
        <v>0</v>
      </c>
      <c r="AX53" s="691"/>
      <c r="AY53" s="685"/>
    </row>
    <row r="54" spans="1:51" ht="13.15" customHeight="1">
      <c r="A54" s="673">
        <v>47</v>
      </c>
      <c r="B54" s="880"/>
      <c r="C54" s="822"/>
      <c r="D54" s="819"/>
      <c r="E54" s="819"/>
      <c r="F54" s="819"/>
      <c r="G54" s="819"/>
      <c r="H54" s="820"/>
      <c r="I54" s="818"/>
      <c r="J54" s="819"/>
      <c r="K54" s="819"/>
      <c r="L54" s="819"/>
      <c r="M54" s="820"/>
      <c r="N54" s="821"/>
      <c r="O54" s="814"/>
      <c r="P54" s="700" t="s">
        <v>591</v>
      </c>
      <c r="Q54" s="814"/>
      <c r="R54" s="814"/>
      <c r="S54" s="699" t="s">
        <v>600</v>
      </c>
      <c r="T54" s="814"/>
      <c r="U54" s="814"/>
      <c r="V54" s="700" t="s">
        <v>591</v>
      </c>
      <c r="W54" s="814"/>
      <c r="X54" s="814"/>
      <c r="Y54" s="699" t="s">
        <v>600</v>
      </c>
      <c r="Z54" s="815">
        <f t="shared" si="4"/>
        <v>0</v>
      </c>
      <c r="AA54" s="816"/>
      <c r="AB54" s="698" t="s">
        <v>591</v>
      </c>
      <c r="AC54" s="816">
        <f t="shared" si="5"/>
        <v>0</v>
      </c>
      <c r="AD54" s="816"/>
      <c r="AE54" s="694" t="s">
        <v>590</v>
      </c>
      <c r="AF54" s="812"/>
      <c r="AG54" s="813"/>
      <c r="AH54" s="814"/>
      <c r="AI54" s="814"/>
      <c r="AJ54" s="697" t="s">
        <v>591</v>
      </c>
      <c r="AK54" s="817"/>
      <c r="AL54" s="817"/>
      <c r="AM54" s="697" t="s">
        <v>599</v>
      </c>
      <c r="AN54" s="817"/>
      <c r="AO54" s="817"/>
      <c r="AP54" s="696" t="s">
        <v>598</v>
      </c>
      <c r="AQ54" s="735"/>
      <c r="AR54" s="735"/>
      <c r="AU54" s="703">
        <f t="shared" si="3"/>
        <v>0</v>
      </c>
      <c r="AV54" s="683">
        <f t="shared" si="6"/>
        <v>0</v>
      </c>
      <c r="AX54" s="691"/>
      <c r="AY54" s="685"/>
    </row>
    <row r="55" spans="1:51" ht="13.15" customHeight="1">
      <c r="A55" s="673">
        <v>48</v>
      </c>
      <c r="B55" s="880"/>
      <c r="C55" s="822"/>
      <c r="D55" s="819"/>
      <c r="E55" s="819"/>
      <c r="F55" s="819"/>
      <c r="G55" s="819"/>
      <c r="H55" s="820"/>
      <c r="I55" s="818"/>
      <c r="J55" s="819"/>
      <c r="K55" s="819"/>
      <c r="L55" s="819"/>
      <c r="M55" s="820"/>
      <c r="N55" s="821"/>
      <c r="O55" s="814"/>
      <c r="P55" s="700" t="s">
        <v>591</v>
      </c>
      <c r="Q55" s="814"/>
      <c r="R55" s="814"/>
      <c r="S55" s="699" t="s">
        <v>600</v>
      </c>
      <c r="T55" s="814"/>
      <c r="U55" s="814"/>
      <c r="V55" s="700" t="s">
        <v>591</v>
      </c>
      <c r="W55" s="814"/>
      <c r="X55" s="814"/>
      <c r="Y55" s="699" t="s">
        <v>600</v>
      </c>
      <c r="Z55" s="815">
        <f t="shared" si="4"/>
        <v>0</v>
      </c>
      <c r="AA55" s="816"/>
      <c r="AB55" s="698" t="s">
        <v>591</v>
      </c>
      <c r="AC55" s="816">
        <f t="shared" si="5"/>
        <v>0</v>
      </c>
      <c r="AD55" s="816"/>
      <c r="AE55" s="694" t="s">
        <v>590</v>
      </c>
      <c r="AF55" s="812"/>
      <c r="AG55" s="813"/>
      <c r="AH55" s="814"/>
      <c r="AI55" s="814"/>
      <c r="AJ55" s="697" t="s">
        <v>591</v>
      </c>
      <c r="AK55" s="817"/>
      <c r="AL55" s="817"/>
      <c r="AM55" s="697" t="s">
        <v>599</v>
      </c>
      <c r="AN55" s="817"/>
      <c r="AO55" s="817"/>
      <c r="AP55" s="696" t="s">
        <v>598</v>
      </c>
      <c r="AQ55" s="735"/>
      <c r="AR55" s="735"/>
      <c r="AU55" s="703">
        <f t="shared" si="3"/>
        <v>0</v>
      </c>
      <c r="AV55" s="683">
        <f t="shared" si="6"/>
        <v>0</v>
      </c>
      <c r="AX55" s="691"/>
      <c r="AY55" s="685"/>
    </row>
    <row r="56" spans="1:51" ht="13.15" customHeight="1">
      <c r="A56" s="673">
        <v>49</v>
      </c>
      <c r="B56" s="880"/>
      <c r="C56" s="822"/>
      <c r="D56" s="819"/>
      <c r="E56" s="819"/>
      <c r="F56" s="819"/>
      <c r="G56" s="819"/>
      <c r="H56" s="820"/>
      <c r="I56" s="818"/>
      <c r="J56" s="819"/>
      <c r="K56" s="819"/>
      <c r="L56" s="819"/>
      <c r="M56" s="820"/>
      <c r="N56" s="821"/>
      <c r="O56" s="814"/>
      <c r="P56" s="700" t="s">
        <v>591</v>
      </c>
      <c r="Q56" s="814"/>
      <c r="R56" s="814"/>
      <c r="S56" s="699" t="s">
        <v>600</v>
      </c>
      <c r="T56" s="814"/>
      <c r="U56" s="814"/>
      <c r="V56" s="700" t="s">
        <v>591</v>
      </c>
      <c r="W56" s="814"/>
      <c r="X56" s="814"/>
      <c r="Y56" s="699" t="s">
        <v>600</v>
      </c>
      <c r="Z56" s="815">
        <f t="shared" si="4"/>
        <v>0</v>
      </c>
      <c r="AA56" s="816"/>
      <c r="AB56" s="698" t="s">
        <v>591</v>
      </c>
      <c r="AC56" s="816">
        <f t="shared" si="5"/>
        <v>0</v>
      </c>
      <c r="AD56" s="816"/>
      <c r="AE56" s="694" t="s">
        <v>590</v>
      </c>
      <c r="AF56" s="812"/>
      <c r="AG56" s="813"/>
      <c r="AH56" s="814"/>
      <c r="AI56" s="814"/>
      <c r="AJ56" s="697" t="s">
        <v>591</v>
      </c>
      <c r="AK56" s="817"/>
      <c r="AL56" s="817"/>
      <c r="AM56" s="697" t="s">
        <v>599</v>
      </c>
      <c r="AN56" s="817"/>
      <c r="AO56" s="817"/>
      <c r="AP56" s="696" t="s">
        <v>598</v>
      </c>
      <c r="AQ56" s="735"/>
      <c r="AR56" s="735"/>
      <c r="AU56" s="703">
        <f t="shared" si="3"/>
        <v>0</v>
      </c>
      <c r="AV56" s="683">
        <f t="shared" si="6"/>
        <v>0</v>
      </c>
      <c r="AX56" s="691"/>
      <c r="AY56" s="685"/>
    </row>
    <row r="57" spans="1:51" ht="13.15" customHeight="1">
      <c r="A57" s="673">
        <v>50</v>
      </c>
      <c r="B57" s="880"/>
      <c r="C57" s="822"/>
      <c r="D57" s="819"/>
      <c r="E57" s="819"/>
      <c r="F57" s="819"/>
      <c r="G57" s="819"/>
      <c r="H57" s="820"/>
      <c r="I57" s="818"/>
      <c r="J57" s="819"/>
      <c r="K57" s="819"/>
      <c r="L57" s="819"/>
      <c r="M57" s="820"/>
      <c r="N57" s="821"/>
      <c r="O57" s="814"/>
      <c r="P57" s="700" t="s">
        <v>591</v>
      </c>
      <c r="Q57" s="814"/>
      <c r="R57" s="814"/>
      <c r="S57" s="699" t="s">
        <v>600</v>
      </c>
      <c r="T57" s="814"/>
      <c r="U57" s="814"/>
      <c r="V57" s="700" t="s">
        <v>591</v>
      </c>
      <c r="W57" s="814"/>
      <c r="X57" s="814"/>
      <c r="Y57" s="699" t="s">
        <v>600</v>
      </c>
      <c r="Z57" s="815">
        <f t="shared" si="4"/>
        <v>0</v>
      </c>
      <c r="AA57" s="816"/>
      <c r="AB57" s="698" t="s">
        <v>591</v>
      </c>
      <c r="AC57" s="816">
        <f t="shared" si="5"/>
        <v>0</v>
      </c>
      <c r="AD57" s="816"/>
      <c r="AE57" s="694" t="s">
        <v>590</v>
      </c>
      <c r="AF57" s="812"/>
      <c r="AG57" s="813"/>
      <c r="AH57" s="814"/>
      <c r="AI57" s="814"/>
      <c r="AJ57" s="697" t="s">
        <v>591</v>
      </c>
      <c r="AK57" s="817"/>
      <c r="AL57" s="817"/>
      <c r="AM57" s="697" t="s">
        <v>599</v>
      </c>
      <c r="AN57" s="817"/>
      <c r="AO57" s="817"/>
      <c r="AP57" s="696" t="s">
        <v>598</v>
      </c>
      <c r="AQ57" s="735"/>
      <c r="AR57" s="735"/>
      <c r="AU57" s="703">
        <f t="shared" si="3"/>
        <v>0</v>
      </c>
      <c r="AV57" s="683">
        <f t="shared" si="6"/>
        <v>0</v>
      </c>
      <c r="AX57" s="691"/>
      <c r="AY57" s="685"/>
    </row>
    <row r="58" spans="1:51" ht="13.15" customHeight="1">
      <c r="A58" s="673">
        <v>51</v>
      </c>
      <c r="B58" s="880"/>
      <c r="C58" s="822"/>
      <c r="D58" s="819"/>
      <c r="E58" s="819"/>
      <c r="F58" s="819"/>
      <c r="G58" s="819"/>
      <c r="H58" s="820"/>
      <c r="I58" s="818"/>
      <c r="J58" s="819"/>
      <c r="K58" s="819"/>
      <c r="L58" s="819"/>
      <c r="M58" s="820"/>
      <c r="N58" s="821"/>
      <c r="O58" s="814"/>
      <c r="P58" s="700" t="s">
        <v>591</v>
      </c>
      <c r="Q58" s="814"/>
      <c r="R58" s="814"/>
      <c r="S58" s="699" t="s">
        <v>600</v>
      </c>
      <c r="T58" s="814"/>
      <c r="U58" s="814"/>
      <c r="V58" s="700" t="s">
        <v>591</v>
      </c>
      <c r="W58" s="814"/>
      <c r="X58" s="814"/>
      <c r="Y58" s="699" t="s">
        <v>600</v>
      </c>
      <c r="Z58" s="815">
        <f t="shared" si="4"/>
        <v>0</v>
      </c>
      <c r="AA58" s="816"/>
      <c r="AB58" s="698" t="s">
        <v>591</v>
      </c>
      <c r="AC58" s="816">
        <f t="shared" si="5"/>
        <v>0</v>
      </c>
      <c r="AD58" s="816"/>
      <c r="AE58" s="694" t="s">
        <v>590</v>
      </c>
      <c r="AF58" s="812"/>
      <c r="AG58" s="813"/>
      <c r="AH58" s="814"/>
      <c r="AI58" s="814"/>
      <c r="AJ58" s="697" t="s">
        <v>591</v>
      </c>
      <c r="AK58" s="817"/>
      <c r="AL58" s="817"/>
      <c r="AM58" s="697" t="s">
        <v>599</v>
      </c>
      <c r="AN58" s="817"/>
      <c r="AO58" s="817"/>
      <c r="AP58" s="696" t="s">
        <v>598</v>
      </c>
      <c r="AQ58" s="735"/>
      <c r="AR58" s="735"/>
      <c r="AU58" s="703">
        <f t="shared" si="3"/>
        <v>0</v>
      </c>
      <c r="AV58" s="683">
        <f t="shared" si="6"/>
        <v>0</v>
      </c>
      <c r="AX58" s="691"/>
      <c r="AY58" s="685"/>
    </row>
    <row r="59" spans="1:51" ht="13.15" customHeight="1">
      <c r="A59" s="673">
        <v>52</v>
      </c>
      <c r="B59" s="880"/>
      <c r="C59" s="822"/>
      <c r="D59" s="819"/>
      <c r="E59" s="819"/>
      <c r="F59" s="819"/>
      <c r="G59" s="819"/>
      <c r="H59" s="820"/>
      <c r="I59" s="818"/>
      <c r="J59" s="819"/>
      <c r="K59" s="819"/>
      <c r="L59" s="819"/>
      <c r="M59" s="820"/>
      <c r="N59" s="821"/>
      <c r="O59" s="814"/>
      <c r="P59" s="700" t="s">
        <v>591</v>
      </c>
      <c r="Q59" s="814"/>
      <c r="R59" s="814"/>
      <c r="S59" s="699" t="s">
        <v>600</v>
      </c>
      <c r="T59" s="814"/>
      <c r="U59" s="814"/>
      <c r="V59" s="700" t="s">
        <v>591</v>
      </c>
      <c r="W59" s="814"/>
      <c r="X59" s="814"/>
      <c r="Y59" s="699" t="s">
        <v>600</v>
      </c>
      <c r="Z59" s="815">
        <f t="shared" si="4"/>
        <v>0</v>
      </c>
      <c r="AA59" s="816"/>
      <c r="AB59" s="698" t="s">
        <v>591</v>
      </c>
      <c r="AC59" s="816">
        <f t="shared" si="5"/>
        <v>0</v>
      </c>
      <c r="AD59" s="816"/>
      <c r="AE59" s="694" t="s">
        <v>590</v>
      </c>
      <c r="AF59" s="812"/>
      <c r="AG59" s="813"/>
      <c r="AH59" s="814"/>
      <c r="AI59" s="814"/>
      <c r="AJ59" s="697" t="s">
        <v>591</v>
      </c>
      <c r="AK59" s="817"/>
      <c r="AL59" s="817"/>
      <c r="AM59" s="697" t="s">
        <v>599</v>
      </c>
      <c r="AN59" s="817"/>
      <c r="AO59" s="817"/>
      <c r="AP59" s="696" t="s">
        <v>598</v>
      </c>
      <c r="AQ59" s="735"/>
      <c r="AR59" s="735"/>
      <c r="AU59" s="703">
        <f t="shared" si="3"/>
        <v>0</v>
      </c>
      <c r="AV59" s="683">
        <f t="shared" si="6"/>
        <v>0</v>
      </c>
      <c r="AX59" s="691"/>
      <c r="AY59" s="685"/>
    </row>
    <row r="60" spans="1:51" ht="13.15" customHeight="1">
      <c r="A60" s="673">
        <v>53</v>
      </c>
      <c r="B60" s="880"/>
      <c r="C60" s="822"/>
      <c r="D60" s="819"/>
      <c r="E60" s="819"/>
      <c r="F60" s="819"/>
      <c r="G60" s="819"/>
      <c r="H60" s="820"/>
      <c r="I60" s="818"/>
      <c r="J60" s="819"/>
      <c r="K60" s="819"/>
      <c r="L60" s="819"/>
      <c r="M60" s="820"/>
      <c r="N60" s="821"/>
      <c r="O60" s="814"/>
      <c r="P60" s="700" t="s">
        <v>591</v>
      </c>
      <c r="Q60" s="814"/>
      <c r="R60" s="814"/>
      <c r="S60" s="699" t="s">
        <v>600</v>
      </c>
      <c r="T60" s="814"/>
      <c r="U60" s="814"/>
      <c r="V60" s="700" t="s">
        <v>591</v>
      </c>
      <c r="W60" s="814"/>
      <c r="X60" s="814"/>
      <c r="Y60" s="699" t="s">
        <v>600</v>
      </c>
      <c r="Z60" s="815">
        <f t="shared" si="4"/>
        <v>0</v>
      </c>
      <c r="AA60" s="816"/>
      <c r="AB60" s="698" t="s">
        <v>591</v>
      </c>
      <c r="AC60" s="816">
        <f t="shared" si="5"/>
        <v>0</v>
      </c>
      <c r="AD60" s="816"/>
      <c r="AE60" s="694" t="s">
        <v>590</v>
      </c>
      <c r="AF60" s="812"/>
      <c r="AG60" s="813"/>
      <c r="AH60" s="814"/>
      <c r="AI60" s="814"/>
      <c r="AJ60" s="697" t="s">
        <v>591</v>
      </c>
      <c r="AK60" s="817"/>
      <c r="AL60" s="817"/>
      <c r="AM60" s="697" t="s">
        <v>599</v>
      </c>
      <c r="AN60" s="817"/>
      <c r="AO60" s="817"/>
      <c r="AP60" s="696" t="s">
        <v>598</v>
      </c>
      <c r="AQ60" s="735"/>
      <c r="AR60" s="735"/>
      <c r="AU60" s="703">
        <f t="shared" si="3"/>
        <v>0</v>
      </c>
      <c r="AV60" s="683">
        <f t="shared" si="6"/>
        <v>0</v>
      </c>
      <c r="AX60" s="691"/>
      <c r="AY60" s="685"/>
    </row>
    <row r="61" spans="1:51" ht="13.15" customHeight="1">
      <c r="A61" s="673">
        <v>54</v>
      </c>
      <c r="B61" s="880"/>
      <c r="C61" s="822"/>
      <c r="D61" s="819"/>
      <c r="E61" s="819"/>
      <c r="F61" s="819"/>
      <c r="G61" s="819"/>
      <c r="H61" s="820"/>
      <c r="I61" s="818"/>
      <c r="J61" s="819"/>
      <c r="K61" s="819"/>
      <c r="L61" s="819"/>
      <c r="M61" s="820"/>
      <c r="N61" s="821"/>
      <c r="O61" s="814"/>
      <c r="P61" s="700" t="s">
        <v>591</v>
      </c>
      <c r="Q61" s="814"/>
      <c r="R61" s="814"/>
      <c r="S61" s="699" t="s">
        <v>600</v>
      </c>
      <c r="T61" s="814"/>
      <c r="U61" s="814"/>
      <c r="V61" s="700" t="s">
        <v>591</v>
      </c>
      <c r="W61" s="814"/>
      <c r="X61" s="814"/>
      <c r="Y61" s="699" t="s">
        <v>600</v>
      </c>
      <c r="Z61" s="815">
        <f t="shared" si="4"/>
        <v>0</v>
      </c>
      <c r="AA61" s="816"/>
      <c r="AB61" s="698" t="s">
        <v>591</v>
      </c>
      <c r="AC61" s="816">
        <f t="shared" si="5"/>
        <v>0</v>
      </c>
      <c r="AD61" s="816"/>
      <c r="AE61" s="694" t="s">
        <v>590</v>
      </c>
      <c r="AF61" s="812"/>
      <c r="AG61" s="813"/>
      <c r="AH61" s="814"/>
      <c r="AI61" s="814"/>
      <c r="AJ61" s="697" t="s">
        <v>591</v>
      </c>
      <c r="AK61" s="817"/>
      <c r="AL61" s="817"/>
      <c r="AM61" s="697" t="s">
        <v>599</v>
      </c>
      <c r="AN61" s="817"/>
      <c r="AO61" s="817"/>
      <c r="AP61" s="696" t="s">
        <v>598</v>
      </c>
      <c r="AQ61" s="735"/>
      <c r="AR61" s="735"/>
      <c r="AU61" s="703">
        <f t="shared" si="3"/>
        <v>0</v>
      </c>
      <c r="AV61" s="683">
        <f t="shared" si="6"/>
        <v>0</v>
      </c>
      <c r="AX61" s="691"/>
      <c r="AY61" s="685"/>
    </row>
    <row r="62" spans="1:51" ht="13.15" customHeight="1">
      <c r="A62" s="673">
        <v>55</v>
      </c>
      <c r="B62" s="880"/>
      <c r="C62" s="822"/>
      <c r="D62" s="819"/>
      <c r="E62" s="819"/>
      <c r="F62" s="819"/>
      <c r="G62" s="819"/>
      <c r="H62" s="820"/>
      <c r="I62" s="818"/>
      <c r="J62" s="819"/>
      <c r="K62" s="819"/>
      <c r="L62" s="819"/>
      <c r="M62" s="820"/>
      <c r="N62" s="821"/>
      <c r="O62" s="814"/>
      <c r="P62" s="700" t="s">
        <v>591</v>
      </c>
      <c r="Q62" s="814"/>
      <c r="R62" s="814"/>
      <c r="S62" s="699" t="s">
        <v>600</v>
      </c>
      <c r="T62" s="814"/>
      <c r="U62" s="814"/>
      <c r="V62" s="700" t="s">
        <v>591</v>
      </c>
      <c r="W62" s="814"/>
      <c r="X62" s="814"/>
      <c r="Y62" s="699" t="s">
        <v>600</v>
      </c>
      <c r="Z62" s="815">
        <f t="shared" si="4"/>
        <v>0</v>
      </c>
      <c r="AA62" s="816"/>
      <c r="AB62" s="698" t="s">
        <v>591</v>
      </c>
      <c r="AC62" s="816">
        <f t="shared" si="5"/>
        <v>0</v>
      </c>
      <c r="AD62" s="816"/>
      <c r="AE62" s="694" t="s">
        <v>590</v>
      </c>
      <c r="AF62" s="812"/>
      <c r="AG62" s="813"/>
      <c r="AH62" s="814"/>
      <c r="AI62" s="814"/>
      <c r="AJ62" s="697" t="s">
        <v>591</v>
      </c>
      <c r="AK62" s="817"/>
      <c r="AL62" s="817"/>
      <c r="AM62" s="697" t="s">
        <v>599</v>
      </c>
      <c r="AN62" s="817"/>
      <c r="AO62" s="817"/>
      <c r="AP62" s="696" t="s">
        <v>598</v>
      </c>
      <c r="AQ62" s="735"/>
      <c r="AR62" s="735"/>
      <c r="AU62" s="703">
        <f t="shared" si="3"/>
        <v>0</v>
      </c>
      <c r="AV62" s="683">
        <f t="shared" si="6"/>
        <v>0</v>
      </c>
      <c r="AX62" s="691"/>
      <c r="AY62" s="685"/>
    </row>
    <row r="63" spans="1:51" ht="13.15" customHeight="1">
      <c r="A63" s="673">
        <v>56</v>
      </c>
      <c r="B63" s="880"/>
      <c r="C63" s="822"/>
      <c r="D63" s="819"/>
      <c r="E63" s="819"/>
      <c r="F63" s="819"/>
      <c r="G63" s="819"/>
      <c r="H63" s="820"/>
      <c r="I63" s="818"/>
      <c r="J63" s="819"/>
      <c r="K63" s="819"/>
      <c r="L63" s="819"/>
      <c r="M63" s="820"/>
      <c r="N63" s="821"/>
      <c r="O63" s="814"/>
      <c r="P63" s="700" t="s">
        <v>591</v>
      </c>
      <c r="Q63" s="814"/>
      <c r="R63" s="814"/>
      <c r="S63" s="699" t="s">
        <v>600</v>
      </c>
      <c r="T63" s="814"/>
      <c r="U63" s="814"/>
      <c r="V63" s="700" t="s">
        <v>591</v>
      </c>
      <c r="W63" s="814"/>
      <c r="X63" s="814"/>
      <c r="Y63" s="699" t="s">
        <v>600</v>
      </c>
      <c r="Z63" s="815">
        <f t="shared" si="4"/>
        <v>0</v>
      </c>
      <c r="AA63" s="816"/>
      <c r="AB63" s="698" t="s">
        <v>591</v>
      </c>
      <c r="AC63" s="816">
        <f t="shared" si="5"/>
        <v>0</v>
      </c>
      <c r="AD63" s="816"/>
      <c r="AE63" s="694" t="s">
        <v>590</v>
      </c>
      <c r="AF63" s="812"/>
      <c r="AG63" s="813"/>
      <c r="AH63" s="814"/>
      <c r="AI63" s="814"/>
      <c r="AJ63" s="697" t="s">
        <v>591</v>
      </c>
      <c r="AK63" s="817"/>
      <c r="AL63" s="817"/>
      <c r="AM63" s="697" t="s">
        <v>599</v>
      </c>
      <c r="AN63" s="817"/>
      <c r="AO63" s="817"/>
      <c r="AP63" s="696" t="s">
        <v>598</v>
      </c>
      <c r="AQ63" s="735"/>
      <c r="AR63" s="735"/>
      <c r="AU63" s="703">
        <f t="shared" si="3"/>
        <v>0</v>
      </c>
      <c r="AV63" s="683">
        <f t="shared" si="6"/>
        <v>0</v>
      </c>
      <c r="AX63" s="691"/>
      <c r="AY63" s="685"/>
    </row>
    <row r="64" spans="1:51" ht="13.15" customHeight="1">
      <c r="A64" s="673">
        <v>57</v>
      </c>
      <c r="B64" s="880"/>
      <c r="C64" s="822"/>
      <c r="D64" s="819"/>
      <c r="E64" s="819"/>
      <c r="F64" s="819"/>
      <c r="G64" s="819"/>
      <c r="H64" s="820"/>
      <c r="I64" s="818"/>
      <c r="J64" s="819"/>
      <c r="K64" s="819"/>
      <c r="L64" s="819"/>
      <c r="M64" s="820"/>
      <c r="N64" s="821"/>
      <c r="O64" s="814"/>
      <c r="P64" s="700" t="s">
        <v>591</v>
      </c>
      <c r="Q64" s="814"/>
      <c r="R64" s="814"/>
      <c r="S64" s="699" t="s">
        <v>600</v>
      </c>
      <c r="T64" s="814"/>
      <c r="U64" s="814"/>
      <c r="V64" s="700" t="s">
        <v>591</v>
      </c>
      <c r="W64" s="814"/>
      <c r="X64" s="814"/>
      <c r="Y64" s="699" t="s">
        <v>600</v>
      </c>
      <c r="Z64" s="815">
        <f t="shared" si="4"/>
        <v>0</v>
      </c>
      <c r="AA64" s="816"/>
      <c r="AB64" s="698" t="s">
        <v>591</v>
      </c>
      <c r="AC64" s="816">
        <f t="shared" si="5"/>
        <v>0</v>
      </c>
      <c r="AD64" s="816"/>
      <c r="AE64" s="694" t="s">
        <v>590</v>
      </c>
      <c r="AF64" s="812"/>
      <c r="AG64" s="813"/>
      <c r="AH64" s="814"/>
      <c r="AI64" s="814"/>
      <c r="AJ64" s="697" t="s">
        <v>591</v>
      </c>
      <c r="AK64" s="817"/>
      <c r="AL64" s="817"/>
      <c r="AM64" s="697" t="s">
        <v>599</v>
      </c>
      <c r="AN64" s="817"/>
      <c r="AO64" s="817"/>
      <c r="AP64" s="696" t="s">
        <v>598</v>
      </c>
      <c r="AQ64" s="735"/>
      <c r="AR64" s="735"/>
      <c r="AU64" s="703">
        <f t="shared" si="3"/>
        <v>0</v>
      </c>
      <c r="AV64" s="683">
        <f t="shared" si="6"/>
        <v>0</v>
      </c>
      <c r="AX64" s="691"/>
      <c r="AY64" s="685"/>
    </row>
    <row r="65" spans="1:54" ht="13.15" customHeight="1">
      <c r="A65" s="673">
        <v>58</v>
      </c>
      <c r="B65" s="880"/>
      <c r="C65" s="822"/>
      <c r="D65" s="819"/>
      <c r="E65" s="819"/>
      <c r="F65" s="819"/>
      <c r="G65" s="819"/>
      <c r="H65" s="820"/>
      <c r="I65" s="818"/>
      <c r="J65" s="819"/>
      <c r="K65" s="819"/>
      <c r="L65" s="819"/>
      <c r="M65" s="820"/>
      <c r="N65" s="821"/>
      <c r="O65" s="814"/>
      <c r="P65" s="700" t="s">
        <v>591</v>
      </c>
      <c r="Q65" s="814"/>
      <c r="R65" s="814"/>
      <c r="S65" s="699" t="s">
        <v>600</v>
      </c>
      <c r="T65" s="814"/>
      <c r="U65" s="814"/>
      <c r="V65" s="700" t="s">
        <v>591</v>
      </c>
      <c r="W65" s="814"/>
      <c r="X65" s="814"/>
      <c r="Y65" s="699" t="s">
        <v>600</v>
      </c>
      <c r="Z65" s="815">
        <f t="shared" si="4"/>
        <v>0</v>
      </c>
      <c r="AA65" s="816"/>
      <c r="AB65" s="698" t="s">
        <v>591</v>
      </c>
      <c r="AC65" s="816">
        <f t="shared" si="5"/>
        <v>0</v>
      </c>
      <c r="AD65" s="816"/>
      <c r="AE65" s="694" t="s">
        <v>590</v>
      </c>
      <c r="AF65" s="812"/>
      <c r="AG65" s="813"/>
      <c r="AH65" s="814"/>
      <c r="AI65" s="814"/>
      <c r="AJ65" s="697" t="s">
        <v>591</v>
      </c>
      <c r="AK65" s="817"/>
      <c r="AL65" s="817"/>
      <c r="AM65" s="697" t="s">
        <v>599</v>
      </c>
      <c r="AN65" s="817"/>
      <c r="AO65" s="817"/>
      <c r="AP65" s="696" t="s">
        <v>598</v>
      </c>
      <c r="AQ65" s="735"/>
      <c r="AR65" s="735"/>
      <c r="AU65" s="703">
        <f t="shared" si="3"/>
        <v>0</v>
      </c>
      <c r="AV65" s="683">
        <f t="shared" si="6"/>
        <v>0</v>
      </c>
      <c r="AX65" s="691"/>
      <c r="AY65" s="685"/>
    </row>
    <row r="66" spans="1:54" ht="13.15" customHeight="1">
      <c r="A66" s="673">
        <v>59</v>
      </c>
      <c r="B66" s="880"/>
      <c r="C66" s="822"/>
      <c r="D66" s="819"/>
      <c r="E66" s="819"/>
      <c r="F66" s="819"/>
      <c r="G66" s="819"/>
      <c r="H66" s="820"/>
      <c r="I66" s="818"/>
      <c r="J66" s="819"/>
      <c r="K66" s="819"/>
      <c r="L66" s="819"/>
      <c r="M66" s="820"/>
      <c r="N66" s="821"/>
      <c r="O66" s="814"/>
      <c r="P66" s="700" t="s">
        <v>591</v>
      </c>
      <c r="Q66" s="814"/>
      <c r="R66" s="814"/>
      <c r="S66" s="699" t="s">
        <v>600</v>
      </c>
      <c r="T66" s="814"/>
      <c r="U66" s="814"/>
      <c r="V66" s="700" t="s">
        <v>591</v>
      </c>
      <c r="W66" s="814"/>
      <c r="X66" s="814"/>
      <c r="Y66" s="699" t="s">
        <v>600</v>
      </c>
      <c r="Z66" s="815">
        <f t="shared" si="4"/>
        <v>0</v>
      </c>
      <c r="AA66" s="816"/>
      <c r="AB66" s="698" t="s">
        <v>591</v>
      </c>
      <c r="AC66" s="816">
        <f t="shared" si="5"/>
        <v>0</v>
      </c>
      <c r="AD66" s="816"/>
      <c r="AE66" s="694" t="s">
        <v>590</v>
      </c>
      <c r="AF66" s="812"/>
      <c r="AG66" s="813"/>
      <c r="AH66" s="814"/>
      <c r="AI66" s="814"/>
      <c r="AJ66" s="697" t="s">
        <v>591</v>
      </c>
      <c r="AK66" s="817"/>
      <c r="AL66" s="817"/>
      <c r="AM66" s="697" t="s">
        <v>599</v>
      </c>
      <c r="AN66" s="817"/>
      <c r="AO66" s="817"/>
      <c r="AP66" s="696" t="s">
        <v>598</v>
      </c>
      <c r="AQ66" s="735"/>
      <c r="AR66" s="735"/>
      <c r="AU66" s="703">
        <f t="shared" si="3"/>
        <v>0</v>
      </c>
      <c r="AV66" s="683">
        <f t="shared" si="6"/>
        <v>0</v>
      </c>
      <c r="AX66" s="691"/>
      <c r="AY66" s="685"/>
    </row>
    <row r="67" spans="1:54" ht="13.15" customHeight="1">
      <c r="A67" s="673">
        <v>60</v>
      </c>
      <c r="B67" s="880"/>
      <c r="C67" s="822"/>
      <c r="D67" s="819"/>
      <c r="E67" s="819"/>
      <c r="F67" s="819"/>
      <c r="G67" s="819"/>
      <c r="H67" s="820"/>
      <c r="I67" s="818"/>
      <c r="J67" s="819"/>
      <c r="K67" s="819"/>
      <c r="L67" s="819"/>
      <c r="M67" s="820"/>
      <c r="N67" s="821"/>
      <c r="O67" s="814"/>
      <c r="P67" s="700" t="s">
        <v>591</v>
      </c>
      <c r="Q67" s="814"/>
      <c r="R67" s="814"/>
      <c r="S67" s="699" t="s">
        <v>600</v>
      </c>
      <c r="T67" s="814"/>
      <c r="U67" s="814"/>
      <c r="V67" s="700" t="s">
        <v>591</v>
      </c>
      <c r="W67" s="814"/>
      <c r="X67" s="814"/>
      <c r="Y67" s="699" t="s">
        <v>600</v>
      </c>
      <c r="Z67" s="815">
        <f t="shared" si="4"/>
        <v>0</v>
      </c>
      <c r="AA67" s="816"/>
      <c r="AB67" s="698" t="s">
        <v>591</v>
      </c>
      <c r="AC67" s="816">
        <f t="shared" si="5"/>
        <v>0</v>
      </c>
      <c r="AD67" s="816"/>
      <c r="AE67" s="694" t="s">
        <v>590</v>
      </c>
      <c r="AF67" s="812"/>
      <c r="AG67" s="813"/>
      <c r="AH67" s="814"/>
      <c r="AI67" s="814"/>
      <c r="AJ67" s="697" t="s">
        <v>591</v>
      </c>
      <c r="AK67" s="817"/>
      <c r="AL67" s="817"/>
      <c r="AM67" s="697" t="s">
        <v>599</v>
      </c>
      <c r="AN67" s="817"/>
      <c r="AO67" s="817"/>
      <c r="AP67" s="696" t="s">
        <v>598</v>
      </c>
      <c r="AQ67" s="735"/>
      <c r="AR67" s="735"/>
      <c r="AU67" s="703">
        <f t="shared" si="3"/>
        <v>0</v>
      </c>
      <c r="AV67" s="683">
        <f t="shared" si="6"/>
        <v>0</v>
      </c>
      <c r="AX67" s="691"/>
      <c r="AY67" s="685"/>
    </row>
    <row r="68" spans="1:54" ht="13.15" customHeight="1">
      <c r="A68" s="673">
        <v>61</v>
      </c>
      <c r="B68" s="880"/>
      <c r="C68" s="822"/>
      <c r="D68" s="819"/>
      <c r="E68" s="819"/>
      <c r="F68" s="819"/>
      <c r="G68" s="819"/>
      <c r="H68" s="820"/>
      <c r="I68" s="818"/>
      <c r="J68" s="819"/>
      <c r="K68" s="819"/>
      <c r="L68" s="819"/>
      <c r="M68" s="820"/>
      <c r="N68" s="821"/>
      <c r="O68" s="814"/>
      <c r="P68" s="700" t="s">
        <v>591</v>
      </c>
      <c r="Q68" s="814"/>
      <c r="R68" s="814"/>
      <c r="S68" s="699" t="s">
        <v>600</v>
      </c>
      <c r="T68" s="814"/>
      <c r="U68" s="814"/>
      <c r="V68" s="700" t="s">
        <v>591</v>
      </c>
      <c r="W68" s="814"/>
      <c r="X68" s="814"/>
      <c r="Y68" s="699" t="s">
        <v>600</v>
      </c>
      <c r="Z68" s="815">
        <f t="shared" si="4"/>
        <v>0</v>
      </c>
      <c r="AA68" s="816"/>
      <c r="AB68" s="698" t="s">
        <v>591</v>
      </c>
      <c r="AC68" s="816">
        <f t="shared" si="5"/>
        <v>0</v>
      </c>
      <c r="AD68" s="816"/>
      <c r="AE68" s="694" t="s">
        <v>590</v>
      </c>
      <c r="AF68" s="812"/>
      <c r="AG68" s="813"/>
      <c r="AH68" s="814"/>
      <c r="AI68" s="814"/>
      <c r="AJ68" s="697" t="s">
        <v>591</v>
      </c>
      <c r="AK68" s="817"/>
      <c r="AL68" s="817"/>
      <c r="AM68" s="697" t="s">
        <v>599</v>
      </c>
      <c r="AN68" s="817"/>
      <c r="AO68" s="817"/>
      <c r="AP68" s="696" t="s">
        <v>598</v>
      </c>
      <c r="AQ68" s="735"/>
      <c r="AR68" s="735"/>
      <c r="AU68" s="703">
        <f t="shared" si="3"/>
        <v>0</v>
      </c>
      <c r="AV68" s="683">
        <f t="shared" si="6"/>
        <v>0</v>
      </c>
      <c r="AX68" s="691"/>
      <c r="AY68" s="685"/>
    </row>
    <row r="69" spans="1:54" ht="13.15" customHeight="1">
      <c r="A69" s="673">
        <v>62</v>
      </c>
      <c r="B69" s="880"/>
      <c r="C69" s="822"/>
      <c r="D69" s="819"/>
      <c r="E69" s="819"/>
      <c r="F69" s="819"/>
      <c r="G69" s="819"/>
      <c r="H69" s="820"/>
      <c r="I69" s="818"/>
      <c r="J69" s="819"/>
      <c r="K69" s="819"/>
      <c r="L69" s="819"/>
      <c r="M69" s="820"/>
      <c r="N69" s="821"/>
      <c r="O69" s="814"/>
      <c r="P69" s="700" t="s">
        <v>591</v>
      </c>
      <c r="Q69" s="814"/>
      <c r="R69" s="814"/>
      <c r="S69" s="699" t="s">
        <v>600</v>
      </c>
      <c r="T69" s="814"/>
      <c r="U69" s="814"/>
      <c r="V69" s="700" t="s">
        <v>591</v>
      </c>
      <c r="W69" s="814"/>
      <c r="X69" s="814"/>
      <c r="Y69" s="699" t="s">
        <v>600</v>
      </c>
      <c r="Z69" s="815">
        <f t="shared" si="4"/>
        <v>0</v>
      </c>
      <c r="AA69" s="816"/>
      <c r="AB69" s="698" t="s">
        <v>591</v>
      </c>
      <c r="AC69" s="816">
        <f t="shared" si="5"/>
        <v>0</v>
      </c>
      <c r="AD69" s="816"/>
      <c r="AE69" s="694" t="s">
        <v>590</v>
      </c>
      <c r="AF69" s="812"/>
      <c r="AG69" s="813"/>
      <c r="AH69" s="814"/>
      <c r="AI69" s="814"/>
      <c r="AJ69" s="697" t="s">
        <v>591</v>
      </c>
      <c r="AK69" s="817"/>
      <c r="AL69" s="817"/>
      <c r="AM69" s="697" t="s">
        <v>599</v>
      </c>
      <c r="AN69" s="817"/>
      <c r="AO69" s="817"/>
      <c r="AP69" s="696" t="s">
        <v>598</v>
      </c>
      <c r="AQ69" s="735"/>
      <c r="AR69" s="735"/>
      <c r="AU69" s="703">
        <f t="shared" si="3"/>
        <v>0</v>
      </c>
      <c r="AV69" s="683">
        <f t="shared" si="6"/>
        <v>0</v>
      </c>
      <c r="AX69" s="691"/>
      <c r="AY69" s="685"/>
    </row>
    <row r="70" spans="1:54" ht="13.15" customHeight="1">
      <c r="A70" s="673">
        <v>63</v>
      </c>
      <c r="B70" s="880"/>
      <c r="C70" s="822"/>
      <c r="D70" s="819"/>
      <c r="E70" s="819"/>
      <c r="F70" s="819"/>
      <c r="G70" s="819"/>
      <c r="H70" s="820"/>
      <c r="I70" s="818"/>
      <c r="J70" s="819"/>
      <c r="K70" s="819"/>
      <c r="L70" s="819"/>
      <c r="M70" s="820"/>
      <c r="N70" s="821"/>
      <c r="O70" s="814"/>
      <c r="P70" s="700" t="s">
        <v>591</v>
      </c>
      <c r="Q70" s="814"/>
      <c r="R70" s="814"/>
      <c r="S70" s="699" t="s">
        <v>600</v>
      </c>
      <c r="T70" s="814"/>
      <c r="U70" s="814"/>
      <c r="V70" s="700" t="s">
        <v>591</v>
      </c>
      <c r="W70" s="814"/>
      <c r="X70" s="814"/>
      <c r="Y70" s="699" t="s">
        <v>600</v>
      </c>
      <c r="Z70" s="815">
        <f t="shared" si="4"/>
        <v>0</v>
      </c>
      <c r="AA70" s="816"/>
      <c r="AB70" s="698" t="s">
        <v>591</v>
      </c>
      <c r="AC70" s="816">
        <f t="shared" si="5"/>
        <v>0</v>
      </c>
      <c r="AD70" s="816"/>
      <c r="AE70" s="694" t="s">
        <v>590</v>
      </c>
      <c r="AF70" s="812"/>
      <c r="AG70" s="813"/>
      <c r="AH70" s="814"/>
      <c r="AI70" s="814"/>
      <c r="AJ70" s="697" t="s">
        <v>591</v>
      </c>
      <c r="AK70" s="817"/>
      <c r="AL70" s="817"/>
      <c r="AM70" s="697" t="s">
        <v>599</v>
      </c>
      <c r="AN70" s="817"/>
      <c r="AO70" s="817"/>
      <c r="AP70" s="696" t="s">
        <v>598</v>
      </c>
      <c r="AQ70" s="735"/>
      <c r="AR70" s="735"/>
      <c r="AU70" s="703">
        <f t="shared" si="3"/>
        <v>0</v>
      </c>
      <c r="AV70" s="683">
        <f t="shared" si="6"/>
        <v>0</v>
      </c>
      <c r="AX70" s="691"/>
      <c r="AY70" s="685"/>
    </row>
    <row r="71" spans="1:54" ht="13.15" customHeight="1">
      <c r="A71" s="673">
        <v>64</v>
      </c>
      <c r="B71" s="880"/>
      <c r="C71" s="822"/>
      <c r="D71" s="819"/>
      <c r="E71" s="819"/>
      <c r="F71" s="819"/>
      <c r="G71" s="819"/>
      <c r="H71" s="820"/>
      <c r="I71" s="818"/>
      <c r="J71" s="819"/>
      <c r="K71" s="819"/>
      <c r="L71" s="819"/>
      <c r="M71" s="820"/>
      <c r="N71" s="821"/>
      <c r="O71" s="814"/>
      <c r="P71" s="700" t="s">
        <v>591</v>
      </c>
      <c r="Q71" s="814"/>
      <c r="R71" s="814"/>
      <c r="S71" s="699" t="s">
        <v>600</v>
      </c>
      <c r="T71" s="814"/>
      <c r="U71" s="814"/>
      <c r="V71" s="700" t="s">
        <v>591</v>
      </c>
      <c r="W71" s="814"/>
      <c r="X71" s="814"/>
      <c r="Y71" s="699" t="s">
        <v>600</v>
      </c>
      <c r="Z71" s="815">
        <f t="shared" si="4"/>
        <v>0</v>
      </c>
      <c r="AA71" s="816"/>
      <c r="AB71" s="698" t="s">
        <v>591</v>
      </c>
      <c r="AC71" s="816">
        <f t="shared" si="5"/>
        <v>0</v>
      </c>
      <c r="AD71" s="816"/>
      <c r="AE71" s="694" t="s">
        <v>590</v>
      </c>
      <c r="AF71" s="812"/>
      <c r="AG71" s="813"/>
      <c r="AH71" s="814"/>
      <c r="AI71" s="814"/>
      <c r="AJ71" s="697" t="s">
        <v>591</v>
      </c>
      <c r="AK71" s="817"/>
      <c r="AL71" s="817"/>
      <c r="AM71" s="697" t="s">
        <v>599</v>
      </c>
      <c r="AN71" s="817"/>
      <c r="AO71" s="817"/>
      <c r="AP71" s="696" t="s">
        <v>598</v>
      </c>
      <c r="AQ71" s="735"/>
      <c r="AR71" s="735"/>
      <c r="AU71" s="703">
        <f t="shared" si="3"/>
        <v>0</v>
      </c>
      <c r="AV71" s="683">
        <f t="shared" si="6"/>
        <v>0</v>
      </c>
      <c r="AW71" s="690"/>
      <c r="AX71" s="691"/>
      <c r="AY71" s="685"/>
      <c r="BB71" s="690"/>
    </row>
    <row r="72" spans="1:54" ht="13.15" customHeight="1">
      <c r="A72" s="673">
        <v>65</v>
      </c>
      <c r="B72" s="880"/>
      <c r="C72" s="822"/>
      <c r="D72" s="819"/>
      <c r="E72" s="819"/>
      <c r="F72" s="819"/>
      <c r="G72" s="819"/>
      <c r="H72" s="820"/>
      <c r="I72" s="818"/>
      <c r="J72" s="819"/>
      <c r="K72" s="819"/>
      <c r="L72" s="819"/>
      <c r="M72" s="820"/>
      <c r="N72" s="821"/>
      <c r="O72" s="814"/>
      <c r="P72" s="700" t="s">
        <v>591</v>
      </c>
      <c r="Q72" s="814"/>
      <c r="R72" s="814"/>
      <c r="S72" s="699" t="s">
        <v>600</v>
      </c>
      <c r="T72" s="814"/>
      <c r="U72" s="814"/>
      <c r="V72" s="700" t="s">
        <v>591</v>
      </c>
      <c r="W72" s="814"/>
      <c r="X72" s="814"/>
      <c r="Y72" s="699" t="s">
        <v>600</v>
      </c>
      <c r="Z72" s="815">
        <f t="shared" ref="Z72:Z87" si="7">(N72+T72)+QUOTIENT((Q72+W72),12)</f>
        <v>0</v>
      </c>
      <c r="AA72" s="816"/>
      <c r="AB72" s="698" t="s">
        <v>591</v>
      </c>
      <c r="AC72" s="816">
        <f t="shared" ref="AC72:AC87" si="8">MOD(Q72+W72,12)</f>
        <v>0</v>
      </c>
      <c r="AD72" s="816"/>
      <c r="AE72" s="694" t="s">
        <v>590</v>
      </c>
      <c r="AF72" s="812"/>
      <c r="AG72" s="813"/>
      <c r="AH72" s="814"/>
      <c r="AI72" s="814"/>
      <c r="AJ72" s="697" t="s">
        <v>591</v>
      </c>
      <c r="AK72" s="817"/>
      <c r="AL72" s="817"/>
      <c r="AM72" s="697" t="s">
        <v>599</v>
      </c>
      <c r="AN72" s="817"/>
      <c r="AO72" s="817"/>
      <c r="AP72" s="696" t="s">
        <v>598</v>
      </c>
      <c r="AQ72" s="735"/>
      <c r="AR72" s="735"/>
      <c r="AU72" s="703">
        <f t="shared" si="3"/>
        <v>0</v>
      </c>
      <c r="AV72" s="683">
        <f t="shared" ref="AV72:AV77" si="9">+IF(AND(Z72&gt;=7,OR(I72="栄養士",I72="調理員")),1,0)</f>
        <v>0</v>
      </c>
      <c r="AW72" s="690"/>
      <c r="AX72" s="691"/>
      <c r="AY72" s="685"/>
      <c r="BB72" s="690"/>
    </row>
    <row r="73" spans="1:54" ht="13.15" customHeight="1">
      <c r="A73" s="673">
        <v>66</v>
      </c>
      <c r="B73" s="880"/>
      <c r="C73" s="822"/>
      <c r="D73" s="819"/>
      <c r="E73" s="819"/>
      <c r="F73" s="819"/>
      <c r="G73" s="819"/>
      <c r="H73" s="820"/>
      <c r="I73" s="818"/>
      <c r="J73" s="819"/>
      <c r="K73" s="819"/>
      <c r="L73" s="819"/>
      <c r="M73" s="820"/>
      <c r="N73" s="821"/>
      <c r="O73" s="814"/>
      <c r="P73" s="700" t="s">
        <v>591</v>
      </c>
      <c r="Q73" s="814"/>
      <c r="R73" s="814"/>
      <c r="S73" s="699" t="s">
        <v>600</v>
      </c>
      <c r="T73" s="814"/>
      <c r="U73" s="814"/>
      <c r="V73" s="700" t="s">
        <v>591</v>
      </c>
      <c r="W73" s="814"/>
      <c r="X73" s="814"/>
      <c r="Y73" s="699" t="s">
        <v>600</v>
      </c>
      <c r="Z73" s="815">
        <f t="shared" si="7"/>
        <v>0</v>
      </c>
      <c r="AA73" s="816"/>
      <c r="AB73" s="698" t="s">
        <v>591</v>
      </c>
      <c r="AC73" s="816">
        <f t="shared" si="8"/>
        <v>0</v>
      </c>
      <c r="AD73" s="816"/>
      <c r="AE73" s="694" t="s">
        <v>590</v>
      </c>
      <c r="AF73" s="812"/>
      <c r="AG73" s="813"/>
      <c r="AH73" s="814"/>
      <c r="AI73" s="814"/>
      <c r="AJ73" s="697" t="s">
        <v>591</v>
      </c>
      <c r="AK73" s="817"/>
      <c r="AL73" s="817"/>
      <c r="AM73" s="697" t="s">
        <v>599</v>
      </c>
      <c r="AN73" s="817"/>
      <c r="AO73" s="817"/>
      <c r="AP73" s="696" t="s">
        <v>598</v>
      </c>
      <c r="AQ73" s="735"/>
      <c r="AR73" s="735"/>
      <c r="AU73" s="703">
        <f t="shared" ref="AU73:AU77" si="10">+IF(AND(Z73&gt;=7,OR(I73="家庭的保育補助者",I73="家庭的保育者",I73="保育士",I73="保育教諭",I73="教諭",I73="副園長(有資格者)",I73="教頭(有資格者)")),1,0)</f>
        <v>0</v>
      </c>
      <c r="AV73" s="683">
        <f t="shared" si="9"/>
        <v>0</v>
      </c>
      <c r="AW73" s="690"/>
      <c r="AX73" s="691"/>
      <c r="AY73" s="685"/>
      <c r="BB73" s="690"/>
    </row>
    <row r="74" spans="1:54" ht="13.15" customHeight="1">
      <c r="A74" s="673">
        <v>67</v>
      </c>
      <c r="B74" s="880"/>
      <c r="C74" s="822"/>
      <c r="D74" s="819"/>
      <c r="E74" s="819"/>
      <c r="F74" s="819"/>
      <c r="G74" s="819"/>
      <c r="H74" s="820"/>
      <c r="I74" s="818"/>
      <c r="J74" s="819"/>
      <c r="K74" s="819"/>
      <c r="L74" s="819"/>
      <c r="M74" s="820"/>
      <c r="N74" s="821"/>
      <c r="O74" s="814"/>
      <c r="P74" s="700" t="s">
        <v>591</v>
      </c>
      <c r="Q74" s="814"/>
      <c r="R74" s="814"/>
      <c r="S74" s="699" t="s">
        <v>600</v>
      </c>
      <c r="T74" s="814"/>
      <c r="U74" s="814"/>
      <c r="V74" s="700" t="s">
        <v>591</v>
      </c>
      <c r="W74" s="814"/>
      <c r="X74" s="814"/>
      <c r="Y74" s="699" t="s">
        <v>600</v>
      </c>
      <c r="Z74" s="815">
        <f t="shared" si="7"/>
        <v>0</v>
      </c>
      <c r="AA74" s="816"/>
      <c r="AB74" s="698" t="s">
        <v>591</v>
      </c>
      <c r="AC74" s="816">
        <f t="shared" si="8"/>
        <v>0</v>
      </c>
      <c r="AD74" s="816"/>
      <c r="AE74" s="694" t="s">
        <v>590</v>
      </c>
      <c r="AF74" s="812"/>
      <c r="AG74" s="813"/>
      <c r="AH74" s="814"/>
      <c r="AI74" s="814"/>
      <c r="AJ74" s="697" t="s">
        <v>591</v>
      </c>
      <c r="AK74" s="817"/>
      <c r="AL74" s="817"/>
      <c r="AM74" s="697" t="s">
        <v>599</v>
      </c>
      <c r="AN74" s="817"/>
      <c r="AO74" s="817"/>
      <c r="AP74" s="696" t="s">
        <v>598</v>
      </c>
      <c r="AQ74" s="735"/>
      <c r="AR74" s="735"/>
      <c r="AU74" s="703">
        <f t="shared" si="10"/>
        <v>0</v>
      </c>
      <c r="AV74" s="683">
        <f t="shared" si="9"/>
        <v>0</v>
      </c>
      <c r="AW74" s="690"/>
      <c r="AX74" s="691"/>
      <c r="AY74" s="685"/>
      <c r="BB74" s="690"/>
    </row>
    <row r="75" spans="1:54" ht="13.15" customHeight="1">
      <c r="A75" s="673">
        <v>68</v>
      </c>
      <c r="B75" s="880"/>
      <c r="C75" s="822"/>
      <c r="D75" s="819"/>
      <c r="E75" s="819"/>
      <c r="F75" s="819"/>
      <c r="G75" s="819"/>
      <c r="H75" s="820"/>
      <c r="I75" s="818"/>
      <c r="J75" s="819"/>
      <c r="K75" s="819"/>
      <c r="L75" s="819"/>
      <c r="M75" s="820"/>
      <c r="N75" s="821"/>
      <c r="O75" s="814"/>
      <c r="P75" s="700" t="s">
        <v>591</v>
      </c>
      <c r="Q75" s="814"/>
      <c r="R75" s="814"/>
      <c r="S75" s="699" t="s">
        <v>600</v>
      </c>
      <c r="T75" s="814"/>
      <c r="U75" s="814"/>
      <c r="V75" s="700" t="s">
        <v>591</v>
      </c>
      <c r="W75" s="814"/>
      <c r="X75" s="814"/>
      <c r="Y75" s="699" t="s">
        <v>600</v>
      </c>
      <c r="Z75" s="815">
        <f t="shared" si="7"/>
        <v>0</v>
      </c>
      <c r="AA75" s="816"/>
      <c r="AB75" s="698" t="s">
        <v>591</v>
      </c>
      <c r="AC75" s="816">
        <f t="shared" si="8"/>
        <v>0</v>
      </c>
      <c r="AD75" s="816"/>
      <c r="AE75" s="694" t="s">
        <v>590</v>
      </c>
      <c r="AF75" s="812"/>
      <c r="AG75" s="813"/>
      <c r="AH75" s="814"/>
      <c r="AI75" s="814"/>
      <c r="AJ75" s="697" t="s">
        <v>591</v>
      </c>
      <c r="AK75" s="817"/>
      <c r="AL75" s="817"/>
      <c r="AM75" s="697" t="s">
        <v>599</v>
      </c>
      <c r="AN75" s="817"/>
      <c r="AO75" s="817"/>
      <c r="AP75" s="696" t="s">
        <v>598</v>
      </c>
      <c r="AQ75" s="735"/>
      <c r="AR75" s="735"/>
      <c r="AU75" s="703">
        <f t="shared" si="10"/>
        <v>0</v>
      </c>
      <c r="AV75" s="683">
        <f t="shared" si="9"/>
        <v>0</v>
      </c>
      <c r="AW75" s="690"/>
      <c r="AX75" s="691"/>
      <c r="AY75" s="685"/>
      <c r="BB75" s="690"/>
    </row>
    <row r="76" spans="1:54" ht="13.15" customHeight="1">
      <c r="A76" s="673">
        <v>69</v>
      </c>
      <c r="B76" s="880"/>
      <c r="C76" s="822"/>
      <c r="D76" s="819"/>
      <c r="E76" s="819"/>
      <c r="F76" s="819"/>
      <c r="G76" s="819"/>
      <c r="H76" s="820"/>
      <c r="I76" s="818"/>
      <c r="J76" s="819"/>
      <c r="K76" s="819"/>
      <c r="L76" s="819"/>
      <c r="M76" s="820"/>
      <c r="N76" s="821"/>
      <c r="O76" s="814"/>
      <c r="P76" s="700" t="s">
        <v>591</v>
      </c>
      <c r="Q76" s="814"/>
      <c r="R76" s="814"/>
      <c r="S76" s="699" t="s">
        <v>600</v>
      </c>
      <c r="T76" s="814"/>
      <c r="U76" s="814"/>
      <c r="V76" s="700" t="s">
        <v>591</v>
      </c>
      <c r="W76" s="814"/>
      <c r="X76" s="814"/>
      <c r="Y76" s="699" t="s">
        <v>600</v>
      </c>
      <c r="Z76" s="815">
        <f t="shared" si="7"/>
        <v>0</v>
      </c>
      <c r="AA76" s="816"/>
      <c r="AB76" s="698" t="s">
        <v>591</v>
      </c>
      <c r="AC76" s="816">
        <f t="shared" si="8"/>
        <v>0</v>
      </c>
      <c r="AD76" s="816"/>
      <c r="AE76" s="694" t="s">
        <v>590</v>
      </c>
      <c r="AF76" s="812"/>
      <c r="AG76" s="813"/>
      <c r="AH76" s="814"/>
      <c r="AI76" s="814"/>
      <c r="AJ76" s="697" t="s">
        <v>591</v>
      </c>
      <c r="AK76" s="817"/>
      <c r="AL76" s="817"/>
      <c r="AM76" s="697" t="s">
        <v>599</v>
      </c>
      <c r="AN76" s="817"/>
      <c r="AO76" s="817"/>
      <c r="AP76" s="696" t="s">
        <v>598</v>
      </c>
      <c r="AQ76" s="735"/>
      <c r="AR76" s="735"/>
      <c r="AU76" s="703">
        <f t="shared" si="10"/>
        <v>0</v>
      </c>
      <c r="AV76" s="683">
        <f t="shared" si="9"/>
        <v>0</v>
      </c>
      <c r="AW76" s="690"/>
      <c r="AX76" s="691"/>
      <c r="AY76" s="685"/>
      <c r="BB76" s="690"/>
    </row>
    <row r="77" spans="1:54" ht="13.15" customHeight="1" thickBot="1">
      <c r="A77" s="673">
        <v>70</v>
      </c>
      <c r="B77" s="880"/>
      <c r="C77" s="893"/>
      <c r="D77" s="893"/>
      <c r="E77" s="893"/>
      <c r="F77" s="893"/>
      <c r="G77" s="893"/>
      <c r="H77" s="894"/>
      <c r="I77" s="892"/>
      <c r="J77" s="893"/>
      <c r="K77" s="893"/>
      <c r="L77" s="893"/>
      <c r="M77" s="894"/>
      <c r="N77" s="895"/>
      <c r="O77" s="896"/>
      <c r="P77" s="673" t="s">
        <v>591</v>
      </c>
      <c r="Q77" s="896"/>
      <c r="R77" s="896"/>
      <c r="S77" s="699" t="s">
        <v>600</v>
      </c>
      <c r="T77" s="886"/>
      <c r="U77" s="886"/>
      <c r="V77" s="673" t="s">
        <v>591</v>
      </c>
      <c r="W77" s="896"/>
      <c r="X77" s="896"/>
      <c r="Y77" s="699" t="s">
        <v>600</v>
      </c>
      <c r="Z77" s="890">
        <f t="shared" si="7"/>
        <v>0</v>
      </c>
      <c r="AA77" s="891"/>
      <c r="AB77" s="695" t="s">
        <v>591</v>
      </c>
      <c r="AC77" s="891">
        <f t="shared" si="8"/>
        <v>0</v>
      </c>
      <c r="AD77" s="891"/>
      <c r="AE77" s="694" t="s">
        <v>590</v>
      </c>
      <c r="AF77" s="887"/>
      <c r="AG77" s="888"/>
      <c r="AH77" s="886"/>
      <c r="AI77" s="886"/>
      <c r="AJ77" s="693" t="s">
        <v>591</v>
      </c>
      <c r="AK77" s="855"/>
      <c r="AL77" s="855"/>
      <c r="AM77" s="693" t="s">
        <v>599</v>
      </c>
      <c r="AN77" s="855"/>
      <c r="AO77" s="855"/>
      <c r="AP77" s="692" t="s">
        <v>598</v>
      </c>
      <c r="AQ77" s="735"/>
      <c r="AR77" s="735"/>
      <c r="AU77" s="703">
        <f t="shared" si="10"/>
        <v>0</v>
      </c>
      <c r="AV77" s="683">
        <f t="shared" si="9"/>
        <v>0</v>
      </c>
      <c r="AW77" s="690"/>
      <c r="AX77" s="691"/>
      <c r="AY77" s="685"/>
      <c r="BB77" s="690"/>
    </row>
    <row r="78" spans="1:54" ht="13.15" hidden="1" customHeight="1" thickBot="1">
      <c r="A78" s="673">
        <v>51</v>
      </c>
      <c r="B78" s="880"/>
      <c r="C78" s="882"/>
      <c r="D78" s="882"/>
      <c r="E78" s="882"/>
      <c r="F78" s="882"/>
      <c r="G78" s="882"/>
      <c r="H78" s="883"/>
      <c r="I78" s="884"/>
      <c r="J78" s="882"/>
      <c r="K78" s="882"/>
      <c r="L78" s="882"/>
      <c r="M78" s="883"/>
      <c r="N78" s="889"/>
      <c r="O78" s="852"/>
      <c r="P78" s="689" t="s">
        <v>591</v>
      </c>
      <c r="Q78" s="852"/>
      <c r="R78" s="852"/>
      <c r="S78" s="699" t="s">
        <v>600</v>
      </c>
      <c r="T78" s="852"/>
      <c r="U78" s="852"/>
      <c r="V78" s="689" t="s">
        <v>591</v>
      </c>
      <c r="W78" s="852"/>
      <c r="X78" s="852"/>
      <c r="Y78" s="699" t="s">
        <v>600</v>
      </c>
      <c r="Z78" s="856">
        <f t="shared" si="7"/>
        <v>0</v>
      </c>
      <c r="AA78" s="857"/>
      <c r="AB78" s="689" t="s">
        <v>591</v>
      </c>
      <c r="AC78" s="857">
        <f t="shared" si="8"/>
        <v>0</v>
      </c>
      <c r="AD78" s="857"/>
      <c r="AE78" s="688" t="s">
        <v>590</v>
      </c>
      <c r="AF78" s="853"/>
      <c r="AG78" s="854"/>
      <c r="AH78" s="687"/>
      <c r="AI78" s="686"/>
      <c r="AJ78" s="685" t="s">
        <v>591</v>
      </c>
      <c r="AK78" s="686"/>
      <c r="AL78" s="685" t="s">
        <v>599</v>
      </c>
      <c r="AM78" s="686"/>
      <c r="AN78" s="685" t="s">
        <v>598</v>
      </c>
      <c r="AO78" s="685"/>
      <c r="AP78" s="684"/>
      <c r="AQ78" s="724"/>
      <c r="AR78" s="724"/>
      <c r="AU78" s="683">
        <f t="shared" ref="AU78:AU87" si="11">+IF(AND(Z78&gt;=7,OR(I78="保育士",I78="保育教諭",I78="教諭",I78="副園長(有資格者)",I78="教頭(有資格者)")),1,0)</f>
        <v>0</v>
      </c>
      <c r="AV78" s="683"/>
    </row>
    <row r="79" spans="1:54" ht="13.15" hidden="1" customHeight="1">
      <c r="A79" s="673">
        <v>52</v>
      </c>
      <c r="B79" s="880"/>
      <c r="C79" s="882"/>
      <c r="D79" s="882"/>
      <c r="E79" s="882"/>
      <c r="F79" s="882"/>
      <c r="G79" s="882"/>
      <c r="H79" s="883"/>
      <c r="I79" s="884"/>
      <c r="J79" s="882"/>
      <c r="K79" s="882"/>
      <c r="L79" s="882"/>
      <c r="M79" s="883"/>
      <c r="N79" s="889"/>
      <c r="O79" s="852"/>
      <c r="P79" s="689" t="s">
        <v>591</v>
      </c>
      <c r="Q79" s="852"/>
      <c r="R79" s="852"/>
      <c r="S79" s="699" t="s">
        <v>600</v>
      </c>
      <c r="T79" s="852"/>
      <c r="U79" s="852"/>
      <c r="V79" s="689" t="s">
        <v>591</v>
      </c>
      <c r="W79" s="852"/>
      <c r="X79" s="852"/>
      <c r="Y79" s="699" t="s">
        <v>600</v>
      </c>
      <c r="Z79" s="856">
        <f t="shared" si="7"/>
        <v>0</v>
      </c>
      <c r="AA79" s="857"/>
      <c r="AB79" s="689" t="s">
        <v>591</v>
      </c>
      <c r="AC79" s="857">
        <f t="shared" si="8"/>
        <v>0</v>
      </c>
      <c r="AD79" s="857"/>
      <c r="AE79" s="688" t="s">
        <v>590</v>
      </c>
      <c r="AF79" s="853"/>
      <c r="AG79" s="854"/>
      <c r="AH79" s="687"/>
      <c r="AI79" s="686"/>
      <c r="AJ79" s="685" t="s">
        <v>591</v>
      </c>
      <c r="AK79" s="686"/>
      <c r="AL79" s="685" t="s">
        <v>599</v>
      </c>
      <c r="AM79" s="686"/>
      <c r="AN79" s="685" t="s">
        <v>598</v>
      </c>
      <c r="AO79" s="685"/>
      <c r="AP79" s="684"/>
      <c r="AQ79" s="724"/>
      <c r="AR79" s="724"/>
      <c r="AU79" s="683">
        <f t="shared" si="11"/>
        <v>0</v>
      </c>
      <c r="AV79" s="683"/>
    </row>
    <row r="80" spans="1:54" ht="13.15" hidden="1" customHeight="1">
      <c r="A80" s="673">
        <v>53</v>
      </c>
      <c r="B80" s="880"/>
      <c r="C80" s="882"/>
      <c r="D80" s="882"/>
      <c r="E80" s="882"/>
      <c r="F80" s="882"/>
      <c r="G80" s="882"/>
      <c r="H80" s="883"/>
      <c r="I80" s="884"/>
      <c r="J80" s="882"/>
      <c r="K80" s="882"/>
      <c r="L80" s="882"/>
      <c r="M80" s="883"/>
      <c r="N80" s="889"/>
      <c r="O80" s="852"/>
      <c r="P80" s="689" t="s">
        <v>591</v>
      </c>
      <c r="Q80" s="852"/>
      <c r="R80" s="852"/>
      <c r="S80" s="699" t="s">
        <v>600</v>
      </c>
      <c r="T80" s="852"/>
      <c r="U80" s="852"/>
      <c r="V80" s="689" t="s">
        <v>591</v>
      </c>
      <c r="W80" s="852"/>
      <c r="X80" s="852"/>
      <c r="Y80" s="699" t="s">
        <v>600</v>
      </c>
      <c r="Z80" s="856">
        <f t="shared" si="7"/>
        <v>0</v>
      </c>
      <c r="AA80" s="857"/>
      <c r="AB80" s="689" t="s">
        <v>591</v>
      </c>
      <c r="AC80" s="857">
        <f t="shared" si="8"/>
        <v>0</v>
      </c>
      <c r="AD80" s="857"/>
      <c r="AE80" s="688" t="s">
        <v>590</v>
      </c>
      <c r="AF80" s="853"/>
      <c r="AG80" s="854"/>
      <c r="AH80" s="687"/>
      <c r="AI80" s="686"/>
      <c r="AJ80" s="685" t="s">
        <v>591</v>
      </c>
      <c r="AK80" s="686"/>
      <c r="AL80" s="685" t="s">
        <v>599</v>
      </c>
      <c r="AM80" s="686"/>
      <c r="AN80" s="685" t="s">
        <v>598</v>
      </c>
      <c r="AO80" s="685"/>
      <c r="AP80" s="684"/>
      <c r="AQ80" s="724"/>
      <c r="AR80" s="724"/>
      <c r="AU80" s="683">
        <f t="shared" si="11"/>
        <v>0</v>
      </c>
      <c r="AV80" s="683"/>
    </row>
    <row r="81" spans="1:48" ht="13.15" hidden="1" customHeight="1">
      <c r="A81" s="673">
        <v>54</v>
      </c>
      <c r="B81" s="880"/>
      <c r="C81" s="882"/>
      <c r="D81" s="882"/>
      <c r="E81" s="882"/>
      <c r="F81" s="882"/>
      <c r="G81" s="882"/>
      <c r="H81" s="883"/>
      <c r="I81" s="884"/>
      <c r="J81" s="882"/>
      <c r="K81" s="882"/>
      <c r="L81" s="882"/>
      <c r="M81" s="883"/>
      <c r="N81" s="889"/>
      <c r="O81" s="852"/>
      <c r="P81" s="689" t="s">
        <v>591</v>
      </c>
      <c r="Q81" s="852"/>
      <c r="R81" s="852"/>
      <c r="S81" s="699" t="s">
        <v>600</v>
      </c>
      <c r="T81" s="852"/>
      <c r="U81" s="852"/>
      <c r="V81" s="689" t="s">
        <v>591</v>
      </c>
      <c r="W81" s="852"/>
      <c r="X81" s="852"/>
      <c r="Y81" s="699" t="s">
        <v>600</v>
      </c>
      <c r="Z81" s="856">
        <f t="shared" si="7"/>
        <v>0</v>
      </c>
      <c r="AA81" s="857"/>
      <c r="AB81" s="689" t="s">
        <v>591</v>
      </c>
      <c r="AC81" s="857">
        <f t="shared" si="8"/>
        <v>0</v>
      </c>
      <c r="AD81" s="857"/>
      <c r="AE81" s="688" t="s">
        <v>590</v>
      </c>
      <c r="AF81" s="853"/>
      <c r="AG81" s="854"/>
      <c r="AH81" s="687"/>
      <c r="AI81" s="686"/>
      <c r="AJ81" s="685" t="s">
        <v>591</v>
      </c>
      <c r="AK81" s="686"/>
      <c r="AL81" s="685" t="s">
        <v>599</v>
      </c>
      <c r="AM81" s="686"/>
      <c r="AN81" s="685" t="s">
        <v>598</v>
      </c>
      <c r="AO81" s="685"/>
      <c r="AP81" s="684"/>
      <c r="AQ81" s="724"/>
      <c r="AR81" s="724"/>
      <c r="AU81" s="683">
        <f t="shared" si="11"/>
        <v>0</v>
      </c>
      <c r="AV81" s="683"/>
    </row>
    <row r="82" spans="1:48" ht="13.15" hidden="1" customHeight="1">
      <c r="A82" s="673">
        <v>55</v>
      </c>
      <c r="B82" s="880"/>
      <c r="C82" s="882"/>
      <c r="D82" s="882"/>
      <c r="E82" s="882"/>
      <c r="F82" s="882"/>
      <c r="G82" s="882"/>
      <c r="H82" s="883"/>
      <c r="I82" s="884"/>
      <c r="J82" s="882"/>
      <c r="K82" s="882"/>
      <c r="L82" s="882"/>
      <c r="M82" s="883"/>
      <c r="N82" s="889"/>
      <c r="O82" s="852"/>
      <c r="P82" s="689" t="s">
        <v>591</v>
      </c>
      <c r="Q82" s="852"/>
      <c r="R82" s="852"/>
      <c r="S82" s="699" t="s">
        <v>600</v>
      </c>
      <c r="T82" s="852"/>
      <c r="U82" s="852"/>
      <c r="V82" s="689" t="s">
        <v>591</v>
      </c>
      <c r="W82" s="852"/>
      <c r="X82" s="852"/>
      <c r="Y82" s="699" t="s">
        <v>600</v>
      </c>
      <c r="Z82" s="856">
        <f t="shared" si="7"/>
        <v>0</v>
      </c>
      <c r="AA82" s="857"/>
      <c r="AB82" s="689" t="s">
        <v>591</v>
      </c>
      <c r="AC82" s="857">
        <f t="shared" si="8"/>
        <v>0</v>
      </c>
      <c r="AD82" s="857"/>
      <c r="AE82" s="688" t="s">
        <v>590</v>
      </c>
      <c r="AF82" s="853"/>
      <c r="AG82" s="854"/>
      <c r="AH82" s="687"/>
      <c r="AI82" s="686"/>
      <c r="AJ82" s="685" t="s">
        <v>591</v>
      </c>
      <c r="AK82" s="686"/>
      <c r="AL82" s="685" t="s">
        <v>599</v>
      </c>
      <c r="AM82" s="686"/>
      <c r="AN82" s="685" t="s">
        <v>598</v>
      </c>
      <c r="AO82" s="685"/>
      <c r="AP82" s="684"/>
      <c r="AQ82" s="724"/>
      <c r="AR82" s="724"/>
      <c r="AU82" s="683">
        <f t="shared" si="11"/>
        <v>0</v>
      </c>
      <c r="AV82" s="683"/>
    </row>
    <row r="83" spans="1:48" ht="13.15" hidden="1" customHeight="1">
      <c r="A83" s="673">
        <v>56</v>
      </c>
      <c r="B83" s="880"/>
      <c r="C83" s="882"/>
      <c r="D83" s="882"/>
      <c r="E83" s="882"/>
      <c r="F83" s="882"/>
      <c r="G83" s="882"/>
      <c r="H83" s="883"/>
      <c r="I83" s="884"/>
      <c r="J83" s="882"/>
      <c r="K83" s="882"/>
      <c r="L83" s="882"/>
      <c r="M83" s="883"/>
      <c r="N83" s="889"/>
      <c r="O83" s="852"/>
      <c r="P83" s="689" t="s">
        <v>591</v>
      </c>
      <c r="Q83" s="852"/>
      <c r="R83" s="852"/>
      <c r="S83" s="699" t="s">
        <v>600</v>
      </c>
      <c r="T83" s="852"/>
      <c r="U83" s="852"/>
      <c r="V83" s="689" t="s">
        <v>591</v>
      </c>
      <c r="W83" s="852"/>
      <c r="X83" s="852"/>
      <c r="Y83" s="699" t="s">
        <v>600</v>
      </c>
      <c r="Z83" s="856">
        <f t="shared" si="7"/>
        <v>0</v>
      </c>
      <c r="AA83" s="857"/>
      <c r="AB83" s="689" t="s">
        <v>591</v>
      </c>
      <c r="AC83" s="857">
        <f t="shared" si="8"/>
        <v>0</v>
      </c>
      <c r="AD83" s="857"/>
      <c r="AE83" s="688" t="s">
        <v>590</v>
      </c>
      <c r="AF83" s="853"/>
      <c r="AG83" s="854"/>
      <c r="AH83" s="687"/>
      <c r="AI83" s="686"/>
      <c r="AJ83" s="685" t="s">
        <v>591</v>
      </c>
      <c r="AK83" s="686"/>
      <c r="AL83" s="685" t="s">
        <v>599</v>
      </c>
      <c r="AM83" s="686"/>
      <c r="AN83" s="685" t="s">
        <v>598</v>
      </c>
      <c r="AO83" s="685"/>
      <c r="AP83" s="684"/>
      <c r="AQ83" s="724"/>
      <c r="AR83" s="724"/>
      <c r="AU83" s="683">
        <f t="shared" si="11"/>
        <v>0</v>
      </c>
      <c r="AV83" s="683"/>
    </row>
    <row r="84" spans="1:48" ht="13.15" hidden="1" customHeight="1">
      <c r="A84" s="673">
        <v>57</v>
      </c>
      <c r="B84" s="880"/>
      <c r="C84" s="882"/>
      <c r="D84" s="882"/>
      <c r="E84" s="882"/>
      <c r="F84" s="882"/>
      <c r="G84" s="882"/>
      <c r="H84" s="883"/>
      <c r="I84" s="884"/>
      <c r="J84" s="882"/>
      <c r="K84" s="882"/>
      <c r="L84" s="882"/>
      <c r="M84" s="883"/>
      <c r="N84" s="889"/>
      <c r="O84" s="852"/>
      <c r="P84" s="689" t="s">
        <v>591</v>
      </c>
      <c r="Q84" s="852"/>
      <c r="R84" s="852"/>
      <c r="S84" s="699" t="s">
        <v>600</v>
      </c>
      <c r="T84" s="852"/>
      <c r="U84" s="852"/>
      <c r="V84" s="689" t="s">
        <v>591</v>
      </c>
      <c r="W84" s="852"/>
      <c r="X84" s="852"/>
      <c r="Y84" s="699" t="s">
        <v>600</v>
      </c>
      <c r="Z84" s="856">
        <f t="shared" si="7"/>
        <v>0</v>
      </c>
      <c r="AA84" s="857"/>
      <c r="AB84" s="689" t="s">
        <v>591</v>
      </c>
      <c r="AC84" s="857">
        <f t="shared" si="8"/>
        <v>0</v>
      </c>
      <c r="AD84" s="857"/>
      <c r="AE84" s="688" t="s">
        <v>590</v>
      </c>
      <c r="AF84" s="853"/>
      <c r="AG84" s="854"/>
      <c r="AH84" s="687"/>
      <c r="AI84" s="686"/>
      <c r="AJ84" s="685" t="s">
        <v>591</v>
      </c>
      <c r="AK84" s="686"/>
      <c r="AL84" s="685" t="s">
        <v>599</v>
      </c>
      <c r="AM84" s="686"/>
      <c r="AN84" s="685" t="s">
        <v>598</v>
      </c>
      <c r="AO84" s="685"/>
      <c r="AP84" s="684"/>
      <c r="AQ84" s="724"/>
      <c r="AR84" s="724"/>
      <c r="AU84" s="683">
        <f t="shared" si="11"/>
        <v>0</v>
      </c>
      <c r="AV84" s="683"/>
    </row>
    <row r="85" spans="1:48" ht="13.15" hidden="1" customHeight="1">
      <c r="A85" s="673">
        <v>58</v>
      </c>
      <c r="B85" s="880"/>
      <c r="C85" s="882"/>
      <c r="D85" s="882"/>
      <c r="E85" s="882"/>
      <c r="F85" s="882"/>
      <c r="G85" s="882"/>
      <c r="H85" s="883"/>
      <c r="I85" s="884"/>
      <c r="J85" s="882"/>
      <c r="K85" s="882"/>
      <c r="L85" s="882"/>
      <c r="M85" s="883"/>
      <c r="N85" s="889"/>
      <c r="O85" s="852"/>
      <c r="P85" s="689" t="s">
        <v>591</v>
      </c>
      <c r="Q85" s="852"/>
      <c r="R85" s="852"/>
      <c r="S85" s="699" t="s">
        <v>600</v>
      </c>
      <c r="T85" s="852"/>
      <c r="U85" s="852"/>
      <c r="V85" s="689" t="s">
        <v>591</v>
      </c>
      <c r="W85" s="852"/>
      <c r="X85" s="852"/>
      <c r="Y85" s="699" t="s">
        <v>600</v>
      </c>
      <c r="Z85" s="856">
        <f t="shared" si="7"/>
        <v>0</v>
      </c>
      <c r="AA85" s="857"/>
      <c r="AB85" s="689" t="s">
        <v>591</v>
      </c>
      <c r="AC85" s="857">
        <f t="shared" si="8"/>
        <v>0</v>
      </c>
      <c r="AD85" s="857"/>
      <c r="AE85" s="688" t="s">
        <v>590</v>
      </c>
      <c r="AF85" s="853"/>
      <c r="AG85" s="854"/>
      <c r="AH85" s="687"/>
      <c r="AI85" s="686"/>
      <c r="AJ85" s="685" t="s">
        <v>591</v>
      </c>
      <c r="AK85" s="686"/>
      <c r="AL85" s="685" t="s">
        <v>599</v>
      </c>
      <c r="AM85" s="686"/>
      <c r="AN85" s="685" t="s">
        <v>598</v>
      </c>
      <c r="AO85" s="685"/>
      <c r="AP85" s="684"/>
      <c r="AQ85" s="724"/>
      <c r="AR85" s="724"/>
      <c r="AU85" s="683">
        <f t="shared" si="11"/>
        <v>0</v>
      </c>
      <c r="AV85" s="683"/>
    </row>
    <row r="86" spans="1:48" ht="13.15" hidden="1" customHeight="1">
      <c r="A86" s="673">
        <v>59</v>
      </c>
      <c r="B86" s="880"/>
      <c r="C86" s="882"/>
      <c r="D86" s="882"/>
      <c r="E86" s="882"/>
      <c r="F86" s="882"/>
      <c r="G86" s="882"/>
      <c r="H86" s="883"/>
      <c r="I86" s="884"/>
      <c r="J86" s="882"/>
      <c r="K86" s="882"/>
      <c r="L86" s="882"/>
      <c r="M86" s="883"/>
      <c r="N86" s="889"/>
      <c r="O86" s="852"/>
      <c r="P86" s="689" t="s">
        <v>591</v>
      </c>
      <c r="Q86" s="852"/>
      <c r="R86" s="852"/>
      <c r="S86" s="699" t="s">
        <v>600</v>
      </c>
      <c r="T86" s="852"/>
      <c r="U86" s="852"/>
      <c r="V86" s="689" t="s">
        <v>591</v>
      </c>
      <c r="W86" s="852"/>
      <c r="X86" s="852"/>
      <c r="Y86" s="699" t="s">
        <v>600</v>
      </c>
      <c r="Z86" s="856">
        <f t="shared" si="7"/>
        <v>0</v>
      </c>
      <c r="AA86" s="857"/>
      <c r="AB86" s="689" t="s">
        <v>591</v>
      </c>
      <c r="AC86" s="857">
        <f t="shared" si="8"/>
        <v>0</v>
      </c>
      <c r="AD86" s="857"/>
      <c r="AE86" s="688" t="s">
        <v>590</v>
      </c>
      <c r="AF86" s="853"/>
      <c r="AG86" s="854"/>
      <c r="AH86" s="687"/>
      <c r="AI86" s="686"/>
      <c r="AJ86" s="685" t="s">
        <v>591</v>
      </c>
      <c r="AK86" s="686"/>
      <c r="AL86" s="685" t="s">
        <v>599</v>
      </c>
      <c r="AM86" s="686"/>
      <c r="AN86" s="685" t="s">
        <v>598</v>
      </c>
      <c r="AO86" s="685"/>
      <c r="AP86" s="684"/>
      <c r="AQ86" s="724"/>
      <c r="AR86" s="724"/>
      <c r="AU86" s="683">
        <f t="shared" si="11"/>
        <v>0</v>
      </c>
      <c r="AV86" s="683"/>
    </row>
    <row r="87" spans="1:48" ht="13.15" hidden="1" customHeight="1">
      <c r="A87" s="673">
        <v>60</v>
      </c>
      <c r="B87" s="880"/>
      <c r="C87" s="882"/>
      <c r="D87" s="882"/>
      <c r="E87" s="882"/>
      <c r="F87" s="882"/>
      <c r="G87" s="882"/>
      <c r="H87" s="883"/>
      <c r="I87" s="884"/>
      <c r="J87" s="882"/>
      <c r="K87" s="882"/>
      <c r="L87" s="882"/>
      <c r="M87" s="883"/>
      <c r="N87" s="889"/>
      <c r="O87" s="852"/>
      <c r="P87" s="689" t="s">
        <v>591</v>
      </c>
      <c r="Q87" s="852"/>
      <c r="R87" s="852"/>
      <c r="S87" s="699" t="s">
        <v>600</v>
      </c>
      <c r="T87" s="885"/>
      <c r="U87" s="885"/>
      <c r="V87" s="689" t="s">
        <v>591</v>
      </c>
      <c r="W87" s="852"/>
      <c r="X87" s="852"/>
      <c r="Y87" s="699" t="s">
        <v>600</v>
      </c>
      <c r="Z87" s="856">
        <f t="shared" si="7"/>
        <v>0</v>
      </c>
      <c r="AA87" s="857"/>
      <c r="AB87" s="689" t="s">
        <v>591</v>
      </c>
      <c r="AC87" s="857">
        <f t="shared" si="8"/>
        <v>0</v>
      </c>
      <c r="AD87" s="857"/>
      <c r="AE87" s="688" t="s">
        <v>590</v>
      </c>
      <c r="AF87" s="853"/>
      <c r="AG87" s="854"/>
      <c r="AH87" s="687"/>
      <c r="AI87" s="686"/>
      <c r="AJ87" s="685" t="s">
        <v>591</v>
      </c>
      <c r="AK87" s="686"/>
      <c r="AL87" s="685" t="s">
        <v>599</v>
      </c>
      <c r="AM87" s="686"/>
      <c r="AN87" s="685" t="s">
        <v>598</v>
      </c>
      <c r="AO87" s="685"/>
      <c r="AP87" s="684"/>
      <c r="AQ87" s="724"/>
      <c r="AR87" s="724"/>
      <c r="AU87" s="683">
        <f t="shared" si="11"/>
        <v>0</v>
      </c>
      <c r="AV87" s="683"/>
    </row>
    <row r="88" spans="1:48">
      <c r="B88" s="880"/>
      <c r="C88" s="901" t="s">
        <v>597</v>
      </c>
      <c r="D88" s="830"/>
      <c r="E88" s="830"/>
      <c r="F88" s="830"/>
      <c r="G88" s="830"/>
      <c r="H88" s="831"/>
      <c r="I88" s="861" t="s">
        <v>596</v>
      </c>
      <c r="J88" s="862"/>
      <c r="K88" s="682"/>
      <c r="L88" s="682"/>
      <c r="M88" s="681"/>
      <c r="N88" s="905"/>
      <c r="O88" s="906"/>
      <c r="P88" s="906"/>
      <c r="Q88" s="906"/>
      <c r="R88" s="906"/>
      <c r="S88" s="907"/>
      <c r="T88" s="914"/>
      <c r="U88" s="914"/>
      <c r="V88" s="914"/>
      <c r="W88" s="914"/>
      <c r="X88" s="914"/>
      <c r="Y88" s="915"/>
      <c r="Z88" s="863" t="s">
        <v>595</v>
      </c>
      <c r="AA88" s="864"/>
      <c r="AB88" s="680"/>
      <c r="AC88" s="680"/>
      <c r="AD88" s="680"/>
      <c r="AE88" s="679"/>
      <c r="AF88" s="873" t="s">
        <v>594</v>
      </c>
      <c r="AG88" s="874"/>
      <c r="AH88" s="869" t="s">
        <v>593</v>
      </c>
      <c r="AI88" s="869"/>
      <c r="AJ88" s="869"/>
      <c r="AK88" s="869"/>
      <c r="AL88" s="869"/>
      <c r="AM88" s="869"/>
      <c r="AN88" s="869"/>
      <c r="AO88" s="869"/>
      <c r="AP88" s="870"/>
      <c r="AQ88" s="725"/>
      <c r="AR88" s="725"/>
      <c r="AU88" s="678">
        <f>SUM(AU8:AU77)</f>
        <v>0</v>
      </c>
      <c r="AV88" s="677">
        <f>SUM(AV8:AV87)</f>
        <v>0</v>
      </c>
    </row>
    <row r="89" spans="1:48" ht="15" thickBot="1">
      <c r="B89" s="880"/>
      <c r="C89" s="902"/>
      <c r="D89" s="848"/>
      <c r="E89" s="848"/>
      <c r="F89" s="848"/>
      <c r="G89" s="848"/>
      <c r="H89" s="849"/>
      <c r="I89" s="904">
        <f>COUNTA(C8:H77)</f>
        <v>0</v>
      </c>
      <c r="J89" s="897"/>
      <c r="K89" s="897"/>
      <c r="L89" s="897"/>
      <c r="M89" s="919"/>
      <c r="N89" s="908"/>
      <c r="O89" s="909"/>
      <c r="P89" s="909"/>
      <c r="Q89" s="909"/>
      <c r="R89" s="909"/>
      <c r="S89" s="910"/>
      <c r="T89" s="858"/>
      <c r="U89" s="858"/>
      <c r="V89" s="858"/>
      <c r="W89" s="858"/>
      <c r="X89" s="858"/>
      <c r="Y89" s="916"/>
      <c r="Z89" s="904">
        <f>SUM(Z8:AA77)+QUOTIENT(SUM(AC8:AD77),12)</f>
        <v>0</v>
      </c>
      <c r="AA89" s="897"/>
      <c r="AC89" s="897">
        <f>MOD(SUM(AC8:AD77),12)</f>
        <v>0</v>
      </c>
      <c r="AD89" s="897"/>
      <c r="AE89" s="676"/>
      <c r="AF89" s="675"/>
      <c r="AG89" s="674"/>
      <c r="AH89" s="871" t="s">
        <v>592</v>
      </c>
      <c r="AI89" s="871"/>
      <c r="AJ89" s="871"/>
      <c r="AK89" s="871"/>
      <c r="AL89" s="871"/>
      <c r="AM89" s="871"/>
      <c r="AN89" s="871"/>
      <c r="AO89" s="871"/>
      <c r="AP89" s="872"/>
      <c r="AQ89" s="725"/>
      <c r="AR89" s="725"/>
    </row>
    <row r="90" spans="1:48" ht="15" thickTop="1">
      <c r="B90" s="880"/>
      <c r="C90" s="902"/>
      <c r="D90" s="848"/>
      <c r="E90" s="848"/>
      <c r="F90" s="848"/>
      <c r="G90" s="848"/>
      <c r="H90" s="849"/>
      <c r="I90" s="904"/>
      <c r="J90" s="897"/>
      <c r="K90" s="897"/>
      <c r="L90" s="897"/>
      <c r="M90" s="919"/>
      <c r="N90" s="908"/>
      <c r="O90" s="909"/>
      <c r="P90" s="909"/>
      <c r="Q90" s="909"/>
      <c r="R90" s="909"/>
      <c r="S90" s="910"/>
      <c r="T90" s="858"/>
      <c r="U90" s="858"/>
      <c r="V90" s="858"/>
      <c r="W90" s="858"/>
      <c r="X90" s="858"/>
      <c r="Y90" s="916"/>
      <c r="Z90" s="904"/>
      <c r="AA90" s="897"/>
      <c r="AB90" s="673" t="s">
        <v>591</v>
      </c>
      <c r="AC90" s="897"/>
      <c r="AD90" s="897"/>
      <c r="AE90" s="673" t="s">
        <v>590</v>
      </c>
      <c r="AF90" s="865">
        <f>IF(I89=0,0,QUOTIENT((Z89*12+AC89)/I89,12)+IF(MOD((Z89*12+AC89)/I89,12)&gt;=6,1,0))</f>
        <v>0</v>
      </c>
      <c r="AG90" s="866"/>
      <c r="AH90" s="866"/>
      <c r="AI90" s="866"/>
      <c r="AJ90" s="866"/>
      <c r="AK90" s="866"/>
      <c r="AL90" s="866"/>
      <c r="AM90" s="866"/>
      <c r="AN90" s="866"/>
      <c r="AO90" s="866"/>
      <c r="AP90" s="672"/>
      <c r="AQ90" s="726"/>
      <c r="AR90" s="726"/>
      <c r="AU90" s="858">
        <f>+IF(AND(AF90&gt;=0,AF90&lt;11),AF90+2,IF(AF90=11,AF90+1,12))</f>
        <v>2</v>
      </c>
    </row>
    <row r="91" spans="1:48" ht="13.9" customHeight="1" thickBot="1">
      <c r="B91" s="881"/>
      <c r="C91" s="903"/>
      <c r="D91" s="832"/>
      <c r="E91" s="832"/>
      <c r="F91" s="832"/>
      <c r="G91" s="832"/>
      <c r="H91" s="833"/>
      <c r="I91" s="898" t="s">
        <v>583</v>
      </c>
      <c r="J91" s="899"/>
      <c r="K91" s="899"/>
      <c r="L91" s="899"/>
      <c r="M91" s="900"/>
      <c r="N91" s="911"/>
      <c r="O91" s="912"/>
      <c r="P91" s="912"/>
      <c r="Q91" s="912"/>
      <c r="R91" s="912"/>
      <c r="S91" s="913"/>
      <c r="T91" s="917"/>
      <c r="U91" s="917"/>
      <c r="V91" s="917"/>
      <c r="W91" s="917"/>
      <c r="X91" s="917"/>
      <c r="Y91" s="918"/>
      <c r="Z91" s="671"/>
      <c r="AA91" s="670"/>
      <c r="AB91" s="670"/>
      <c r="AC91" s="670"/>
      <c r="AD91" s="670"/>
      <c r="AE91" s="670"/>
      <c r="AF91" s="867"/>
      <c r="AG91" s="868"/>
      <c r="AH91" s="868"/>
      <c r="AI91" s="868"/>
      <c r="AJ91" s="868"/>
      <c r="AK91" s="868"/>
      <c r="AL91" s="868"/>
      <c r="AM91" s="868"/>
      <c r="AN91" s="868"/>
      <c r="AO91" s="868"/>
      <c r="AP91" s="669" t="s">
        <v>589</v>
      </c>
      <c r="AQ91" s="727"/>
      <c r="AR91" s="727"/>
      <c r="AU91" s="858"/>
    </row>
    <row r="92" spans="1:48">
      <c r="B92" s="668" t="s">
        <v>588</v>
      </c>
    </row>
    <row r="93" spans="1:48" ht="6" customHeight="1">
      <c r="B93" s="649"/>
    </row>
    <row r="94" spans="1:48">
      <c r="B94" s="877" t="s">
        <v>587</v>
      </c>
      <c r="C94" s="878"/>
      <c r="D94" s="878"/>
      <c r="E94" s="878"/>
      <c r="F94" s="878"/>
      <c r="G94" s="878"/>
      <c r="H94" s="878"/>
      <c r="I94" s="878"/>
      <c r="J94" s="878"/>
      <c r="K94" s="878"/>
      <c r="L94" s="878"/>
      <c r="M94" s="878"/>
      <c r="N94" s="878"/>
      <c r="O94" s="878"/>
      <c r="P94" s="878"/>
      <c r="Q94" s="878"/>
      <c r="R94" s="878"/>
      <c r="S94" s="878"/>
      <c r="T94" s="878"/>
      <c r="U94" s="878"/>
      <c r="V94" s="878"/>
      <c r="W94" s="878"/>
      <c r="X94" s="878"/>
      <c r="Y94" s="878"/>
      <c r="Z94" s="878"/>
      <c r="AA94" s="878"/>
      <c r="AB94" s="878"/>
      <c r="AC94" s="878"/>
      <c r="AD94" s="878"/>
      <c r="AE94" s="878"/>
      <c r="AF94" s="878"/>
      <c r="AG94" s="878"/>
      <c r="AH94" s="878"/>
      <c r="AI94" s="878"/>
      <c r="AJ94" s="878"/>
      <c r="AK94" s="878"/>
      <c r="AL94" s="878"/>
      <c r="AM94" s="878"/>
      <c r="AN94" s="878"/>
      <c r="AO94" s="878"/>
    </row>
    <row r="95" spans="1:48">
      <c r="B95" s="878"/>
      <c r="C95" s="878"/>
      <c r="D95" s="878"/>
      <c r="E95" s="878"/>
      <c r="F95" s="878"/>
      <c r="G95" s="878"/>
      <c r="H95" s="878"/>
      <c r="I95" s="878"/>
      <c r="J95" s="878"/>
      <c r="K95" s="878"/>
      <c r="L95" s="878"/>
      <c r="M95" s="878"/>
      <c r="N95" s="878"/>
      <c r="O95" s="878"/>
      <c r="P95" s="878"/>
      <c r="Q95" s="878"/>
      <c r="R95" s="878"/>
      <c r="S95" s="878"/>
      <c r="T95" s="878"/>
      <c r="U95" s="878"/>
      <c r="V95" s="878"/>
      <c r="W95" s="878"/>
      <c r="X95" s="878"/>
      <c r="Y95" s="878"/>
      <c r="Z95" s="878"/>
      <c r="AA95" s="878"/>
      <c r="AB95" s="878"/>
      <c r="AC95" s="878"/>
      <c r="AD95" s="878"/>
      <c r="AE95" s="878"/>
      <c r="AF95" s="878"/>
      <c r="AG95" s="878"/>
      <c r="AH95" s="878"/>
      <c r="AI95" s="878"/>
      <c r="AJ95" s="878"/>
      <c r="AK95" s="878"/>
      <c r="AL95" s="878"/>
      <c r="AM95" s="878"/>
      <c r="AN95" s="878"/>
      <c r="AO95" s="878"/>
    </row>
    <row r="96" spans="1:48">
      <c r="B96" s="878"/>
      <c r="C96" s="878"/>
      <c r="D96" s="878"/>
      <c r="E96" s="878"/>
      <c r="F96" s="878"/>
      <c r="G96" s="878"/>
      <c r="H96" s="878"/>
      <c r="I96" s="878"/>
      <c r="J96" s="878"/>
      <c r="K96" s="878"/>
      <c r="L96" s="878"/>
      <c r="M96" s="878"/>
      <c r="N96" s="878"/>
      <c r="O96" s="878"/>
      <c r="P96" s="878"/>
      <c r="Q96" s="878"/>
      <c r="R96" s="878"/>
      <c r="S96" s="878"/>
      <c r="T96" s="878"/>
      <c r="U96" s="878"/>
      <c r="V96" s="878"/>
      <c r="W96" s="878"/>
      <c r="X96" s="878"/>
      <c r="Y96" s="878"/>
      <c r="Z96" s="878"/>
      <c r="AA96" s="878"/>
      <c r="AB96" s="878"/>
      <c r="AC96" s="878"/>
      <c r="AD96" s="878"/>
      <c r="AE96" s="878"/>
      <c r="AF96" s="878"/>
      <c r="AG96" s="878"/>
      <c r="AH96" s="878"/>
      <c r="AI96" s="878"/>
      <c r="AJ96" s="878"/>
      <c r="AK96" s="878"/>
      <c r="AL96" s="878"/>
      <c r="AM96" s="878"/>
      <c r="AN96" s="878"/>
      <c r="AO96" s="878"/>
    </row>
    <row r="97" spans="2:48">
      <c r="B97" s="878"/>
      <c r="C97" s="878"/>
      <c r="D97" s="878"/>
      <c r="E97" s="878"/>
      <c r="F97" s="878"/>
      <c r="G97" s="878"/>
      <c r="H97" s="878"/>
      <c r="I97" s="878"/>
      <c r="J97" s="878"/>
      <c r="K97" s="878"/>
      <c r="L97" s="878"/>
      <c r="M97" s="878"/>
      <c r="N97" s="878"/>
      <c r="O97" s="878"/>
      <c r="P97" s="878"/>
      <c r="Q97" s="878"/>
      <c r="R97" s="878"/>
      <c r="S97" s="878"/>
      <c r="T97" s="878"/>
      <c r="U97" s="878"/>
      <c r="V97" s="878"/>
      <c r="W97" s="878"/>
      <c r="X97" s="878"/>
      <c r="Y97" s="878"/>
      <c r="Z97" s="878"/>
      <c r="AA97" s="878"/>
      <c r="AB97" s="878"/>
      <c r="AC97" s="878"/>
      <c r="AD97" s="878"/>
      <c r="AE97" s="878"/>
      <c r="AF97" s="878"/>
      <c r="AG97" s="878"/>
      <c r="AH97" s="878"/>
      <c r="AI97" s="878"/>
      <c r="AJ97" s="878"/>
      <c r="AK97" s="878"/>
      <c r="AL97" s="878"/>
      <c r="AM97" s="878"/>
      <c r="AN97" s="878"/>
      <c r="AO97" s="878"/>
      <c r="AV97" s="650"/>
    </row>
    <row r="98" spans="2:48">
      <c r="B98" s="878"/>
      <c r="C98" s="878"/>
      <c r="D98" s="878"/>
      <c r="E98" s="878"/>
      <c r="F98" s="878"/>
      <c r="G98" s="878"/>
      <c r="H98" s="878"/>
      <c r="I98" s="878"/>
      <c r="J98" s="878"/>
      <c r="K98" s="878"/>
      <c r="L98" s="878"/>
      <c r="M98" s="878"/>
      <c r="N98" s="878"/>
      <c r="O98" s="878"/>
      <c r="P98" s="878"/>
      <c r="Q98" s="878"/>
      <c r="R98" s="878"/>
      <c r="S98" s="878"/>
      <c r="T98" s="878"/>
      <c r="U98" s="878"/>
      <c r="V98" s="878"/>
      <c r="W98" s="878"/>
      <c r="X98" s="878"/>
      <c r="Y98" s="878"/>
      <c r="Z98" s="878"/>
      <c r="AA98" s="878"/>
      <c r="AB98" s="878"/>
      <c r="AC98" s="878"/>
      <c r="AD98" s="878"/>
      <c r="AE98" s="878"/>
      <c r="AF98" s="878"/>
      <c r="AG98" s="878"/>
      <c r="AH98" s="878"/>
      <c r="AI98" s="878"/>
      <c r="AJ98" s="878"/>
      <c r="AK98" s="878"/>
      <c r="AL98" s="878"/>
      <c r="AM98" s="878"/>
      <c r="AN98" s="878"/>
      <c r="AO98" s="878"/>
      <c r="AV98" s="646"/>
    </row>
    <row r="99" spans="2:48" ht="6" customHeight="1"/>
    <row r="100" spans="2:48" ht="28.9" customHeight="1">
      <c r="B100" s="667"/>
      <c r="C100" s="666"/>
      <c r="D100" s="666"/>
      <c r="E100" s="666"/>
      <c r="F100" s="666"/>
      <c r="G100" s="666"/>
      <c r="H100" s="666"/>
      <c r="I100" s="666"/>
      <c r="J100" s="666"/>
      <c r="K100" s="666"/>
      <c r="L100" s="666"/>
      <c r="M100" s="666"/>
      <c r="N100" s="666"/>
      <c r="O100" s="666"/>
      <c r="P100" s="666"/>
      <c r="Q100" s="666"/>
      <c r="R100" s="666"/>
      <c r="S100" s="666"/>
      <c r="T100" s="666"/>
      <c r="U100" s="666"/>
      <c r="V100" s="666"/>
      <c r="W100" s="666"/>
      <c r="X100" s="666"/>
      <c r="Y100" s="666"/>
      <c r="Z100" s="666"/>
      <c r="AA100" s="666"/>
      <c r="AB100" s="666"/>
      <c r="AC100" s="665"/>
    </row>
    <row r="101" spans="2:48" ht="18" customHeight="1">
      <c r="B101" s="661" t="s">
        <v>586</v>
      </c>
      <c r="AC101" s="660"/>
      <c r="AE101" s="662"/>
      <c r="AF101" s="662"/>
      <c r="AG101" s="662"/>
      <c r="AH101" s="662"/>
      <c r="AI101" s="662"/>
      <c r="AJ101" s="662"/>
      <c r="AK101" s="662"/>
      <c r="AL101" s="662"/>
      <c r="AM101" s="662"/>
      <c r="AN101" s="662"/>
      <c r="AO101" s="662"/>
      <c r="AP101" s="662"/>
      <c r="AQ101" s="662"/>
      <c r="AR101" s="662"/>
      <c r="AV101" s="646"/>
    </row>
    <row r="102" spans="2:48" ht="4.9000000000000004" customHeight="1" thickBot="1">
      <c r="B102" s="661"/>
      <c r="AC102" s="660"/>
      <c r="AE102" s="664"/>
      <c r="AF102" s="664"/>
      <c r="AG102" s="664"/>
      <c r="AH102" s="664"/>
      <c r="AI102" s="663"/>
      <c r="AJ102" s="663"/>
      <c r="AK102" s="663"/>
      <c r="AL102" s="663"/>
      <c r="AM102" s="663"/>
      <c r="AN102" s="663"/>
      <c r="AO102" s="663"/>
      <c r="AP102" s="663"/>
      <c r="AQ102" s="663"/>
      <c r="AR102" s="663"/>
      <c r="AV102" s="646"/>
    </row>
    <row r="103" spans="2:48" ht="18" customHeight="1" thickBot="1">
      <c r="B103" s="661"/>
      <c r="C103" s="859" t="s">
        <v>585</v>
      </c>
      <c r="D103" s="859"/>
      <c r="E103" s="859"/>
      <c r="F103" s="859"/>
      <c r="G103" s="859"/>
      <c r="H103" s="859"/>
      <c r="I103" s="859"/>
      <c r="J103" s="859"/>
      <c r="K103" s="860"/>
      <c r="L103" s="875">
        <f>AU88</f>
        <v>0</v>
      </c>
      <c r="M103" s="876"/>
      <c r="N103" s="646" t="s">
        <v>583</v>
      </c>
      <c r="O103" s="648"/>
      <c r="Q103" s="647"/>
      <c r="R103" s="647"/>
      <c r="W103" s="647"/>
      <c r="X103" s="647"/>
      <c r="AC103" s="660"/>
      <c r="AE103" s="662"/>
      <c r="AF103" s="662"/>
      <c r="AG103" s="662"/>
      <c r="AH103" s="662"/>
      <c r="AI103" s="662"/>
      <c r="AJ103" s="662"/>
      <c r="AK103" s="662"/>
      <c r="AL103" s="662"/>
      <c r="AM103" s="662"/>
      <c r="AN103" s="662"/>
      <c r="AO103" s="662"/>
      <c r="AP103" s="662"/>
      <c r="AQ103" s="662"/>
      <c r="AR103" s="662"/>
      <c r="AV103" s="646"/>
    </row>
    <row r="104" spans="2:48" ht="18" customHeight="1">
      <c r="B104" s="661"/>
      <c r="D104" s="648" t="s">
        <v>633</v>
      </c>
      <c r="Q104" s="647"/>
      <c r="R104" s="647"/>
      <c r="W104" s="647"/>
      <c r="X104" s="647"/>
      <c r="AC104" s="660"/>
      <c r="AE104" s="662"/>
      <c r="AF104" s="662"/>
      <c r="AG104" s="662"/>
      <c r="AH104" s="662"/>
      <c r="AI104" s="662"/>
      <c r="AJ104" s="662"/>
      <c r="AK104" s="662"/>
      <c r="AL104" s="662"/>
      <c r="AM104" s="662"/>
      <c r="AN104" s="662"/>
      <c r="AO104" s="662"/>
      <c r="AP104" s="662"/>
      <c r="AQ104" s="662"/>
      <c r="AR104" s="662"/>
      <c r="AV104" s="646"/>
    </row>
    <row r="105" spans="2:48" ht="4.9000000000000004" customHeight="1" thickBot="1">
      <c r="B105" s="661"/>
      <c r="D105" s="648"/>
      <c r="Q105" s="647"/>
      <c r="R105" s="647"/>
      <c r="W105" s="647"/>
      <c r="X105" s="647"/>
      <c r="AC105" s="660"/>
      <c r="AE105" s="659"/>
      <c r="AF105" s="659"/>
      <c r="AG105" s="659"/>
      <c r="AH105" s="659"/>
      <c r="AI105" s="658"/>
      <c r="AJ105" s="658"/>
      <c r="AK105" s="658"/>
      <c r="AL105" s="658"/>
      <c r="AM105" s="658"/>
      <c r="AN105" s="658"/>
      <c r="AO105" s="658"/>
      <c r="AP105" s="658"/>
      <c r="AQ105" s="721"/>
      <c r="AR105" s="721"/>
      <c r="AV105" s="646"/>
    </row>
    <row r="106" spans="2:48" ht="17.100000000000001" customHeight="1" thickBot="1">
      <c r="B106" s="657"/>
      <c r="C106" s="859" t="s">
        <v>584</v>
      </c>
      <c r="D106" s="859"/>
      <c r="E106" s="859"/>
      <c r="F106" s="859"/>
      <c r="G106" s="859"/>
      <c r="H106" s="859"/>
      <c r="I106" s="859"/>
      <c r="J106" s="859"/>
      <c r="K106" s="860"/>
      <c r="L106" s="875">
        <f>AV88</f>
        <v>0</v>
      </c>
      <c r="M106" s="876"/>
      <c r="N106" s="646" t="s">
        <v>583</v>
      </c>
      <c r="O106" s="648"/>
      <c r="P106" s="648"/>
      <c r="Q106" s="648"/>
      <c r="R106" s="648"/>
      <c r="S106" s="648"/>
      <c r="T106" s="648"/>
      <c r="U106" s="648"/>
      <c r="V106" s="648"/>
      <c r="W106" s="648"/>
      <c r="AC106" s="656"/>
      <c r="AD106" s="650"/>
      <c r="AE106" s="650"/>
      <c r="AF106" s="650"/>
      <c r="AG106" s="650"/>
      <c r="AH106" s="650"/>
      <c r="AI106" s="649"/>
      <c r="AJ106" s="649"/>
      <c r="AK106" s="649"/>
      <c r="AL106" s="649"/>
      <c r="AM106" s="649"/>
      <c r="AN106" s="649"/>
      <c r="AO106" s="649"/>
      <c r="AP106" s="649"/>
      <c r="AQ106" s="722"/>
      <c r="AR106" s="722"/>
    </row>
    <row r="107" spans="2:48" ht="4.9000000000000004" customHeight="1">
      <c r="B107" s="655"/>
      <c r="C107" s="654"/>
      <c r="D107" s="654"/>
      <c r="E107" s="654"/>
      <c r="F107" s="654"/>
      <c r="G107" s="654"/>
      <c r="H107" s="654"/>
      <c r="I107" s="654"/>
      <c r="J107" s="654"/>
      <c r="K107" s="654"/>
      <c r="L107" s="654"/>
      <c r="M107" s="654"/>
      <c r="N107" s="654"/>
      <c r="O107" s="654"/>
      <c r="P107" s="654"/>
      <c r="Q107" s="654"/>
      <c r="R107" s="654"/>
      <c r="S107" s="654"/>
      <c r="T107" s="654"/>
      <c r="U107" s="654"/>
      <c r="V107" s="654"/>
      <c r="W107" s="654"/>
      <c r="X107" s="653"/>
      <c r="Y107" s="653"/>
      <c r="Z107" s="652"/>
      <c r="AA107" s="653"/>
      <c r="AB107" s="652"/>
      <c r="AC107" s="651"/>
      <c r="AD107" s="650"/>
      <c r="AE107" s="650"/>
      <c r="AF107" s="650"/>
      <c r="AG107" s="650"/>
      <c r="AH107" s="650"/>
      <c r="AI107" s="649"/>
      <c r="AJ107" s="649"/>
      <c r="AK107" s="649"/>
      <c r="AL107" s="649"/>
      <c r="AM107" s="649"/>
      <c r="AN107" s="649"/>
      <c r="AO107" s="649"/>
      <c r="AP107" s="649"/>
      <c r="AQ107" s="722"/>
      <c r="AR107" s="722"/>
    </row>
    <row r="108" spans="2:48" ht="8.65" customHeight="1">
      <c r="B108" s="649"/>
      <c r="Z108" s="650"/>
      <c r="AA108" s="650"/>
      <c r="AB108" s="650"/>
      <c r="AC108" s="650"/>
      <c r="AD108" s="650"/>
      <c r="AE108" s="649"/>
      <c r="AF108" s="649"/>
      <c r="AG108" s="649"/>
      <c r="AH108" s="649"/>
      <c r="AI108" s="649"/>
      <c r="AJ108" s="649"/>
      <c r="AK108" s="649"/>
      <c r="AL108" s="649"/>
      <c r="AN108" s="649"/>
      <c r="AO108" s="649"/>
    </row>
    <row r="109" spans="2:48" ht="15" customHeight="1">
      <c r="C109" s="648" t="s">
        <v>582</v>
      </c>
    </row>
    <row r="110" spans="2:48" ht="15" customHeight="1">
      <c r="C110" s="648" t="s">
        <v>581</v>
      </c>
    </row>
    <row r="111" spans="2:48" ht="15" customHeight="1">
      <c r="C111" s="648" t="s">
        <v>580</v>
      </c>
    </row>
    <row r="112" spans="2:48" ht="15" customHeight="1">
      <c r="C112" s="648" t="s">
        <v>579</v>
      </c>
    </row>
    <row r="113" spans="2:48" ht="15" customHeight="1">
      <c r="C113" s="648" t="s">
        <v>578</v>
      </c>
    </row>
    <row r="114" spans="2:48" ht="15" customHeight="1">
      <c r="C114" s="648" t="s">
        <v>577</v>
      </c>
    </row>
    <row r="115" spans="2:48" ht="15" customHeight="1">
      <c r="C115" s="648" t="s">
        <v>576</v>
      </c>
    </row>
    <row r="116" spans="2:48" ht="15" customHeight="1">
      <c r="C116" s="648" t="s">
        <v>575</v>
      </c>
    </row>
    <row r="117" spans="2:48" ht="15" customHeight="1">
      <c r="C117" s="648" t="s">
        <v>574</v>
      </c>
    </row>
    <row r="118" spans="2:48" ht="15" customHeight="1">
      <c r="C118" s="648" t="s">
        <v>573</v>
      </c>
    </row>
    <row r="119" spans="2:48" ht="15" customHeight="1">
      <c r="C119" s="648" t="s">
        <v>572</v>
      </c>
    </row>
    <row r="120" spans="2:48" ht="15" customHeight="1">
      <c r="C120" s="648" t="s">
        <v>571</v>
      </c>
    </row>
    <row r="121" spans="2:48" ht="15" customHeight="1">
      <c r="C121" s="648" t="s">
        <v>570</v>
      </c>
    </row>
    <row r="122" spans="2:48" ht="15" customHeight="1">
      <c r="C122" s="648" t="s">
        <v>569</v>
      </c>
    </row>
    <row r="123" spans="2:48" ht="15" customHeight="1">
      <c r="C123" s="648" t="s">
        <v>568</v>
      </c>
    </row>
    <row r="124" spans="2:48" s="717" customFormat="1" ht="15" customHeight="1">
      <c r="C124" s="648" t="s">
        <v>621</v>
      </c>
      <c r="AQ124" s="723"/>
      <c r="AR124" s="723"/>
      <c r="AU124" s="718"/>
      <c r="AV124" s="718"/>
    </row>
    <row r="125" spans="2:48" ht="15" customHeight="1">
      <c r="C125" s="648" t="s">
        <v>567</v>
      </c>
    </row>
    <row r="126" spans="2:48" ht="15" customHeight="1">
      <c r="B126" s="646" t="s">
        <v>565</v>
      </c>
    </row>
    <row r="127" spans="2:48" ht="15" customHeight="1">
      <c r="B127" s="646" t="s">
        <v>564</v>
      </c>
    </row>
    <row r="128" spans="2:48" ht="15" customHeight="1">
      <c r="B128" s="646" t="s">
        <v>566</v>
      </c>
    </row>
    <row r="129" spans="2:2">
      <c r="B129" s="646" t="s">
        <v>565</v>
      </c>
    </row>
    <row r="130" spans="2:2">
      <c r="B130" s="646" t="s">
        <v>564</v>
      </c>
    </row>
    <row r="132" spans="2:2">
      <c r="B132" s="646" t="s">
        <v>563</v>
      </c>
    </row>
    <row r="133" spans="2:2">
      <c r="B133" s="646" t="s">
        <v>562</v>
      </c>
    </row>
    <row r="134" spans="2:2">
      <c r="B134" s="646" t="s">
        <v>561</v>
      </c>
    </row>
    <row r="135" spans="2:2">
      <c r="B135" s="646" t="s">
        <v>354</v>
      </c>
    </row>
    <row r="136" spans="2:2">
      <c r="B136" s="646" t="s">
        <v>560</v>
      </c>
    </row>
    <row r="137" spans="2:2">
      <c r="B137" s="646" t="s">
        <v>559</v>
      </c>
    </row>
    <row r="138" spans="2:2">
      <c r="B138" s="646" t="s">
        <v>558</v>
      </c>
    </row>
    <row r="141" spans="2:2">
      <c r="B141" s="723" t="s">
        <v>625</v>
      </c>
    </row>
  </sheetData>
  <mergeCells count="972">
    <mergeCell ref="I47:M47"/>
    <mergeCell ref="AF49:AG49"/>
    <mergeCell ref="Z48:AA48"/>
    <mergeCell ref="AC48:AD48"/>
    <mergeCell ref="AF48:AG48"/>
    <mergeCell ref="Z49:AA49"/>
    <mergeCell ref="N49:O49"/>
    <mergeCell ref="Q49:R49"/>
    <mergeCell ref="T49:U49"/>
    <mergeCell ref="W49:X49"/>
    <mergeCell ref="AC49:AD49"/>
    <mergeCell ref="Q46:R46"/>
    <mergeCell ref="T46:U46"/>
    <mergeCell ref="W46:X46"/>
    <mergeCell ref="Z46:AA46"/>
    <mergeCell ref="AC46:AD46"/>
    <mergeCell ref="AF46:AG46"/>
    <mergeCell ref="N48:O48"/>
    <mergeCell ref="Q48:R48"/>
    <mergeCell ref="T48:U48"/>
    <mergeCell ref="W48:X48"/>
    <mergeCell ref="N47:O47"/>
    <mergeCell ref="Q47:R47"/>
    <mergeCell ref="T47:U47"/>
    <mergeCell ref="W47:X47"/>
    <mergeCell ref="AF47:AG47"/>
    <mergeCell ref="Z47:AA47"/>
    <mergeCell ref="AC47:AD47"/>
    <mergeCell ref="AF45:AG45"/>
    <mergeCell ref="C44:H44"/>
    <mergeCell ref="I44:M44"/>
    <mergeCell ref="N44:O44"/>
    <mergeCell ref="Q44:R44"/>
    <mergeCell ref="T44:U44"/>
    <mergeCell ref="W44:X44"/>
    <mergeCell ref="Z44:AA44"/>
    <mergeCell ref="AC44:AD44"/>
    <mergeCell ref="AF44:AG44"/>
    <mergeCell ref="C45:H45"/>
    <mergeCell ref="I45:M45"/>
    <mergeCell ref="N45:O45"/>
    <mergeCell ref="Q45:R45"/>
    <mergeCell ref="T45:U45"/>
    <mergeCell ref="W45:X45"/>
    <mergeCell ref="Z45:AA45"/>
    <mergeCell ref="AC45:AD45"/>
    <mergeCell ref="C15:H15"/>
    <mergeCell ref="C16:H16"/>
    <mergeCell ref="C17:H17"/>
    <mergeCell ref="C13:H13"/>
    <mergeCell ref="AF42:AG42"/>
    <mergeCell ref="C43:H43"/>
    <mergeCell ref="I43:M43"/>
    <mergeCell ref="N43:O43"/>
    <mergeCell ref="Q43:R43"/>
    <mergeCell ref="T43:U43"/>
    <mergeCell ref="W43:X43"/>
    <mergeCell ref="Z43:AA43"/>
    <mergeCell ref="AC43:AD43"/>
    <mergeCell ref="AF43:AG43"/>
    <mergeCell ref="Z42:AA42"/>
    <mergeCell ref="T42:U42"/>
    <mergeCell ref="W42:X42"/>
    <mergeCell ref="N16:O16"/>
    <mergeCell ref="Q16:R16"/>
    <mergeCell ref="N15:O15"/>
    <mergeCell ref="Q15:R15"/>
    <mergeCell ref="Z26:AA26"/>
    <mergeCell ref="Z24:AA24"/>
    <mergeCell ref="C24:H24"/>
    <mergeCell ref="I24:M24"/>
    <mergeCell ref="T13:U13"/>
    <mergeCell ref="Z20:AA20"/>
    <mergeCell ref="Z14:AA14"/>
    <mergeCell ref="Z15:AA15"/>
    <mergeCell ref="W13:X13"/>
    <mergeCell ref="Z13:AA13"/>
    <mergeCell ref="T14:U14"/>
    <mergeCell ref="W14:X14"/>
    <mergeCell ref="Z17:AA17"/>
    <mergeCell ref="T17:U17"/>
    <mergeCell ref="W17:X17"/>
    <mergeCell ref="T16:U16"/>
    <mergeCell ref="C14:H14"/>
    <mergeCell ref="I14:M14"/>
    <mergeCell ref="N14:O14"/>
    <mergeCell ref="Q14:R14"/>
    <mergeCell ref="AF11:AG11"/>
    <mergeCell ref="C12:H12"/>
    <mergeCell ref="AK10:AL10"/>
    <mergeCell ref="C10:H10"/>
    <mergeCell ref="I10:M10"/>
    <mergeCell ref="N10:O10"/>
    <mergeCell ref="Q10:R10"/>
    <mergeCell ref="N9:O9"/>
    <mergeCell ref="Q9:R9"/>
    <mergeCell ref="C11:H11"/>
    <mergeCell ref="I11:M11"/>
    <mergeCell ref="N11:O11"/>
    <mergeCell ref="Q11:R11"/>
    <mergeCell ref="T11:U11"/>
    <mergeCell ref="W11:X11"/>
    <mergeCell ref="I12:M12"/>
    <mergeCell ref="N12:O12"/>
    <mergeCell ref="Q12:R12"/>
    <mergeCell ref="T12:U12"/>
    <mergeCell ref="W12:X12"/>
    <mergeCell ref="T9:U9"/>
    <mergeCell ref="Z11:AA11"/>
    <mergeCell ref="AC11:AD11"/>
    <mergeCell ref="AH3:AI4"/>
    <mergeCell ref="AJ3:AJ4"/>
    <mergeCell ref="AP3:AP4"/>
    <mergeCell ref="AM3:AM4"/>
    <mergeCell ref="AF8:AG8"/>
    <mergeCell ref="W9:X9"/>
    <mergeCell ref="Z9:AA9"/>
    <mergeCell ref="AC9:AD9"/>
    <mergeCell ref="AF9:AG9"/>
    <mergeCell ref="AK8:AL8"/>
    <mergeCell ref="AK9:AL9"/>
    <mergeCell ref="AF5:AP7"/>
    <mergeCell ref="AK3:AL4"/>
    <mergeCell ref="AN3:AO4"/>
    <mergeCell ref="AN8:AO8"/>
    <mergeCell ref="AN9:AO9"/>
    <mergeCell ref="AH8:AI8"/>
    <mergeCell ref="AH9:AI9"/>
    <mergeCell ref="C87:H87"/>
    <mergeCell ref="I87:M87"/>
    <mergeCell ref="N87:O87"/>
    <mergeCell ref="Q87:R87"/>
    <mergeCell ref="C85:H85"/>
    <mergeCell ref="I5:M7"/>
    <mergeCell ref="N5:S7"/>
    <mergeCell ref="B3:G4"/>
    <mergeCell ref="AC8:AD8"/>
    <mergeCell ref="W10:X10"/>
    <mergeCell ref="Z10:AA10"/>
    <mergeCell ref="AC10:AD10"/>
    <mergeCell ref="Z5:AE7"/>
    <mergeCell ref="C8:H8"/>
    <mergeCell ref="W8:X8"/>
    <mergeCell ref="H3:M4"/>
    <mergeCell ref="N3:S4"/>
    <mergeCell ref="Z12:AA12"/>
    <mergeCell ref="I13:M13"/>
    <mergeCell ref="N13:O13"/>
    <mergeCell ref="Q13:R13"/>
    <mergeCell ref="I15:M15"/>
    <mergeCell ref="Q17:R17"/>
    <mergeCell ref="I16:M16"/>
    <mergeCell ref="C84:H84"/>
    <mergeCell ref="I84:M84"/>
    <mergeCell ref="N84:O84"/>
    <mergeCell ref="Q84:R84"/>
    <mergeCell ref="T84:U84"/>
    <mergeCell ref="W84:X84"/>
    <mergeCell ref="C86:H86"/>
    <mergeCell ref="I86:M86"/>
    <mergeCell ref="N86:O86"/>
    <mergeCell ref="Q86:R86"/>
    <mergeCell ref="C60:H60"/>
    <mergeCell ref="I60:M60"/>
    <mergeCell ref="N60:O60"/>
    <mergeCell ref="T65:U65"/>
    <mergeCell ref="C66:H66"/>
    <mergeCell ref="I66:M66"/>
    <mergeCell ref="N66:O66"/>
    <mergeCell ref="Q60:R60"/>
    <mergeCell ref="C63:H63"/>
    <mergeCell ref="C62:H62"/>
    <mergeCell ref="I62:M62"/>
    <mergeCell ref="N62:O62"/>
    <mergeCell ref="Q62:R62"/>
    <mergeCell ref="T64:U64"/>
    <mergeCell ref="C61:H61"/>
    <mergeCell ref="I61:M61"/>
    <mergeCell ref="N61:O61"/>
    <mergeCell ref="C65:H65"/>
    <mergeCell ref="I65:M65"/>
    <mergeCell ref="N65:O65"/>
    <mergeCell ref="Q65:R65"/>
    <mergeCell ref="Q66:R66"/>
    <mergeCell ref="C64:H64"/>
    <mergeCell ref="I64:M64"/>
    <mergeCell ref="N64:O64"/>
    <mergeCell ref="Q64:R64"/>
    <mergeCell ref="Z89:AA90"/>
    <mergeCell ref="Z61:AA61"/>
    <mergeCell ref="W66:X66"/>
    <mergeCell ref="I82:M82"/>
    <mergeCell ref="N82:O82"/>
    <mergeCell ref="Q82:R82"/>
    <mergeCell ref="T82:U82"/>
    <mergeCell ref="W82:X82"/>
    <mergeCell ref="Z82:AA82"/>
    <mergeCell ref="I68:M68"/>
    <mergeCell ref="N68:O68"/>
    <mergeCell ref="Q68:R68"/>
    <mergeCell ref="T68:U68"/>
    <mergeCell ref="W68:X68"/>
    <mergeCell ref="C73:H73"/>
    <mergeCell ref="I73:M73"/>
    <mergeCell ref="T66:U66"/>
    <mergeCell ref="N88:S91"/>
    <mergeCell ref="T88:Y91"/>
    <mergeCell ref="I89:M90"/>
    <mergeCell ref="AC89:AD90"/>
    <mergeCell ref="I91:M91"/>
    <mergeCell ref="T76:U76"/>
    <mergeCell ref="W76:X76"/>
    <mergeCell ref="C81:H81"/>
    <mergeCell ref="I81:M81"/>
    <mergeCell ref="N81:O81"/>
    <mergeCell ref="Q81:R81"/>
    <mergeCell ref="C76:H76"/>
    <mergeCell ref="I76:M76"/>
    <mergeCell ref="N76:O76"/>
    <mergeCell ref="Q76:R76"/>
    <mergeCell ref="Q77:R77"/>
    <mergeCell ref="T77:U77"/>
    <mergeCell ref="W77:X77"/>
    <mergeCell ref="C79:H79"/>
    <mergeCell ref="I79:M79"/>
    <mergeCell ref="N79:O79"/>
    <mergeCell ref="Q79:R79"/>
    <mergeCell ref="T79:U79"/>
    <mergeCell ref="N78:O78"/>
    <mergeCell ref="Q78:R78"/>
    <mergeCell ref="C88:H91"/>
    <mergeCell ref="C82:H82"/>
    <mergeCell ref="I56:M56"/>
    <mergeCell ref="N56:O56"/>
    <mergeCell ref="Q56:R56"/>
    <mergeCell ref="T57:U57"/>
    <mergeCell ref="T59:U59"/>
    <mergeCell ref="W60:X60"/>
    <mergeCell ref="C58:H58"/>
    <mergeCell ref="I58:M58"/>
    <mergeCell ref="N58:O58"/>
    <mergeCell ref="Q58:R58"/>
    <mergeCell ref="T58:U58"/>
    <mergeCell ref="W58:X58"/>
    <mergeCell ref="W59:X59"/>
    <mergeCell ref="N57:O57"/>
    <mergeCell ref="Q57:R57"/>
    <mergeCell ref="C57:H57"/>
    <mergeCell ref="W57:X57"/>
    <mergeCell ref="C56:H56"/>
    <mergeCell ref="I57:M57"/>
    <mergeCell ref="T60:U60"/>
    <mergeCell ref="C59:H59"/>
    <mergeCell ref="I59:M59"/>
    <mergeCell ref="N59:O59"/>
    <mergeCell ref="Q59:R59"/>
    <mergeCell ref="C50:H50"/>
    <mergeCell ref="I50:M50"/>
    <mergeCell ref="N50:O50"/>
    <mergeCell ref="Q50:R50"/>
    <mergeCell ref="C54:H54"/>
    <mergeCell ref="T54:U54"/>
    <mergeCell ref="W54:X54"/>
    <mergeCell ref="Q53:R53"/>
    <mergeCell ref="N52:O52"/>
    <mergeCell ref="W51:X51"/>
    <mergeCell ref="Q54:R54"/>
    <mergeCell ref="W50:X50"/>
    <mergeCell ref="I54:M54"/>
    <mergeCell ref="N53:O53"/>
    <mergeCell ref="T53:U53"/>
    <mergeCell ref="W53:X53"/>
    <mergeCell ref="N51:O51"/>
    <mergeCell ref="Q51:R51"/>
    <mergeCell ref="T51:U51"/>
    <mergeCell ref="Q52:R52"/>
    <mergeCell ref="T52:U52"/>
    <mergeCell ref="C53:H53"/>
    <mergeCell ref="I53:M53"/>
    <mergeCell ref="C52:H52"/>
    <mergeCell ref="I52:M52"/>
    <mergeCell ref="C18:H18"/>
    <mergeCell ref="C19:H19"/>
    <mergeCell ref="I55:M55"/>
    <mergeCell ref="I17:M17"/>
    <mergeCell ref="C30:H30"/>
    <mergeCell ref="I30:M30"/>
    <mergeCell ref="C32:H32"/>
    <mergeCell ref="C51:H51"/>
    <mergeCell ref="I51:M51"/>
    <mergeCell ref="C41:H41"/>
    <mergeCell ref="I20:M20"/>
    <mergeCell ref="C49:H49"/>
    <mergeCell ref="I49:M49"/>
    <mergeCell ref="I19:M19"/>
    <mergeCell ref="C25:H25"/>
    <mergeCell ref="I25:M25"/>
    <mergeCell ref="C26:H26"/>
    <mergeCell ref="I26:M26"/>
    <mergeCell ref="C29:H29"/>
    <mergeCell ref="C46:H46"/>
    <mergeCell ref="C55:H55"/>
    <mergeCell ref="I41:M41"/>
    <mergeCell ref="C47:H47"/>
    <mergeCell ref="C48:H48"/>
    <mergeCell ref="I48:M48"/>
    <mergeCell ref="T39:U39"/>
    <mergeCell ref="W39:X39"/>
    <mergeCell ref="N39:O39"/>
    <mergeCell ref="Q39:R39"/>
    <mergeCell ref="C40:H40"/>
    <mergeCell ref="I40:M40"/>
    <mergeCell ref="N40:O40"/>
    <mergeCell ref="Q40:R40"/>
    <mergeCell ref="T40:U40"/>
    <mergeCell ref="W40:X40"/>
    <mergeCell ref="N41:O41"/>
    <mergeCell ref="Q41:R41"/>
    <mergeCell ref="T41:U41"/>
    <mergeCell ref="W41:X41"/>
    <mergeCell ref="C42:H42"/>
    <mergeCell ref="I42:M42"/>
    <mergeCell ref="N42:O42"/>
    <mergeCell ref="Q42:R42"/>
    <mergeCell ref="C39:H39"/>
    <mergeCell ref="I39:M39"/>
    <mergeCell ref="I46:M46"/>
    <mergeCell ref="N46:O46"/>
    <mergeCell ref="W26:X26"/>
    <mergeCell ref="W19:X19"/>
    <mergeCell ref="C27:H27"/>
    <mergeCell ref="I27:M27"/>
    <mergeCell ref="N27:O27"/>
    <mergeCell ref="Q27:R27"/>
    <mergeCell ref="T27:U27"/>
    <mergeCell ref="W27:X27"/>
    <mergeCell ref="N21:O21"/>
    <mergeCell ref="Q21:R21"/>
    <mergeCell ref="T21:U21"/>
    <mergeCell ref="Q19:R19"/>
    <mergeCell ref="T19:U19"/>
    <mergeCell ref="Q24:R24"/>
    <mergeCell ref="T24:U24"/>
    <mergeCell ref="W24:X24"/>
    <mergeCell ref="C20:H20"/>
    <mergeCell ref="N20:O20"/>
    <mergeCell ref="Q20:R20"/>
    <mergeCell ref="T20:U20"/>
    <mergeCell ref="C21:H21"/>
    <mergeCell ref="I21:M21"/>
    <mergeCell ref="C23:H23"/>
    <mergeCell ref="I23:M23"/>
    <mergeCell ref="W52:X52"/>
    <mergeCell ref="Z54:AA54"/>
    <mergeCell ref="T15:U15"/>
    <mergeCell ref="W15:X15"/>
    <mergeCell ref="AF15:AG15"/>
    <mergeCell ref="I18:M18"/>
    <mergeCell ref="N18:O18"/>
    <mergeCell ref="Q18:R18"/>
    <mergeCell ref="T18:U18"/>
    <mergeCell ref="W18:X18"/>
    <mergeCell ref="Z18:AA18"/>
    <mergeCell ref="N17:O17"/>
    <mergeCell ref="W16:X16"/>
    <mergeCell ref="Z16:AA16"/>
    <mergeCell ref="AC16:AD16"/>
    <mergeCell ref="AF16:AG16"/>
    <mergeCell ref="AC17:AD17"/>
    <mergeCell ref="AC18:AD18"/>
    <mergeCell ref="AF18:AG18"/>
    <mergeCell ref="N54:O54"/>
    <mergeCell ref="N26:O26"/>
    <mergeCell ref="Q26:R26"/>
    <mergeCell ref="T26:U26"/>
    <mergeCell ref="Z23:AA23"/>
    <mergeCell ref="AF62:AG62"/>
    <mergeCell ref="Z51:AA51"/>
    <mergeCell ref="AC51:AD51"/>
    <mergeCell ref="AC56:AD56"/>
    <mergeCell ref="Z52:AA52"/>
    <mergeCell ref="Z62:AA62"/>
    <mergeCell ref="Z39:AA39"/>
    <mergeCell ref="N19:O19"/>
    <mergeCell ref="AF17:AG17"/>
    <mergeCell ref="T50:U50"/>
    <mergeCell ref="W21:X21"/>
    <mergeCell ref="T23:U23"/>
    <mergeCell ref="W23:X23"/>
    <mergeCell ref="W32:X32"/>
    <mergeCell ref="T56:U56"/>
    <mergeCell ref="W56:X56"/>
    <mergeCell ref="N55:O55"/>
    <mergeCell ref="Q55:R55"/>
    <mergeCell ref="T55:U55"/>
    <mergeCell ref="AF39:AG39"/>
    <mergeCell ref="AF22:AG22"/>
    <mergeCell ref="AF24:AG24"/>
    <mergeCell ref="AC41:AD41"/>
    <mergeCell ref="AF41:AG41"/>
    <mergeCell ref="AF21:AG21"/>
    <mergeCell ref="W20:X20"/>
    <mergeCell ref="W25:X25"/>
    <mergeCell ref="Z25:AA25"/>
    <mergeCell ref="Z58:AA58"/>
    <mergeCell ref="AF58:AG58"/>
    <mergeCell ref="W55:X55"/>
    <mergeCell ref="Z55:AA55"/>
    <mergeCell ref="AC55:AD55"/>
    <mergeCell ref="Z56:AA56"/>
    <mergeCell ref="Z50:AA50"/>
    <mergeCell ref="AC50:AD50"/>
    <mergeCell ref="AF40:AG40"/>
    <mergeCell ref="AC42:AD42"/>
    <mergeCell ref="AF50:AG50"/>
    <mergeCell ref="AF51:AG51"/>
    <mergeCell ref="AF52:AG52"/>
    <mergeCell ref="AF53:AG53"/>
    <mergeCell ref="AF54:AG54"/>
    <mergeCell ref="AC53:AD53"/>
    <mergeCell ref="W30:X30"/>
    <mergeCell ref="Z30:AA30"/>
    <mergeCell ref="AC30:AD30"/>
    <mergeCell ref="Z27:AA27"/>
    <mergeCell ref="AF81:AG81"/>
    <mergeCell ref="Q71:R71"/>
    <mergeCell ref="N73:O73"/>
    <mergeCell ref="Q73:R73"/>
    <mergeCell ref="C75:H75"/>
    <mergeCell ref="I75:M75"/>
    <mergeCell ref="C74:H74"/>
    <mergeCell ref="C72:H72"/>
    <mergeCell ref="I72:M72"/>
    <mergeCell ref="I74:M74"/>
    <mergeCell ref="N74:O74"/>
    <mergeCell ref="Q74:R74"/>
    <mergeCell ref="C77:H77"/>
    <mergeCell ref="T81:U81"/>
    <mergeCell ref="W81:X81"/>
    <mergeCell ref="W75:X75"/>
    <mergeCell ref="I78:M78"/>
    <mergeCell ref="W78:X78"/>
    <mergeCell ref="C71:H71"/>
    <mergeCell ref="I71:M71"/>
    <mergeCell ref="N71:O71"/>
    <mergeCell ref="T71:U71"/>
    <mergeCell ref="AF71:AG71"/>
    <mergeCell ref="T75:U75"/>
    <mergeCell ref="T78:U78"/>
    <mergeCell ref="N72:O72"/>
    <mergeCell ref="Q72:R72"/>
    <mergeCell ref="T72:U72"/>
    <mergeCell ref="W72:X72"/>
    <mergeCell ref="Z72:AA72"/>
    <mergeCell ref="N77:O77"/>
    <mergeCell ref="I85:M85"/>
    <mergeCell ref="N85:O85"/>
    <mergeCell ref="Q85:R85"/>
    <mergeCell ref="T85:U85"/>
    <mergeCell ref="W85:X85"/>
    <mergeCell ref="AC84:AD84"/>
    <mergeCell ref="AF84:AG84"/>
    <mergeCell ref="AC72:AD72"/>
    <mergeCell ref="Z73:AA73"/>
    <mergeCell ref="T73:U73"/>
    <mergeCell ref="W73:X73"/>
    <mergeCell ref="AC73:AD73"/>
    <mergeCell ref="Q83:R83"/>
    <mergeCell ref="N83:O83"/>
    <mergeCell ref="T83:U83"/>
    <mergeCell ref="Z83:AA83"/>
    <mergeCell ref="AC83:AD83"/>
    <mergeCell ref="AF83:AG83"/>
    <mergeCell ref="AC81:AD81"/>
    <mergeCell ref="Z81:AA81"/>
    <mergeCell ref="AF80:AG80"/>
    <mergeCell ref="AF78:AG78"/>
    <mergeCell ref="W80:X80"/>
    <mergeCell ref="I77:M77"/>
    <mergeCell ref="C80:H80"/>
    <mergeCell ref="I80:M80"/>
    <mergeCell ref="N80:O80"/>
    <mergeCell ref="Q80:R80"/>
    <mergeCell ref="W74:X74"/>
    <mergeCell ref="AC74:AD74"/>
    <mergeCell ref="T74:U74"/>
    <mergeCell ref="C78:H78"/>
    <mergeCell ref="N75:O75"/>
    <mergeCell ref="Q75:R75"/>
    <mergeCell ref="Z80:AA80"/>
    <mergeCell ref="AC80:AD80"/>
    <mergeCell ref="Z77:AA77"/>
    <mergeCell ref="AC77:AD77"/>
    <mergeCell ref="Z76:AA76"/>
    <mergeCell ref="W79:X79"/>
    <mergeCell ref="T80:U80"/>
    <mergeCell ref="AH47:AI47"/>
    <mergeCell ref="AH48:AI48"/>
    <mergeCell ref="AH49:AI49"/>
    <mergeCell ref="AH50:AI50"/>
    <mergeCell ref="AK39:AL39"/>
    <mergeCell ref="AK40:AL40"/>
    <mergeCell ref="AK41:AL41"/>
    <mergeCell ref="AK42:AL42"/>
    <mergeCell ref="AK45:AL45"/>
    <mergeCell ref="AK36:AL36"/>
    <mergeCell ref="AH71:AI71"/>
    <mergeCell ref="Z68:AA68"/>
    <mergeCell ref="AC68:AD68"/>
    <mergeCell ref="AH70:AI70"/>
    <mergeCell ref="AK71:AL71"/>
    <mergeCell ref="W65:X65"/>
    <mergeCell ref="AK35:AL35"/>
    <mergeCell ref="AK27:AL27"/>
    <mergeCell ref="AF65:AG65"/>
    <mergeCell ref="Z53:AA53"/>
    <mergeCell ref="AC52:AD52"/>
    <mergeCell ref="Z40:AA40"/>
    <mergeCell ref="AC40:AD40"/>
    <mergeCell ref="Z41:AA41"/>
    <mergeCell ref="Z36:AA36"/>
    <mergeCell ref="AC36:AD36"/>
    <mergeCell ref="AC39:AD39"/>
    <mergeCell ref="Z34:AA34"/>
    <mergeCell ref="AC34:AD34"/>
    <mergeCell ref="AC54:AD54"/>
    <mergeCell ref="AK38:AL38"/>
    <mergeCell ref="AK46:AL46"/>
    <mergeCell ref="AK47:AL47"/>
    <mergeCell ref="AN31:AO31"/>
    <mergeCell ref="AH57:AI57"/>
    <mergeCell ref="AK65:AL65"/>
    <mergeCell ref="AK66:AL66"/>
    <mergeCell ref="AH27:AI27"/>
    <mergeCell ref="AH36:AI36"/>
    <mergeCell ref="AN33:AO33"/>
    <mergeCell ref="AN49:AO49"/>
    <mergeCell ref="AN50:AO50"/>
    <mergeCell ref="AN51:AO51"/>
    <mergeCell ref="AH28:AI28"/>
    <mergeCell ref="AK28:AL28"/>
    <mergeCell ref="AH44:AI44"/>
    <mergeCell ref="AH45:AI45"/>
    <mergeCell ref="AH37:AI37"/>
    <mergeCell ref="AK37:AL37"/>
    <mergeCell ref="AH39:AI39"/>
    <mergeCell ref="AH40:AI40"/>
    <mergeCell ref="AH41:AI41"/>
    <mergeCell ref="AH42:AI42"/>
    <mergeCell ref="AK30:AL30"/>
    <mergeCell ref="AK31:AL31"/>
    <mergeCell ref="AH51:AI51"/>
    <mergeCell ref="AK33:AL33"/>
    <mergeCell ref="AK62:AL62"/>
    <mergeCell ref="AK53:AL53"/>
    <mergeCell ref="AK54:AL54"/>
    <mergeCell ref="AK59:AL59"/>
    <mergeCell ref="AK60:AL60"/>
    <mergeCell ref="AK61:AL61"/>
    <mergeCell ref="AN58:AO58"/>
    <mergeCell ref="AN59:AO59"/>
    <mergeCell ref="AN46:AO46"/>
    <mergeCell ref="AN47:AO47"/>
    <mergeCell ref="AN48:AO48"/>
    <mergeCell ref="AK48:AL48"/>
    <mergeCell ref="AK49:AL49"/>
    <mergeCell ref="AK50:AL50"/>
    <mergeCell ref="AN27:AO27"/>
    <mergeCell ref="AN73:AO73"/>
    <mergeCell ref="AN74:AO74"/>
    <mergeCell ref="AN39:AO39"/>
    <mergeCell ref="AN40:AO40"/>
    <mergeCell ref="AN41:AO41"/>
    <mergeCell ref="AN30:AO30"/>
    <mergeCell ref="AN55:AO55"/>
    <mergeCell ref="AN56:AO56"/>
    <mergeCell ref="AN57:AO57"/>
    <mergeCell ref="AN37:AO37"/>
    <mergeCell ref="AN67:AO67"/>
    <mergeCell ref="AN69:AO69"/>
    <mergeCell ref="AN42:AO42"/>
    <mergeCell ref="AN43:AO43"/>
    <mergeCell ref="AN44:AO44"/>
    <mergeCell ref="AN45:AO45"/>
    <mergeCell ref="AN66:AO66"/>
    <mergeCell ref="AN52:AO52"/>
    <mergeCell ref="AN53:AO53"/>
    <mergeCell ref="AN54:AO54"/>
    <mergeCell ref="AN60:AO60"/>
    <mergeCell ref="AN61:AO61"/>
    <mergeCell ref="AN62:AO62"/>
    <mergeCell ref="T87:U87"/>
    <mergeCell ref="AK75:AL75"/>
    <mergeCell ref="AC82:AD82"/>
    <mergeCell ref="W86:X86"/>
    <mergeCell ref="Z86:AA86"/>
    <mergeCell ref="AH38:AI38"/>
    <mergeCell ref="AH54:AI54"/>
    <mergeCell ref="AH55:AI55"/>
    <mergeCell ref="AC86:AD86"/>
    <mergeCell ref="AH77:AI77"/>
    <mergeCell ref="AH73:AI73"/>
    <mergeCell ref="AH65:AI65"/>
    <mergeCell ref="AH66:AI66"/>
    <mergeCell ref="AF68:AG68"/>
    <mergeCell ref="AH43:AI43"/>
    <mergeCell ref="AF55:AG55"/>
    <mergeCell ref="AF56:AG56"/>
    <mergeCell ref="AF57:AG57"/>
    <mergeCell ref="AF69:AG69"/>
    <mergeCell ref="AF59:AG59"/>
    <mergeCell ref="AF60:AG60"/>
    <mergeCell ref="AF61:AG61"/>
    <mergeCell ref="AK58:AL58"/>
    <mergeCell ref="AH59:AI59"/>
    <mergeCell ref="C106:K106"/>
    <mergeCell ref="C103:K103"/>
    <mergeCell ref="I88:J88"/>
    <mergeCell ref="Z88:AA88"/>
    <mergeCell ref="AF90:AO91"/>
    <mergeCell ref="AH88:AP88"/>
    <mergeCell ref="AH89:AP89"/>
    <mergeCell ref="AF88:AG88"/>
    <mergeCell ref="L103:M103"/>
    <mergeCell ref="B94:AO98"/>
    <mergeCell ref="B5:B91"/>
    <mergeCell ref="C83:H83"/>
    <mergeCell ref="I83:M83"/>
    <mergeCell ref="AC24:AD24"/>
    <mergeCell ref="N25:O25"/>
    <mergeCell ref="Q25:R25"/>
    <mergeCell ref="T86:U86"/>
    <mergeCell ref="AN77:AO77"/>
    <mergeCell ref="AN71:AO71"/>
    <mergeCell ref="AN38:AO38"/>
    <mergeCell ref="AN28:AO28"/>
    <mergeCell ref="T25:U25"/>
    <mergeCell ref="N24:O24"/>
    <mergeCell ref="L106:M106"/>
    <mergeCell ref="AH29:AI29"/>
    <mergeCell ref="AH30:AI30"/>
    <mergeCell ref="AH46:AI46"/>
    <mergeCell ref="AH52:AI52"/>
    <mergeCell ref="AH53:AI53"/>
    <mergeCell ref="AU90:AU91"/>
    <mergeCell ref="AH72:AI72"/>
    <mergeCell ref="AN64:AO64"/>
    <mergeCell ref="AN65:AO65"/>
    <mergeCell ref="AK55:AL55"/>
    <mergeCell ref="AK57:AL57"/>
    <mergeCell ref="AK29:AL29"/>
    <mergeCell ref="AH31:AI31"/>
    <mergeCell ref="AH56:AI56"/>
    <mergeCell ref="AN35:AO35"/>
    <mergeCell ref="AN29:AO29"/>
    <mergeCell ref="AN32:AO32"/>
    <mergeCell ref="AN36:AO36"/>
    <mergeCell ref="AK63:AL63"/>
    <mergeCell ref="AK43:AL43"/>
    <mergeCell ref="AK44:AL44"/>
    <mergeCell ref="AK52:AL52"/>
    <mergeCell ref="AK56:AL56"/>
    <mergeCell ref="AK51:AL51"/>
    <mergeCell ref="Z87:AA87"/>
    <mergeCell ref="AC87:AD87"/>
    <mergeCell ref="AF87:AG87"/>
    <mergeCell ref="Z85:AA85"/>
    <mergeCell ref="AC85:AD85"/>
    <mergeCell ref="AF85:AG85"/>
    <mergeCell ref="AN75:AO75"/>
    <mergeCell ref="AN76:AO76"/>
    <mergeCell ref="AN63:AO63"/>
    <mergeCell ref="AF63:AG63"/>
    <mergeCell ref="AF86:AG86"/>
    <mergeCell ref="Z79:AA79"/>
    <mergeCell ref="AC79:AD79"/>
    <mergeCell ref="AF79:AG79"/>
    <mergeCell ref="Z78:AA78"/>
    <mergeCell ref="AC78:AD78"/>
    <mergeCell ref="AC65:AD65"/>
    <mergeCell ref="Z65:AA65"/>
    <mergeCell ref="AF66:AG66"/>
    <mergeCell ref="Z84:AA84"/>
    <mergeCell ref="AF73:AG73"/>
    <mergeCell ref="AF74:AG74"/>
    <mergeCell ref="AF77:AG77"/>
    <mergeCell ref="AF67:AG67"/>
    <mergeCell ref="W71:X71"/>
    <mergeCell ref="AC67:AD67"/>
    <mergeCell ref="Z66:AA66"/>
    <mergeCell ref="Z71:AA71"/>
    <mergeCell ref="AC71:AD71"/>
    <mergeCell ref="AC69:AD69"/>
    <mergeCell ref="AC76:AD76"/>
    <mergeCell ref="AN72:AO72"/>
    <mergeCell ref="AK72:AL72"/>
    <mergeCell ref="AK73:AL73"/>
    <mergeCell ref="AK74:AL74"/>
    <mergeCell ref="AH74:AI74"/>
    <mergeCell ref="Z75:AA75"/>
    <mergeCell ref="AC75:AD75"/>
    <mergeCell ref="AF75:AG75"/>
    <mergeCell ref="Z74:AA74"/>
    <mergeCell ref="AF76:AG76"/>
    <mergeCell ref="Z69:AA69"/>
    <mergeCell ref="AC66:AD66"/>
    <mergeCell ref="AN68:AO68"/>
    <mergeCell ref="AC70:AD70"/>
    <mergeCell ref="AF70:AG70"/>
    <mergeCell ref="AK70:AL70"/>
    <mergeCell ref="AN70:AO70"/>
    <mergeCell ref="N23:O23"/>
    <mergeCell ref="Q23:R23"/>
    <mergeCell ref="W87:X87"/>
    <mergeCell ref="AF64:AG64"/>
    <mergeCell ref="AK64:AL64"/>
    <mergeCell ref="AH76:AI76"/>
    <mergeCell ref="AH67:AI67"/>
    <mergeCell ref="AK67:AL67"/>
    <mergeCell ref="AH69:AI69"/>
    <mergeCell ref="AK69:AL69"/>
    <mergeCell ref="AH68:AI68"/>
    <mergeCell ref="AK68:AL68"/>
    <mergeCell ref="W83:X83"/>
    <mergeCell ref="AF82:AG82"/>
    <mergeCell ref="AK76:AL76"/>
    <mergeCell ref="AK77:AL77"/>
    <mergeCell ref="AF72:AG72"/>
    <mergeCell ref="AH75:AI75"/>
    <mergeCell ref="AH63:AI63"/>
    <mergeCell ref="AH64:AI64"/>
    <mergeCell ref="AH60:AI60"/>
    <mergeCell ref="AH61:AI61"/>
    <mergeCell ref="AH62:AI62"/>
    <mergeCell ref="AH58:AI58"/>
    <mergeCell ref="AH10:AI10"/>
    <mergeCell ref="AH11:AI11"/>
    <mergeCell ref="AH12:AI12"/>
    <mergeCell ref="AH13:AI13"/>
    <mergeCell ref="AH24:AI24"/>
    <mergeCell ref="AH33:AI33"/>
    <mergeCell ref="AH20:AI20"/>
    <mergeCell ref="AH21:AI21"/>
    <mergeCell ref="AN22:AO22"/>
    <mergeCell ref="AK19:AL19"/>
    <mergeCell ref="AN10:AO10"/>
    <mergeCell ref="AN11:AO11"/>
    <mergeCell ref="AN12:AO12"/>
    <mergeCell ref="AN13:AO13"/>
    <mergeCell ref="AK18:AL18"/>
    <mergeCell ref="AK20:AL20"/>
    <mergeCell ref="AK21:AL21"/>
    <mergeCell ref="AK22:AL22"/>
    <mergeCell ref="AK16:AL16"/>
    <mergeCell ref="AK17:AL17"/>
    <mergeCell ref="AK11:AL11"/>
    <mergeCell ref="AK12:AL12"/>
    <mergeCell ref="AK13:AL13"/>
    <mergeCell ref="AK14:AL14"/>
    <mergeCell ref="Z19:AA19"/>
    <mergeCell ref="AC20:AD20"/>
    <mergeCell ref="AF20:AG20"/>
    <mergeCell ref="AC21:AD21"/>
    <mergeCell ref="B1:AP1"/>
    <mergeCell ref="T10:U10"/>
    <mergeCell ref="T5:Y7"/>
    <mergeCell ref="T3:Y4"/>
    <mergeCell ref="Z21:AA21"/>
    <mergeCell ref="AF10:AG10"/>
    <mergeCell ref="Z3:AE4"/>
    <mergeCell ref="AF3:AG4"/>
    <mergeCell ref="C9:H9"/>
    <mergeCell ref="I9:M9"/>
    <mergeCell ref="Z8:AA8"/>
    <mergeCell ref="I8:M8"/>
    <mergeCell ref="N8:O8"/>
    <mergeCell ref="Q8:R8"/>
    <mergeCell ref="T8:U8"/>
    <mergeCell ref="C5:H7"/>
    <mergeCell ref="AF19:AG19"/>
    <mergeCell ref="AC12:AD12"/>
    <mergeCell ref="AF12:AG12"/>
    <mergeCell ref="AF14:AG14"/>
    <mergeCell ref="C22:H22"/>
    <mergeCell ref="I22:M22"/>
    <mergeCell ref="N22:O22"/>
    <mergeCell ref="Q22:R22"/>
    <mergeCell ref="T22:U22"/>
    <mergeCell ref="W22:X22"/>
    <mergeCell ref="Z22:AA22"/>
    <mergeCell ref="AC22:AD22"/>
    <mergeCell ref="AH22:AI22"/>
    <mergeCell ref="AC19:AD19"/>
    <mergeCell ref="AC15:AD15"/>
    <mergeCell ref="AH14:AI14"/>
    <mergeCell ref="AH15:AI15"/>
    <mergeCell ref="AH16:AI16"/>
    <mergeCell ref="AH17:AI17"/>
    <mergeCell ref="AH18:AI18"/>
    <mergeCell ref="AF13:AG13"/>
    <mergeCell ref="AC14:AD14"/>
    <mergeCell ref="AC13:AD13"/>
    <mergeCell ref="AH19:AI19"/>
    <mergeCell ref="AK15:AL15"/>
    <mergeCell ref="AN14:AO14"/>
    <mergeCell ref="AN15:AO15"/>
    <mergeCell ref="AN16:AO16"/>
    <mergeCell ref="AN17:AO17"/>
    <mergeCell ref="AN18:AO18"/>
    <mergeCell ref="AN19:AO19"/>
    <mergeCell ref="AN20:AO20"/>
    <mergeCell ref="AN21:AO21"/>
    <mergeCell ref="AN26:AO26"/>
    <mergeCell ref="AC25:AD25"/>
    <mergeCell ref="AF25:AG25"/>
    <mergeCell ref="AH25:AI25"/>
    <mergeCell ref="AK25:AL25"/>
    <mergeCell ref="AN25:AO25"/>
    <mergeCell ref="AF23:AG23"/>
    <mergeCell ref="AH23:AI23"/>
    <mergeCell ref="AK23:AL23"/>
    <mergeCell ref="AN23:AO23"/>
    <mergeCell ref="AK24:AL24"/>
    <mergeCell ref="AN24:AO24"/>
    <mergeCell ref="AF26:AG26"/>
    <mergeCell ref="AH26:AI26"/>
    <mergeCell ref="AC26:AD26"/>
    <mergeCell ref="AC23:AD23"/>
    <mergeCell ref="AC27:AD27"/>
    <mergeCell ref="AF27:AG27"/>
    <mergeCell ref="N28:O28"/>
    <mergeCell ref="Q28:R28"/>
    <mergeCell ref="T28:U28"/>
    <mergeCell ref="W28:X28"/>
    <mergeCell ref="Z28:AA28"/>
    <mergeCell ref="AF29:AG29"/>
    <mergeCell ref="AF30:AG30"/>
    <mergeCell ref="AC28:AD28"/>
    <mergeCell ref="AF28:AG28"/>
    <mergeCell ref="N29:O29"/>
    <mergeCell ref="Q29:R29"/>
    <mergeCell ref="T29:U29"/>
    <mergeCell ref="W29:X29"/>
    <mergeCell ref="Z29:AA29"/>
    <mergeCell ref="AC29:AD29"/>
    <mergeCell ref="C28:H28"/>
    <mergeCell ref="I28:M28"/>
    <mergeCell ref="C31:H31"/>
    <mergeCell ref="I31:M31"/>
    <mergeCell ref="N31:O31"/>
    <mergeCell ref="Q31:R31"/>
    <mergeCell ref="T31:U31"/>
    <mergeCell ref="I32:M32"/>
    <mergeCell ref="N32:O32"/>
    <mergeCell ref="Q32:R32"/>
    <mergeCell ref="T32:U32"/>
    <mergeCell ref="N30:O30"/>
    <mergeCell ref="Q30:R30"/>
    <mergeCell ref="T30:U30"/>
    <mergeCell ref="I29:M29"/>
    <mergeCell ref="W31:X31"/>
    <mergeCell ref="C33:H33"/>
    <mergeCell ref="I33:M33"/>
    <mergeCell ref="N33:O33"/>
    <mergeCell ref="Q33:R33"/>
    <mergeCell ref="T33:U33"/>
    <mergeCell ref="W33:X33"/>
    <mergeCell ref="C34:H34"/>
    <mergeCell ref="I34:M34"/>
    <mergeCell ref="N34:O34"/>
    <mergeCell ref="Q34:R34"/>
    <mergeCell ref="T34:U34"/>
    <mergeCell ref="W34:X34"/>
    <mergeCell ref="C35:H35"/>
    <mergeCell ref="I35:M35"/>
    <mergeCell ref="N35:O35"/>
    <mergeCell ref="Q35:R35"/>
    <mergeCell ref="T35:U35"/>
    <mergeCell ref="W35:X35"/>
    <mergeCell ref="Z35:AA35"/>
    <mergeCell ref="AC35:AD35"/>
    <mergeCell ref="AF35:AG35"/>
    <mergeCell ref="AF38:AG38"/>
    <mergeCell ref="C36:H36"/>
    <mergeCell ref="I36:M36"/>
    <mergeCell ref="N36:O36"/>
    <mergeCell ref="Q36:R36"/>
    <mergeCell ref="T36:U36"/>
    <mergeCell ref="W36:X36"/>
    <mergeCell ref="C37:H37"/>
    <mergeCell ref="I37:M37"/>
    <mergeCell ref="N37:O37"/>
    <mergeCell ref="Q37:R37"/>
    <mergeCell ref="T37:U37"/>
    <mergeCell ref="W37:X37"/>
    <mergeCell ref="C38:H38"/>
    <mergeCell ref="I38:M38"/>
    <mergeCell ref="N38:O38"/>
    <mergeCell ref="Q38:R38"/>
    <mergeCell ref="T38:U38"/>
    <mergeCell ref="W38:X38"/>
    <mergeCell ref="Z38:AA38"/>
    <mergeCell ref="AC38:AD38"/>
    <mergeCell ref="W64:X64"/>
    <mergeCell ref="AC58:AD58"/>
    <mergeCell ref="Z57:AA57"/>
    <mergeCell ref="AC57:AD57"/>
    <mergeCell ref="Z64:AA64"/>
    <mergeCell ref="AC64:AD64"/>
    <mergeCell ref="I63:M63"/>
    <mergeCell ref="N63:O63"/>
    <mergeCell ref="Q63:R63"/>
    <mergeCell ref="T63:U63"/>
    <mergeCell ref="W63:X63"/>
    <mergeCell ref="Z63:AA63"/>
    <mergeCell ref="AC62:AD62"/>
    <mergeCell ref="AC63:AD63"/>
    <mergeCell ref="T62:U62"/>
    <mergeCell ref="W62:X62"/>
    <mergeCell ref="Q61:R61"/>
    <mergeCell ref="T61:U61"/>
    <mergeCell ref="AC59:AD59"/>
    <mergeCell ref="Z60:AA60"/>
    <mergeCell ref="AC60:AD60"/>
    <mergeCell ref="AC61:AD61"/>
    <mergeCell ref="Z59:AA59"/>
    <mergeCell ref="W61:X61"/>
    <mergeCell ref="I67:M67"/>
    <mergeCell ref="N67:O67"/>
    <mergeCell ref="Q67:R67"/>
    <mergeCell ref="T67:U67"/>
    <mergeCell ref="W67:X67"/>
    <mergeCell ref="Z67:AA67"/>
    <mergeCell ref="C70:H70"/>
    <mergeCell ref="I70:M70"/>
    <mergeCell ref="N70:O70"/>
    <mergeCell ref="Q70:R70"/>
    <mergeCell ref="T70:U70"/>
    <mergeCell ref="W70:X70"/>
    <mergeCell ref="Z70:AA70"/>
    <mergeCell ref="C69:H69"/>
    <mergeCell ref="I69:M69"/>
    <mergeCell ref="N69:O69"/>
    <mergeCell ref="Q69:R69"/>
    <mergeCell ref="T69:U69"/>
    <mergeCell ref="W69:X69"/>
    <mergeCell ref="C67:H67"/>
    <mergeCell ref="C68:H68"/>
    <mergeCell ref="AQ3:AR4"/>
    <mergeCell ref="AQ5:AQ7"/>
    <mergeCell ref="AR5:AR7"/>
    <mergeCell ref="AF36:AG36"/>
    <mergeCell ref="AH35:AI35"/>
    <mergeCell ref="Z37:AA37"/>
    <mergeCell ref="AC37:AD37"/>
    <mergeCell ref="AF37:AG37"/>
    <mergeCell ref="AF32:AG32"/>
    <mergeCell ref="AH32:AI32"/>
    <mergeCell ref="AK32:AL32"/>
    <mergeCell ref="AH34:AI34"/>
    <mergeCell ref="AK34:AL34"/>
    <mergeCell ref="AN34:AO34"/>
    <mergeCell ref="Z32:AA32"/>
    <mergeCell ref="AF34:AG34"/>
    <mergeCell ref="Z31:AA31"/>
    <mergeCell ref="AC31:AD31"/>
    <mergeCell ref="AF31:AG31"/>
    <mergeCell ref="Z33:AA33"/>
    <mergeCell ref="AC33:AD33"/>
    <mergeCell ref="AF33:AG33"/>
    <mergeCell ref="AC32:AD32"/>
    <mergeCell ref="AK26:AL26"/>
  </mergeCells>
  <phoneticPr fontId="4"/>
  <dataValidations count="5">
    <dataValidation type="list" allowBlank="1" showInputMessage="1" showErrorMessage="1" sqref="I8:M87" xr:uid="{00000000-0002-0000-0100-000003000000}">
      <formula1>$C$109:$C$125</formula1>
    </dataValidation>
    <dataValidation allowBlank="1" showInputMessage="1" showErrorMessage="1" prompt="利用定員を入力すること。_x000a_（注1）分園がある場合、本園+分園の合計定員を記入すること。_x000a_（注2）認定こども園の場合、1号+2・3号の合計定員を記入すること。" sqref="H3" xr:uid="{00000000-0002-0000-0100-000002000000}"/>
    <dataValidation type="list" allowBlank="1" showInputMessage="1" showErrorMessage="1" sqref="AH78:AH87 AF8:AG87" xr:uid="{00000000-0002-0000-0100-000001000000}">
      <formula1>$B$126:$B$128</formula1>
    </dataValidation>
    <dataValidation type="list" allowBlank="1" showInputMessage="1" showErrorMessage="1" sqref="AF3" xr:uid="{00000000-0002-0000-0100-000000000000}">
      <formula1>"昭和,平成,令和"</formula1>
    </dataValidation>
    <dataValidation type="list" allowBlank="1" showInputMessage="1" showErrorMessage="1" sqref="AQ8:AR77" xr:uid="{53812269-E9F4-46FA-80D0-66AD02AA9C20}">
      <formula1>$B$140:$B$141</formula1>
    </dataValidation>
  </dataValidations>
  <printOptions horizontalCentered="1"/>
  <pageMargins left="0.70866141732283472" right="0.51181102362204722" top="0.35433070866141736" bottom="0.35433070866141736"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EEED8-1C28-4704-AC3B-ABBFA9E31040}">
  <sheetPr>
    <pageSetUpPr fitToPage="1"/>
  </sheetPr>
  <dimension ref="A1:J28"/>
  <sheetViews>
    <sheetView showGridLines="0" view="pageBreakPreview" zoomScale="85" zoomScaleNormal="100" zoomScaleSheetLayoutView="85" workbookViewId="0">
      <selection activeCell="D27" sqref="D27"/>
    </sheetView>
  </sheetViews>
  <sheetFormatPr defaultRowHeight="18.75"/>
  <cols>
    <col min="1" max="2" width="3.375" style="325" customWidth="1"/>
    <col min="3" max="3" width="16.875" style="325" bestFit="1" customWidth="1"/>
    <col min="4" max="4" width="21" style="325" customWidth="1"/>
    <col min="5" max="10" width="9" style="325"/>
  </cols>
  <sheetData>
    <row r="1" spans="1:5" s="325" customFormat="1" ht="13.5">
      <c r="A1" s="325" t="s">
        <v>198</v>
      </c>
    </row>
    <row r="2" spans="1:5" s="325" customFormat="1" ht="13.5">
      <c r="B2" s="326" t="s">
        <v>199</v>
      </c>
    </row>
    <row r="3" spans="1:5" s="325" customFormat="1" ht="13.5"/>
    <row r="4" spans="1:5" s="327" customFormat="1" ht="24.75" customHeight="1">
      <c r="B4" s="327" t="s">
        <v>200</v>
      </c>
    </row>
    <row r="5" spans="1:5" s="327" customFormat="1" ht="24.75" customHeight="1">
      <c r="C5" s="328" t="s">
        <v>201</v>
      </c>
      <c r="D5" s="329" t="e">
        <f>加算率a</f>
        <v>#N/A</v>
      </c>
    </row>
    <row r="6" spans="1:5" s="327" customFormat="1" ht="24.75" customHeight="1">
      <c r="C6" s="328" t="s">
        <v>202</v>
      </c>
      <c r="D6" s="329" t="e">
        <f>加算率b</f>
        <v>#N/A</v>
      </c>
    </row>
    <row r="7" spans="1:5" s="325" customFormat="1" ht="13.5"/>
    <row r="8" spans="1:5" s="327" customFormat="1" ht="24.75" customHeight="1">
      <c r="B8" s="327" t="s">
        <v>203</v>
      </c>
    </row>
    <row r="9" spans="1:5" s="327" customFormat="1" ht="24.75" customHeight="1">
      <c r="C9" s="328" t="s">
        <v>66</v>
      </c>
      <c r="D9" s="330" t="e">
        <f>'2_区分12加算額計算表'!$D$32</f>
        <v>#N/A</v>
      </c>
    </row>
    <row r="10" spans="1:5" s="327" customFormat="1" ht="24.75" customHeight="1">
      <c r="C10" s="328" t="s">
        <v>74</v>
      </c>
      <c r="D10" s="330" t="e">
        <f>ROUNDDOWN(D9*実施月数,-3)</f>
        <v>#N/A</v>
      </c>
      <c r="E10" s="332" t="s">
        <v>544</v>
      </c>
    </row>
    <row r="11" spans="1:5" s="325" customFormat="1" ht="13.5"/>
    <row r="12" spans="1:5" s="327" customFormat="1" ht="24.75" customHeight="1">
      <c r="B12" s="327" t="s">
        <v>204</v>
      </c>
    </row>
    <row r="13" spans="1:5" s="327" customFormat="1" ht="24.75" customHeight="1">
      <c r="C13" s="328" t="s">
        <v>66</v>
      </c>
      <c r="D13" s="330" t="e">
        <f>'2_区分12加算額計算表'!$D$33</f>
        <v>#N/A</v>
      </c>
    </row>
    <row r="14" spans="1:5" s="327" customFormat="1" ht="24.75" customHeight="1">
      <c r="C14" s="328" t="s">
        <v>74</v>
      </c>
      <c r="D14" s="330" t="e">
        <f>ROUNDDOWN(D13*実施月数,-3)</f>
        <v>#N/A</v>
      </c>
      <c r="E14" s="332" t="s">
        <v>544</v>
      </c>
    </row>
    <row r="15" spans="1:5" s="325" customFormat="1" ht="13.5"/>
    <row r="16" spans="1:5" s="327" customFormat="1" ht="24.75" customHeight="1">
      <c r="B16" s="327" t="s">
        <v>205</v>
      </c>
    </row>
    <row r="17" spans="1:5" s="327" customFormat="1" ht="24.75" customHeight="1">
      <c r="C17" s="328" t="s">
        <v>206</v>
      </c>
      <c r="D17" s="331" t="str">
        <f>IF('3_区分3計算表'!$I$27="","実人数を入力してください",MIN('3_区分3計算表'!$H$27:$I$27))</f>
        <v>実人数を入力してください</v>
      </c>
    </row>
    <row r="18" spans="1:5" s="327" customFormat="1" ht="24.75" customHeight="1">
      <c r="C18" s="328" t="s">
        <v>207</v>
      </c>
      <c r="D18" s="331" t="str">
        <f>IF('3_区分3計算表'!$I$28="","実人数を入力してください",MIN('3_区分3計算表'!$H$28:$I$28))</f>
        <v>実人数を入力してください</v>
      </c>
    </row>
    <row r="19" spans="1:5" s="327" customFormat="1" ht="24.75" customHeight="1">
      <c r="C19" s="328" t="s">
        <v>66</v>
      </c>
      <c r="D19" s="330">
        <f>'3_区分3計算表'!$H$33</f>
        <v>0</v>
      </c>
    </row>
    <row r="20" spans="1:5" s="327" customFormat="1" ht="24.75" customHeight="1">
      <c r="C20" s="328" t="s">
        <v>74</v>
      </c>
      <c r="D20" s="330">
        <f>ROUNDDOWN(D19*実施月数,-3)</f>
        <v>0</v>
      </c>
      <c r="E20" s="332" t="s">
        <v>545</v>
      </c>
    </row>
    <row r="21" spans="1:5" s="325" customFormat="1" ht="13.5"/>
    <row r="22" spans="1:5" s="325" customFormat="1">
      <c r="A22" s="326" t="str">
        <f>IF('1_児童数計算表'!$M$3="","・施設・事業所名がブランクになっています。（児童数計算表）","")</f>
        <v/>
      </c>
      <c r="B22" s="712" t="s">
        <v>615</v>
      </c>
      <c r="C22" s="712"/>
      <c r="D22" s="712"/>
    </row>
    <row r="23" spans="1:5" s="325" customFormat="1">
      <c r="B23" s="712"/>
      <c r="C23" s="713" t="s">
        <v>616</v>
      </c>
      <c r="D23" s="714">
        <f>IF(SUM(処遇改善等加算に係る経験年数算定表!L103+処遇改善等加算に係る経験年数算定表!L106)&gt;0,SUM(処遇改善等加算に係る経験年数算定表!L103+処遇改善等加算に係る経験年数算定表!L106)-D17,0)</f>
        <v>0</v>
      </c>
    </row>
    <row r="24" spans="1:5">
      <c r="B24" s="712"/>
      <c r="C24" s="715" t="s">
        <v>617</v>
      </c>
      <c r="D24" s="714">
        <f>処遇改善等加算に係る経験年数算定表!L106</f>
        <v>0</v>
      </c>
    </row>
    <row r="25" spans="1:5">
      <c r="B25" s="712"/>
      <c r="C25" s="713" t="s">
        <v>66</v>
      </c>
      <c r="D25" s="716">
        <f>D23*40000</f>
        <v>0</v>
      </c>
    </row>
    <row r="26" spans="1:5">
      <c r="B26" s="712"/>
      <c r="C26" s="713" t="s">
        <v>74</v>
      </c>
      <c r="D26" s="716">
        <f>ROUNDDOWN(D25*実施月数,-3)</f>
        <v>0</v>
      </c>
    </row>
    <row r="28" spans="1:5">
      <c r="A28" s="326" t="str">
        <f>IF(OR('3_区分3計算表'!$I$27="",'3_区分3計算表'!$I$28=""),"・区分3計算表の加算算定対象人数の実人数にブランクがあります。","")</f>
        <v>・区分3計算表の加算算定対象人数の実人数にブランクがあります。</v>
      </c>
    </row>
  </sheetData>
  <phoneticPr fontId="4"/>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0A6B-22A2-4AAE-B722-02B3386F019A}">
  <sheetPr>
    <pageSetUpPr fitToPage="1"/>
  </sheetPr>
  <dimension ref="B1:AQ54"/>
  <sheetViews>
    <sheetView showGridLines="0" view="pageBreakPreview" zoomScale="85" zoomScaleNormal="100" zoomScaleSheetLayoutView="85" workbookViewId="0">
      <selection activeCell="O7" sqref="O7:AG9"/>
    </sheetView>
  </sheetViews>
  <sheetFormatPr defaultColWidth="9" defaultRowHeight="18" customHeight="1"/>
  <cols>
    <col min="1" max="1" width="2" style="465" customWidth="1"/>
    <col min="2" max="2" width="2.5" style="465" customWidth="1"/>
    <col min="3" max="7" width="3" style="465" customWidth="1"/>
    <col min="8" max="21" width="3.625" style="465" customWidth="1"/>
    <col min="22" max="25" width="3" style="465" customWidth="1"/>
    <col min="26" max="26" width="3" style="466" customWidth="1"/>
    <col min="27" max="30" width="3" style="465" customWidth="1"/>
    <col min="31" max="33" width="3.375" style="465" customWidth="1"/>
    <col min="34" max="34" width="3.875" style="465" customWidth="1"/>
    <col min="35" max="52" width="3.375" style="465" customWidth="1"/>
    <col min="53" max="16384" width="9" style="465"/>
  </cols>
  <sheetData>
    <row r="1" spans="2:43" ht="18" customHeight="1">
      <c r="B1" s="464" t="s">
        <v>280</v>
      </c>
      <c r="AQ1" s="467" t="s">
        <v>279</v>
      </c>
    </row>
    <row r="2" spans="2:43" ht="18" customHeight="1">
      <c r="B2" s="953" t="str">
        <f>$AQ$1&amp;AQ2&amp;"年度加算率等認定申請書（処遇改善等加算）"</f>
        <v>令和７年度加算率等認定申請書（処遇改善等加算）</v>
      </c>
      <c r="C2" s="953"/>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3"/>
      <c r="AD2" s="953"/>
      <c r="AE2" s="953"/>
      <c r="AF2" s="953"/>
      <c r="AG2" s="953"/>
      <c r="AQ2" s="468" t="s">
        <v>278</v>
      </c>
    </row>
    <row r="3" spans="2:43" ht="9.75" customHeight="1">
      <c r="C3" s="469"/>
      <c r="D3" s="469"/>
      <c r="E3" s="469"/>
      <c r="F3" s="469"/>
      <c r="G3" s="469"/>
      <c r="H3" s="469"/>
      <c r="I3" s="469"/>
      <c r="J3" s="469"/>
      <c r="K3" s="469"/>
      <c r="L3" s="469"/>
      <c r="M3" s="469"/>
      <c r="N3" s="469"/>
      <c r="O3" s="469"/>
      <c r="P3" s="469"/>
      <c r="Q3" s="469"/>
      <c r="R3" s="469"/>
      <c r="S3" s="469"/>
      <c r="T3" s="469"/>
      <c r="U3" s="469"/>
      <c r="V3" s="469"/>
      <c r="W3" s="469"/>
      <c r="X3" s="469"/>
      <c r="Y3" s="469"/>
      <c r="Z3" s="470"/>
      <c r="AA3" s="469"/>
      <c r="AB3" s="469"/>
      <c r="AC3" s="469"/>
      <c r="AD3" s="469"/>
      <c r="AE3" s="469"/>
      <c r="AF3" s="469"/>
      <c r="AG3" s="469"/>
    </row>
    <row r="4" spans="2:43" ht="18" customHeight="1">
      <c r="F4" s="471"/>
      <c r="G4" s="471"/>
      <c r="N4" s="471"/>
      <c r="O4" s="471"/>
    </row>
    <row r="5" spans="2:43" ht="17.25" customHeight="1">
      <c r="F5" s="954" t="s">
        <v>618</v>
      </c>
      <c r="G5" s="954"/>
      <c r="H5" s="954"/>
      <c r="I5" s="954"/>
      <c r="J5" s="954"/>
      <c r="K5" s="954"/>
      <c r="L5" s="954"/>
      <c r="M5" s="471"/>
      <c r="N5" s="471"/>
      <c r="O5" s="471"/>
    </row>
    <row r="6" spans="2:43" ht="17.25" customHeight="1" thickBot="1">
      <c r="F6" s="471"/>
      <c r="G6" s="471"/>
      <c r="H6" s="471"/>
      <c r="I6" s="471"/>
      <c r="J6" s="471"/>
      <c r="K6" s="471"/>
      <c r="L6" s="471"/>
      <c r="M6" s="471"/>
      <c r="N6" s="471"/>
      <c r="O6" s="471"/>
      <c r="U6" s="472"/>
      <c r="V6" s="472"/>
      <c r="W6" s="472"/>
      <c r="X6" s="472"/>
      <c r="Y6" s="472"/>
      <c r="Z6" s="472"/>
      <c r="AA6" s="472"/>
      <c r="AB6" s="472"/>
      <c r="AC6" s="472"/>
      <c r="AD6" s="472"/>
      <c r="AE6" s="472"/>
      <c r="AF6" s="472"/>
      <c r="AG6" s="472"/>
    </row>
    <row r="7" spans="2:43" ht="17.25" customHeight="1">
      <c r="F7" s="471"/>
      <c r="G7" s="471"/>
      <c r="N7" s="471"/>
      <c r="O7" s="955" t="s">
        <v>277</v>
      </c>
      <c r="P7" s="955"/>
      <c r="Q7" s="955"/>
      <c r="R7" s="955"/>
      <c r="S7" s="955"/>
      <c r="T7" s="955"/>
      <c r="U7" s="956" t="s">
        <v>619</v>
      </c>
      <c r="V7" s="956"/>
      <c r="W7" s="956"/>
      <c r="X7" s="956"/>
      <c r="Y7" s="956"/>
      <c r="Z7" s="956"/>
      <c r="AA7" s="956"/>
      <c r="AB7" s="956"/>
      <c r="AC7" s="956"/>
      <c r="AD7" s="956"/>
      <c r="AE7" s="956"/>
      <c r="AF7" s="956"/>
      <c r="AG7" s="957"/>
    </row>
    <row r="8" spans="2:43" ht="17.25" customHeight="1">
      <c r="N8" s="471"/>
      <c r="O8" s="962" t="s">
        <v>276</v>
      </c>
      <c r="P8" s="962"/>
      <c r="Q8" s="962"/>
      <c r="R8" s="962"/>
      <c r="S8" s="962"/>
      <c r="T8" s="962"/>
      <c r="U8" s="963">
        <f>'0_基本情報'!$D$4</f>
        <v>0</v>
      </c>
      <c r="V8" s="963"/>
      <c r="W8" s="963"/>
      <c r="X8" s="963"/>
      <c r="Y8" s="963"/>
      <c r="Z8" s="963"/>
      <c r="AA8" s="963"/>
      <c r="AB8" s="963"/>
      <c r="AC8" s="963"/>
      <c r="AD8" s="963"/>
      <c r="AE8" s="963"/>
      <c r="AF8" s="963"/>
      <c r="AG8" s="964"/>
    </row>
    <row r="9" spans="2:43" ht="17.25" customHeight="1" thickBot="1">
      <c r="N9" s="471"/>
      <c r="O9" s="965" t="s">
        <v>275</v>
      </c>
      <c r="P9" s="965"/>
      <c r="Q9" s="965"/>
      <c r="R9" s="965"/>
      <c r="S9" s="965"/>
      <c r="T9" s="965"/>
      <c r="U9" s="966">
        <f>'0_基本情報'!$D$5</f>
        <v>0</v>
      </c>
      <c r="V9" s="966"/>
      <c r="W9" s="966"/>
      <c r="X9" s="966"/>
      <c r="Y9" s="966"/>
      <c r="Z9" s="966"/>
      <c r="AA9" s="966"/>
      <c r="AB9" s="966"/>
      <c r="AC9" s="966"/>
      <c r="AD9" s="966"/>
      <c r="AE9" s="966"/>
      <c r="AF9" s="966"/>
      <c r="AG9" s="967"/>
    </row>
    <row r="10" spans="2:43" ht="17.25" customHeight="1">
      <c r="Q10" s="473"/>
      <c r="R10" s="473"/>
      <c r="S10" s="473"/>
      <c r="T10" s="473"/>
      <c r="U10" s="728"/>
      <c r="V10" s="473"/>
      <c r="W10" s="473"/>
      <c r="X10" s="473"/>
      <c r="Y10" s="473"/>
    </row>
    <row r="11" spans="2:43" ht="9.75" customHeight="1">
      <c r="Q11" s="473"/>
      <c r="R11" s="473"/>
      <c r="S11" s="473"/>
      <c r="T11" s="473"/>
      <c r="U11" s="473"/>
      <c r="V11" s="473"/>
      <c r="W11" s="473"/>
      <c r="X11" s="473"/>
      <c r="Y11" s="473"/>
    </row>
    <row r="12" spans="2:43" ht="9.75" customHeight="1">
      <c r="Q12" s="473"/>
      <c r="R12" s="473"/>
      <c r="S12" s="473"/>
      <c r="T12" s="473"/>
      <c r="U12" s="473"/>
      <c r="V12" s="473"/>
      <c r="W12" s="473"/>
      <c r="X12" s="473"/>
      <c r="Y12" s="473"/>
    </row>
    <row r="13" spans="2:43" ht="18.75" customHeight="1" thickBot="1">
      <c r="B13" s="474" t="s">
        <v>274</v>
      </c>
      <c r="D13" s="475"/>
      <c r="E13" s="475"/>
      <c r="F13" s="475"/>
      <c r="G13" s="475"/>
      <c r="H13" s="475"/>
      <c r="I13" s="475"/>
      <c r="J13" s="475"/>
      <c r="K13" s="475"/>
      <c r="L13" s="475"/>
      <c r="M13" s="475"/>
      <c r="N13" s="475"/>
      <c r="O13" s="475"/>
      <c r="P13" s="475"/>
      <c r="Q13" s="475"/>
      <c r="R13" s="475"/>
      <c r="S13" s="475"/>
      <c r="T13" s="475"/>
      <c r="U13" s="475"/>
      <c r="V13" s="475"/>
      <c r="W13" s="475"/>
      <c r="X13" s="475"/>
      <c r="Y13" s="475"/>
      <c r="Z13" s="476"/>
      <c r="AA13" s="475"/>
      <c r="AB13" s="475"/>
      <c r="AC13" s="475"/>
      <c r="AD13" s="475"/>
      <c r="AE13" s="475"/>
      <c r="AF13" s="475"/>
      <c r="AG13" s="475"/>
      <c r="AH13" s="475"/>
      <c r="AI13" s="475"/>
      <c r="AJ13" s="475"/>
      <c r="AK13" s="475"/>
      <c r="AL13" s="475"/>
      <c r="AM13" s="475"/>
      <c r="AN13" s="475"/>
    </row>
    <row r="14" spans="2:43" ht="10.5" customHeight="1" thickBot="1">
      <c r="B14" s="475"/>
      <c r="C14" s="968" t="s">
        <v>273</v>
      </c>
      <c r="D14" s="968"/>
      <c r="E14" s="968"/>
      <c r="F14" s="968"/>
      <c r="G14" s="968"/>
      <c r="H14" s="968"/>
      <c r="I14" s="968"/>
      <c r="J14" s="968"/>
      <c r="K14" s="968"/>
      <c r="L14" s="969"/>
      <c r="AA14" s="475"/>
    </row>
    <row r="15" spans="2:43" ht="34.5" customHeight="1">
      <c r="B15" s="475"/>
      <c r="C15" s="968"/>
      <c r="D15" s="968"/>
      <c r="E15" s="968"/>
      <c r="F15" s="968"/>
      <c r="G15" s="968"/>
      <c r="H15" s="968"/>
      <c r="I15" s="968"/>
      <c r="J15" s="968"/>
      <c r="K15" s="968"/>
      <c r="L15" s="969"/>
      <c r="AA15" s="475"/>
    </row>
    <row r="16" spans="2:43" ht="18.75" customHeight="1" thickBot="1">
      <c r="B16" s="475"/>
      <c r="C16" s="958" t="str">
        <f>IF('0_基本情報'!$D$24='【リスト】 (2)'!$C$2,"適","否")</f>
        <v>否</v>
      </c>
      <c r="D16" s="958"/>
      <c r="E16" s="958"/>
      <c r="F16" s="959">
        <f>IF(C16="適",加算率a,0)</f>
        <v>0</v>
      </c>
      <c r="G16" s="959"/>
      <c r="H16" s="959"/>
      <c r="I16" s="959"/>
      <c r="J16" s="959"/>
      <c r="K16" s="959"/>
      <c r="L16" s="477" t="s">
        <v>266</v>
      </c>
      <c r="AA16" s="475"/>
    </row>
    <row r="17" spans="2:34" ht="14.25">
      <c r="B17" s="475"/>
      <c r="C17" s="478" t="s">
        <v>264</v>
      </c>
      <c r="D17" s="479" t="s">
        <v>272</v>
      </c>
      <c r="E17" s="480"/>
      <c r="F17" s="480"/>
      <c r="G17" s="480"/>
      <c r="H17" s="480"/>
      <c r="I17" s="480"/>
      <c r="J17" s="480"/>
      <c r="K17" s="480"/>
      <c r="L17" s="480"/>
      <c r="M17" s="480"/>
      <c r="N17" s="480"/>
      <c r="O17" s="480"/>
      <c r="P17" s="480"/>
      <c r="Q17" s="480"/>
      <c r="R17" s="480"/>
      <c r="S17" s="480"/>
      <c r="T17" s="480"/>
      <c r="U17" s="480"/>
      <c r="V17" s="480"/>
      <c r="W17" s="480"/>
      <c r="X17" s="480"/>
      <c r="Y17" s="480"/>
      <c r="Z17" s="481"/>
      <c r="AA17" s="480"/>
      <c r="AB17" s="480"/>
      <c r="AC17" s="480"/>
      <c r="AD17" s="480"/>
      <c r="AE17" s="480"/>
      <c r="AF17" s="480"/>
      <c r="AG17" s="480"/>
      <c r="AH17" s="475"/>
    </row>
    <row r="18" spans="2:34" ht="14.25">
      <c r="B18" s="475"/>
      <c r="C18" s="478"/>
      <c r="D18" s="479"/>
      <c r="G18" s="480"/>
      <c r="H18" s="480"/>
      <c r="I18" s="480"/>
      <c r="J18" s="480"/>
      <c r="K18" s="480"/>
      <c r="L18" s="480"/>
      <c r="M18" s="480"/>
      <c r="N18" s="480"/>
      <c r="O18" s="480"/>
      <c r="P18" s="480"/>
      <c r="Q18" s="480"/>
      <c r="R18" s="480"/>
      <c r="S18" s="480"/>
      <c r="T18" s="480"/>
      <c r="U18" s="480"/>
      <c r="V18" s="480"/>
      <c r="W18" s="480"/>
      <c r="X18" s="480"/>
      <c r="Y18" s="480"/>
      <c r="Z18" s="481"/>
      <c r="AA18" s="480"/>
      <c r="AB18" s="480"/>
      <c r="AC18" s="480"/>
      <c r="AD18" s="480"/>
      <c r="AE18" s="480"/>
      <c r="AF18" s="480"/>
      <c r="AG18" s="480"/>
      <c r="AH18" s="475"/>
    </row>
    <row r="19" spans="2:34" ht="18.75" customHeight="1">
      <c r="B19" s="474" t="s">
        <v>271</v>
      </c>
      <c r="C19" s="482"/>
      <c r="D19" s="482"/>
      <c r="E19" s="482"/>
      <c r="F19" s="482"/>
      <c r="G19" s="482"/>
      <c r="H19" s="482"/>
      <c r="I19" s="482"/>
      <c r="J19" s="482"/>
      <c r="K19" s="483"/>
      <c r="L19" s="483"/>
      <c r="M19" s="483"/>
      <c r="N19" s="482"/>
      <c r="O19" s="482"/>
      <c r="P19" s="482"/>
      <c r="Q19" s="482"/>
      <c r="R19" s="482"/>
      <c r="S19" s="482"/>
      <c r="T19" s="482"/>
      <c r="U19" s="483"/>
    </row>
    <row r="20" spans="2:34" ht="33.75" customHeight="1">
      <c r="C20" s="480" t="s">
        <v>270</v>
      </c>
      <c r="D20" s="48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row>
    <row r="21" spans="2:34" ht="1.5" customHeight="1">
      <c r="C21" s="484"/>
      <c r="D21" s="480"/>
      <c r="E21" s="480"/>
      <c r="F21" s="480"/>
      <c r="G21" s="480"/>
      <c r="H21" s="480"/>
      <c r="I21" s="480"/>
      <c r="J21" s="480"/>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row>
    <row r="22" spans="2:34" ht="1.5" customHeight="1">
      <c r="C22" s="484"/>
      <c r="D22" s="480"/>
      <c r="E22" s="480"/>
      <c r="F22" s="480"/>
      <c r="G22" s="480"/>
      <c r="H22" s="480"/>
      <c r="I22" s="480"/>
      <c r="J22" s="480"/>
      <c r="K22" s="483"/>
      <c r="L22" s="484"/>
      <c r="M22" s="484"/>
      <c r="N22" s="484"/>
      <c r="O22" s="484"/>
      <c r="P22" s="484"/>
      <c r="Q22" s="483"/>
      <c r="R22" s="484"/>
      <c r="S22" s="484"/>
      <c r="T22" s="484"/>
      <c r="U22" s="484"/>
      <c r="V22" s="484"/>
      <c r="W22" s="484"/>
      <c r="X22" s="484"/>
      <c r="Y22" s="484"/>
      <c r="Z22" s="484"/>
      <c r="AA22" s="484"/>
      <c r="AB22" s="484"/>
      <c r="AC22" s="484"/>
      <c r="AD22" s="484"/>
      <c r="AE22" s="484"/>
      <c r="AF22" s="484"/>
      <c r="AG22" s="484"/>
    </row>
    <row r="23" spans="2:34" ht="1.5" customHeight="1">
      <c r="C23" s="484"/>
      <c r="D23" s="485"/>
      <c r="E23" s="485"/>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row>
    <row r="24" spans="2:34" ht="1.5" customHeight="1">
      <c r="C24" s="484"/>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row>
    <row r="25" spans="2:34" ht="1.5" customHeight="1">
      <c r="C25" s="484"/>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row>
    <row r="26" spans="2:34" ht="1.5" customHeight="1">
      <c r="C26" s="484"/>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row>
    <row r="27" spans="2:34" ht="1.5" customHeight="1">
      <c r="C27" s="484"/>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row>
    <row r="28" spans="2:34" ht="1.5" customHeight="1">
      <c r="C28" s="484"/>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row>
    <row r="29" spans="2:34" ht="1.5" customHeight="1">
      <c r="C29" s="484"/>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row>
    <row r="30" spans="2:34" ht="1.5" customHeight="1">
      <c r="C30" s="484"/>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row>
    <row r="31" spans="2:34" ht="1.5" customHeight="1">
      <c r="C31" s="484"/>
      <c r="D31" s="486"/>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486"/>
      <c r="AF31" s="486"/>
      <c r="AG31" s="486"/>
    </row>
    <row r="32" spans="2:34" ht="1.5" customHeight="1">
      <c r="C32" s="484"/>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row>
    <row r="33" spans="2:33" ht="1.5" customHeight="1">
      <c r="C33" s="484"/>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row>
    <row r="34" spans="2:33" ht="1.5" customHeight="1">
      <c r="C34" s="484"/>
      <c r="D34" s="486"/>
      <c r="E34" s="486"/>
      <c r="F34" s="486"/>
      <c r="G34" s="486"/>
      <c r="H34" s="486"/>
      <c r="I34" s="486"/>
      <c r="J34" s="486"/>
      <c r="K34" s="486"/>
      <c r="L34" s="486"/>
      <c r="M34" s="486"/>
      <c r="N34" s="486"/>
      <c r="O34" s="486"/>
      <c r="P34" s="486"/>
      <c r="Q34" s="486"/>
      <c r="R34" s="486"/>
      <c r="S34" s="486"/>
      <c r="T34" s="486"/>
      <c r="U34" s="486"/>
      <c r="V34" s="486"/>
      <c r="W34" s="486"/>
      <c r="X34" s="486"/>
      <c r="Y34" s="486"/>
      <c r="Z34" s="486"/>
      <c r="AA34" s="486"/>
      <c r="AB34" s="486"/>
      <c r="AC34" s="486"/>
      <c r="AD34" s="486"/>
      <c r="AE34" s="486"/>
      <c r="AF34" s="486"/>
      <c r="AG34" s="486"/>
    </row>
    <row r="35" spans="2:33" ht="1.5" customHeight="1">
      <c r="C35" s="484"/>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row>
    <row r="36" spans="2:33" ht="1.5" customHeight="1">
      <c r="C36" s="484"/>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row>
    <row r="37" spans="2:33" ht="1.5" customHeight="1">
      <c r="C37" s="484"/>
      <c r="D37" s="486"/>
      <c r="E37" s="486"/>
      <c r="F37" s="486"/>
      <c r="G37" s="486"/>
      <c r="H37" s="486"/>
      <c r="I37" s="486"/>
      <c r="J37" s="486"/>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row>
    <row r="38" spans="2:33" ht="1.5" customHeight="1">
      <c r="C38" s="484"/>
      <c r="D38" s="486"/>
      <c r="E38" s="486"/>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row>
    <row r="39" spans="2:33" ht="1.5" customHeight="1">
      <c r="C39" s="484"/>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row>
    <row r="40" spans="2:33" ht="1.5" customHeight="1">
      <c r="C40" s="484"/>
      <c r="D40" s="484"/>
      <c r="E40" s="484"/>
      <c r="F40" s="484"/>
      <c r="G40" s="484"/>
      <c r="H40" s="480"/>
      <c r="I40" s="480"/>
      <c r="J40" s="480"/>
      <c r="K40" s="484"/>
      <c r="L40" s="484"/>
      <c r="M40" s="484"/>
      <c r="N40" s="484"/>
      <c r="O40" s="484"/>
      <c r="P40" s="484"/>
      <c r="Q40" s="484"/>
      <c r="R40" s="484"/>
      <c r="S40" s="484"/>
      <c r="T40" s="484"/>
      <c r="U40" s="484"/>
      <c r="V40" s="484"/>
      <c r="W40" s="480"/>
      <c r="X40" s="480"/>
      <c r="Y40" s="480"/>
      <c r="Z40" s="480"/>
    </row>
    <row r="41" spans="2:33" ht="1.5" customHeight="1">
      <c r="C41" s="484"/>
      <c r="D41" s="484"/>
      <c r="E41" s="484"/>
      <c r="F41" s="484"/>
      <c r="G41" s="484"/>
      <c r="H41" s="480"/>
      <c r="I41" s="480"/>
      <c r="J41" s="480"/>
      <c r="K41" s="484"/>
      <c r="L41" s="484"/>
      <c r="M41" s="484"/>
      <c r="N41" s="484"/>
      <c r="O41" s="484"/>
      <c r="P41" s="484"/>
      <c r="Q41" s="484"/>
      <c r="R41" s="484"/>
      <c r="S41" s="484"/>
      <c r="T41" s="484"/>
      <c r="U41" s="484"/>
      <c r="V41" s="484"/>
      <c r="W41" s="480"/>
      <c r="X41" s="480"/>
      <c r="Y41" s="480"/>
      <c r="Z41" s="480"/>
    </row>
    <row r="42" spans="2:33" ht="1.5" customHeight="1">
      <c r="C42" s="487"/>
      <c r="D42" s="487"/>
      <c r="E42" s="487"/>
      <c r="F42" s="487"/>
      <c r="G42" s="487"/>
      <c r="H42" s="487"/>
      <c r="I42" s="487"/>
      <c r="J42" s="487"/>
      <c r="K42" s="487"/>
      <c r="L42" s="487"/>
      <c r="M42" s="487"/>
      <c r="N42" s="487"/>
      <c r="O42" s="487"/>
      <c r="P42" s="484"/>
      <c r="Q42" s="484"/>
      <c r="R42" s="484"/>
      <c r="S42" s="484"/>
      <c r="T42" s="484"/>
      <c r="U42" s="485"/>
      <c r="V42" s="485"/>
      <c r="W42" s="485"/>
      <c r="X42" s="485"/>
      <c r="Y42" s="485"/>
      <c r="Z42" s="481"/>
      <c r="AA42" s="485"/>
      <c r="AB42" s="485"/>
      <c r="AC42" s="485"/>
      <c r="AD42" s="480"/>
      <c r="AE42" s="480"/>
      <c r="AF42" s="480"/>
      <c r="AG42" s="480"/>
    </row>
    <row r="43" spans="2:33" ht="1.5" customHeight="1">
      <c r="C43" s="488"/>
      <c r="D43" s="489"/>
      <c r="E43" s="489"/>
      <c r="F43" s="490"/>
      <c r="G43" s="490"/>
      <c r="H43" s="490"/>
      <c r="I43" s="490"/>
      <c r="J43" s="490"/>
      <c r="K43" s="490"/>
      <c r="L43" s="490"/>
      <c r="M43" s="490"/>
      <c r="N43" s="490"/>
      <c r="O43" s="490"/>
      <c r="P43" s="490"/>
      <c r="Q43" s="490"/>
      <c r="R43" s="490"/>
      <c r="S43" s="490"/>
      <c r="T43" s="490"/>
      <c r="U43" s="490"/>
      <c r="V43" s="490"/>
      <c r="W43" s="490"/>
      <c r="X43" s="490"/>
      <c r="Y43" s="490"/>
      <c r="Z43" s="488"/>
      <c r="AA43" s="490"/>
      <c r="AB43" s="490"/>
      <c r="AC43" s="490"/>
      <c r="AD43" s="490"/>
      <c r="AE43" s="490"/>
      <c r="AF43" s="490"/>
      <c r="AG43" s="490"/>
    </row>
    <row r="44" spans="2:33" ht="1.5" customHeight="1">
      <c r="C44" s="488"/>
      <c r="D44" s="489"/>
      <c r="E44" s="489"/>
      <c r="F44" s="490"/>
      <c r="G44" s="490"/>
      <c r="H44" s="490"/>
      <c r="I44" s="490"/>
      <c r="J44" s="490"/>
      <c r="K44" s="490"/>
      <c r="L44" s="490"/>
      <c r="M44" s="490"/>
      <c r="N44" s="490"/>
      <c r="O44" s="490"/>
      <c r="P44" s="490"/>
      <c r="Q44" s="490"/>
      <c r="R44" s="490"/>
      <c r="S44" s="490"/>
      <c r="T44" s="490"/>
      <c r="U44" s="490"/>
      <c r="V44" s="490"/>
      <c r="W44" s="490"/>
      <c r="X44" s="490"/>
      <c r="Y44" s="490"/>
      <c r="Z44" s="488"/>
      <c r="AA44" s="490"/>
      <c r="AB44" s="490"/>
      <c r="AC44" s="490"/>
      <c r="AD44" s="490"/>
      <c r="AE44" s="490"/>
      <c r="AF44" s="490"/>
      <c r="AG44" s="490"/>
    </row>
    <row r="45" spans="2:33" ht="1.5" customHeight="1">
      <c r="C45" s="491"/>
    </row>
    <row r="46" spans="2:33" ht="1.5" customHeight="1">
      <c r="C46" s="491"/>
    </row>
    <row r="47" spans="2:33" ht="18.75" customHeight="1" thickBot="1">
      <c r="B47" s="474" t="s">
        <v>269</v>
      </c>
      <c r="C47" s="482"/>
      <c r="D47" s="482"/>
      <c r="E47" s="482"/>
      <c r="F47" s="482"/>
      <c r="G47" s="482"/>
      <c r="H47" s="482"/>
      <c r="I47" s="482"/>
      <c r="J47" s="482"/>
      <c r="K47" s="483"/>
      <c r="L47" s="483"/>
      <c r="M47" s="483"/>
      <c r="N47" s="482"/>
      <c r="O47" s="482"/>
      <c r="P47" s="482"/>
      <c r="Q47" s="482"/>
      <c r="R47" s="492"/>
      <c r="S47" s="482"/>
      <c r="T47" s="482"/>
      <c r="U47" s="483"/>
    </row>
    <row r="48" spans="2:33" ht="18.75" customHeight="1" thickBot="1">
      <c r="B48" s="474"/>
      <c r="C48" s="970" t="s">
        <v>268</v>
      </c>
      <c r="D48" s="971"/>
      <c r="E48" s="971"/>
      <c r="F48" s="971"/>
      <c r="G48" s="971"/>
      <c r="H48" s="971"/>
      <c r="I48" s="971"/>
      <c r="J48" s="971"/>
      <c r="K48" s="971"/>
      <c r="L48" s="971"/>
      <c r="M48" s="493"/>
      <c r="N48" s="494"/>
      <c r="O48" s="494"/>
      <c r="P48" s="495"/>
      <c r="Q48" s="482"/>
      <c r="R48" s="482"/>
      <c r="S48" s="482"/>
      <c r="T48" s="482"/>
      <c r="U48" s="483"/>
    </row>
    <row r="49" spans="2:21" ht="24" customHeight="1">
      <c r="B49" s="474"/>
      <c r="C49" s="970"/>
      <c r="D49" s="971"/>
      <c r="E49" s="971"/>
      <c r="F49" s="971"/>
      <c r="G49" s="971"/>
      <c r="H49" s="971"/>
      <c r="I49" s="971"/>
      <c r="J49" s="971"/>
      <c r="K49" s="971"/>
      <c r="L49" s="971"/>
      <c r="M49" s="972" t="s">
        <v>267</v>
      </c>
      <c r="N49" s="972"/>
      <c r="O49" s="972"/>
      <c r="P49" s="973"/>
      <c r="Q49" s="482"/>
      <c r="R49" s="482"/>
      <c r="S49" s="482"/>
      <c r="T49" s="482"/>
      <c r="U49" s="483"/>
    </row>
    <row r="50" spans="2:21" ht="18.75" customHeight="1" thickBot="1">
      <c r="B50" s="474"/>
      <c r="C50" s="958" t="str">
        <f>IF('0_基本情報'!$D$25='【リスト】 (2)'!$C$2,"適","否")</f>
        <v>否</v>
      </c>
      <c r="D50" s="958"/>
      <c r="E50" s="958"/>
      <c r="F50" s="959">
        <f>IF(C50="適",加算率b,0)</f>
        <v>0</v>
      </c>
      <c r="G50" s="959"/>
      <c r="H50" s="959"/>
      <c r="I50" s="959"/>
      <c r="J50" s="959"/>
      <c r="K50" s="959"/>
      <c r="L50" s="496" t="s">
        <v>266</v>
      </c>
      <c r="M50" s="960" t="str">
        <f>IF('0_基本情報'!$D$26='【リスト】 (2)'!$C$2,"区分３",IF('2_区分12加算額計算表'!$F$20=【リスト】!$C$2,"否",""))</f>
        <v/>
      </c>
      <c r="N50" s="960"/>
      <c r="O50" s="960"/>
      <c r="P50" s="961"/>
      <c r="Q50" s="482"/>
      <c r="R50" s="482"/>
      <c r="S50" s="482"/>
      <c r="T50" s="482"/>
      <c r="U50" s="483"/>
    </row>
    <row r="51" spans="2:21" ht="18.75" customHeight="1">
      <c r="B51" s="474"/>
      <c r="C51" s="497" t="s">
        <v>264</v>
      </c>
      <c r="D51" s="498" t="s">
        <v>265</v>
      </c>
      <c r="E51" s="499"/>
      <c r="F51" s="500"/>
      <c r="G51" s="501"/>
      <c r="H51" s="501"/>
      <c r="I51" s="501"/>
      <c r="J51" s="501"/>
      <c r="K51" s="501"/>
      <c r="L51" s="502"/>
      <c r="M51" s="499"/>
      <c r="N51" s="482"/>
      <c r="O51" s="482"/>
      <c r="P51" s="482"/>
      <c r="Q51" s="482"/>
      <c r="R51" s="482"/>
      <c r="S51" s="482"/>
      <c r="T51" s="482"/>
      <c r="U51" s="483"/>
    </row>
    <row r="52" spans="2:21" ht="18.75" customHeight="1">
      <c r="B52" s="474"/>
      <c r="C52" s="478" t="s">
        <v>264</v>
      </c>
      <c r="D52" s="503" t="s">
        <v>263</v>
      </c>
      <c r="E52" s="480"/>
      <c r="F52" s="480"/>
      <c r="G52" s="482"/>
      <c r="H52" s="482"/>
      <c r="I52" s="482"/>
      <c r="J52" s="482"/>
      <c r="K52" s="483"/>
      <c r="L52" s="483"/>
      <c r="M52" s="483"/>
      <c r="N52" s="482"/>
      <c r="O52" s="482"/>
      <c r="P52" s="482"/>
      <c r="Q52" s="482"/>
      <c r="R52" s="482"/>
      <c r="S52" s="482"/>
      <c r="T52" s="482"/>
      <c r="U52" s="483"/>
    </row>
    <row r="53" spans="2:21" ht="18.75" customHeight="1">
      <c r="B53" s="474"/>
      <c r="C53" s="478"/>
      <c r="D53" s="503"/>
      <c r="E53" s="480"/>
      <c r="F53" s="480"/>
      <c r="G53" s="482"/>
      <c r="H53" s="482"/>
      <c r="I53" s="482"/>
      <c r="J53" s="482"/>
      <c r="K53" s="483"/>
      <c r="L53" s="483"/>
      <c r="M53" s="483"/>
      <c r="N53" s="482"/>
      <c r="O53" s="482"/>
      <c r="P53" s="482"/>
      <c r="Q53" s="482"/>
      <c r="R53" s="482"/>
      <c r="S53" s="482"/>
      <c r="T53" s="482"/>
      <c r="U53" s="483"/>
    </row>
    <row r="54" spans="2:21" ht="18.75" customHeight="1">
      <c r="B54" s="474"/>
      <c r="C54" s="478"/>
      <c r="D54" s="503"/>
      <c r="E54" s="480"/>
      <c r="F54" s="480"/>
      <c r="G54" s="482"/>
      <c r="H54" s="482"/>
      <c r="I54" s="482"/>
      <c r="J54" s="482"/>
      <c r="K54" s="483"/>
      <c r="L54" s="483"/>
      <c r="M54" s="483"/>
      <c r="N54" s="482"/>
      <c r="O54" s="482"/>
      <c r="P54" s="482"/>
      <c r="Q54" s="482"/>
      <c r="R54" s="482"/>
      <c r="S54" s="482"/>
      <c r="T54" s="482"/>
      <c r="U54" s="483"/>
    </row>
  </sheetData>
  <sheetProtection insertRows="0"/>
  <mergeCells count="16">
    <mergeCell ref="B2:AG2"/>
    <mergeCell ref="F5:L5"/>
    <mergeCell ref="O7:T7"/>
    <mergeCell ref="U7:AG7"/>
    <mergeCell ref="C50:E50"/>
    <mergeCell ref="F50:K50"/>
    <mergeCell ref="M50:P50"/>
    <mergeCell ref="O8:T8"/>
    <mergeCell ref="U8:AG8"/>
    <mergeCell ref="O9:T9"/>
    <mergeCell ref="U9:AG9"/>
    <mergeCell ref="C14:L15"/>
    <mergeCell ref="C48:L49"/>
    <mergeCell ref="M49:P49"/>
    <mergeCell ref="C16:E16"/>
    <mergeCell ref="F16:K16"/>
  </mergeCells>
  <phoneticPr fontId="4"/>
  <dataValidations count="3">
    <dataValidation type="list" allowBlank="1" showInputMessage="1" showErrorMessage="1" sqref="M50:P50" xr:uid="{33E4AB32-DB6D-4352-B636-A84FEC742F1A}">
      <formula1>"否,区分３"</formula1>
    </dataValidation>
    <dataValidation type="list" allowBlank="1" showInputMessage="1" showErrorMessage="1" sqref="C16:E16 C50:E50" xr:uid="{E02821F2-C733-4BB4-9001-634D7F17A89C}">
      <formula1>"適,否"</formula1>
    </dataValidation>
    <dataValidation type="list" allowBlank="1" showInputMessage="1" showErrorMessage="1" sqref="C51" xr:uid="{00000000-0002-0000-0000-000002000000}">
      <formula1>#REF!</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03457-20DA-4973-8FD9-CD0776260A96}">
  <sheetPr>
    <pageSetUpPr fitToPage="1"/>
  </sheetPr>
  <dimension ref="B1:AM28"/>
  <sheetViews>
    <sheetView showGridLines="0" view="pageBreakPreview" zoomScale="85" zoomScaleNormal="100" zoomScaleSheetLayoutView="85" workbookViewId="0">
      <selection activeCell="P8" sqref="P8:AH10"/>
    </sheetView>
  </sheetViews>
  <sheetFormatPr defaultColWidth="9" defaultRowHeight="18" customHeight="1"/>
  <cols>
    <col min="1" max="1" width="2.5" style="345" customWidth="1"/>
    <col min="2" max="34" width="3" style="345" customWidth="1"/>
    <col min="35" max="35" width="2.5" style="345" customWidth="1"/>
    <col min="36" max="38" width="3" style="345" customWidth="1"/>
    <col min="39" max="39" width="13" style="345" hidden="1" customWidth="1"/>
    <col min="40" max="47" width="3" style="345" customWidth="1"/>
    <col min="48" max="16384" width="9" style="345"/>
  </cols>
  <sheetData>
    <row r="1" spans="2:34" ht="18" customHeight="1">
      <c r="B1" s="352" t="s">
        <v>305</v>
      </c>
    </row>
    <row r="2" spans="2:34" ht="18" customHeight="1">
      <c r="B2" s="976" t="str">
        <f>様式1!$AQ$1&amp;様式1!$AQ$2&amp;"年度キャリアパス要件届出書"</f>
        <v>令和７年度キャリアパス要件届出書</v>
      </c>
      <c r="C2" s="976"/>
      <c r="D2" s="976"/>
      <c r="E2" s="976"/>
      <c r="F2" s="976"/>
      <c r="G2" s="976"/>
      <c r="H2" s="976"/>
      <c r="I2" s="976"/>
      <c r="J2" s="976"/>
      <c r="K2" s="976"/>
      <c r="L2" s="976"/>
      <c r="M2" s="976"/>
      <c r="N2" s="976"/>
      <c r="O2" s="976"/>
      <c r="P2" s="976"/>
      <c r="Q2" s="976"/>
      <c r="R2" s="976"/>
      <c r="S2" s="976"/>
      <c r="T2" s="976"/>
      <c r="U2" s="976"/>
      <c r="V2" s="976"/>
      <c r="W2" s="976"/>
      <c r="X2" s="976"/>
      <c r="Y2" s="976"/>
      <c r="Z2" s="976"/>
      <c r="AA2" s="976"/>
      <c r="AB2" s="976"/>
      <c r="AC2" s="976"/>
      <c r="AD2" s="976"/>
      <c r="AE2" s="976"/>
      <c r="AF2" s="976"/>
      <c r="AG2" s="976"/>
      <c r="AH2" s="976"/>
    </row>
    <row r="3" spans="2:34" ht="18" customHeight="1">
      <c r="B3" s="974" t="s">
        <v>304</v>
      </c>
      <c r="C3" s="975"/>
      <c r="D3" s="975"/>
      <c r="E3" s="975"/>
      <c r="F3" s="975"/>
      <c r="G3" s="975"/>
      <c r="H3" s="975"/>
      <c r="I3" s="975"/>
      <c r="J3" s="975"/>
      <c r="K3" s="975"/>
      <c r="L3" s="975"/>
      <c r="M3" s="975"/>
      <c r="N3" s="975"/>
      <c r="O3" s="975"/>
      <c r="P3" s="975"/>
      <c r="Q3" s="975"/>
      <c r="R3" s="975"/>
      <c r="S3" s="975"/>
      <c r="T3" s="975"/>
      <c r="U3" s="975"/>
      <c r="V3" s="975"/>
      <c r="W3" s="975"/>
      <c r="X3" s="975"/>
      <c r="Y3" s="975"/>
      <c r="Z3" s="975"/>
      <c r="AA3" s="975"/>
      <c r="AB3" s="975"/>
      <c r="AC3" s="975"/>
      <c r="AD3" s="975"/>
      <c r="AE3" s="975"/>
      <c r="AF3" s="975"/>
      <c r="AG3" s="975"/>
      <c r="AH3" s="975"/>
    </row>
    <row r="4" spans="2:34" ht="18" customHeight="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row>
    <row r="5" spans="2:34" ht="18" customHeight="1">
      <c r="F5" s="349"/>
      <c r="G5" s="349"/>
      <c r="M5" s="349"/>
      <c r="N5" s="349"/>
      <c r="O5" s="349"/>
    </row>
    <row r="6" spans="2:34" ht="17.25" customHeight="1">
      <c r="F6" s="995" t="str">
        <f>様式1!F5</f>
        <v>横須賀市長　殿</v>
      </c>
      <c r="G6" s="995"/>
      <c r="H6" s="995"/>
      <c r="I6" s="995"/>
      <c r="J6" s="995"/>
      <c r="K6" s="995"/>
      <c r="L6" s="995"/>
      <c r="M6" s="349"/>
      <c r="N6" s="349"/>
      <c r="O6" s="349"/>
    </row>
    <row r="7" spans="2:34" ht="17.25" customHeight="1" thickBot="1">
      <c r="F7" s="349"/>
      <c r="G7" s="349"/>
      <c r="H7" s="349"/>
      <c r="I7" s="349"/>
      <c r="J7" s="349"/>
      <c r="K7" s="349"/>
      <c r="L7" s="349"/>
      <c r="M7" s="349"/>
      <c r="N7" s="349"/>
      <c r="O7" s="349"/>
      <c r="V7" s="350"/>
      <c r="W7" s="350"/>
      <c r="X7" s="350"/>
      <c r="Y7" s="350"/>
      <c r="Z7" s="350"/>
      <c r="AA7" s="350"/>
      <c r="AB7" s="350"/>
      <c r="AC7" s="350"/>
      <c r="AD7" s="350"/>
      <c r="AE7" s="350"/>
      <c r="AF7" s="350"/>
      <c r="AG7" s="350"/>
      <c r="AH7" s="350"/>
    </row>
    <row r="8" spans="2:34" ht="17.25" customHeight="1">
      <c r="D8" s="349"/>
      <c r="E8" s="349"/>
      <c r="F8" s="349"/>
      <c r="G8" s="349"/>
      <c r="H8" s="349"/>
      <c r="I8" s="349"/>
      <c r="J8" s="349"/>
      <c r="K8" s="349"/>
      <c r="L8" s="349"/>
      <c r="M8" s="349"/>
      <c r="N8" s="349"/>
      <c r="P8" s="998" t="s">
        <v>277</v>
      </c>
      <c r="Q8" s="999"/>
      <c r="R8" s="999"/>
      <c r="S8" s="999"/>
      <c r="T8" s="999"/>
      <c r="U8" s="999"/>
      <c r="V8" s="1000" t="str">
        <f>様式1!U7</f>
        <v>横須賀市</v>
      </c>
      <c r="W8" s="1001"/>
      <c r="X8" s="1001"/>
      <c r="Y8" s="1001"/>
      <c r="Z8" s="1001"/>
      <c r="AA8" s="1001"/>
      <c r="AB8" s="1001"/>
      <c r="AC8" s="1001"/>
      <c r="AD8" s="1001"/>
      <c r="AE8" s="1001"/>
      <c r="AF8" s="1001"/>
      <c r="AG8" s="1001"/>
      <c r="AH8" s="1002"/>
    </row>
    <row r="9" spans="2:34" ht="17.25" customHeight="1">
      <c r="D9" s="349"/>
      <c r="E9" s="349"/>
      <c r="F9" s="349"/>
      <c r="G9" s="349"/>
      <c r="H9" s="349"/>
      <c r="I9" s="349"/>
      <c r="J9" s="349"/>
      <c r="K9" s="349"/>
      <c r="L9" s="349"/>
      <c r="M9" s="349"/>
      <c r="N9" s="349"/>
      <c r="P9" s="1009" t="s">
        <v>276</v>
      </c>
      <c r="Q9" s="1010"/>
      <c r="R9" s="1010"/>
      <c r="S9" s="1010"/>
      <c r="T9" s="1010"/>
      <c r="U9" s="1010"/>
      <c r="V9" s="1013">
        <f>様式1!U8</f>
        <v>0</v>
      </c>
      <c r="W9" s="1014"/>
      <c r="X9" s="1014"/>
      <c r="Y9" s="1014"/>
      <c r="Z9" s="1014"/>
      <c r="AA9" s="1014"/>
      <c r="AB9" s="1014"/>
      <c r="AC9" s="1014"/>
      <c r="AD9" s="1014"/>
      <c r="AE9" s="1014"/>
      <c r="AF9" s="1014"/>
      <c r="AG9" s="1014"/>
      <c r="AH9" s="1015"/>
    </row>
    <row r="10" spans="2:34" ht="17.25" customHeight="1" thickBot="1">
      <c r="D10" s="349"/>
      <c r="E10" s="349"/>
      <c r="F10" s="349"/>
      <c r="G10" s="349"/>
      <c r="H10" s="349"/>
      <c r="I10" s="349"/>
      <c r="J10" s="349"/>
      <c r="K10" s="349"/>
      <c r="L10" s="349"/>
      <c r="M10" s="349"/>
      <c r="N10" s="349"/>
      <c r="P10" s="1016" t="s">
        <v>275</v>
      </c>
      <c r="Q10" s="1017"/>
      <c r="R10" s="1017"/>
      <c r="S10" s="1017"/>
      <c r="T10" s="1017"/>
      <c r="U10" s="1017"/>
      <c r="V10" s="1018">
        <f>様式1!U9</f>
        <v>0</v>
      </c>
      <c r="W10" s="1019"/>
      <c r="X10" s="1019"/>
      <c r="Y10" s="1019"/>
      <c r="Z10" s="1019"/>
      <c r="AA10" s="1019"/>
      <c r="AB10" s="1019"/>
      <c r="AC10" s="1019"/>
      <c r="AD10" s="1019"/>
      <c r="AE10" s="1019"/>
      <c r="AF10" s="1019"/>
      <c r="AG10" s="1019"/>
      <c r="AH10" s="1020"/>
    </row>
    <row r="11" spans="2:34" ht="18" customHeight="1">
      <c r="R11" s="348"/>
      <c r="S11" s="348"/>
      <c r="T11" s="348"/>
      <c r="U11" s="348"/>
      <c r="V11" s="348"/>
      <c r="W11" s="348"/>
      <c r="X11" s="348"/>
      <c r="Y11" s="348"/>
    </row>
    <row r="12" spans="2:34" ht="21.75" customHeight="1">
      <c r="B12" s="345" t="s">
        <v>303</v>
      </c>
    </row>
    <row r="13" spans="2:34" ht="9" customHeight="1"/>
    <row r="14" spans="2:34" ht="18.75" customHeight="1" thickBot="1">
      <c r="C14" s="345" t="s">
        <v>302</v>
      </c>
    </row>
    <row r="15" spans="2:34" ht="24" customHeight="1" thickTop="1" thickBot="1">
      <c r="C15" s="978" t="s">
        <v>301</v>
      </c>
      <c r="D15" s="363" t="s">
        <v>300</v>
      </c>
      <c r="E15" s="363"/>
      <c r="F15" s="363"/>
      <c r="G15" s="363"/>
      <c r="H15" s="363"/>
      <c r="I15" s="363"/>
      <c r="J15" s="363"/>
      <c r="K15" s="363"/>
      <c r="L15" s="363"/>
      <c r="M15" s="363"/>
      <c r="N15" s="363"/>
      <c r="O15" s="363"/>
      <c r="P15" s="363"/>
      <c r="Q15" s="363"/>
      <c r="R15" s="363"/>
      <c r="S15" s="363"/>
      <c r="T15" s="363"/>
      <c r="U15" s="363"/>
      <c r="V15" s="363"/>
      <c r="W15" s="363"/>
      <c r="X15" s="363"/>
      <c r="Y15" s="363"/>
      <c r="Z15" s="363"/>
      <c r="AA15" s="362"/>
      <c r="AB15" s="1021"/>
      <c r="AC15" s="1022"/>
      <c r="AD15" s="1022"/>
      <c r="AE15" s="1022"/>
      <c r="AF15" s="1022"/>
      <c r="AG15" s="1022"/>
      <c r="AH15" s="1023"/>
    </row>
    <row r="16" spans="2:34" ht="17.25" customHeight="1" thickTop="1">
      <c r="C16" s="979"/>
      <c r="D16" s="361" t="s">
        <v>299</v>
      </c>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46"/>
      <c r="AC16" s="346"/>
      <c r="AD16" s="346"/>
      <c r="AE16" s="346"/>
      <c r="AF16" s="346"/>
      <c r="AG16" s="346"/>
      <c r="AH16" s="359"/>
    </row>
    <row r="17" spans="3:39" ht="18" customHeight="1">
      <c r="C17" s="979"/>
      <c r="D17" s="347" t="s">
        <v>298</v>
      </c>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59"/>
      <c r="AM17" s="345" t="s">
        <v>297</v>
      </c>
    </row>
    <row r="18" spans="3:39" ht="18" customHeight="1" thickBot="1">
      <c r="C18" s="980"/>
      <c r="D18" s="358" t="s">
        <v>296</v>
      </c>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6"/>
      <c r="AC18" s="356"/>
      <c r="AD18" s="356"/>
      <c r="AE18" s="356"/>
      <c r="AF18" s="356"/>
      <c r="AG18" s="356"/>
      <c r="AH18" s="355"/>
      <c r="AM18" s="345" t="s">
        <v>295</v>
      </c>
    </row>
    <row r="19" spans="3:39" ht="24" customHeight="1" thickTop="1" thickBot="1">
      <c r="C19" s="981" t="s">
        <v>294</v>
      </c>
      <c r="D19" s="992" t="s">
        <v>293</v>
      </c>
      <c r="E19" s="993"/>
      <c r="F19" s="993"/>
      <c r="G19" s="993"/>
      <c r="H19" s="993"/>
      <c r="I19" s="993"/>
      <c r="J19" s="993"/>
      <c r="K19" s="993"/>
      <c r="L19" s="993"/>
      <c r="M19" s="993"/>
      <c r="N19" s="993"/>
      <c r="O19" s="993"/>
      <c r="P19" s="993"/>
      <c r="Q19" s="993"/>
      <c r="R19" s="993"/>
      <c r="S19" s="993"/>
      <c r="T19" s="993"/>
      <c r="U19" s="993"/>
      <c r="V19" s="993"/>
      <c r="W19" s="993"/>
      <c r="X19" s="993"/>
      <c r="Y19" s="993"/>
      <c r="Z19" s="993"/>
      <c r="AA19" s="994"/>
      <c r="AB19" s="1021"/>
      <c r="AC19" s="1022"/>
      <c r="AD19" s="1022"/>
      <c r="AE19" s="1022"/>
      <c r="AF19" s="1022"/>
      <c r="AG19" s="1022"/>
      <c r="AH19" s="1023"/>
    </row>
    <row r="20" spans="3:39" ht="47.25" customHeight="1" thickTop="1">
      <c r="C20" s="982"/>
      <c r="D20" s="354" t="s">
        <v>292</v>
      </c>
      <c r="E20" s="977" t="s">
        <v>291</v>
      </c>
      <c r="F20" s="977"/>
      <c r="G20" s="977"/>
      <c r="H20" s="977"/>
      <c r="I20" s="977"/>
      <c r="J20" s="977"/>
      <c r="K20" s="977"/>
      <c r="L20" s="1025"/>
      <c r="M20" s="1026"/>
      <c r="N20" s="1026"/>
      <c r="O20" s="1026"/>
      <c r="P20" s="1026"/>
      <c r="Q20" s="1026"/>
      <c r="R20" s="1026"/>
      <c r="S20" s="1026"/>
      <c r="T20" s="1026"/>
      <c r="U20" s="1026"/>
      <c r="V20" s="1026"/>
      <c r="W20" s="1026"/>
      <c r="X20" s="1026"/>
      <c r="Y20" s="1026"/>
      <c r="Z20" s="1026"/>
      <c r="AA20" s="1026"/>
      <c r="AB20" s="1026"/>
      <c r="AC20" s="1026"/>
      <c r="AD20" s="1026"/>
      <c r="AE20" s="1026"/>
      <c r="AF20" s="1026"/>
      <c r="AG20" s="1026"/>
      <c r="AH20" s="1027"/>
    </row>
    <row r="21" spans="3:39" ht="30" customHeight="1">
      <c r="C21" s="982"/>
      <c r="D21" s="990" t="s">
        <v>290</v>
      </c>
      <c r="E21" s="988" t="s">
        <v>289</v>
      </c>
      <c r="F21" s="988"/>
      <c r="G21" s="988"/>
      <c r="H21" s="988"/>
      <c r="I21" s="988"/>
      <c r="J21" s="988"/>
      <c r="K21" s="988"/>
      <c r="L21" s="353" t="s">
        <v>288</v>
      </c>
      <c r="M21" s="984" t="s">
        <v>287</v>
      </c>
      <c r="N21" s="984"/>
      <c r="O21" s="984"/>
      <c r="P21" s="984"/>
      <c r="Q21" s="984"/>
      <c r="R21" s="984"/>
      <c r="S21" s="984"/>
      <c r="T21" s="984"/>
      <c r="U21" s="984"/>
      <c r="V21" s="984"/>
      <c r="W21" s="984"/>
      <c r="X21" s="984"/>
      <c r="Y21" s="984"/>
      <c r="Z21" s="984"/>
      <c r="AA21" s="984"/>
      <c r="AB21" s="984"/>
      <c r="AC21" s="984"/>
      <c r="AD21" s="984"/>
      <c r="AE21" s="984"/>
      <c r="AF21" s="984"/>
      <c r="AG21" s="984"/>
      <c r="AH21" s="985"/>
    </row>
    <row r="22" spans="3:39" ht="18" customHeight="1">
      <c r="C22" s="982"/>
      <c r="D22" s="990"/>
      <c r="E22" s="988"/>
      <c r="F22" s="988"/>
      <c r="G22" s="988"/>
      <c r="H22" s="988"/>
      <c r="I22" s="988"/>
      <c r="J22" s="988"/>
      <c r="K22" s="988"/>
      <c r="L22" s="996" t="s">
        <v>286</v>
      </c>
      <c r="M22" s="1005" t="s">
        <v>285</v>
      </c>
      <c r="N22" s="1006"/>
      <c r="O22" s="1006"/>
      <c r="P22" s="1006"/>
      <c r="Q22" s="1006"/>
      <c r="R22" s="1006"/>
      <c r="S22" s="1006"/>
      <c r="T22" s="1006"/>
      <c r="U22" s="1006"/>
      <c r="V22" s="1006"/>
      <c r="W22" s="1006"/>
      <c r="X22" s="1006"/>
      <c r="Y22" s="1006"/>
      <c r="Z22" s="1006"/>
      <c r="AA22" s="1006"/>
      <c r="AB22" s="1006"/>
      <c r="AC22" s="1006"/>
      <c r="AD22" s="1006"/>
      <c r="AE22" s="1006"/>
      <c r="AF22" s="1006"/>
      <c r="AG22" s="1006"/>
      <c r="AH22" s="1007"/>
    </row>
    <row r="23" spans="3:39" ht="47.25" customHeight="1" thickBot="1">
      <c r="C23" s="983"/>
      <c r="D23" s="991"/>
      <c r="E23" s="989"/>
      <c r="F23" s="989"/>
      <c r="G23" s="989"/>
      <c r="H23" s="989"/>
      <c r="I23" s="989"/>
      <c r="J23" s="989"/>
      <c r="K23" s="989"/>
      <c r="L23" s="997"/>
      <c r="M23" s="986"/>
      <c r="N23" s="986"/>
      <c r="O23" s="986"/>
      <c r="P23" s="986"/>
      <c r="Q23" s="986"/>
      <c r="R23" s="986"/>
      <c r="S23" s="986"/>
      <c r="T23" s="986"/>
      <c r="U23" s="986"/>
      <c r="V23" s="986"/>
      <c r="W23" s="986"/>
      <c r="X23" s="986"/>
      <c r="Y23" s="986"/>
      <c r="Z23" s="986"/>
      <c r="AA23" s="986"/>
      <c r="AB23" s="986"/>
      <c r="AC23" s="986"/>
      <c r="AD23" s="986"/>
      <c r="AE23" s="986"/>
      <c r="AF23" s="986"/>
      <c r="AG23" s="986"/>
      <c r="AH23" s="987"/>
    </row>
    <row r="24" spans="3:39" ht="18" customHeight="1">
      <c r="C24" s="345" t="s">
        <v>284</v>
      </c>
    </row>
    <row r="26" spans="3:39" ht="18" customHeight="1">
      <c r="Q26" s="1024" t="s">
        <v>283</v>
      </c>
      <c r="R26" s="1024"/>
      <c r="S26" s="1024"/>
      <c r="T26" s="1024"/>
      <c r="U26" s="1024"/>
      <c r="V26" s="1024"/>
      <c r="W26" s="1024"/>
      <c r="X26" s="1024"/>
      <c r="Y26" s="1008"/>
      <c r="Z26" s="974"/>
      <c r="AA26" s="974"/>
      <c r="AB26" s="974"/>
      <c r="AC26" s="974"/>
      <c r="AD26" s="974"/>
      <c r="AE26" s="974"/>
      <c r="AF26" s="974"/>
      <c r="AG26" s="974"/>
      <c r="AH26" s="974"/>
    </row>
    <row r="27" spans="3:39" ht="18" customHeight="1">
      <c r="S27" s="1011" t="s">
        <v>282</v>
      </c>
      <c r="T27" s="1011"/>
      <c r="U27" s="1011"/>
      <c r="V27" s="1011"/>
      <c r="W27" s="1011"/>
      <c r="X27" s="1011"/>
      <c r="Y27" s="1012"/>
      <c r="Z27" s="1012"/>
      <c r="AA27" s="1012"/>
      <c r="AB27" s="1012"/>
      <c r="AC27" s="1012"/>
      <c r="AD27" s="1012"/>
      <c r="AE27" s="1012"/>
      <c r="AF27" s="1012"/>
      <c r="AG27" s="1012"/>
      <c r="AH27" s="1012"/>
    </row>
    <row r="28" spans="3:39" ht="18" customHeight="1">
      <c r="S28" s="1003" t="s">
        <v>281</v>
      </c>
      <c r="T28" s="1003"/>
      <c r="U28" s="1003"/>
      <c r="V28" s="1003"/>
      <c r="W28" s="1003"/>
      <c r="X28" s="1003"/>
      <c r="Y28" s="1004"/>
      <c r="Z28" s="1004"/>
      <c r="AA28" s="1004"/>
      <c r="AB28" s="1004"/>
      <c r="AC28" s="1004"/>
      <c r="AD28" s="1004"/>
      <c r="AE28" s="1004"/>
      <c r="AF28" s="1004"/>
      <c r="AG28" s="1004"/>
      <c r="AH28" s="1004"/>
    </row>
  </sheetData>
  <sheetProtection insertRows="0"/>
  <mergeCells count="28">
    <mergeCell ref="S28:X28"/>
    <mergeCell ref="Y28:AH28"/>
    <mergeCell ref="M22:AH22"/>
    <mergeCell ref="Y26:AH26"/>
    <mergeCell ref="P9:U9"/>
    <mergeCell ref="S27:X27"/>
    <mergeCell ref="Y27:AH27"/>
    <mergeCell ref="V9:AH9"/>
    <mergeCell ref="P10:U10"/>
    <mergeCell ref="V10:AH10"/>
    <mergeCell ref="AB19:AH19"/>
    <mergeCell ref="Q26:X26"/>
    <mergeCell ref="AB15:AH15"/>
    <mergeCell ref="L20:AH20"/>
    <mergeCell ref="B3:AH3"/>
    <mergeCell ref="B2:AH2"/>
    <mergeCell ref="E20:K20"/>
    <mergeCell ref="C15:C18"/>
    <mergeCell ref="C19:C23"/>
    <mergeCell ref="M21:AH21"/>
    <mergeCell ref="M23:AH23"/>
    <mergeCell ref="E21:K23"/>
    <mergeCell ref="D21:D23"/>
    <mergeCell ref="D19:AA19"/>
    <mergeCell ref="F6:L6"/>
    <mergeCell ref="L22:L23"/>
    <mergeCell ref="P8:U8"/>
    <mergeCell ref="V8:AH8"/>
  </mergeCells>
  <phoneticPr fontId="4"/>
  <dataValidations count="1">
    <dataValidation type="list" allowBlank="1" showInputMessage="1" showErrorMessage="1" sqref="AB19:AH19 AB15:AH15" xr:uid="{00000000-0002-0000-0100-000000000000}">
      <formula1>$AM$17:$AM$19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8"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D78F-DEE3-4994-8C95-36E20201A1D5}">
  <sheetPr>
    <pageSetUpPr fitToPage="1"/>
  </sheetPr>
  <dimension ref="A1:AN111"/>
  <sheetViews>
    <sheetView showGridLines="0" view="pageBreakPreview" zoomScale="85" zoomScaleNormal="100" zoomScaleSheetLayoutView="85" workbookViewId="0">
      <selection activeCell="AR101" sqref="AR101"/>
    </sheetView>
  </sheetViews>
  <sheetFormatPr defaultColWidth="9" defaultRowHeight="18" customHeight="1"/>
  <cols>
    <col min="1" max="1" width="1.375" style="465" customWidth="1"/>
    <col min="2" max="23" width="3" style="465" customWidth="1"/>
    <col min="24" max="24" width="3.875" style="465" customWidth="1"/>
    <col min="25" max="33" width="3" style="465" customWidth="1"/>
    <col min="34" max="34" width="1.375" style="465" customWidth="1"/>
    <col min="35" max="36" width="3.375" style="465" customWidth="1"/>
    <col min="37" max="37" width="3.375" style="465" hidden="1" customWidth="1"/>
    <col min="38" max="38" width="7.5" style="465" hidden="1" customWidth="1"/>
    <col min="39" max="52" width="3.375" style="465" customWidth="1"/>
    <col min="53" max="16384" width="9" style="465"/>
  </cols>
  <sheetData>
    <row r="1" spans="2:40" ht="12.75" customHeight="1">
      <c r="R1" s="504"/>
      <c r="AK1" s="465" t="s">
        <v>377</v>
      </c>
      <c r="AL1" s="465" t="s">
        <v>376</v>
      </c>
    </row>
    <row r="2" spans="2:40" ht="18" customHeight="1">
      <c r="B2" s="464" t="s">
        <v>375</v>
      </c>
      <c r="AL2" s="465" t="s">
        <v>374</v>
      </c>
    </row>
    <row r="3" spans="2:40" ht="18" customHeight="1">
      <c r="B3" s="1174" t="str">
        <f>様式1!$AQ$1&amp;様式1!$AQ$2&amp;"年度加算算定対象人数等認定申請書（区分３（質の向上分））"</f>
        <v>令和７年度加算算定対象人数等認定申請書（区分３（質の向上分））</v>
      </c>
      <c r="C3" s="1174"/>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174"/>
      <c r="AC3" s="1174"/>
      <c r="AD3" s="1174"/>
      <c r="AE3" s="1174"/>
      <c r="AF3" s="1174"/>
      <c r="AG3" s="1174"/>
    </row>
    <row r="4" spans="2:40" ht="18" customHeight="1">
      <c r="B4" s="1203" t="s">
        <v>626</v>
      </c>
      <c r="C4" s="1203"/>
      <c r="D4" s="1203"/>
      <c r="E4" s="1203"/>
      <c r="F4" s="1203"/>
      <c r="G4" s="1203"/>
      <c r="H4" s="1203"/>
      <c r="I4" s="1203"/>
      <c r="J4" s="1203"/>
      <c r="K4" s="1203"/>
      <c r="L4" s="1203"/>
      <c r="M4" s="1203"/>
      <c r="N4" s="1203"/>
      <c r="O4" s="1203"/>
      <c r="P4" s="1203"/>
      <c r="Q4" s="1203"/>
      <c r="R4" s="1203"/>
      <c r="S4" s="1203"/>
      <c r="T4" s="1203"/>
      <c r="U4" s="1203"/>
      <c r="V4" s="1203"/>
      <c r="W4" s="1203"/>
      <c r="X4" s="1203"/>
      <c r="Y4" s="1203"/>
      <c r="Z4" s="1203"/>
      <c r="AA4" s="1203"/>
      <c r="AB4" s="1203"/>
      <c r="AC4" s="1203"/>
      <c r="AD4" s="1203"/>
      <c r="AE4" s="1203"/>
      <c r="AF4" s="469"/>
      <c r="AG4" s="469"/>
    </row>
    <row r="5" spans="2:40" ht="17.25" customHeight="1">
      <c r="E5" s="471"/>
      <c r="F5" s="471"/>
      <c r="L5" s="471"/>
      <c r="M5" s="471"/>
      <c r="N5" s="471"/>
      <c r="O5" s="471"/>
    </row>
    <row r="6" spans="2:40" ht="17.25" customHeight="1">
      <c r="E6" s="954" t="str">
        <f>様式1!F5</f>
        <v>横須賀市長　殿</v>
      </c>
      <c r="F6" s="954"/>
      <c r="G6" s="954"/>
      <c r="H6" s="954"/>
      <c r="I6" s="954"/>
      <c r="J6" s="954"/>
      <c r="K6" s="954"/>
      <c r="L6" s="471"/>
      <c r="M6" s="471"/>
      <c r="N6" s="471"/>
    </row>
    <row r="7" spans="2:40" ht="17.25" customHeight="1" thickBot="1">
      <c r="E7" s="471"/>
      <c r="F7" s="471"/>
      <c r="G7" s="471"/>
      <c r="H7" s="471"/>
      <c r="I7" s="471"/>
      <c r="J7" s="471"/>
      <c r="K7" s="471"/>
      <c r="L7" s="471"/>
      <c r="M7" s="471"/>
      <c r="N7" s="471"/>
      <c r="O7" s="471"/>
      <c r="U7" s="472"/>
      <c r="V7" s="472"/>
      <c r="W7" s="472"/>
      <c r="X7" s="472"/>
      <c r="Y7" s="472"/>
      <c r="Z7" s="472"/>
      <c r="AA7" s="472"/>
      <c r="AB7" s="472"/>
      <c r="AC7" s="472"/>
      <c r="AD7" s="472"/>
      <c r="AE7" s="472"/>
      <c r="AF7" s="472"/>
      <c r="AG7" s="472"/>
    </row>
    <row r="8" spans="2:40" ht="17.25" customHeight="1">
      <c r="E8" s="471"/>
      <c r="F8" s="471"/>
      <c r="N8" s="471"/>
      <c r="O8" s="955" t="s">
        <v>277</v>
      </c>
      <c r="P8" s="1175"/>
      <c r="Q8" s="1175"/>
      <c r="R8" s="1175"/>
      <c r="S8" s="1175"/>
      <c r="T8" s="1175"/>
      <c r="U8" s="1176" t="str">
        <f>様式1!U7</f>
        <v>横須賀市</v>
      </c>
      <c r="V8" s="1176"/>
      <c r="W8" s="1176"/>
      <c r="X8" s="1176"/>
      <c r="Y8" s="1176"/>
      <c r="Z8" s="1176"/>
      <c r="AA8" s="1176"/>
      <c r="AB8" s="1176"/>
      <c r="AC8" s="1176"/>
      <c r="AD8" s="1176"/>
      <c r="AE8" s="1176"/>
      <c r="AF8" s="1176"/>
      <c r="AG8" s="1177"/>
    </row>
    <row r="9" spans="2:40" ht="17.25" customHeight="1">
      <c r="E9" s="471"/>
      <c r="F9" s="471"/>
      <c r="N9" s="471"/>
      <c r="O9" s="962" t="s">
        <v>276</v>
      </c>
      <c r="P9" s="1178"/>
      <c r="Q9" s="1178"/>
      <c r="R9" s="1178"/>
      <c r="S9" s="1178"/>
      <c r="T9" s="1178"/>
      <c r="U9" s="1179">
        <f>様式1!U8</f>
        <v>0</v>
      </c>
      <c r="V9" s="1179"/>
      <c r="W9" s="1179"/>
      <c r="X9" s="1179"/>
      <c r="Y9" s="1179"/>
      <c r="Z9" s="1179"/>
      <c r="AA9" s="1179"/>
      <c r="AB9" s="1179"/>
      <c r="AC9" s="1179"/>
      <c r="AD9" s="1179"/>
      <c r="AE9" s="1179"/>
      <c r="AF9" s="1179"/>
      <c r="AG9" s="1180"/>
    </row>
    <row r="10" spans="2:40" ht="17.25" customHeight="1" thickBot="1">
      <c r="E10" s="471"/>
      <c r="F10" s="471"/>
      <c r="N10" s="471"/>
      <c r="O10" s="965" t="s">
        <v>275</v>
      </c>
      <c r="P10" s="1181"/>
      <c r="Q10" s="1181"/>
      <c r="R10" s="1181"/>
      <c r="S10" s="1181"/>
      <c r="T10" s="1181"/>
      <c r="U10" s="1182">
        <f>様式1!U9</f>
        <v>0</v>
      </c>
      <c r="V10" s="1182"/>
      <c r="W10" s="1182"/>
      <c r="X10" s="1182"/>
      <c r="Y10" s="1182"/>
      <c r="Z10" s="1182"/>
      <c r="AA10" s="1182"/>
      <c r="AB10" s="1182"/>
      <c r="AC10" s="1182"/>
      <c r="AD10" s="1182"/>
      <c r="AE10" s="1182"/>
      <c r="AF10" s="1182"/>
      <c r="AG10" s="1183"/>
    </row>
    <row r="11" spans="2:40" ht="18" customHeight="1">
      <c r="O11" s="480"/>
      <c r="P11" s="480"/>
      <c r="Q11" s="480"/>
      <c r="R11" s="480"/>
      <c r="S11" s="480"/>
      <c r="T11" s="480"/>
      <c r="U11" s="505"/>
      <c r="V11" s="505"/>
      <c r="W11" s="505"/>
      <c r="X11" s="505"/>
      <c r="Y11" s="505"/>
      <c r="Z11" s="505"/>
      <c r="AA11" s="505"/>
      <c r="AB11" s="505"/>
      <c r="AC11" s="505"/>
      <c r="AD11" s="505"/>
      <c r="AE11" s="505"/>
      <c r="AF11" s="505"/>
      <c r="AG11" s="505"/>
    </row>
    <row r="12" spans="2:40" ht="18" customHeight="1">
      <c r="O12" s="506"/>
      <c r="P12" s="506"/>
      <c r="Q12" s="506"/>
      <c r="R12" s="506"/>
      <c r="S12" s="506"/>
      <c r="T12" s="506"/>
      <c r="U12" s="505"/>
      <c r="V12" s="505"/>
      <c r="W12" s="505"/>
      <c r="X12" s="505"/>
      <c r="Y12" s="505"/>
      <c r="Z12" s="505"/>
      <c r="AA12" s="505"/>
      <c r="AB12" s="505"/>
      <c r="AC12" s="505"/>
      <c r="AD12" s="505"/>
      <c r="AE12" s="505"/>
      <c r="AF12" s="505"/>
      <c r="AG12" s="505"/>
    </row>
    <row r="13" spans="2:40" ht="18" customHeight="1" thickBot="1">
      <c r="B13" s="465" t="s">
        <v>373</v>
      </c>
      <c r="C13" s="507"/>
      <c r="D13" s="507"/>
      <c r="E13" s="507"/>
      <c r="F13" s="507"/>
      <c r="G13" s="507"/>
      <c r="H13" s="507"/>
      <c r="I13" s="507"/>
      <c r="J13" s="507"/>
      <c r="K13" s="507"/>
      <c r="L13" s="507"/>
      <c r="M13" s="507"/>
      <c r="N13" s="507"/>
      <c r="O13" s="507"/>
      <c r="P13" s="507"/>
      <c r="Q13" s="507"/>
      <c r="R13" s="507"/>
      <c r="S13" s="507"/>
      <c r="T13" s="507"/>
      <c r="U13" s="507"/>
      <c r="V13" s="507"/>
      <c r="W13" s="485"/>
      <c r="X13" s="485"/>
      <c r="Y13" s="485"/>
      <c r="Z13" s="485"/>
      <c r="AA13" s="485"/>
      <c r="AB13" s="485"/>
      <c r="AC13" s="485"/>
      <c r="AD13" s="485"/>
      <c r="AE13" s="485"/>
      <c r="AF13" s="485"/>
      <c r="AG13" s="485"/>
    </row>
    <row r="14" spans="2:40" ht="18" customHeight="1" thickBot="1">
      <c r="B14" s="1190" t="s">
        <v>372</v>
      </c>
      <c r="C14" s="1191"/>
      <c r="D14" s="1191"/>
      <c r="E14" s="1191"/>
      <c r="F14" s="1191"/>
      <c r="G14" s="1193"/>
      <c r="H14" s="1190" t="s">
        <v>371</v>
      </c>
      <c r="I14" s="1191"/>
      <c r="J14" s="1191"/>
      <c r="K14" s="1191"/>
      <c r="L14" s="1192">
        <f>Q15+Q17</f>
        <v>0</v>
      </c>
      <c r="M14" s="1192"/>
      <c r="N14" s="1192"/>
      <c r="O14" s="508" t="s">
        <v>312</v>
      </c>
      <c r="P14" s="1190" t="s">
        <v>370</v>
      </c>
      <c r="Q14" s="1191"/>
      <c r="R14" s="1191"/>
      <c r="S14" s="1191"/>
      <c r="T14" s="1192">
        <f>Q16</f>
        <v>0</v>
      </c>
      <c r="U14" s="1192"/>
      <c r="V14" s="1192"/>
      <c r="W14" s="509" t="s">
        <v>312</v>
      </c>
      <c r="Y14" s="1187" t="s">
        <v>369</v>
      </c>
      <c r="Z14" s="1188"/>
      <c r="AA14" s="1188"/>
      <c r="AB14" s="1188"/>
      <c r="AC14" s="1188"/>
      <c r="AD14" s="1188"/>
      <c r="AE14" s="1189"/>
      <c r="AF14" s="510" t="str">
        <f>IFERROR(IF(T14+L14&gt;=1,"○","×"),"")</f>
        <v>×</v>
      </c>
      <c r="AG14" s="485"/>
      <c r="AM14" s="511" t="str">
        <f>IF(AND($L$14&gt;=$AA$93,$T$14&gt;=$AA$94),"","「区分3計算表」の内容と人数A・人数Bの数値が一致しません。確認してください。")</f>
        <v>「区分3計算表」の内容と人数A・人数Bの数値が一致しません。確認してください。</v>
      </c>
    </row>
    <row r="15" spans="2:40" ht="18" customHeight="1">
      <c r="B15" s="512" t="s">
        <v>368</v>
      </c>
      <c r="C15" s="513"/>
      <c r="D15" s="513"/>
      <c r="E15" s="513"/>
      <c r="F15" s="513"/>
      <c r="G15" s="513"/>
      <c r="H15" s="513"/>
      <c r="I15" s="513"/>
      <c r="J15" s="513"/>
      <c r="K15" s="513"/>
      <c r="L15" s="513"/>
      <c r="M15" s="513"/>
      <c r="N15" s="513"/>
      <c r="O15" s="513"/>
      <c r="P15" s="514"/>
      <c r="Q15" s="1194"/>
      <c r="R15" s="1195"/>
      <c r="S15" s="1195"/>
      <c r="T15" s="1195"/>
      <c r="U15" s="1195"/>
      <c r="V15" s="1195"/>
      <c r="W15" s="515" t="s">
        <v>312</v>
      </c>
      <c r="Z15" s="516"/>
      <c r="AA15" s="516"/>
      <c r="AB15" s="516"/>
      <c r="AC15" s="516"/>
      <c r="AD15" s="516"/>
      <c r="AE15" s="517"/>
      <c r="AN15" s="465">
        <f>COUNTIFS(様式4別添1!$B$11:$B$60,"&lt;&gt;",様式4別添1!$Y$11:$Y$60,様式4別添1!$Y$80)
+COUNTIFS(様式4別添1!$B$11:$B$60,"&lt;&gt;",様式4別添1!$Y$11:$Y$60,様式4別添1!$Y$81)</f>
        <v>0</v>
      </c>
    </row>
    <row r="16" spans="2:40" ht="18" customHeight="1">
      <c r="B16" s="518" t="s">
        <v>367</v>
      </c>
      <c r="C16" s="519"/>
      <c r="D16" s="519"/>
      <c r="E16" s="519"/>
      <c r="F16" s="519"/>
      <c r="G16" s="519"/>
      <c r="H16" s="519"/>
      <c r="I16" s="519"/>
      <c r="J16" s="519"/>
      <c r="K16" s="519"/>
      <c r="L16" s="519"/>
      <c r="M16" s="519"/>
      <c r="N16" s="519"/>
      <c r="O16" s="519"/>
      <c r="P16" s="520"/>
      <c r="Q16" s="1196"/>
      <c r="R16" s="1197"/>
      <c r="S16" s="1197"/>
      <c r="T16" s="1197"/>
      <c r="U16" s="1197"/>
      <c r="V16" s="1197"/>
      <c r="W16" s="521" t="s">
        <v>312</v>
      </c>
      <c r="AN16" s="465">
        <f>COUNTIFS(様式4別添1!$B$11:$B$60,"&lt;&gt;",様式4別添1!$Y$11:$Y$60,様式4別添1!$Y$83)</f>
        <v>0</v>
      </c>
    </row>
    <row r="17" spans="1:40" ht="34.15" customHeight="1" thickBot="1">
      <c r="B17" s="1198" t="s">
        <v>366</v>
      </c>
      <c r="C17" s="1199"/>
      <c r="D17" s="1199"/>
      <c r="E17" s="1199"/>
      <c r="F17" s="1199"/>
      <c r="G17" s="1199"/>
      <c r="H17" s="1199"/>
      <c r="I17" s="1199"/>
      <c r="J17" s="1199"/>
      <c r="K17" s="1199"/>
      <c r="L17" s="1199"/>
      <c r="M17" s="1199"/>
      <c r="N17" s="1199"/>
      <c r="O17" s="1199"/>
      <c r="P17" s="1200"/>
      <c r="Q17" s="1201"/>
      <c r="R17" s="1202"/>
      <c r="S17" s="1202"/>
      <c r="T17" s="1202"/>
      <c r="U17" s="1202"/>
      <c r="V17" s="1202"/>
      <c r="W17" s="522" t="s">
        <v>312</v>
      </c>
      <c r="AN17" s="465">
        <f>COUNTIFS(様式4別添1!$B$11:$B$60,"&lt;&gt;",様式4別添1!$Y$11:$Y$60,様式4別添1!$Y$82)</f>
        <v>0</v>
      </c>
    </row>
    <row r="18" spans="1:40" ht="18" customHeight="1" thickBot="1">
      <c r="B18" s="51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485"/>
      <c r="AB18" s="485"/>
      <c r="AC18" s="485"/>
      <c r="AD18" s="485"/>
      <c r="AE18" s="485"/>
      <c r="AF18" s="485"/>
      <c r="AG18" s="485"/>
    </row>
    <row r="19" spans="1:40" ht="18" customHeight="1" thickBot="1">
      <c r="B19" s="1082" t="s">
        <v>365</v>
      </c>
      <c r="C19" s="1083"/>
      <c r="D19" s="1083"/>
      <c r="E19" s="1083"/>
      <c r="F19" s="1083"/>
      <c r="G19" s="1083"/>
      <c r="H19" s="1083"/>
      <c r="I19" s="1083"/>
      <c r="J19" s="1083"/>
      <c r="K19" s="1083"/>
      <c r="L19" s="1083"/>
      <c r="M19" s="1083"/>
      <c r="N19" s="1083"/>
      <c r="O19" s="1083"/>
      <c r="P19" s="1083"/>
      <c r="Q19" s="1083"/>
      <c r="R19" s="1083"/>
      <c r="S19" s="1083"/>
      <c r="T19" s="1083"/>
      <c r="U19" s="1083"/>
      <c r="V19" s="1083"/>
      <c r="W19" s="1083"/>
      <c r="X19" s="1083"/>
      <c r="Y19" s="1083"/>
      <c r="Z19" s="1083"/>
      <c r="AA19" s="1083"/>
      <c r="AB19" s="1083"/>
      <c r="AC19" s="1083"/>
      <c r="AD19" s="1083"/>
      <c r="AE19" s="1083"/>
      <c r="AF19" s="1083"/>
      <c r="AG19" s="1133"/>
    </row>
    <row r="20" spans="1:40" ht="18" customHeight="1">
      <c r="B20" s="1134"/>
      <c r="C20" s="1154" t="s">
        <v>364</v>
      </c>
      <c r="D20" s="1077"/>
      <c r="E20" s="1077"/>
      <c r="F20" s="1077"/>
      <c r="G20" s="1077"/>
      <c r="H20" s="1077"/>
      <c r="I20" s="1077"/>
      <c r="J20" s="1077"/>
      <c r="K20" s="1077"/>
      <c r="L20" s="1077"/>
      <c r="M20" s="1077"/>
      <c r="N20" s="1077"/>
      <c r="O20" s="1077"/>
      <c r="P20" s="1077"/>
      <c r="Q20" s="1077"/>
      <c r="R20" s="1077"/>
      <c r="S20" s="1077"/>
      <c r="T20" s="1077"/>
      <c r="U20" s="1077"/>
      <c r="V20" s="1077"/>
      <c r="W20" s="1077"/>
      <c r="X20" s="1077"/>
      <c r="Y20" s="1077"/>
      <c r="Z20" s="1077"/>
      <c r="AA20" s="1155"/>
      <c r="AB20" s="1156"/>
      <c r="AC20" s="1156"/>
      <c r="AD20" s="1156"/>
      <c r="AE20" s="1156"/>
      <c r="AF20" s="1156"/>
      <c r="AG20" s="1157"/>
    </row>
    <row r="21" spans="1:40" ht="18" customHeight="1" thickBot="1">
      <c r="B21" s="1135"/>
      <c r="C21" s="1080"/>
      <c r="D21" s="1080"/>
      <c r="E21" s="1080"/>
      <c r="F21" s="1080"/>
      <c r="G21" s="1080"/>
      <c r="H21" s="1080"/>
      <c r="I21" s="1080"/>
      <c r="J21" s="1080"/>
      <c r="K21" s="1080"/>
      <c r="L21" s="1080"/>
      <c r="M21" s="1080"/>
      <c r="N21" s="1080"/>
      <c r="O21" s="1080"/>
      <c r="P21" s="1080"/>
      <c r="Q21" s="1080"/>
      <c r="R21" s="1080"/>
      <c r="S21" s="1080"/>
      <c r="T21" s="1080"/>
      <c r="U21" s="1080"/>
      <c r="V21" s="1080"/>
      <c r="W21" s="1080"/>
      <c r="X21" s="1080"/>
      <c r="Y21" s="1080"/>
      <c r="Z21" s="1080"/>
      <c r="AA21" s="1158"/>
      <c r="AB21" s="1159"/>
      <c r="AC21" s="1159"/>
      <c r="AD21" s="1159"/>
      <c r="AE21" s="1159"/>
      <c r="AF21" s="1159"/>
      <c r="AG21" s="1160"/>
    </row>
    <row r="22" spans="1:40" ht="21.6" customHeight="1">
      <c r="B22" s="517"/>
      <c r="C22" s="507"/>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485"/>
      <c r="AB22" s="485"/>
      <c r="AC22" s="485"/>
      <c r="AD22" s="485"/>
      <c r="AE22" s="485"/>
      <c r="AF22" s="485"/>
      <c r="AG22" s="485"/>
    </row>
    <row r="23" spans="1:40" ht="21.75" customHeight="1" thickBot="1">
      <c r="B23" s="465" t="s">
        <v>363</v>
      </c>
      <c r="C23" s="523"/>
      <c r="D23" s="523"/>
      <c r="E23" s="523"/>
      <c r="F23" s="523"/>
      <c r="G23" s="473"/>
      <c r="H23" s="473"/>
      <c r="I23" s="473"/>
      <c r="J23" s="524"/>
      <c r="K23" s="524"/>
      <c r="L23" s="524"/>
      <c r="M23" s="524"/>
      <c r="N23" s="524"/>
      <c r="O23" s="524"/>
      <c r="P23" s="524"/>
      <c r="Q23" s="524"/>
      <c r="R23" s="524"/>
      <c r="S23" s="473"/>
      <c r="T23" s="473"/>
      <c r="U23" s="473"/>
      <c r="V23" s="524"/>
      <c r="W23" s="524"/>
      <c r="X23" s="524"/>
      <c r="Y23" s="524"/>
      <c r="Z23" s="524"/>
      <c r="AA23" s="524"/>
      <c r="AB23" s="524"/>
      <c r="AC23" s="524"/>
      <c r="AD23" s="524"/>
      <c r="AE23" s="473"/>
      <c r="AF23" s="473"/>
      <c r="AG23" s="473"/>
    </row>
    <row r="24" spans="1:40" ht="27.75" customHeight="1" thickBot="1">
      <c r="B24" s="1184" t="s">
        <v>362</v>
      </c>
      <c r="C24" s="1185"/>
      <c r="D24" s="1185"/>
      <c r="E24" s="1185"/>
      <c r="F24" s="1186"/>
      <c r="G24" s="1186"/>
      <c r="H24" s="1186"/>
      <c r="I24" s="1186"/>
      <c r="J24" s="1186"/>
      <c r="K24" s="1186"/>
      <c r="L24" s="1186"/>
      <c r="M24" s="1149">
        <f>'2_区分12加算額計算表'!$D$5</f>
        <v>0</v>
      </c>
      <c r="N24" s="1150"/>
      <c r="O24" s="1150"/>
      <c r="P24" s="1150"/>
      <c r="Q24" s="1150"/>
      <c r="R24" s="1150"/>
      <c r="S24" s="1150"/>
      <c r="T24" s="1150"/>
      <c r="U24" s="525" t="s">
        <v>312</v>
      </c>
      <c r="V24" s="524"/>
      <c r="W24" s="524"/>
      <c r="X24" s="524"/>
      <c r="Y24" s="524"/>
      <c r="Z24" s="524"/>
      <c r="AA24" s="524"/>
      <c r="AB24" s="524"/>
      <c r="AC24" s="524"/>
      <c r="AD24" s="524"/>
      <c r="AE24" s="473"/>
      <c r="AF24" s="473"/>
      <c r="AG24" s="473"/>
    </row>
    <row r="25" spans="1:40" s="527" customFormat="1" ht="21" customHeight="1">
      <c r="A25" s="526"/>
      <c r="B25" s="1034" t="s">
        <v>361</v>
      </c>
      <c r="C25" s="1035"/>
      <c r="D25" s="1035"/>
      <c r="E25" s="1036"/>
      <c r="F25" s="1151" t="s">
        <v>360</v>
      </c>
      <c r="G25" s="1137"/>
      <c r="H25" s="1137"/>
      <c r="I25" s="1137"/>
      <c r="J25" s="1137"/>
      <c r="K25" s="1137"/>
      <c r="L25" s="1137"/>
      <c r="M25" s="1136" t="s">
        <v>359</v>
      </c>
      <c r="N25" s="1137"/>
      <c r="O25" s="1137"/>
      <c r="P25" s="1137"/>
      <c r="Q25" s="1137"/>
      <c r="R25" s="1137"/>
      <c r="S25" s="1137"/>
      <c r="T25" s="1136" t="s">
        <v>358</v>
      </c>
      <c r="U25" s="1137"/>
      <c r="V25" s="1137"/>
      <c r="W25" s="1137"/>
      <c r="X25" s="1137"/>
      <c r="Y25" s="1137"/>
      <c r="Z25" s="1137"/>
      <c r="AA25" s="1136" t="s">
        <v>357</v>
      </c>
      <c r="AB25" s="1137"/>
      <c r="AC25" s="1137"/>
      <c r="AD25" s="1137"/>
      <c r="AE25" s="1137"/>
      <c r="AF25" s="1137"/>
      <c r="AG25" s="1161"/>
      <c r="AH25" s="526"/>
    </row>
    <row r="26" spans="1:40" s="527" customFormat="1" ht="21" customHeight="1">
      <c r="A26" s="526"/>
      <c r="B26" s="1037"/>
      <c r="C26" s="1038"/>
      <c r="D26" s="1038"/>
      <c r="E26" s="1039"/>
      <c r="F26" s="1138">
        <f>'3_区分3計算表'!$F$10</f>
        <v>0</v>
      </c>
      <c r="G26" s="1139"/>
      <c r="H26" s="1139"/>
      <c r="I26" s="1139"/>
      <c r="J26" s="1139"/>
      <c r="K26" s="1139"/>
      <c r="L26" s="1162" t="s">
        <v>312</v>
      </c>
      <c r="M26" s="1152">
        <f>'3_区分3計算表'!$F$11</f>
        <v>0</v>
      </c>
      <c r="N26" s="1153"/>
      <c r="O26" s="1153"/>
      <c r="P26" s="1153"/>
      <c r="Q26" s="1153"/>
      <c r="R26" s="1153"/>
      <c r="S26" s="528" t="s">
        <v>312</v>
      </c>
      <c r="T26" s="1152">
        <f>'3_区分3計算表'!$F$12</f>
        <v>0</v>
      </c>
      <c r="U26" s="1139"/>
      <c r="V26" s="1139"/>
      <c r="W26" s="1139"/>
      <c r="X26" s="1139"/>
      <c r="Y26" s="1139"/>
      <c r="Z26" s="1162" t="s">
        <v>312</v>
      </c>
      <c r="AA26" s="1152">
        <f>'3_区分3計算表'!$F$14</f>
        <v>0</v>
      </c>
      <c r="AB26" s="1139"/>
      <c r="AC26" s="1139"/>
      <c r="AD26" s="1139"/>
      <c r="AE26" s="1139"/>
      <c r="AF26" s="1139"/>
      <c r="AG26" s="1165" t="s">
        <v>312</v>
      </c>
      <c r="AH26" s="526"/>
    </row>
    <row r="27" spans="1:40" s="527" customFormat="1" ht="18" customHeight="1">
      <c r="A27" s="526"/>
      <c r="B27" s="1037"/>
      <c r="C27" s="1038"/>
      <c r="D27" s="1038"/>
      <c r="E27" s="1039"/>
      <c r="F27" s="1140"/>
      <c r="G27" s="1141"/>
      <c r="H27" s="1141"/>
      <c r="I27" s="1141"/>
      <c r="J27" s="1141"/>
      <c r="K27" s="1141"/>
      <c r="L27" s="1163"/>
      <c r="M27" s="529"/>
      <c r="N27" s="1146" t="s">
        <v>356</v>
      </c>
      <c r="O27" s="1147"/>
      <c r="P27" s="1147"/>
      <c r="Q27" s="1147"/>
      <c r="R27" s="1147"/>
      <c r="S27" s="1148"/>
      <c r="T27" s="1168"/>
      <c r="U27" s="1141"/>
      <c r="V27" s="1141"/>
      <c r="W27" s="1141"/>
      <c r="X27" s="1141"/>
      <c r="Y27" s="1141"/>
      <c r="Z27" s="1163"/>
      <c r="AA27" s="1168"/>
      <c r="AB27" s="1141"/>
      <c r="AC27" s="1141"/>
      <c r="AD27" s="1141"/>
      <c r="AE27" s="1141"/>
      <c r="AF27" s="1141"/>
      <c r="AG27" s="1166"/>
      <c r="AH27" s="526"/>
    </row>
    <row r="28" spans="1:40" s="527" customFormat="1" ht="21" customHeight="1" thickBot="1">
      <c r="A28" s="526"/>
      <c r="B28" s="1040"/>
      <c r="C28" s="1041"/>
      <c r="D28" s="1041"/>
      <c r="E28" s="1042"/>
      <c r="F28" s="1142"/>
      <c r="G28" s="1143"/>
      <c r="H28" s="1143"/>
      <c r="I28" s="1143"/>
      <c r="J28" s="1143"/>
      <c r="K28" s="1143"/>
      <c r="L28" s="1164"/>
      <c r="M28" s="530"/>
      <c r="N28" s="1144"/>
      <c r="O28" s="1145"/>
      <c r="P28" s="1145"/>
      <c r="Q28" s="1145"/>
      <c r="R28" s="1145"/>
      <c r="S28" s="531" t="s">
        <v>312</v>
      </c>
      <c r="T28" s="1169"/>
      <c r="U28" s="1143"/>
      <c r="V28" s="1143"/>
      <c r="W28" s="1143"/>
      <c r="X28" s="1143"/>
      <c r="Y28" s="1143"/>
      <c r="Z28" s="1164"/>
      <c r="AA28" s="1169"/>
      <c r="AB28" s="1143"/>
      <c r="AC28" s="1143"/>
      <c r="AD28" s="1143"/>
      <c r="AE28" s="1143"/>
      <c r="AF28" s="1143"/>
      <c r="AG28" s="1167"/>
      <c r="AH28" s="526"/>
    </row>
    <row r="29" spans="1:40" ht="28.5" customHeight="1">
      <c r="B29" s="968" t="s">
        <v>355</v>
      </c>
      <c r="C29" s="1108"/>
      <c r="D29" s="1108"/>
      <c r="E29" s="1109"/>
      <c r="F29" s="1046" t="s">
        <v>354</v>
      </c>
      <c r="G29" s="1047"/>
      <c r="H29" s="513" t="s">
        <v>346</v>
      </c>
      <c r="I29" s="532"/>
      <c r="J29" s="532"/>
      <c r="K29" s="533"/>
      <c r="L29" s="533"/>
      <c r="M29" s="533"/>
      <c r="N29" s="533"/>
      <c r="O29" s="533"/>
      <c r="P29" s="533"/>
      <c r="Q29" s="533"/>
      <c r="R29" s="533"/>
      <c r="S29" s="534"/>
      <c r="T29" s="534"/>
      <c r="U29" s="534"/>
      <c r="V29" s="533"/>
      <c r="W29" s="533"/>
      <c r="X29" s="533"/>
      <c r="Y29" s="533"/>
      <c r="Z29" s="533"/>
      <c r="AA29" s="533"/>
      <c r="AB29" s="533"/>
      <c r="AC29" s="533"/>
      <c r="AD29" s="533"/>
      <c r="AE29" s="1064"/>
      <c r="AF29" s="1065"/>
      <c r="AG29" s="1066"/>
    </row>
    <row r="30" spans="1:40" ht="28.5" customHeight="1">
      <c r="B30" s="1110"/>
      <c r="C30" s="1111"/>
      <c r="D30" s="1111"/>
      <c r="E30" s="1112"/>
      <c r="F30" s="1048"/>
      <c r="G30" s="1049"/>
      <c r="H30" s="535" t="s">
        <v>344</v>
      </c>
      <c r="I30" s="535"/>
      <c r="J30" s="535"/>
      <c r="K30" s="536"/>
      <c r="L30" s="536"/>
      <c r="M30" s="536"/>
      <c r="N30" s="536"/>
      <c r="O30" s="536"/>
      <c r="P30" s="536"/>
      <c r="Q30" s="536"/>
      <c r="R30" s="536"/>
      <c r="S30" s="537"/>
      <c r="T30" s="537"/>
      <c r="U30" s="537"/>
      <c r="V30" s="536"/>
      <c r="W30" s="536"/>
      <c r="X30" s="536"/>
      <c r="Y30" s="536"/>
      <c r="Z30" s="536"/>
      <c r="AA30" s="536"/>
      <c r="AB30" s="536"/>
      <c r="AC30" s="536"/>
      <c r="AD30" s="536"/>
      <c r="AE30" s="1054"/>
      <c r="AF30" s="1055"/>
      <c r="AG30" s="1056"/>
    </row>
    <row r="31" spans="1:40" ht="28.5" customHeight="1">
      <c r="B31" s="1110"/>
      <c r="C31" s="1111"/>
      <c r="D31" s="1111"/>
      <c r="E31" s="1112"/>
      <c r="F31" s="1048"/>
      <c r="G31" s="1049"/>
      <c r="H31" s="519" t="s">
        <v>345</v>
      </c>
      <c r="K31" s="524"/>
      <c r="L31" s="524"/>
      <c r="M31" s="524"/>
      <c r="N31" s="524"/>
      <c r="O31" s="524"/>
      <c r="P31" s="524"/>
      <c r="Q31" s="524"/>
      <c r="R31" s="524"/>
      <c r="S31" s="473"/>
      <c r="T31" s="473"/>
      <c r="U31" s="473"/>
      <c r="V31" s="524"/>
      <c r="W31" s="524"/>
      <c r="X31" s="524"/>
      <c r="Y31" s="524"/>
      <c r="Z31" s="524"/>
      <c r="AA31" s="524"/>
      <c r="AB31" s="524"/>
      <c r="AC31" s="524"/>
      <c r="AD31" s="524"/>
      <c r="AE31" s="1054"/>
      <c r="AF31" s="1055"/>
      <c r="AG31" s="1056"/>
    </row>
    <row r="32" spans="1:40" ht="28.5" customHeight="1">
      <c r="B32" s="1110"/>
      <c r="C32" s="1111"/>
      <c r="D32" s="1111"/>
      <c r="E32" s="1112"/>
      <c r="F32" s="1048"/>
      <c r="G32" s="1049"/>
      <c r="H32" s="535" t="s">
        <v>353</v>
      </c>
      <c r="I32" s="535"/>
      <c r="J32" s="535"/>
      <c r="K32" s="536"/>
      <c r="L32" s="536"/>
      <c r="M32" s="536"/>
      <c r="N32" s="536"/>
      <c r="O32" s="536"/>
      <c r="P32" s="536"/>
      <c r="Q32" s="536"/>
      <c r="R32" s="536"/>
      <c r="S32" s="537"/>
      <c r="T32" s="537"/>
      <c r="U32" s="537"/>
      <c r="V32" s="536"/>
      <c r="W32" s="536"/>
      <c r="X32" s="536"/>
      <c r="Y32" s="536"/>
      <c r="Z32" s="536"/>
      <c r="AA32" s="536"/>
      <c r="AB32" s="536"/>
      <c r="AC32" s="536"/>
      <c r="AD32" s="536"/>
      <c r="AE32" s="1054"/>
      <c r="AF32" s="1055"/>
      <c r="AG32" s="1056"/>
    </row>
    <row r="33" spans="2:33" ht="28.5" customHeight="1">
      <c r="B33" s="1110"/>
      <c r="C33" s="1111"/>
      <c r="D33" s="1111"/>
      <c r="E33" s="1112"/>
      <c r="F33" s="1048"/>
      <c r="G33" s="1049"/>
      <c r="H33" s="535" t="s">
        <v>341</v>
      </c>
      <c r="I33" s="535"/>
      <c r="J33" s="535"/>
      <c r="K33" s="536"/>
      <c r="L33" s="536"/>
      <c r="M33" s="536"/>
      <c r="N33" s="536"/>
      <c r="O33" s="536"/>
      <c r="P33" s="536"/>
      <c r="Q33" s="536"/>
      <c r="R33" s="536"/>
      <c r="S33" s="537"/>
      <c r="T33" s="537"/>
      <c r="U33" s="537"/>
      <c r="V33" s="536"/>
      <c r="W33" s="536"/>
      <c r="X33" s="536"/>
      <c r="Y33" s="536"/>
      <c r="Z33" s="536"/>
      <c r="AA33" s="536"/>
      <c r="AB33" s="536"/>
      <c r="AC33" s="536"/>
      <c r="AD33" s="536"/>
      <c r="AE33" s="1054"/>
      <c r="AF33" s="1055"/>
      <c r="AG33" s="1056"/>
    </row>
    <row r="34" spans="2:33" ht="28.5" customHeight="1">
      <c r="B34" s="1110"/>
      <c r="C34" s="1111"/>
      <c r="D34" s="1111"/>
      <c r="E34" s="1112"/>
      <c r="F34" s="1048"/>
      <c r="G34" s="1049"/>
      <c r="H34" s="535" t="s">
        <v>340</v>
      </c>
      <c r="I34" s="535"/>
      <c r="J34" s="535"/>
      <c r="K34" s="536"/>
      <c r="L34" s="536"/>
      <c r="M34" s="536"/>
      <c r="N34" s="536"/>
      <c r="O34" s="536"/>
      <c r="P34" s="536"/>
      <c r="Q34" s="536"/>
      <c r="R34" s="536"/>
      <c r="S34" s="537"/>
      <c r="T34" s="537"/>
      <c r="U34" s="537"/>
      <c r="V34" s="536"/>
      <c r="W34" s="536"/>
      <c r="X34" s="536"/>
      <c r="Y34" s="536"/>
      <c r="Z34" s="536"/>
      <c r="AA34" s="536"/>
      <c r="AB34" s="536"/>
      <c r="AC34" s="536"/>
      <c r="AD34" s="536"/>
      <c r="AE34" s="1054"/>
      <c r="AF34" s="1055"/>
      <c r="AG34" s="1056"/>
    </row>
    <row r="35" spans="2:33" ht="28.5" customHeight="1">
      <c r="B35" s="1110"/>
      <c r="C35" s="1111"/>
      <c r="D35" s="1111"/>
      <c r="E35" s="1112"/>
      <c r="F35" s="1048"/>
      <c r="G35" s="1049"/>
      <c r="H35" s="538" t="s">
        <v>339</v>
      </c>
      <c r="I35" s="538"/>
      <c r="J35" s="538"/>
      <c r="K35" s="539"/>
      <c r="L35" s="539"/>
      <c r="M35" s="539"/>
      <c r="N35" s="536"/>
      <c r="O35" s="535"/>
      <c r="P35" s="540"/>
      <c r="Q35" s="540"/>
      <c r="R35" s="540"/>
      <c r="S35" s="535"/>
      <c r="T35" s="535"/>
      <c r="U35" s="535"/>
      <c r="V35" s="540"/>
      <c r="W35" s="540"/>
      <c r="X35" s="540"/>
      <c r="Y35" s="540"/>
      <c r="Z35" s="540"/>
      <c r="AA35" s="540"/>
      <c r="AB35" s="540"/>
      <c r="AC35" s="540"/>
      <c r="AD35" s="540"/>
      <c r="AE35" s="1054"/>
      <c r="AF35" s="1055"/>
      <c r="AG35" s="1056"/>
    </row>
    <row r="36" spans="2:33" ht="28.5" customHeight="1">
      <c r="B36" s="1110"/>
      <c r="C36" s="1111"/>
      <c r="D36" s="1111"/>
      <c r="E36" s="1112"/>
      <c r="F36" s="1048"/>
      <c r="G36" s="1049"/>
      <c r="H36" s="535" t="s">
        <v>352</v>
      </c>
      <c r="I36" s="535"/>
      <c r="J36" s="535"/>
      <c r="K36" s="536"/>
      <c r="L36" s="536"/>
      <c r="M36" s="536"/>
      <c r="N36" s="536"/>
      <c r="O36" s="536"/>
      <c r="P36" s="536"/>
      <c r="Q36" s="536"/>
      <c r="R36" s="536"/>
      <c r="S36" s="537"/>
      <c r="T36" s="537"/>
      <c r="U36" s="537"/>
      <c r="V36" s="536"/>
      <c r="W36" s="536"/>
      <c r="X36" s="536"/>
      <c r="Y36" s="536"/>
      <c r="Z36" s="536"/>
      <c r="AA36" s="536"/>
      <c r="AB36" s="536"/>
      <c r="AC36" s="536"/>
      <c r="AD36" s="536"/>
      <c r="AE36" s="1054"/>
      <c r="AF36" s="1055"/>
      <c r="AG36" s="1056"/>
    </row>
    <row r="37" spans="2:33" ht="28.5" customHeight="1">
      <c r="B37" s="1110"/>
      <c r="C37" s="1111"/>
      <c r="D37" s="1111"/>
      <c r="E37" s="1112"/>
      <c r="F37" s="1048"/>
      <c r="G37" s="1049"/>
      <c r="H37" s="541" t="s">
        <v>338</v>
      </c>
      <c r="I37" s="535"/>
      <c r="J37" s="535"/>
      <c r="K37" s="536"/>
      <c r="L37" s="536"/>
      <c r="M37" s="536"/>
      <c r="N37" s="536"/>
      <c r="O37" s="536"/>
      <c r="P37" s="536"/>
      <c r="Q37" s="536"/>
      <c r="R37" s="536"/>
      <c r="S37" s="537"/>
      <c r="T37" s="537"/>
      <c r="U37" s="537"/>
      <c r="V37" s="536"/>
      <c r="W37" s="536"/>
      <c r="X37" s="536"/>
      <c r="Y37" s="536"/>
      <c r="Z37" s="536"/>
      <c r="AA37" s="536"/>
      <c r="AB37" s="536"/>
      <c r="AC37" s="536"/>
      <c r="AD37" s="542"/>
      <c r="AE37" s="1054"/>
      <c r="AF37" s="1055"/>
      <c r="AG37" s="1056"/>
    </row>
    <row r="38" spans="2:33" ht="28.5" customHeight="1">
      <c r="B38" s="1110"/>
      <c r="C38" s="1111"/>
      <c r="D38" s="1111"/>
      <c r="E38" s="1112"/>
      <c r="F38" s="1048"/>
      <c r="G38" s="1049"/>
      <c r="H38" s="519" t="s">
        <v>337</v>
      </c>
      <c r="I38" s="519"/>
      <c r="J38" s="519"/>
      <c r="K38" s="543"/>
      <c r="L38" s="543"/>
      <c r="M38" s="543"/>
      <c r="N38" s="543"/>
      <c r="O38" s="543"/>
      <c r="P38" s="543"/>
      <c r="Q38" s="543"/>
      <c r="R38" s="543"/>
      <c r="S38" s="544"/>
      <c r="T38" s="544"/>
      <c r="U38" s="544"/>
      <c r="V38" s="543"/>
      <c r="W38" s="543"/>
      <c r="X38" s="543"/>
      <c r="Y38" s="543"/>
      <c r="Z38" s="543"/>
      <c r="AA38" s="543"/>
      <c r="AB38" s="543"/>
      <c r="AC38" s="543"/>
      <c r="AD38" s="543"/>
      <c r="AE38" s="1054"/>
      <c r="AF38" s="1055"/>
      <c r="AG38" s="1056"/>
    </row>
    <row r="39" spans="2:33" ht="28.5" customHeight="1">
      <c r="B39" s="1110"/>
      <c r="C39" s="1111"/>
      <c r="D39" s="1111"/>
      <c r="E39" s="1112"/>
      <c r="F39" s="1048"/>
      <c r="G39" s="1049"/>
      <c r="H39" s="545" t="s">
        <v>336</v>
      </c>
      <c r="I39" s="538"/>
      <c r="J39" s="538"/>
      <c r="K39" s="539"/>
      <c r="L39" s="539"/>
      <c r="M39" s="539"/>
      <c r="N39" s="539"/>
      <c r="O39" s="539"/>
      <c r="P39" s="539"/>
      <c r="Q39" s="539"/>
      <c r="R39" s="539"/>
      <c r="S39" s="546"/>
      <c r="T39" s="546"/>
      <c r="U39" s="546"/>
      <c r="V39" s="539"/>
      <c r="W39" s="539"/>
      <c r="X39" s="539"/>
      <c r="Y39" s="539"/>
      <c r="Z39" s="539"/>
      <c r="AA39" s="539"/>
      <c r="AB39" s="539"/>
      <c r="AC39" s="539"/>
      <c r="AD39" s="539"/>
      <c r="AE39" s="1057"/>
      <c r="AF39" s="1058"/>
      <c r="AG39" s="1059"/>
    </row>
    <row r="40" spans="2:33" ht="28.5" customHeight="1">
      <c r="B40" s="1110"/>
      <c r="C40" s="1111"/>
      <c r="D40" s="1111"/>
      <c r="E40" s="1112"/>
      <c r="F40" s="1048"/>
      <c r="G40" s="1049"/>
      <c r="H40" s="541" t="s">
        <v>324</v>
      </c>
      <c r="I40" s="535"/>
      <c r="J40" s="535"/>
      <c r="K40" s="536"/>
      <c r="L40" s="536"/>
      <c r="M40" s="536"/>
      <c r="N40" s="536"/>
      <c r="O40" s="536"/>
      <c r="P40" s="536"/>
      <c r="Q40" s="536"/>
      <c r="R40" s="536"/>
      <c r="S40" s="537"/>
      <c r="T40" s="537"/>
      <c r="U40" s="537"/>
      <c r="V40" s="536"/>
      <c r="W40" s="536"/>
      <c r="X40" s="536"/>
      <c r="Y40" s="536"/>
      <c r="Z40" s="536"/>
      <c r="AA40" s="536"/>
      <c r="AB40" s="536"/>
      <c r="AC40" s="536"/>
      <c r="AD40" s="536"/>
      <c r="AE40" s="1054"/>
      <c r="AF40" s="1055"/>
      <c r="AG40" s="1056"/>
    </row>
    <row r="41" spans="2:33" ht="28.5" customHeight="1">
      <c r="B41" s="1110"/>
      <c r="C41" s="1111"/>
      <c r="D41" s="1111"/>
      <c r="E41" s="1112"/>
      <c r="F41" s="1048"/>
      <c r="G41" s="1049"/>
      <c r="H41" s="547" t="s">
        <v>335</v>
      </c>
      <c r="I41" s="519"/>
      <c r="J41" s="519"/>
      <c r="K41" s="543"/>
      <c r="L41" s="543"/>
      <c r="M41" s="543"/>
      <c r="N41" s="543"/>
      <c r="O41" s="543"/>
      <c r="P41" s="543"/>
      <c r="Q41" s="543"/>
      <c r="R41" s="543"/>
      <c r="S41" s="544"/>
      <c r="T41" s="544"/>
      <c r="U41" s="544"/>
      <c r="V41" s="543"/>
      <c r="W41" s="543"/>
      <c r="X41" s="543"/>
      <c r="Y41" s="543"/>
      <c r="Z41" s="543"/>
      <c r="AA41" s="543"/>
      <c r="AB41" s="543"/>
      <c r="AC41" s="543"/>
      <c r="AD41" s="543"/>
      <c r="AE41" s="1067"/>
      <c r="AF41" s="1068"/>
      <c r="AG41" s="1069"/>
    </row>
    <row r="42" spans="2:33" ht="28.5" customHeight="1" thickBot="1">
      <c r="B42" s="1113"/>
      <c r="C42" s="1114"/>
      <c r="D42" s="1114"/>
      <c r="E42" s="1115"/>
      <c r="F42" s="1050"/>
      <c r="G42" s="1051"/>
      <c r="H42" s="548" t="s">
        <v>333</v>
      </c>
      <c r="I42" s="549"/>
      <c r="J42" s="549"/>
      <c r="K42" s="550"/>
      <c r="L42" s="550"/>
      <c r="M42" s="550"/>
      <c r="N42" s="550"/>
      <c r="O42" s="550"/>
      <c r="P42" s="550"/>
      <c r="Q42" s="550"/>
      <c r="R42" s="550"/>
      <c r="S42" s="551"/>
      <c r="T42" s="551"/>
      <c r="U42" s="551"/>
      <c r="V42" s="550"/>
      <c r="W42" s="550"/>
      <c r="X42" s="550"/>
      <c r="Y42" s="550"/>
      <c r="Z42" s="550"/>
      <c r="AA42" s="550"/>
      <c r="AB42" s="550"/>
      <c r="AC42" s="550"/>
      <c r="AD42" s="550"/>
      <c r="AE42" s="1095"/>
      <c r="AF42" s="1096"/>
      <c r="AG42" s="1097"/>
    </row>
    <row r="43" spans="2:33" s="517" customFormat="1" ht="9.75" customHeight="1"/>
    <row r="44" spans="2:33" s="517" customFormat="1" ht="9.75" customHeight="1" thickBot="1"/>
    <row r="45" spans="2:33" ht="28.5" customHeight="1">
      <c r="B45" s="968" t="s">
        <v>331</v>
      </c>
      <c r="C45" s="1108"/>
      <c r="D45" s="1108"/>
      <c r="E45" s="1109"/>
      <c r="F45" s="1046" t="s">
        <v>351</v>
      </c>
      <c r="G45" s="1047"/>
      <c r="H45" s="552" t="s">
        <v>346</v>
      </c>
      <c r="I45" s="513"/>
      <c r="J45" s="513"/>
      <c r="K45" s="553"/>
      <c r="L45" s="553"/>
      <c r="M45" s="553"/>
      <c r="N45" s="553"/>
      <c r="O45" s="553"/>
      <c r="P45" s="553"/>
      <c r="Q45" s="553"/>
      <c r="R45" s="553"/>
      <c r="S45" s="554"/>
      <c r="T45" s="554"/>
      <c r="U45" s="554"/>
      <c r="V45" s="553"/>
      <c r="W45" s="553"/>
      <c r="X45" s="553"/>
      <c r="Y45" s="553"/>
      <c r="Z45" s="553"/>
      <c r="AA45" s="553"/>
      <c r="AB45" s="553"/>
      <c r="AC45" s="553"/>
      <c r="AD45" s="555"/>
      <c r="AE45" s="1074"/>
      <c r="AF45" s="1075"/>
      <c r="AG45" s="1076"/>
    </row>
    <row r="46" spans="2:33" ht="28.5" customHeight="1">
      <c r="B46" s="1110"/>
      <c r="C46" s="1111"/>
      <c r="D46" s="1111"/>
      <c r="E46" s="1112"/>
      <c r="F46" s="1048"/>
      <c r="G46" s="1049"/>
      <c r="H46" s="519" t="s">
        <v>345</v>
      </c>
      <c r="I46" s="519"/>
      <c r="J46" s="519"/>
      <c r="K46" s="543"/>
      <c r="L46" s="543"/>
      <c r="M46" s="543"/>
      <c r="N46" s="543"/>
      <c r="O46" s="543"/>
      <c r="P46" s="543"/>
      <c r="Q46" s="543"/>
      <c r="R46" s="543"/>
      <c r="S46" s="544"/>
      <c r="T46" s="544"/>
      <c r="U46" s="544"/>
      <c r="V46" s="543"/>
      <c r="W46" s="543"/>
      <c r="X46" s="543"/>
      <c r="Y46" s="543"/>
      <c r="Z46" s="543"/>
      <c r="AA46" s="543"/>
      <c r="AB46" s="543"/>
      <c r="AC46" s="543"/>
      <c r="AD46" s="556"/>
      <c r="AE46" s="1234"/>
      <c r="AF46" s="1068"/>
      <c r="AG46" s="1069"/>
    </row>
    <row r="47" spans="2:33" ht="28.5" customHeight="1">
      <c r="B47" s="1110"/>
      <c r="C47" s="1111"/>
      <c r="D47" s="1111"/>
      <c r="E47" s="1112"/>
      <c r="F47" s="1048"/>
      <c r="G47" s="1049"/>
      <c r="H47" s="519" t="s">
        <v>327</v>
      </c>
      <c r="I47" s="519"/>
      <c r="J47" s="519"/>
      <c r="K47" s="543"/>
      <c r="L47" s="543"/>
      <c r="M47" s="543"/>
      <c r="N47" s="543"/>
      <c r="O47" s="543"/>
      <c r="P47" s="543"/>
      <c r="Q47" s="543"/>
      <c r="R47" s="543"/>
      <c r="S47" s="544"/>
      <c r="T47" s="544"/>
      <c r="U47" s="544"/>
      <c r="V47" s="543"/>
      <c r="W47" s="543"/>
      <c r="X47" s="543"/>
      <c r="Y47" s="543"/>
      <c r="Z47" s="543"/>
      <c r="AA47" s="543"/>
      <c r="AB47" s="543"/>
      <c r="AC47" s="543"/>
      <c r="AD47" s="556"/>
      <c r="AE47" s="1234"/>
      <c r="AF47" s="1068"/>
      <c r="AG47" s="1069"/>
    </row>
    <row r="48" spans="2:33" ht="28.5" customHeight="1">
      <c r="B48" s="1110"/>
      <c r="C48" s="1111"/>
      <c r="D48" s="1111"/>
      <c r="E48" s="1112"/>
      <c r="F48" s="1048"/>
      <c r="G48" s="1049"/>
      <c r="H48" s="519" t="s">
        <v>326</v>
      </c>
      <c r="I48" s="519"/>
      <c r="J48" s="519"/>
      <c r="K48" s="543"/>
      <c r="L48" s="543"/>
      <c r="M48" s="543"/>
      <c r="N48" s="543"/>
      <c r="O48" s="543"/>
      <c r="P48" s="543"/>
      <c r="Q48" s="543"/>
      <c r="R48" s="543"/>
      <c r="S48" s="544"/>
      <c r="T48" s="544"/>
      <c r="U48" s="544"/>
      <c r="V48" s="543"/>
      <c r="W48" s="543"/>
      <c r="X48" s="543"/>
      <c r="Y48" s="543"/>
      <c r="Z48" s="543"/>
      <c r="AA48" s="543"/>
      <c r="AB48" s="543"/>
      <c r="AC48" s="543"/>
      <c r="AD48" s="556"/>
      <c r="AE48" s="1234"/>
      <c r="AF48" s="1068"/>
      <c r="AG48" s="1069"/>
    </row>
    <row r="49" spans="2:33" ht="28.5" customHeight="1">
      <c r="B49" s="1110"/>
      <c r="C49" s="1111"/>
      <c r="D49" s="1111"/>
      <c r="E49" s="1112"/>
      <c r="F49" s="1048"/>
      <c r="G49" s="1049"/>
      <c r="H49" s="535" t="s">
        <v>350</v>
      </c>
      <c r="I49" s="535"/>
      <c r="J49" s="535"/>
      <c r="K49" s="536"/>
      <c r="L49" s="536"/>
      <c r="M49" s="536"/>
      <c r="N49" s="536"/>
      <c r="O49" s="536"/>
      <c r="P49" s="536"/>
      <c r="Q49" s="536"/>
      <c r="R49" s="536"/>
      <c r="S49" s="537"/>
      <c r="T49" s="537"/>
      <c r="U49" s="537"/>
      <c r="V49" s="536"/>
      <c r="W49" s="536"/>
      <c r="X49" s="536"/>
      <c r="Y49" s="536"/>
      <c r="Z49" s="536"/>
      <c r="AA49" s="536"/>
      <c r="AB49" s="536"/>
      <c r="AC49" s="536"/>
      <c r="AD49" s="557"/>
      <c r="AE49" s="1063"/>
      <c r="AF49" s="1055"/>
      <c r="AG49" s="1056"/>
    </row>
    <row r="50" spans="2:33" ht="28.5" customHeight="1">
      <c r="B50" s="1110"/>
      <c r="C50" s="1111"/>
      <c r="D50" s="1111"/>
      <c r="E50" s="1112"/>
      <c r="F50" s="1048"/>
      <c r="G50" s="1049"/>
      <c r="H50" s="535" t="s">
        <v>349</v>
      </c>
      <c r="I50" s="535"/>
      <c r="J50" s="535"/>
      <c r="K50" s="536"/>
      <c r="L50" s="536"/>
      <c r="M50" s="536"/>
      <c r="N50" s="536"/>
      <c r="O50" s="536"/>
      <c r="P50" s="536"/>
      <c r="Q50" s="536"/>
      <c r="R50" s="536"/>
      <c r="S50" s="537"/>
      <c r="T50" s="537"/>
      <c r="U50" s="537"/>
      <c r="V50" s="536"/>
      <c r="W50" s="536"/>
      <c r="X50" s="536"/>
      <c r="Y50" s="536"/>
      <c r="Z50" s="536"/>
      <c r="AA50" s="536"/>
      <c r="AB50" s="536"/>
      <c r="AC50" s="536"/>
      <c r="AD50" s="557"/>
      <c r="AE50" s="1063"/>
      <c r="AF50" s="1055"/>
      <c r="AG50" s="1056"/>
    </row>
    <row r="51" spans="2:33" ht="28.5" customHeight="1">
      <c r="B51" s="1110"/>
      <c r="C51" s="1111"/>
      <c r="D51" s="1111"/>
      <c r="E51" s="1112"/>
      <c r="F51" s="1048"/>
      <c r="G51" s="1049"/>
      <c r="H51" s="535" t="s">
        <v>325</v>
      </c>
      <c r="I51" s="535"/>
      <c r="J51" s="535"/>
      <c r="K51" s="536"/>
      <c r="L51" s="536"/>
      <c r="M51" s="536"/>
      <c r="N51" s="536"/>
      <c r="O51" s="536"/>
      <c r="P51" s="536"/>
      <c r="Q51" s="536"/>
      <c r="R51" s="536"/>
      <c r="S51" s="537"/>
      <c r="T51" s="537"/>
      <c r="U51" s="537"/>
      <c r="V51" s="536"/>
      <c r="W51" s="536"/>
      <c r="X51" s="536"/>
      <c r="Y51" s="536"/>
      <c r="Z51" s="536"/>
      <c r="AA51" s="536"/>
      <c r="AB51" s="536"/>
      <c r="AC51" s="536"/>
      <c r="AD51" s="557"/>
      <c r="AE51" s="1063"/>
      <c r="AF51" s="1055"/>
      <c r="AG51" s="1056"/>
    </row>
    <row r="52" spans="2:33" ht="28.5" customHeight="1">
      <c r="B52" s="1110"/>
      <c r="C52" s="1111"/>
      <c r="D52" s="1111"/>
      <c r="E52" s="1112"/>
      <c r="F52" s="1048"/>
      <c r="G52" s="1049"/>
      <c r="H52" s="538" t="s">
        <v>348</v>
      </c>
      <c r="I52" s="538"/>
      <c r="J52" s="538"/>
      <c r="K52" s="539"/>
      <c r="L52" s="539"/>
      <c r="M52" s="539"/>
      <c r="N52" s="539"/>
      <c r="O52" s="539"/>
      <c r="P52" s="539"/>
      <c r="Q52" s="539"/>
      <c r="R52" s="539"/>
      <c r="S52" s="546"/>
      <c r="T52" s="546"/>
      <c r="U52" s="546"/>
      <c r="V52" s="539"/>
      <c r="W52" s="539"/>
      <c r="X52" s="539"/>
      <c r="Y52" s="539"/>
      <c r="Z52" s="539"/>
      <c r="AA52" s="539"/>
      <c r="AB52" s="539"/>
      <c r="AC52" s="539"/>
      <c r="AD52" s="558"/>
      <c r="AE52" s="1063"/>
      <c r="AF52" s="1055"/>
      <c r="AG52" s="1056"/>
    </row>
    <row r="53" spans="2:33" ht="28.5" customHeight="1" thickBot="1">
      <c r="B53" s="1110"/>
      <c r="C53" s="1111"/>
      <c r="D53" s="1111"/>
      <c r="E53" s="1112"/>
      <c r="F53" s="1072"/>
      <c r="G53" s="1073"/>
      <c r="H53" s="559" t="s">
        <v>324</v>
      </c>
      <c r="I53" s="560"/>
      <c r="J53" s="560"/>
      <c r="K53" s="561"/>
      <c r="L53" s="561"/>
      <c r="M53" s="561"/>
      <c r="N53" s="561"/>
      <c r="O53" s="561"/>
      <c r="P53" s="561"/>
      <c r="Q53" s="561"/>
      <c r="R53" s="561"/>
      <c r="S53" s="562"/>
      <c r="T53" s="562"/>
      <c r="U53" s="562"/>
      <c r="V53" s="561"/>
      <c r="W53" s="561"/>
      <c r="X53" s="561"/>
      <c r="Y53" s="561"/>
      <c r="Z53" s="561"/>
      <c r="AA53" s="561"/>
      <c r="AB53" s="561"/>
      <c r="AC53" s="561"/>
      <c r="AD53" s="563"/>
      <c r="AE53" s="1043"/>
      <c r="AF53" s="1044"/>
      <c r="AG53" s="1045"/>
    </row>
    <row r="54" spans="2:33" ht="28.5" customHeight="1">
      <c r="B54" s="1110"/>
      <c r="C54" s="1111"/>
      <c r="D54" s="1111"/>
      <c r="E54" s="1112"/>
      <c r="F54" s="1129" t="s">
        <v>347</v>
      </c>
      <c r="G54" s="1130"/>
      <c r="H54" s="513" t="s">
        <v>346</v>
      </c>
      <c r="I54" s="513"/>
      <c r="J54" s="513"/>
      <c r="K54" s="553"/>
      <c r="L54" s="553"/>
      <c r="M54" s="553"/>
      <c r="N54" s="553"/>
      <c r="O54" s="553"/>
      <c r="P54" s="553"/>
      <c r="Q54" s="553"/>
      <c r="R54" s="553"/>
      <c r="S54" s="554"/>
      <c r="T54" s="554"/>
      <c r="U54" s="554"/>
      <c r="V54" s="553"/>
      <c r="W54" s="553"/>
      <c r="X54" s="553"/>
      <c r="Y54" s="553"/>
      <c r="Z54" s="553"/>
      <c r="AA54" s="553"/>
      <c r="AB54" s="553"/>
      <c r="AC54" s="553"/>
      <c r="AD54" s="555"/>
      <c r="AE54" s="1074"/>
      <c r="AF54" s="1075"/>
      <c r="AG54" s="1076"/>
    </row>
    <row r="55" spans="2:33" ht="28.5" customHeight="1">
      <c r="B55" s="1110"/>
      <c r="C55" s="1111"/>
      <c r="D55" s="1111"/>
      <c r="E55" s="1112"/>
      <c r="F55" s="1123"/>
      <c r="G55" s="1124"/>
      <c r="H55" s="541" t="s">
        <v>345</v>
      </c>
      <c r="I55" s="535"/>
      <c r="J55" s="535"/>
      <c r="K55" s="536"/>
      <c r="L55" s="536"/>
      <c r="M55" s="536"/>
      <c r="N55" s="536"/>
      <c r="O55" s="536"/>
      <c r="P55" s="536"/>
      <c r="Q55" s="536"/>
      <c r="R55" s="536"/>
      <c r="S55" s="537"/>
      <c r="T55" s="537"/>
      <c r="U55" s="537"/>
      <c r="V55" s="536"/>
      <c r="W55" s="536"/>
      <c r="X55" s="536"/>
      <c r="Y55" s="536"/>
      <c r="Z55" s="536"/>
      <c r="AA55" s="536"/>
      <c r="AB55" s="536"/>
      <c r="AC55" s="536"/>
      <c r="AD55" s="557"/>
      <c r="AE55" s="1063"/>
      <c r="AF55" s="1055"/>
      <c r="AG55" s="1056"/>
    </row>
    <row r="56" spans="2:33" ht="28.5" customHeight="1">
      <c r="B56" s="1110"/>
      <c r="C56" s="1111"/>
      <c r="D56" s="1111"/>
      <c r="E56" s="1112"/>
      <c r="F56" s="1123"/>
      <c r="G56" s="1124"/>
      <c r="H56" s="519" t="s">
        <v>327</v>
      </c>
      <c r="I56" s="519"/>
      <c r="J56" s="519"/>
      <c r="K56" s="543"/>
      <c r="L56" s="543"/>
      <c r="M56" s="543"/>
      <c r="N56" s="543"/>
      <c r="O56" s="543"/>
      <c r="P56" s="543"/>
      <c r="Q56" s="543"/>
      <c r="R56" s="543"/>
      <c r="S56" s="544"/>
      <c r="T56" s="544"/>
      <c r="U56" s="544"/>
      <c r="V56" s="543"/>
      <c r="W56" s="543"/>
      <c r="X56" s="543"/>
      <c r="Y56" s="543"/>
      <c r="Z56" s="543"/>
      <c r="AA56" s="543"/>
      <c r="AB56" s="543"/>
      <c r="AC56" s="543"/>
      <c r="AD56" s="556"/>
      <c r="AE56" s="1234"/>
      <c r="AF56" s="1068"/>
      <c r="AG56" s="1069"/>
    </row>
    <row r="57" spans="2:33" ht="28.5" customHeight="1">
      <c r="B57" s="1110"/>
      <c r="C57" s="1111"/>
      <c r="D57" s="1111"/>
      <c r="E57" s="1112"/>
      <c r="F57" s="1123"/>
      <c r="G57" s="1124"/>
      <c r="H57" s="535" t="s">
        <v>344</v>
      </c>
      <c r="I57" s="535"/>
      <c r="J57" s="535"/>
      <c r="K57" s="536"/>
      <c r="L57" s="536"/>
      <c r="M57" s="536"/>
      <c r="N57" s="536"/>
      <c r="O57" s="536"/>
      <c r="P57" s="536"/>
      <c r="Q57" s="536"/>
      <c r="R57" s="536"/>
      <c r="S57" s="537"/>
      <c r="T57" s="537"/>
      <c r="U57" s="537"/>
      <c r="V57" s="536"/>
      <c r="W57" s="536"/>
      <c r="X57" s="536"/>
      <c r="Y57" s="536"/>
      <c r="Z57" s="536"/>
      <c r="AA57" s="536"/>
      <c r="AB57" s="536"/>
      <c r="AC57" s="536"/>
      <c r="AD57" s="557"/>
      <c r="AE57" s="1063"/>
      <c r="AF57" s="1055"/>
      <c r="AG57" s="1056"/>
    </row>
    <row r="58" spans="2:33" ht="28.5" customHeight="1">
      <c r="B58" s="1110"/>
      <c r="C58" s="1111"/>
      <c r="D58" s="1111"/>
      <c r="E58" s="1112"/>
      <c r="F58" s="1123"/>
      <c r="G58" s="1124"/>
      <c r="H58" s="519" t="s">
        <v>326</v>
      </c>
      <c r="I58" s="519"/>
      <c r="J58" s="519"/>
      <c r="K58" s="543"/>
      <c r="L58" s="543"/>
      <c r="M58" s="543"/>
      <c r="N58" s="543"/>
      <c r="O58" s="543"/>
      <c r="P58" s="543"/>
      <c r="Q58" s="543"/>
      <c r="R58" s="543"/>
      <c r="S58" s="544"/>
      <c r="T58" s="544"/>
      <c r="U58" s="544"/>
      <c r="V58" s="543"/>
      <c r="W58" s="543"/>
      <c r="X58" s="543"/>
      <c r="Y58" s="543"/>
      <c r="Z58" s="543"/>
      <c r="AA58" s="543"/>
      <c r="AB58" s="543"/>
      <c r="AC58" s="543"/>
      <c r="AD58" s="556"/>
      <c r="AE58" s="1063"/>
      <c r="AF58" s="1055"/>
      <c r="AG58" s="1056"/>
    </row>
    <row r="59" spans="2:33" ht="28.5" customHeight="1">
      <c r="B59" s="1110"/>
      <c r="C59" s="1111"/>
      <c r="D59" s="1111"/>
      <c r="E59" s="1112"/>
      <c r="F59" s="1123"/>
      <c r="G59" s="1124"/>
      <c r="H59" s="519" t="s">
        <v>343</v>
      </c>
      <c r="I59" s="519"/>
      <c r="J59" s="519"/>
      <c r="K59" s="543"/>
      <c r="L59" s="543"/>
      <c r="M59" s="543"/>
      <c r="N59" s="543"/>
      <c r="O59" s="543"/>
      <c r="P59" s="543"/>
      <c r="Q59" s="543"/>
      <c r="R59" s="543"/>
      <c r="S59" s="544"/>
      <c r="T59" s="544"/>
      <c r="U59" s="544"/>
      <c r="V59" s="543"/>
      <c r="W59" s="543"/>
      <c r="X59" s="543"/>
      <c r="Y59" s="543"/>
      <c r="Z59" s="543"/>
      <c r="AA59" s="543"/>
      <c r="AB59" s="543"/>
      <c r="AC59" s="543"/>
      <c r="AD59" s="556"/>
      <c r="AE59" s="1063"/>
      <c r="AF59" s="1055"/>
      <c r="AG59" s="1056"/>
    </row>
    <row r="60" spans="2:33" ht="28.5" customHeight="1">
      <c r="B60" s="1110"/>
      <c r="C60" s="1111"/>
      <c r="D60" s="1111"/>
      <c r="E60" s="1112"/>
      <c r="F60" s="1123"/>
      <c r="G60" s="1124"/>
      <c r="H60" s="535" t="s">
        <v>342</v>
      </c>
      <c r="I60" s="535"/>
      <c r="J60" s="535"/>
      <c r="K60" s="536"/>
      <c r="L60" s="536"/>
      <c r="M60" s="536"/>
      <c r="N60" s="536"/>
      <c r="O60" s="536"/>
      <c r="P60" s="536"/>
      <c r="Q60" s="536"/>
      <c r="R60" s="536"/>
      <c r="S60" s="537"/>
      <c r="T60" s="537"/>
      <c r="U60" s="537"/>
      <c r="V60" s="536"/>
      <c r="W60" s="536"/>
      <c r="X60" s="536"/>
      <c r="Y60" s="536"/>
      <c r="Z60" s="536"/>
      <c r="AA60" s="536"/>
      <c r="AB60" s="536"/>
      <c r="AC60" s="536"/>
      <c r="AD60" s="557"/>
      <c r="AE60" s="1063"/>
      <c r="AF60" s="1055"/>
      <c r="AG60" s="1056"/>
    </row>
    <row r="61" spans="2:33" ht="28.5" customHeight="1">
      <c r="B61" s="1110"/>
      <c r="C61" s="1111"/>
      <c r="D61" s="1111"/>
      <c r="E61" s="1112"/>
      <c r="F61" s="1123"/>
      <c r="G61" s="1124"/>
      <c r="H61" s="535" t="s">
        <v>341</v>
      </c>
      <c r="I61" s="535"/>
      <c r="J61" s="535"/>
      <c r="K61" s="536"/>
      <c r="L61" s="536"/>
      <c r="M61" s="536"/>
      <c r="N61" s="536"/>
      <c r="O61" s="536"/>
      <c r="P61" s="536"/>
      <c r="Q61" s="536"/>
      <c r="R61" s="536"/>
      <c r="S61" s="537"/>
      <c r="T61" s="537"/>
      <c r="U61" s="537"/>
      <c r="V61" s="536"/>
      <c r="W61" s="536"/>
      <c r="X61" s="536"/>
      <c r="Y61" s="536"/>
      <c r="Z61" s="536"/>
      <c r="AA61" s="536"/>
      <c r="AB61" s="536"/>
      <c r="AC61" s="536"/>
      <c r="AD61" s="557"/>
      <c r="AE61" s="1063"/>
      <c r="AF61" s="1055"/>
      <c r="AG61" s="1056"/>
    </row>
    <row r="62" spans="2:33" ht="28.5" customHeight="1">
      <c r="B62" s="1110"/>
      <c r="C62" s="1111"/>
      <c r="D62" s="1111"/>
      <c r="E62" s="1112"/>
      <c r="F62" s="1123"/>
      <c r="G62" s="1124"/>
      <c r="H62" s="535" t="s">
        <v>340</v>
      </c>
      <c r="I62" s="535"/>
      <c r="J62" s="535"/>
      <c r="K62" s="536"/>
      <c r="L62" s="536"/>
      <c r="M62" s="536"/>
      <c r="N62" s="536"/>
      <c r="O62" s="536"/>
      <c r="P62" s="536"/>
      <c r="Q62" s="536"/>
      <c r="R62" s="536"/>
      <c r="S62" s="537"/>
      <c r="T62" s="537"/>
      <c r="U62" s="537"/>
      <c r="V62" s="536"/>
      <c r="W62" s="536"/>
      <c r="X62" s="536"/>
      <c r="Y62" s="536"/>
      <c r="Z62" s="536"/>
      <c r="AA62" s="536"/>
      <c r="AB62" s="536"/>
      <c r="AC62" s="536"/>
      <c r="AD62" s="557"/>
      <c r="AE62" s="1063"/>
      <c r="AF62" s="1055"/>
      <c r="AG62" s="1056"/>
    </row>
    <row r="63" spans="2:33" ht="28.5" customHeight="1">
      <c r="B63" s="1110"/>
      <c r="C63" s="1111"/>
      <c r="D63" s="1111"/>
      <c r="E63" s="1112"/>
      <c r="F63" s="1123"/>
      <c r="G63" s="1124"/>
      <c r="H63" s="538" t="s">
        <v>339</v>
      </c>
      <c r="I63" s="538"/>
      <c r="J63" s="538"/>
      <c r="K63" s="539"/>
      <c r="L63" s="539"/>
      <c r="M63" s="539"/>
      <c r="N63" s="539"/>
      <c r="O63" s="535"/>
      <c r="P63" s="540"/>
      <c r="Q63" s="540"/>
      <c r="R63" s="540"/>
      <c r="S63" s="535"/>
      <c r="T63" s="535"/>
      <c r="U63" s="535"/>
      <c r="V63" s="540"/>
      <c r="W63" s="540"/>
      <c r="X63" s="540"/>
      <c r="Y63" s="540"/>
      <c r="Z63" s="540"/>
      <c r="AA63" s="540"/>
      <c r="AB63" s="540"/>
      <c r="AC63" s="540"/>
      <c r="AD63" s="564"/>
      <c r="AE63" s="1063"/>
      <c r="AF63" s="1055"/>
      <c r="AG63" s="1056"/>
    </row>
    <row r="64" spans="2:33" ht="28.5" customHeight="1">
      <c r="B64" s="1110"/>
      <c r="C64" s="1111"/>
      <c r="D64" s="1111"/>
      <c r="E64" s="1112"/>
      <c r="F64" s="1123"/>
      <c r="G64" s="1124"/>
      <c r="H64" s="535" t="s">
        <v>325</v>
      </c>
      <c r="I64" s="535"/>
      <c r="J64" s="535"/>
      <c r="K64" s="536"/>
      <c r="L64" s="536"/>
      <c r="M64" s="536"/>
      <c r="N64" s="536"/>
      <c r="O64" s="536"/>
      <c r="P64" s="536"/>
      <c r="Q64" s="536"/>
      <c r="R64" s="536"/>
      <c r="S64" s="537"/>
      <c r="T64" s="537"/>
      <c r="U64" s="537"/>
      <c r="V64" s="536"/>
      <c r="W64" s="536"/>
      <c r="X64" s="536"/>
      <c r="Y64" s="536"/>
      <c r="Z64" s="536"/>
      <c r="AA64" s="536"/>
      <c r="AB64" s="536"/>
      <c r="AC64" s="536"/>
      <c r="AD64" s="557"/>
      <c r="AE64" s="1063"/>
      <c r="AF64" s="1055"/>
      <c r="AG64" s="1056"/>
    </row>
    <row r="65" spans="2:34" ht="28.5" customHeight="1">
      <c r="B65" s="1110"/>
      <c r="C65" s="1111"/>
      <c r="D65" s="1111"/>
      <c r="E65" s="1112"/>
      <c r="F65" s="1123"/>
      <c r="G65" s="1124"/>
      <c r="H65" s="535" t="s">
        <v>338</v>
      </c>
      <c r="I65" s="538"/>
      <c r="J65" s="538"/>
      <c r="K65" s="539"/>
      <c r="L65" s="539"/>
      <c r="M65" s="539"/>
      <c r="N65" s="539"/>
      <c r="O65" s="539"/>
      <c r="P65" s="539"/>
      <c r="Q65" s="539"/>
      <c r="R65" s="539"/>
      <c r="S65" s="546"/>
      <c r="T65" s="546"/>
      <c r="U65" s="546"/>
      <c r="V65" s="539"/>
      <c r="W65" s="539"/>
      <c r="X65" s="539"/>
      <c r="Y65" s="539"/>
      <c r="Z65" s="539"/>
      <c r="AA65" s="539"/>
      <c r="AB65" s="539"/>
      <c r="AC65" s="539"/>
      <c r="AD65" s="558"/>
      <c r="AE65" s="1063"/>
      <c r="AF65" s="1055"/>
      <c r="AG65" s="1056"/>
    </row>
    <row r="66" spans="2:34" ht="28.5" customHeight="1">
      <c r="B66" s="1110"/>
      <c r="C66" s="1111"/>
      <c r="D66" s="1111"/>
      <c r="E66" s="1112"/>
      <c r="F66" s="1123"/>
      <c r="G66" s="1124"/>
      <c r="H66" s="535" t="s">
        <v>337</v>
      </c>
      <c r="I66" s="535"/>
      <c r="J66" s="535"/>
      <c r="K66" s="536"/>
      <c r="L66" s="536"/>
      <c r="M66" s="536"/>
      <c r="N66" s="536"/>
      <c r="O66" s="536"/>
      <c r="P66" s="536"/>
      <c r="Q66" s="536"/>
      <c r="R66" s="536"/>
      <c r="S66" s="537"/>
      <c r="T66" s="537"/>
      <c r="U66" s="537"/>
      <c r="V66" s="536"/>
      <c r="W66" s="536"/>
      <c r="X66" s="536"/>
      <c r="Y66" s="536"/>
      <c r="Z66" s="536"/>
      <c r="AA66" s="536"/>
      <c r="AB66" s="536"/>
      <c r="AC66" s="536"/>
      <c r="AD66" s="557"/>
      <c r="AE66" s="1063"/>
      <c r="AF66" s="1055"/>
      <c r="AG66" s="1056"/>
    </row>
    <row r="67" spans="2:34" ht="28.5" customHeight="1">
      <c r="B67" s="1110"/>
      <c r="C67" s="1111"/>
      <c r="D67" s="1111"/>
      <c r="E67" s="1112"/>
      <c r="F67" s="1123"/>
      <c r="G67" s="1124"/>
      <c r="H67" s="535" t="s">
        <v>336</v>
      </c>
      <c r="I67" s="538"/>
      <c r="J67" s="538"/>
      <c r="K67" s="539"/>
      <c r="L67" s="539"/>
      <c r="M67" s="539"/>
      <c r="N67" s="539"/>
      <c r="O67" s="539"/>
      <c r="P67" s="539"/>
      <c r="Q67" s="539"/>
      <c r="R67" s="539"/>
      <c r="S67" s="546"/>
      <c r="T67" s="546"/>
      <c r="U67" s="546"/>
      <c r="V67" s="539"/>
      <c r="W67" s="539"/>
      <c r="X67" s="539"/>
      <c r="Y67" s="539"/>
      <c r="Z67" s="539"/>
      <c r="AA67" s="539"/>
      <c r="AB67" s="539"/>
      <c r="AC67" s="539"/>
      <c r="AD67" s="558"/>
      <c r="AE67" s="1063"/>
      <c r="AF67" s="1055"/>
      <c r="AG67" s="1056"/>
    </row>
    <row r="68" spans="2:34" ht="28.5" customHeight="1">
      <c r="B68" s="1110"/>
      <c r="C68" s="1111"/>
      <c r="D68" s="1111"/>
      <c r="E68" s="1112"/>
      <c r="F68" s="1123"/>
      <c r="G68" s="1124"/>
      <c r="H68" s="538" t="s">
        <v>324</v>
      </c>
      <c r="I68" s="538"/>
      <c r="J68" s="538"/>
      <c r="K68" s="539"/>
      <c r="L68" s="539"/>
      <c r="M68" s="539"/>
      <c r="N68" s="539"/>
      <c r="O68" s="539"/>
      <c r="P68" s="539"/>
      <c r="Q68" s="539"/>
      <c r="R68" s="539"/>
      <c r="S68" s="546"/>
      <c r="T68" s="546"/>
      <c r="U68" s="546"/>
      <c r="V68" s="539"/>
      <c r="W68" s="539"/>
      <c r="X68" s="539"/>
      <c r="Y68" s="539"/>
      <c r="Z68" s="539"/>
      <c r="AA68" s="539"/>
      <c r="AB68" s="539"/>
      <c r="AC68" s="539"/>
      <c r="AD68" s="558"/>
      <c r="AE68" s="1098"/>
      <c r="AF68" s="1058"/>
      <c r="AG68" s="1059"/>
    </row>
    <row r="69" spans="2:34" ht="28.5" customHeight="1">
      <c r="B69" s="1110"/>
      <c r="C69" s="1111"/>
      <c r="D69" s="1111"/>
      <c r="E69" s="1112"/>
      <c r="F69" s="1123"/>
      <c r="G69" s="1124"/>
      <c r="H69" s="541" t="s">
        <v>335</v>
      </c>
      <c r="I69" s="535"/>
      <c r="J69" s="535"/>
      <c r="K69" s="536"/>
      <c r="L69" s="536"/>
      <c r="M69" s="536"/>
      <c r="N69" s="536"/>
      <c r="O69" s="536"/>
      <c r="P69" s="536"/>
      <c r="Q69" s="536"/>
      <c r="R69" s="536"/>
      <c r="S69" s="537"/>
      <c r="T69" s="537"/>
      <c r="U69" s="537"/>
      <c r="V69" s="536"/>
      <c r="W69" s="536"/>
      <c r="X69" s="536"/>
      <c r="Y69" s="536"/>
      <c r="Z69" s="536"/>
      <c r="AA69" s="536"/>
      <c r="AB69" s="536"/>
      <c r="AC69" s="536"/>
      <c r="AD69" s="557"/>
      <c r="AE69" s="1063"/>
      <c r="AF69" s="1055"/>
      <c r="AG69" s="1056"/>
    </row>
    <row r="70" spans="2:34" ht="28.5" customHeight="1">
      <c r="B70" s="1110"/>
      <c r="C70" s="1111"/>
      <c r="D70" s="1111"/>
      <c r="E70" s="1112"/>
      <c r="F70" s="1123"/>
      <c r="G70" s="1124"/>
      <c r="H70" s="1116" t="s">
        <v>334</v>
      </c>
      <c r="I70" s="1117"/>
      <c r="J70" s="1117"/>
      <c r="K70" s="1117"/>
      <c r="L70" s="1117"/>
      <c r="M70" s="1117"/>
      <c r="N70" s="1117"/>
      <c r="O70" s="1117"/>
      <c r="P70" s="1117"/>
      <c r="Q70" s="1117"/>
      <c r="R70" s="1117"/>
      <c r="S70" s="1117"/>
      <c r="T70" s="1117"/>
      <c r="U70" s="1117"/>
      <c r="V70" s="1117"/>
      <c r="W70" s="1117"/>
      <c r="X70" s="1117"/>
      <c r="Y70" s="1117"/>
      <c r="Z70" s="1117"/>
      <c r="AA70" s="1117"/>
      <c r="AB70" s="1117"/>
      <c r="AC70" s="1117"/>
      <c r="AD70" s="1118"/>
      <c r="AE70" s="1063"/>
      <c r="AF70" s="1055"/>
      <c r="AG70" s="1056"/>
    </row>
    <row r="71" spans="2:34" ht="28.5" customHeight="1">
      <c r="B71" s="1110"/>
      <c r="C71" s="1111"/>
      <c r="D71" s="1111"/>
      <c r="E71" s="1112"/>
      <c r="F71" s="1131"/>
      <c r="G71" s="1132"/>
      <c r="H71" s="559" t="s">
        <v>333</v>
      </c>
      <c r="I71" s="560"/>
      <c r="J71" s="560"/>
      <c r="K71" s="561"/>
      <c r="L71" s="561"/>
      <c r="M71" s="561"/>
      <c r="N71" s="561"/>
      <c r="O71" s="561"/>
      <c r="P71" s="561"/>
      <c r="Q71" s="561"/>
      <c r="R71" s="561"/>
      <c r="S71" s="562"/>
      <c r="T71" s="562"/>
      <c r="U71" s="562"/>
      <c r="V71" s="561"/>
      <c r="W71" s="561"/>
      <c r="X71" s="561"/>
      <c r="Y71" s="561"/>
      <c r="Z71" s="561"/>
      <c r="AA71" s="561"/>
      <c r="AB71" s="561"/>
      <c r="AC71" s="561"/>
      <c r="AD71" s="563"/>
      <c r="AE71" s="1043"/>
      <c r="AF71" s="1044"/>
      <c r="AG71" s="1045"/>
    </row>
    <row r="72" spans="2:34" ht="28.5" customHeight="1">
      <c r="B72" s="1110"/>
      <c r="C72" s="1111"/>
      <c r="D72" s="1111"/>
      <c r="E72" s="1112"/>
      <c r="F72" s="1121" t="s">
        <v>332</v>
      </c>
      <c r="G72" s="1122"/>
      <c r="H72" s="547" t="s">
        <v>328</v>
      </c>
      <c r="I72" s="519"/>
      <c r="J72" s="519"/>
      <c r="K72" s="543"/>
      <c r="L72" s="543"/>
      <c r="M72" s="543"/>
      <c r="N72" s="543"/>
      <c r="O72" s="543"/>
      <c r="P72" s="543"/>
      <c r="Q72" s="543"/>
      <c r="R72" s="543"/>
      <c r="S72" s="544"/>
      <c r="T72" s="544"/>
      <c r="U72" s="544"/>
      <c r="V72" s="543"/>
      <c r="W72" s="543"/>
      <c r="X72" s="543"/>
      <c r="Y72" s="543"/>
      <c r="Z72" s="543"/>
      <c r="AA72" s="543"/>
      <c r="AB72" s="543"/>
      <c r="AC72" s="543"/>
      <c r="AD72" s="556"/>
      <c r="AE72" s="1052" t="str">
        <f>IF('3_区分3計算表'!$E15="あり","有","無")</f>
        <v>無</v>
      </c>
      <c r="AF72" s="1052"/>
      <c r="AG72" s="1053"/>
    </row>
    <row r="73" spans="2:34" ht="28.5" customHeight="1">
      <c r="B73" s="1110"/>
      <c r="C73" s="1111"/>
      <c r="D73" s="1111"/>
      <c r="E73" s="1112"/>
      <c r="F73" s="1123"/>
      <c r="G73" s="1124"/>
      <c r="H73" s="547" t="s">
        <v>327</v>
      </c>
      <c r="I73" s="519"/>
      <c r="J73" s="519"/>
      <c r="K73" s="543"/>
      <c r="L73" s="543"/>
      <c r="M73" s="543"/>
      <c r="N73" s="543"/>
      <c r="O73" s="543"/>
      <c r="P73" s="543"/>
      <c r="Q73" s="543"/>
      <c r="R73" s="543"/>
      <c r="S73" s="544"/>
      <c r="T73" s="544"/>
      <c r="U73" s="544"/>
      <c r="V73" s="543"/>
      <c r="W73" s="543"/>
      <c r="X73" s="543"/>
      <c r="Y73" s="543"/>
      <c r="Z73" s="543"/>
      <c r="AA73" s="543"/>
      <c r="AB73" s="543"/>
      <c r="AC73" s="543"/>
      <c r="AD73" s="556"/>
      <c r="AE73" s="1101" t="str">
        <f>IF('3_区分3計算表'!$E13="あり","有","無")</f>
        <v>無</v>
      </c>
      <c r="AF73" s="1101"/>
      <c r="AG73" s="1102"/>
    </row>
    <row r="74" spans="2:34" ht="28.5" customHeight="1">
      <c r="B74" s="1110"/>
      <c r="C74" s="1111"/>
      <c r="D74" s="1111"/>
      <c r="E74" s="1112"/>
      <c r="F74" s="1123"/>
      <c r="G74" s="1124"/>
      <c r="H74" s="547" t="s">
        <v>326</v>
      </c>
      <c r="I74" s="519"/>
      <c r="J74" s="519"/>
      <c r="K74" s="543"/>
      <c r="L74" s="543"/>
      <c r="M74" s="543"/>
      <c r="N74" s="543"/>
      <c r="O74" s="543"/>
      <c r="P74" s="543"/>
      <c r="Q74" s="543"/>
      <c r="R74" s="543"/>
      <c r="S74" s="544"/>
      <c r="T74" s="544"/>
      <c r="U74" s="544"/>
      <c r="V74" s="543"/>
      <c r="W74" s="543"/>
      <c r="X74" s="543"/>
      <c r="Y74" s="543"/>
      <c r="Z74" s="543"/>
      <c r="AA74" s="543"/>
      <c r="AB74" s="543"/>
      <c r="AC74" s="543"/>
      <c r="AD74" s="556"/>
      <c r="AE74" s="1101" t="str">
        <f>IF('3_区分3計算表'!$E18="あり","有","無")</f>
        <v>無</v>
      </c>
      <c r="AF74" s="1101"/>
      <c r="AG74" s="1102"/>
    </row>
    <row r="75" spans="2:34" ht="28.5" customHeight="1">
      <c r="B75" s="1110"/>
      <c r="C75" s="1111"/>
      <c r="D75" s="1111"/>
      <c r="E75" s="1112"/>
      <c r="F75" s="1123"/>
      <c r="G75" s="1124"/>
      <c r="H75" s="565" t="s">
        <v>325</v>
      </c>
      <c r="K75" s="524"/>
      <c r="L75" s="524"/>
      <c r="M75" s="524"/>
      <c r="N75" s="524"/>
      <c r="O75" s="524"/>
      <c r="P75" s="524"/>
      <c r="Q75" s="524"/>
      <c r="R75" s="524"/>
      <c r="S75" s="473"/>
      <c r="T75" s="473"/>
      <c r="U75" s="473"/>
      <c r="V75" s="524"/>
      <c r="W75" s="524"/>
      <c r="X75" s="524"/>
      <c r="Y75" s="524"/>
      <c r="Z75" s="524"/>
      <c r="AA75" s="524"/>
      <c r="AB75" s="524"/>
      <c r="AC75" s="524"/>
      <c r="AD75" s="566"/>
      <c r="AE75" s="1101" t="str">
        <f>IF('3_区分3計算表'!$E19="あり","有","無")</f>
        <v>無</v>
      </c>
      <c r="AF75" s="1101"/>
      <c r="AG75" s="1102"/>
    </row>
    <row r="76" spans="2:34" ht="28.5" customHeight="1">
      <c r="B76" s="1110"/>
      <c r="C76" s="1111"/>
      <c r="D76" s="1111"/>
      <c r="E76" s="1112"/>
      <c r="F76" s="1123"/>
      <c r="G76" s="1124"/>
      <c r="H76" s="545" t="s">
        <v>324</v>
      </c>
      <c r="I76" s="538"/>
      <c r="J76" s="538"/>
      <c r="K76" s="539"/>
      <c r="L76" s="539"/>
      <c r="M76" s="539"/>
      <c r="N76" s="539"/>
      <c r="O76" s="539"/>
      <c r="P76" s="539"/>
      <c r="Q76" s="539"/>
      <c r="R76" s="539"/>
      <c r="S76" s="546"/>
      <c r="T76" s="546"/>
      <c r="U76" s="546"/>
      <c r="V76" s="539"/>
      <c r="W76" s="539"/>
      <c r="X76" s="539"/>
      <c r="Y76" s="539"/>
      <c r="Z76" s="539"/>
      <c r="AA76" s="539"/>
      <c r="AB76" s="539"/>
      <c r="AC76" s="539"/>
      <c r="AD76" s="558"/>
      <c r="AE76" s="1127" t="str">
        <f>IF('3_区分3計算表'!$E20="あり","有","無")</f>
        <v>無</v>
      </c>
      <c r="AF76" s="1127"/>
      <c r="AG76" s="1128"/>
    </row>
    <row r="77" spans="2:34" ht="28.5" customHeight="1" thickBot="1">
      <c r="B77" s="1113"/>
      <c r="C77" s="1114"/>
      <c r="D77" s="1114"/>
      <c r="E77" s="1115"/>
      <c r="F77" s="1125"/>
      <c r="G77" s="1126"/>
      <c r="H77" s="1060" t="s">
        <v>323</v>
      </c>
      <c r="I77" s="1061"/>
      <c r="J77" s="1061"/>
      <c r="K77" s="1061"/>
      <c r="L77" s="1061"/>
      <c r="M77" s="1061"/>
      <c r="N77" s="1061"/>
      <c r="O77" s="1061"/>
      <c r="P77" s="1061"/>
      <c r="Q77" s="1061"/>
      <c r="R77" s="1061"/>
      <c r="S77" s="1061"/>
      <c r="T77" s="1061"/>
      <c r="U77" s="1061"/>
      <c r="V77" s="1061"/>
      <c r="W77" s="1061"/>
      <c r="X77" s="1061"/>
      <c r="Y77" s="1061"/>
      <c r="Z77" s="1061"/>
      <c r="AA77" s="1061"/>
      <c r="AB77" s="1061"/>
      <c r="AC77" s="1061"/>
      <c r="AD77" s="1092"/>
      <c r="AE77" s="1093" t="str">
        <f>IF('3_区分3計算表'!$E21="あり","有","無")</f>
        <v>無</v>
      </c>
      <c r="AF77" s="1093"/>
      <c r="AG77" s="1094"/>
    </row>
    <row r="78" spans="2:34" ht="9" customHeight="1">
      <c r="B78" s="517"/>
      <c r="C78" s="517"/>
      <c r="D78" s="517"/>
      <c r="E78" s="517"/>
      <c r="F78" s="517"/>
      <c r="G78" s="517"/>
      <c r="H78" s="517"/>
      <c r="I78" s="517"/>
      <c r="J78" s="517"/>
      <c r="K78" s="517"/>
      <c r="L78" s="517"/>
      <c r="M78" s="517"/>
      <c r="N78" s="517"/>
      <c r="O78" s="517"/>
      <c r="P78" s="517"/>
      <c r="Q78" s="517"/>
      <c r="R78" s="517"/>
      <c r="S78" s="517"/>
      <c r="T78" s="517"/>
      <c r="U78" s="517"/>
      <c r="V78" s="517"/>
      <c r="W78" s="517"/>
      <c r="X78" s="517"/>
      <c r="Y78" s="517"/>
      <c r="Z78" s="517"/>
      <c r="AA78" s="517"/>
      <c r="AB78" s="517"/>
      <c r="AC78" s="517"/>
      <c r="AD78" s="517"/>
      <c r="AE78" s="517"/>
      <c r="AF78" s="517"/>
      <c r="AG78" s="517"/>
      <c r="AH78" s="517"/>
    </row>
    <row r="79" spans="2:34" ht="9" customHeight="1" thickBot="1">
      <c r="B79" s="517"/>
      <c r="C79" s="517"/>
      <c r="D79" s="517"/>
      <c r="E79" s="517"/>
      <c r="F79" s="517"/>
      <c r="G79" s="517"/>
      <c r="H79" s="517"/>
      <c r="I79" s="517"/>
      <c r="J79" s="517"/>
      <c r="K79" s="517"/>
      <c r="L79" s="517"/>
      <c r="M79" s="517"/>
      <c r="N79" s="517"/>
      <c r="O79" s="517"/>
      <c r="P79" s="517"/>
      <c r="Q79" s="517"/>
      <c r="R79" s="517"/>
      <c r="S79" s="517"/>
      <c r="T79" s="517"/>
      <c r="U79" s="517"/>
      <c r="V79" s="517"/>
      <c r="W79" s="517"/>
      <c r="X79" s="517"/>
      <c r="Y79" s="517"/>
      <c r="Z79" s="517"/>
      <c r="AA79" s="517"/>
      <c r="AB79" s="517"/>
      <c r="AC79" s="517"/>
      <c r="AD79" s="517"/>
      <c r="AE79" s="517"/>
      <c r="AF79" s="517"/>
      <c r="AG79" s="517"/>
      <c r="AH79" s="517"/>
    </row>
    <row r="80" spans="2:34" ht="28.5" customHeight="1">
      <c r="B80" s="968" t="s">
        <v>331</v>
      </c>
      <c r="C80" s="1108"/>
      <c r="D80" s="1108"/>
      <c r="E80" s="1109"/>
      <c r="F80" s="1129" t="s">
        <v>330</v>
      </c>
      <c r="G80" s="1130"/>
      <c r="H80" s="552" t="s">
        <v>328</v>
      </c>
      <c r="I80" s="513"/>
      <c r="J80" s="513"/>
      <c r="K80" s="553"/>
      <c r="L80" s="553"/>
      <c r="M80" s="553"/>
      <c r="N80" s="553"/>
      <c r="O80" s="553"/>
      <c r="P80" s="553"/>
      <c r="Q80" s="553"/>
      <c r="R80" s="553"/>
      <c r="S80" s="554"/>
      <c r="T80" s="554"/>
      <c r="U80" s="554"/>
      <c r="V80" s="553"/>
      <c r="W80" s="553"/>
      <c r="X80" s="553"/>
      <c r="Y80" s="553"/>
      <c r="Z80" s="553"/>
      <c r="AA80" s="553"/>
      <c r="AB80" s="553"/>
      <c r="AC80" s="553"/>
      <c r="AD80" s="567"/>
      <c r="AE80" s="1103"/>
      <c r="AF80" s="1075"/>
      <c r="AG80" s="1076"/>
    </row>
    <row r="81" spans="2:33" ht="28.5" customHeight="1">
      <c r="B81" s="1110"/>
      <c r="C81" s="1111"/>
      <c r="D81" s="1111"/>
      <c r="E81" s="1112"/>
      <c r="F81" s="1123"/>
      <c r="G81" s="1124"/>
      <c r="H81" s="565" t="s">
        <v>326</v>
      </c>
      <c r="K81" s="524"/>
      <c r="L81" s="524"/>
      <c r="M81" s="524"/>
      <c r="N81" s="524"/>
      <c r="O81" s="524"/>
      <c r="P81" s="524"/>
      <c r="Q81" s="524"/>
      <c r="R81" s="524"/>
      <c r="S81" s="473"/>
      <c r="T81" s="473"/>
      <c r="U81" s="473"/>
      <c r="V81" s="524"/>
      <c r="W81" s="524"/>
      <c r="X81" s="524"/>
      <c r="Y81" s="524"/>
      <c r="Z81" s="524"/>
      <c r="AA81" s="524"/>
      <c r="AB81" s="524"/>
      <c r="AC81" s="524"/>
      <c r="AD81" s="568"/>
      <c r="AE81" s="1057"/>
      <c r="AF81" s="1058"/>
      <c r="AG81" s="1059"/>
    </row>
    <row r="82" spans="2:33" ht="28.5" customHeight="1">
      <c r="B82" s="1110"/>
      <c r="C82" s="1111"/>
      <c r="D82" s="1111"/>
      <c r="E82" s="1112"/>
      <c r="F82" s="1123"/>
      <c r="G82" s="1124"/>
      <c r="H82" s="545" t="s">
        <v>324</v>
      </c>
      <c r="I82" s="538"/>
      <c r="J82" s="538"/>
      <c r="K82" s="539"/>
      <c r="L82" s="539"/>
      <c r="M82" s="539"/>
      <c r="N82" s="539"/>
      <c r="O82" s="539"/>
      <c r="P82" s="539"/>
      <c r="Q82" s="539"/>
      <c r="R82" s="539"/>
      <c r="S82" s="546"/>
      <c r="T82" s="546"/>
      <c r="U82" s="546"/>
      <c r="V82" s="539"/>
      <c r="W82" s="539"/>
      <c r="X82" s="539"/>
      <c r="Y82" s="539"/>
      <c r="Z82" s="539"/>
      <c r="AA82" s="539"/>
      <c r="AB82" s="539"/>
      <c r="AC82" s="539"/>
      <c r="AD82" s="569"/>
      <c r="AE82" s="1057"/>
      <c r="AF82" s="1058"/>
      <c r="AG82" s="1059"/>
    </row>
    <row r="83" spans="2:33" ht="28.5" customHeight="1">
      <c r="B83" s="1110"/>
      <c r="C83" s="1111"/>
      <c r="D83" s="1111"/>
      <c r="E83" s="1112"/>
      <c r="F83" s="1131"/>
      <c r="G83" s="1132"/>
      <c r="H83" s="1104" t="s">
        <v>323</v>
      </c>
      <c r="I83" s="1105"/>
      <c r="J83" s="1105"/>
      <c r="K83" s="1105"/>
      <c r="L83" s="1105"/>
      <c r="M83" s="1105"/>
      <c r="N83" s="1105"/>
      <c r="O83" s="1105"/>
      <c r="P83" s="1105"/>
      <c r="Q83" s="1105"/>
      <c r="R83" s="1105"/>
      <c r="S83" s="1105"/>
      <c r="T83" s="1105"/>
      <c r="U83" s="1105"/>
      <c r="V83" s="1105"/>
      <c r="W83" s="1105"/>
      <c r="X83" s="1105"/>
      <c r="Y83" s="1105"/>
      <c r="Z83" s="1105"/>
      <c r="AA83" s="1105"/>
      <c r="AB83" s="1105"/>
      <c r="AC83" s="1105"/>
      <c r="AD83" s="1106"/>
      <c r="AE83" s="1107"/>
      <c r="AF83" s="1044"/>
      <c r="AG83" s="1045"/>
    </row>
    <row r="84" spans="2:33" ht="28.5" customHeight="1">
      <c r="B84" s="1110"/>
      <c r="C84" s="1111"/>
      <c r="D84" s="1111"/>
      <c r="E84" s="1112"/>
      <c r="F84" s="1121" t="s">
        <v>329</v>
      </c>
      <c r="G84" s="1122"/>
      <c r="H84" s="547" t="s">
        <v>328</v>
      </c>
      <c r="I84" s="519"/>
      <c r="J84" s="519"/>
      <c r="K84" s="543"/>
      <c r="L84" s="543"/>
      <c r="M84" s="543"/>
      <c r="N84" s="543"/>
      <c r="O84" s="543"/>
      <c r="P84" s="543"/>
      <c r="Q84" s="543"/>
      <c r="R84" s="543"/>
      <c r="S84" s="544"/>
      <c r="T84" s="544"/>
      <c r="U84" s="544"/>
      <c r="V84" s="543"/>
      <c r="W84" s="543"/>
      <c r="X84" s="543"/>
      <c r="Y84" s="543"/>
      <c r="Z84" s="543"/>
      <c r="AA84" s="543"/>
      <c r="AB84" s="543"/>
      <c r="AC84" s="543"/>
      <c r="AD84" s="570"/>
      <c r="AE84" s="1067"/>
      <c r="AF84" s="1068"/>
      <c r="AG84" s="1069"/>
    </row>
    <row r="85" spans="2:33" ht="28.5" customHeight="1">
      <c r="B85" s="1110"/>
      <c r="C85" s="1111"/>
      <c r="D85" s="1111"/>
      <c r="E85" s="1112"/>
      <c r="F85" s="1123"/>
      <c r="G85" s="1124"/>
      <c r="H85" s="541" t="s">
        <v>327</v>
      </c>
      <c r="I85" s="535"/>
      <c r="J85" s="535"/>
      <c r="K85" s="536"/>
      <c r="L85" s="536"/>
      <c r="M85" s="536"/>
      <c r="N85" s="536"/>
      <c r="O85" s="536"/>
      <c r="P85" s="536"/>
      <c r="Q85" s="536"/>
      <c r="R85" s="536"/>
      <c r="S85" s="537"/>
      <c r="T85" s="537"/>
      <c r="U85" s="537"/>
      <c r="V85" s="536"/>
      <c r="W85" s="536"/>
      <c r="X85" s="536"/>
      <c r="Y85" s="536"/>
      <c r="Z85" s="536"/>
      <c r="AA85" s="536"/>
      <c r="AB85" s="536"/>
      <c r="AC85" s="536"/>
      <c r="AD85" s="542"/>
      <c r="AE85" s="1054"/>
      <c r="AF85" s="1055"/>
      <c r="AG85" s="1056"/>
    </row>
    <row r="86" spans="2:33" ht="28.5" customHeight="1">
      <c r="B86" s="1110"/>
      <c r="C86" s="1111"/>
      <c r="D86" s="1111"/>
      <c r="E86" s="1112"/>
      <c r="F86" s="1123"/>
      <c r="G86" s="1124"/>
      <c r="H86" s="547" t="s">
        <v>326</v>
      </c>
      <c r="I86" s="519"/>
      <c r="J86" s="519"/>
      <c r="K86" s="543"/>
      <c r="L86" s="543"/>
      <c r="M86" s="543"/>
      <c r="N86" s="543"/>
      <c r="O86" s="543"/>
      <c r="P86" s="543"/>
      <c r="Q86" s="543"/>
      <c r="R86" s="543"/>
      <c r="S86" s="544"/>
      <c r="T86" s="544"/>
      <c r="U86" s="544"/>
      <c r="V86" s="543"/>
      <c r="W86" s="543"/>
      <c r="X86" s="543"/>
      <c r="Y86" s="543"/>
      <c r="Z86" s="543"/>
      <c r="AA86" s="543"/>
      <c r="AB86" s="543"/>
      <c r="AC86" s="543"/>
      <c r="AD86" s="570"/>
      <c r="AE86" s="1067"/>
      <c r="AF86" s="1068"/>
      <c r="AG86" s="1069"/>
    </row>
    <row r="87" spans="2:33" ht="28.5" customHeight="1">
      <c r="B87" s="1110"/>
      <c r="C87" s="1111"/>
      <c r="D87" s="1111"/>
      <c r="E87" s="1112"/>
      <c r="F87" s="1123"/>
      <c r="G87" s="1124"/>
      <c r="H87" s="545" t="s">
        <v>325</v>
      </c>
      <c r="I87" s="538"/>
      <c r="J87" s="538"/>
      <c r="K87" s="539"/>
      <c r="L87" s="539"/>
      <c r="M87" s="539"/>
      <c r="N87" s="539"/>
      <c r="O87" s="539"/>
      <c r="P87" s="539"/>
      <c r="Q87" s="539"/>
      <c r="R87" s="539"/>
      <c r="S87" s="546"/>
      <c r="T87" s="546"/>
      <c r="U87" s="546"/>
      <c r="V87" s="539"/>
      <c r="W87" s="539"/>
      <c r="X87" s="539"/>
      <c r="Y87" s="539"/>
      <c r="Z87" s="539"/>
      <c r="AA87" s="539"/>
      <c r="AB87" s="539"/>
      <c r="AC87" s="539"/>
      <c r="AD87" s="569"/>
      <c r="AE87" s="1057"/>
      <c r="AF87" s="1058"/>
      <c r="AG87" s="1059"/>
    </row>
    <row r="88" spans="2:33" ht="28.5" customHeight="1">
      <c r="B88" s="1110"/>
      <c r="C88" s="1111"/>
      <c r="D88" s="1111"/>
      <c r="E88" s="1112"/>
      <c r="F88" s="1123"/>
      <c r="G88" s="1124"/>
      <c r="H88" s="545" t="s">
        <v>324</v>
      </c>
      <c r="I88" s="538"/>
      <c r="J88" s="538"/>
      <c r="K88" s="539"/>
      <c r="L88" s="539"/>
      <c r="M88" s="539"/>
      <c r="N88" s="539"/>
      <c r="O88" s="539"/>
      <c r="P88" s="539"/>
      <c r="Q88" s="539"/>
      <c r="R88" s="539"/>
      <c r="S88" s="546"/>
      <c r="T88" s="546"/>
      <c r="U88" s="546"/>
      <c r="V88" s="539"/>
      <c r="W88" s="539"/>
      <c r="X88" s="539"/>
      <c r="Y88" s="539"/>
      <c r="Z88" s="539"/>
      <c r="AA88" s="539"/>
      <c r="AB88" s="539"/>
      <c r="AC88" s="539"/>
      <c r="AD88" s="569"/>
      <c r="AE88" s="1054"/>
      <c r="AF88" s="1055"/>
      <c r="AG88" s="1056"/>
    </row>
    <row r="89" spans="2:33" ht="28.5" customHeight="1" thickBot="1">
      <c r="B89" s="1113"/>
      <c r="C89" s="1114"/>
      <c r="D89" s="1114"/>
      <c r="E89" s="1115"/>
      <c r="F89" s="1125"/>
      <c r="G89" s="1126"/>
      <c r="H89" s="1060" t="s">
        <v>323</v>
      </c>
      <c r="I89" s="1061"/>
      <c r="J89" s="1061"/>
      <c r="K89" s="1061"/>
      <c r="L89" s="1061"/>
      <c r="M89" s="1061"/>
      <c r="N89" s="1061"/>
      <c r="O89" s="1061"/>
      <c r="P89" s="1061"/>
      <c r="Q89" s="1061"/>
      <c r="R89" s="1061"/>
      <c r="S89" s="1061"/>
      <c r="T89" s="1061"/>
      <c r="U89" s="1061"/>
      <c r="V89" s="1061"/>
      <c r="W89" s="1061"/>
      <c r="X89" s="1061"/>
      <c r="Y89" s="1061"/>
      <c r="Z89" s="1061"/>
      <c r="AA89" s="1061"/>
      <c r="AB89" s="1061"/>
      <c r="AC89" s="1061"/>
      <c r="AD89" s="1062"/>
      <c r="AE89" s="1095"/>
      <c r="AF89" s="1096"/>
      <c r="AG89" s="1097"/>
    </row>
    <row r="90" spans="2:33" ht="31.5" customHeight="1">
      <c r="B90" s="1028" t="s">
        <v>322</v>
      </c>
      <c r="C90" s="1077"/>
      <c r="D90" s="1077"/>
      <c r="E90" s="1078"/>
      <c r="F90" s="1082" t="s">
        <v>321</v>
      </c>
      <c r="G90" s="1083"/>
      <c r="H90" s="1083"/>
      <c r="I90" s="1083"/>
      <c r="J90" s="1083"/>
      <c r="K90" s="1083"/>
      <c r="L90" s="1083"/>
      <c r="M90" s="1083"/>
      <c r="N90" s="1083"/>
      <c r="O90" s="1083"/>
      <c r="P90" s="1083"/>
      <c r="Q90" s="1083"/>
      <c r="R90" s="1083"/>
      <c r="S90" s="1083"/>
      <c r="T90" s="1083"/>
      <c r="U90" s="1083"/>
      <c r="V90" s="1083"/>
      <c r="W90" s="1083"/>
      <c r="X90" s="1083"/>
      <c r="Y90" s="1083"/>
      <c r="Z90" s="1084"/>
      <c r="AA90" s="1088" t="s">
        <v>320</v>
      </c>
      <c r="AB90" s="1089"/>
      <c r="AC90" s="1089"/>
      <c r="AD90" s="1089"/>
      <c r="AE90" s="1119"/>
      <c r="AF90" s="1120"/>
      <c r="AG90" s="571" t="s">
        <v>317</v>
      </c>
    </row>
    <row r="91" spans="2:33" ht="31.5" customHeight="1" thickBot="1">
      <c r="B91" s="1079"/>
      <c r="C91" s="1080"/>
      <c r="D91" s="1080"/>
      <c r="E91" s="1081"/>
      <c r="F91" s="1085" t="s">
        <v>319</v>
      </c>
      <c r="G91" s="1086"/>
      <c r="H91" s="1086"/>
      <c r="I91" s="1086"/>
      <c r="J91" s="1086"/>
      <c r="K91" s="1086"/>
      <c r="L91" s="1086"/>
      <c r="M91" s="1086"/>
      <c r="N91" s="1086"/>
      <c r="O91" s="1086"/>
      <c r="P91" s="1086"/>
      <c r="Q91" s="1086"/>
      <c r="R91" s="1086"/>
      <c r="S91" s="1086"/>
      <c r="T91" s="1086"/>
      <c r="U91" s="1086"/>
      <c r="V91" s="1086"/>
      <c r="W91" s="1086"/>
      <c r="X91" s="1086"/>
      <c r="Y91" s="1086"/>
      <c r="Z91" s="1087"/>
      <c r="AA91" s="1099" t="s">
        <v>318</v>
      </c>
      <c r="AB91" s="1100"/>
      <c r="AC91" s="1100"/>
      <c r="AD91" s="1100"/>
      <c r="AE91" s="1090"/>
      <c r="AF91" s="1091"/>
      <c r="AG91" s="572" t="s">
        <v>317</v>
      </c>
    </row>
    <row r="92" spans="2:33" ht="28.5" customHeight="1" thickBot="1">
      <c r="B92" s="573" t="s">
        <v>316</v>
      </c>
      <c r="C92" s="574"/>
      <c r="D92" s="574"/>
      <c r="E92" s="574"/>
      <c r="F92" s="574"/>
      <c r="G92" s="574"/>
      <c r="H92" s="574"/>
      <c r="I92" s="574"/>
      <c r="J92" s="574"/>
      <c r="K92" s="575"/>
      <c r="L92" s="575"/>
      <c r="M92" s="575"/>
      <c r="N92" s="575"/>
      <c r="O92" s="575"/>
      <c r="P92" s="575"/>
      <c r="Q92" s="575"/>
      <c r="R92" s="575"/>
      <c r="S92" s="576"/>
      <c r="T92" s="576"/>
      <c r="U92" s="576"/>
      <c r="V92" s="575"/>
      <c r="W92" s="575"/>
      <c r="X92" s="575"/>
      <c r="Y92" s="575"/>
      <c r="Z92" s="575"/>
      <c r="AA92" s="1232">
        <f>'3_区分3計算表'!$H$24</f>
        <v>2</v>
      </c>
      <c r="AB92" s="1233"/>
      <c r="AC92" s="1233"/>
      <c r="AD92" s="1233"/>
      <c r="AE92" s="1233"/>
      <c r="AF92" s="1233"/>
      <c r="AG92" s="509" t="s">
        <v>312</v>
      </c>
    </row>
    <row r="93" spans="2:33" ht="28.5" customHeight="1">
      <c r="B93" s="1028" t="s">
        <v>315</v>
      </c>
      <c r="C93" s="1029"/>
      <c r="D93" s="1029"/>
      <c r="E93" s="1030"/>
      <c r="F93" s="513" t="s">
        <v>314</v>
      </c>
      <c r="G93" s="513"/>
      <c r="H93" s="513"/>
      <c r="I93" s="513"/>
      <c r="J93" s="513"/>
      <c r="K93" s="553"/>
      <c r="L93" s="553"/>
      <c r="M93" s="553"/>
      <c r="N93" s="553"/>
      <c r="O93" s="553"/>
      <c r="P93" s="553"/>
      <c r="Q93" s="553"/>
      <c r="R93" s="553"/>
      <c r="S93" s="554"/>
      <c r="T93" s="554"/>
      <c r="U93" s="554"/>
      <c r="V93" s="553"/>
      <c r="W93" s="553"/>
      <c r="X93" s="553"/>
      <c r="Y93" s="553"/>
      <c r="Z93" s="553"/>
      <c r="AA93" s="1235" t="str">
        <f>【参考】計算結果!D17</f>
        <v>実人数を入力してください</v>
      </c>
      <c r="AB93" s="1236"/>
      <c r="AC93" s="1236"/>
      <c r="AD93" s="1236"/>
      <c r="AE93" s="1236"/>
      <c r="AF93" s="1236"/>
      <c r="AG93" s="515" t="s">
        <v>312</v>
      </c>
    </row>
    <row r="94" spans="2:33" ht="28.5" customHeight="1" thickBot="1">
      <c r="B94" s="1031"/>
      <c r="C94" s="1032"/>
      <c r="D94" s="1032"/>
      <c r="E94" s="1033"/>
      <c r="F94" s="577" t="s">
        <v>313</v>
      </c>
      <c r="G94" s="578"/>
      <c r="H94" s="578"/>
      <c r="I94" s="578"/>
      <c r="J94" s="579"/>
      <c r="K94" s="579"/>
      <c r="L94" s="579"/>
      <c r="M94" s="579"/>
      <c r="N94" s="579"/>
      <c r="O94" s="579"/>
      <c r="P94" s="579"/>
      <c r="Q94" s="579"/>
      <c r="R94" s="579"/>
      <c r="S94" s="578"/>
      <c r="T94" s="578"/>
      <c r="U94" s="578"/>
      <c r="V94" s="579"/>
      <c r="W94" s="579"/>
      <c r="X94" s="579"/>
      <c r="Y94" s="579"/>
      <c r="Z94" s="579"/>
      <c r="AA94" s="1070" t="str">
        <f>【参考】計算結果!D18</f>
        <v>実人数を入力してください</v>
      </c>
      <c r="AB94" s="1071"/>
      <c r="AC94" s="1071"/>
      <c r="AD94" s="1071"/>
      <c r="AE94" s="1071"/>
      <c r="AF94" s="1071"/>
      <c r="AG94" s="580" t="s">
        <v>312</v>
      </c>
    </row>
    <row r="95" spans="2:33" ht="15" customHeight="1">
      <c r="B95" s="476" t="s">
        <v>311</v>
      </c>
      <c r="C95" s="523"/>
      <c r="D95" s="523"/>
      <c r="E95" s="523"/>
      <c r="F95" s="523"/>
      <c r="G95" s="473"/>
      <c r="H95" s="473"/>
      <c r="I95" s="473"/>
      <c r="J95" s="524"/>
      <c r="K95" s="524"/>
      <c r="L95" s="524"/>
      <c r="M95" s="524"/>
      <c r="N95" s="524"/>
      <c r="O95" s="524"/>
      <c r="P95" s="524"/>
      <c r="Q95" s="524"/>
      <c r="R95" s="524"/>
      <c r="S95" s="473"/>
      <c r="T95" s="473"/>
      <c r="U95" s="473"/>
      <c r="V95" s="524"/>
      <c r="W95" s="524"/>
      <c r="X95" s="524"/>
      <c r="Y95" s="524"/>
      <c r="Z95" s="524"/>
      <c r="AA95" s="524"/>
      <c r="AB95" s="524"/>
      <c r="AC95" s="524"/>
      <c r="AD95" s="524"/>
      <c r="AE95" s="473"/>
      <c r="AF95" s="473"/>
      <c r="AG95" s="473"/>
    </row>
    <row r="96" spans="2:33" ht="15" customHeight="1">
      <c r="B96" s="476" t="s">
        <v>310</v>
      </c>
      <c r="C96" s="523"/>
      <c r="D96" s="523"/>
      <c r="E96" s="523"/>
      <c r="F96" s="523"/>
      <c r="G96" s="473"/>
      <c r="H96" s="473"/>
      <c r="I96" s="473"/>
      <c r="J96" s="524"/>
      <c r="K96" s="524"/>
      <c r="L96" s="524"/>
      <c r="M96" s="524"/>
      <c r="N96" s="524"/>
      <c r="O96" s="524"/>
      <c r="P96" s="524"/>
      <c r="Q96" s="524"/>
      <c r="R96" s="524"/>
      <c r="S96" s="473"/>
      <c r="T96" s="473"/>
      <c r="U96" s="473"/>
      <c r="V96" s="524"/>
      <c r="W96" s="524"/>
      <c r="X96" s="524"/>
      <c r="Y96" s="524"/>
      <c r="Z96" s="524"/>
      <c r="AA96" s="524"/>
      <c r="AB96" s="524"/>
      <c r="AC96" s="524"/>
      <c r="AD96" s="524"/>
      <c r="AE96" s="473"/>
      <c r="AF96" s="473"/>
      <c r="AG96" s="473"/>
    </row>
    <row r="97" spans="1:33" ht="15" customHeight="1">
      <c r="B97" s="476" t="s">
        <v>309</v>
      </c>
      <c r="C97" s="523"/>
      <c r="D97" s="523"/>
      <c r="E97" s="523"/>
      <c r="F97" s="523"/>
      <c r="G97" s="473"/>
      <c r="H97" s="473"/>
      <c r="I97" s="473"/>
      <c r="J97" s="524"/>
      <c r="K97" s="524"/>
      <c r="L97" s="524"/>
      <c r="M97" s="524"/>
      <c r="N97" s="524"/>
      <c r="O97" s="524"/>
      <c r="P97" s="524"/>
      <c r="Q97" s="524"/>
      <c r="R97" s="524"/>
      <c r="S97" s="473"/>
      <c r="T97" s="473"/>
      <c r="U97" s="473"/>
      <c r="V97" s="524"/>
      <c r="W97" s="524"/>
      <c r="X97" s="524"/>
      <c r="Y97" s="524"/>
      <c r="Z97" s="524"/>
      <c r="AA97" s="524"/>
      <c r="AB97" s="524"/>
      <c r="AC97" s="524"/>
      <c r="AD97" s="524"/>
      <c r="AE97" s="473"/>
      <c r="AF97" s="473"/>
      <c r="AG97" s="473"/>
    </row>
    <row r="98" spans="1:33" ht="15" customHeight="1">
      <c r="B98" s="475" t="s">
        <v>308</v>
      </c>
    </row>
    <row r="99" spans="1:33" ht="15" customHeight="1">
      <c r="B99" s="475" t="s">
        <v>307</v>
      </c>
    </row>
    <row r="100" spans="1:33" ht="15" customHeight="1">
      <c r="B100" s="475" t="s">
        <v>306</v>
      </c>
    </row>
    <row r="101" spans="1:33" ht="20.25" customHeight="1">
      <c r="V101" s="480"/>
      <c r="W101" s="480"/>
      <c r="X101" s="480"/>
      <c r="Y101" s="480"/>
      <c r="Z101" s="505"/>
      <c r="AA101" s="505"/>
      <c r="AB101" s="505"/>
      <c r="AC101" s="505"/>
      <c r="AD101" s="505"/>
      <c r="AE101" s="505"/>
      <c r="AF101" s="505"/>
      <c r="AG101" s="505"/>
    </row>
    <row r="102" spans="1:33" ht="20.25" customHeight="1" thickBot="1">
      <c r="A102" s="345"/>
      <c r="B102" s="729" t="s">
        <v>627</v>
      </c>
      <c r="C102" s="729"/>
      <c r="D102" s="729"/>
      <c r="E102" s="729"/>
      <c r="F102" s="729"/>
      <c r="G102" s="729"/>
      <c r="H102" s="729"/>
      <c r="I102" s="729"/>
      <c r="J102" s="729"/>
      <c r="K102" s="729"/>
      <c r="L102" s="729"/>
      <c r="M102" s="729"/>
      <c r="N102" s="729"/>
      <c r="O102" s="729"/>
      <c r="P102" s="729"/>
      <c r="Q102" s="729"/>
      <c r="R102" s="729"/>
      <c r="S102" s="729"/>
      <c r="T102" s="729"/>
      <c r="U102" s="729"/>
      <c r="V102" s="729"/>
      <c r="W102" s="729"/>
      <c r="X102" s="729"/>
      <c r="Y102" s="729"/>
      <c r="Z102" s="729"/>
      <c r="AA102" s="729"/>
      <c r="AB102" s="729"/>
      <c r="AC102" s="729"/>
      <c r="AD102" s="729"/>
      <c r="AE102" s="729"/>
      <c r="AF102" s="729"/>
      <c r="AG102" s="729"/>
    </row>
    <row r="103" spans="1:33" ht="18" customHeight="1" thickBot="1">
      <c r="A103" s="345"/>
      <c r="B103" s="1208" t="s">
        <v>628</v>
      </c>
      <c r="C103" s="1209"/>
      <c r="D103" s="1209"/>
      <c r="E103" s="1209"/>
      <c r="F103" s="1209"/>
      <c r="G103" s="1209"/>
      <c r="H103" s="1209"/>
      <c r="I103" s="1209"/>
      <c r="J103" s="1209"/>
      <c r="K103" s="1209"/>
      <c r="L103" s="1209"/>
      <c r="M103" s="1209"/>
      <c r="N103" s="1209"/>
      <c r="O103" s="1209"/>
      <c r="P103" s="1209"/>
      <c r="Q103" s="1209"/>
      <c r="R103" s="1209"/>
      <c r="S103" s="1209"/>
      <c r="T103" s="1209"/>
      <c r="U103" s="1209"/>
      <c r="V103" s="1209"/>
      <c r="W103" s="1209"/>
      <c r="X103" s="1209"/>
      <c r="Y103" s="1209"/>
      <c r="Z103" s="1209"/>
      <c r="AA103" s="1209"/>
      <c r="AB103" s="1209"/>
      <c r="AC103" s="1209"/>
      <c r="AD103" s="1209"/>
      <c r="AE103" s="1209"/>
      <c r="AF103" s="1209"/>
      <c r="AG103" s="1210"/>
    </row>
    <row r="104" spans="1:33" ht="18" customHeight="1">
      <c r="A104" s="345"/>
      <c r="B104" s="1211"/>
      <c r="C104" s="1213" t="s">
        <v>634</v>
      </c>
      <c r="D104" s="1214"/>
      <c r="E104" s="1214"/>
      <c r="F104" s="1214"/>
      <c r="G104" s="1214"/>
      <c r="H104" s="1214"/>
      <c r="I104" s="1214"/>
      <c r="J104" s="1214"/>
      <c r="K104" s="1214"/>
      <c r="L104" s="1214"/>
      <c r="M104" s="1214"/>
      <c r="N104" s="1214"/>
      <c r="O104" s="1214"/>
      <c r="P104" s="1214"/>
      <c r="Q104" s="1214"/>
      <c r="R104" s="1214"/>
      <c r="S104" s="1214"/>
      <c r="T104" s="1214"/>
      <c r="U104" s="1214"/>
      <c r="V104" s="1214"/>
      <c r="W104" s="1214"/>
      <c r="X104" s="1214"/>
      <c r="Y104" s="1214"/>
      <c r="Z104" s="1215"/>
      <c r="AA104" s="1218"/>
      <c r="AB104" s="1219"/>
      <c r="AC104" s="1219"/>
      <c r="AD104" s="1219"/>
      <c r="AE104" s="1219"/>
      <c r="AF104" s="1219"/>
      <c r="AG104" s="1220"/>
    </row>
    <row r="105" spans="1:33" ht="18" customHeight="1" thickBot="1">
      <c r="A105" s="345"/>
      <c r="B105" s="1212"/>
      <c r="C105" s="1216"/>
      <c r="D105" s="1216"/>
      <c r="E105" s="1216"/>
      <c r="F105" s="1216"/>
      <c r="G105" s="1216"/>
      <c r="H105" s="1216"/>
      <c r="I105" s="1216"/>
      <c r="J105" s="1216"/>
      <c r="K105" s="1216"/>
      <c r="L105" s="1216"/>
      <c r="M105" s="1216"/>
      <c r="N105" s="1216"/>
      <c r="O105" s="1216"/>
      <c r="P105" s="1216"/>
      <c r="Q105" s="1216"/>
      <c r="R105" s="1216"/>
      <c r="S105" s="1216"/>
      <c r="T105" s="1216"/>
      <c r="U105" s="1216"/>
      <c r="V105" s="1216"/>
      <c r="W105" s="1216"/>
      <c r="X105" s="1216"/>
      <c r="Y105" s="1216"/>
      <c r="Z105" s="1217"/>
      <c r="AA105" s="1221"/>
      <c r="AB105" s="1222"/>
      <c r="AC105" s="1222"/>
      <c r="AD105" s="1222"/>
      <c r="AE105" s="1222"/>
      <c r="AF105" s="1222"/>
      <c r="AG105" s="1223"/>
    </row>
    <row r="106" spans="1:33" ht="18" customHeight="1">
      <c r="A106" s="345"/>
      <c r="B106" s="730"/>
      <c r="C106" s="729"/>
      <c r="D106" s="729"/>
      <c r="E106" s="729"/>
      <c r="F106" s="729"/>
      <c r="G106" s="729"/>
      <c r="H106" s="729"/>
      <c r="I106" s="729"/>
      <c r="J106" s="729"/>
      <c r="K106" s="729"/>
      <c r="L106" s="729"/>
      <c r="M106" s="729"/>
      <c r="N106" s="729"/>
      <c r="O106" s="729"/>
      <c r="P106" s="729"/>
      <c r="Q106" s="729"/>
      <c r="R106" s="729"/>
      <c r="S106" s="729"/>
      <c r="T106" s="729"/>
      <c r="U106" s="729"/>
      <c r="V106" s="729"/>
      <c r="W106" s="729"/>
      <c r="X106" s="729"/>
      <c r="Y106" s="729"/>
      <c r="Z106" s="729"/>
      <c r="AA106" s="729"/>
      <c r="AB106" s="729"/>
      <c r="AC106" s="729"/>
      <c r="AD106" s="729"/>
      <c r="AE106" s="729"/>
      <c r="AF106" s="729"/>
      <c r="AG106" s="729"/>
    </row>
    <row r="107" spans="1:33" ht="31.5" customHeight="1">
      <c r="A107" s="345"/>
      <c r="B107" s="1224" t="s">
        <v>629</v>
      </c>
      <c r="C107" s="1225"/>
      <c r="D107" s="1225"/>
      <c r="E107" s="1225"/>
      <c r="F107" s="1225"/>
      <c r="G107" s="1225"/>
      <c r="H107" s="1225"/>
      <c r="I107" s="1225"/>
      <c r="J107" s="1225"/>
      <c r="K107" s="1225"/>
      <c r="L107" s="1225"/>
      <c r="M107" s="1225"/>
      <c r="N107" s="1225"/>
      <c r="O107" s="1225"/>
      <c r="P107" s="1225"/>
      <c r="Q107" s="1225"/>
      <c r="R107" s="1225"/>
      <c r="S107" s="1225"/>
      <c r="T107" s="1225"/>
      <c r="U107" s="1225"/>
      <c r="V107" s="1225"/>
      <c r="W107" s="1225"/>
      <c r="X107" s="1225"/>
      <c r="Y107" s="1225"/>
      <c r="Z107" s="1225"/>
      <c r="AA107" s="1226">
        <f>処遇改善等加算に係る経験年数算定表!L103+処遇改善等加算に係る経験年数算定表!L106</f>
        <v>0</v>
      </c>
      <c r="AB107" s="1227"/>
      <c r="AC107" s="1227"/>
      <c r="AD107" s="1227"/>
      <c r="AE107" s="1227"/>
      <c r="AF107" s="1227"/>
      <c r="AG107" s="731" t="s">
        <v>583</v>
      </c>
    </row>
    <row r="108" spans="1:33" ht="18" customHeight="1" thickBot="1">
      <c r="A108" s="345"/>
      <c r="B108" s="1228" t="s">
        <v>630</v>
      </c>
      <c r="C108" s="1229"/>
      <c r="D108" s="1229"/>
      <c r="E108" s="1229"/>
      <c r="F108" s="1229"/>
      <c r="G108" s="1229"/>
      <c r="H108" s="1229"/>
      <c r="I108" s="1229"/>
      <c r="J108" s="1229"/>
      <c r="K108" s="1229"/>
      <c r="L108" s="1229"/>
      <c r="M108" s="1229"/>
      <c r="N108" s="1229"/>
      <c r="O108" s="1229"/>
      <c r="P108" s="1229"/>
      <c r="Q108" s="1229"/>
      <c r="R108" s="1229"/>
      <c r="S108" s="1229"/>
      <c r="T108" s="1229"/>
      <c r="U108" s="1229"/>
      <c r="V108" s="1229"/>
      <c r="W108" s="1229"/>
      <c r="X108" s="1229"/>
      <c r="Y108" s="1229"/>
      <c r="Z108" s="1229"/>
      <c r="AA108" s="1230" t="str">
        <f>+AA93</f>
        <v>実人数を入力してください</v>
      </c>
      <c r="AB108" s="1231"/>
      <c r="AC108" s="1231"/>
      <c r="AD108" s="1231"/>
      <c r="AE108" s="1231"/>
      <c r="AF108" s="1231"/>
      <c r="AG108" s="732" t="s">
        <v>583</v>
      </c>
    </row>
    <row r="109" spans="1:33" ht="18" customHeight="1" thickTop="1">
      <c r="A109" s="345"/>
      <c r="B109" s="1204" t="s">
        <v>631</v>
      </c>
      <c r="C109" s="1205"/>
      <c r="D109" s="1205"/>
      <c r="E109" s="1205"/>
      <c r="F109" s="1205"/>
      <c r="G109" s="1205"/>
      <c r="H109" s="1205"/>
      <c r="I109" s="1205"/>
      <c r="J109" s="1205"/>
      <c r="K109" s="1205"/>
      <c r="L109" s="1205"/>
      <c r="M109" s="1205"/>
      <c r="N109" s="1205"/>
      <c r="O109" s="1205"/>
      <c r="P109" s="1205"/>
      <c r="Q109" s="1205"/>
      <c r="R109" s="1205"/>
      <c r="S109" s="1205"/>
      <c r="T109" s="1205"/>
      <c r="U109" s="1205"/>
      <c r="V109" s="1205"/>
      <c r="W109" s="1205"/>
      <c r="X109" s="1205"/>
      <c r="Y109" s="1205"/>
      <c r="Z109" s="1205"/>
      <c r="AA109" s="1206">
        <f>+IF(AA107&gt;=AA108,AA107-AA108,0)</f>
        <v>0</v>
      </c>
      <c r="AB109" s="1207"/>
      <c r="AC109" s="1207"/>
      <c r="AD109" s="1207"/>
      <c r="AE109" s="1207"/>
      <c r="AF109" s="1207"/>
      <c r="AG109" s="733" t="s">
        <v>583</v>
      </c>
    </row>
    <row r="110" spans="1:33" ht="18" customHeight="1" thickBot="1">
      <c r="A110" s="345"/>
      <c r="B110" s="1170" t="s">
        <v>632</v>
      </c>
      <c r="C110" s="1171"/>
      <c r="D110" s="1171"/>
      <c r="E110" s="1171"/>
      <c r="F110" s="1171"/>
      <c r="G110" s="1171"/>
      <c r="H110" s="1171"/>
      <c r="I110" s="1171"/>
      <c r="J110" s="1171"/>
      <c r="K110" s="1171"/>
      <c r="L110" s="1171"/>
      <c r="M110" s="1171"/>
      <c r="N110" s="1171"/>
      <c r="O110" s="1171"/>
      <c r="P110" s="1171"/>
      <c r="Q110" s="1171"/>
      <c r="R110" s="1171"/>
      <c r="S110" s="1171"/>
      <c r="T110" s="1171"/>
      <c r="U110" s="1171"/>
      <c r="V110" s="1171"/>
      <c r="W110" s="1171"/>
      <c r="X110" s="1171"/>
      <c r="Y110" s="1171"/>
      <c r="Z110" s="1171"/>
      <c r="AA110" s="1172"/>
      <c r="AB110" s="1173"/>
      <c r="AC110" s="1173"/>
      <c r="AD110" s="1173"/>
      <c r="AE110" s="1173"/>
      <c r="AF110" s="1173"/>
      <c r="AG110" s="734" t="s">
        <v>583</v>
      </c>
    </row>
    <row r="111" spans="1:33" ht="18" customHeight="1" thickTop="1"/>
  </sheetData>
  <dataConsolidate link="1"/>
  <mergeCells count="132">
    <mergeCell ref="AE56:AG56"/>
    <mergeCell ref="AE51:AG51"/>
    <mergeCell ref="AE47:AG47"/>
    <mergeCell ref="AE38:AG38"/>
    <mergeCell ref="AE39:AG39"/>
    <mergeCell ref="AE42:AG42"/>
    <mergeCell ref="F54:G71"/>
    <mergeCell ref="AE48:AG48"/>
    <mergeCell ref="AA93:AF93"/>
    <mergeCell ref="B103:AG103"/>
    <mergeCell ref="B104:B105"/>
    <mergeCell ref="C104:Z105"/>
    <mergeCell ref="AA104:AG105"/>
    <mergeCell ref="B107:Z107"/>
    <mergeCell ref="AA107:AF107"/>
    <mergeCell ref="B108:Z108"/>
    <mergeCell ref="AA108:AF108"/>
    <mergeCell ref="AA92:AF92"/>
    <mergeCell ref="B110:Z110"/>
    <mergeCell ref="AA110:AF110"/>
    <mergeCell ref="B3:AG3"/>
    <mergeCell ref="O8:T8"/>
    <mergeCell ref="U8:AG8"/>
    <mergeCell ref="O9:T9"/>
    <mergeCell ref="U9:AG9"/>
    <mergeCell ref="O10:T10"/>
    <mergeCell ref="U10:AG10"/>
    <mergeCell ref="E6:K6"/>
    <mergeCell ref="B24:L24"/>
    <mergeCell ref="Y14:AE14"/>
    <mergeCell ref="P14:S14"/>
    <mergeCell ref="L14:N14"/>
    <mergeCell ref="B14:G14"/>
    <mergeCell ref="H14:K14"/>
    <mergeCell ref="Q15:V15"/>
    <mergeCell ref="Q16:V16"/>
    <mergeCell ref="B17:P17"/>
    <mergeCell ref="T14:V14"/>
    <mergeCell ref="Q17:V17"/>
    <mergeCell ref="B4:AE4"/>
    <mergeCell ref="B109:Z109"/>
    <mergeCell ref="AA109:AF109"/>
    <mergeCell ref="B19:AG19"/>
    <mergeCell ref="B20:B21"/>
    <mergeCell ref="T25:Z25"/>
    <mergeCell ref="M25:S25"/>
    <mergeCell ref="F26:K28"/>
    <mergeCell ref="N28:R28"/>
    <mergeCell ref="N27:S27"/>
    <mergeCell ref="M24:T24"/>
    <mergeCell ref="F25:L25"/>
    <mergeCell ref="M26:R26"/>
    <mergeCell ref="C20:Z21"/>
    <mergeCell ref="AA20:AG21"/>
    <mergeCell ref="AA25:AG25"/>
    <mergeCell ref="Z26:Z28"/>
    <mergeCell ref="L26:L28"/>
    <mergeCell ref="AG26:AG28"/>
    <mergeCell ref="AA26:AF28"/>
    <mergeCell ref="T26:Y28"/>
    <mergeCell ref="AE55:AG55"/>
    <mergeCell ref="AE59:AG59"/>
    <mergeCell ref="AE58:AG58"/>
    <mergeCell ref="AE61:AG61"/>
    <mergeCell ref="AE57:AG57"/>
    <mergeCell ref="B29:E42"/>
    <mergeCell ref="B45:E77"/>
    <mergeCell ref="H70:AD70"/>
    <mergeCell ref="AE90:AF90"/>
    <mergeCell ref="AE32:AG32"/>
    <mergeCell ref="AE52:AG52"/>
    <mergeCell ref="F84:G89"/>
    <mergeCell ref="F72:G77"/>
    <mergeCell ref="AE76:AG76"/>
    <mergeCell ref="AE60:AG60"/>
    <mergeCell ref="B80:E89"/>
    <mergeCell ref="AE71:AG71"/>
    <mergeCell ref="AE64:AG64"/>
    <mergeCell ref="F80:G83"/>
    <mergeCell ref="AE66:AG66"/>
    <mergeCell ref="AE40:AG40"/>
    <mergeCell ref="AE37:AG37"/>
    <mergeCell ref="AE46:AG46"/>
    <mergeCell ref="AE45:AG45"/>
    <mergeCell ref="AE91:AF91"/>
    <mergeCell ref="AE62:AG62"/>
    <mergeCell ref="AE63:AG63"/>
    <mergeCell ref="AE65:AG65"/>
    <mergeCell ref="AE84:AG84"/>
    <mergeCell ref="AE70:AG70"/>
    <mergeCell ref="AE69:AG69"/>
    <mergeCell ref="AE85:AG85"/>
    <mergeCell ref="H77:AD77"/>
    <mergeCell ref="AE77:AG77"/>
    <mergeCell ref="AE89:AG89"/>
    <mergeCell ref="AE86:AG86"/>
    <mergeCell ref="AE68:AG68"/>
    <mergeCell ref="AE67:AG67"/>
    <mergeCell ref="AA91:AD91"/>
    <mergeCell ref="AE75:AG75"/>
    <mergeCell ref="AE81:AG81"/>
    <mergeCell ref="AE73:AG73"/>
    <mergeCell ref="AE88:AG88"/>
    <mergeCell ref="AE80:AG80"/>
    <mergeCell ref="AE82:AG82"/>
    <mergeCell ref="H83:AD83"/>
    <mergeCell ref="AE83:AG83"/>
    <mergeCell ref="AE74:AG74"/>
    <mergeCell ref="B93:E94"/>
    <mergeCell ref="B25:E28"/>
    <mergeCell ref="AE53:AG53"/>
    <mergeCell ref="F29:G42"/>
    <mergeCell ref="AE72:AG72"/>
    <mergeCell ref="AE34:AG34"/>
    <mergeCell ref="AE87:AG87"/>
    <mergeCell ref="H89:AD89"/>
    <mergeCell ref="AE33:AG33"/>
    <mergeCell ref="AE50:AG50"/>
    <mergeCell ref="AE36:AG36"/>
    <mergeCell ref="AE49:AG49"/>
    <mergeCell ref="AE31:AG31"/>
    <mergeCell ref="AE29:AG29"/>
    <mergeCell ref="AE30:AG30"/>
    <mergeCell ref="AE41:AG41"/>
    <mergeCell ref="AE35:AG35"/>
    <mergeCell ref="AA94:AF94"/>
    <mergeCell ref="F45:G53"/>
    <mergeCell ref="AE54:AG54"/>
    <mergeCell ref="B90:E91"/>
    <mergeCell ref="F90:Z90"/>
    <mergeCell ref="F91:Z91"/>
    <mergeCell ref="AA90:AD90"/>
  </mergeCells>
  <phoneticPr fontId="4"/>
  <dataValidations count="5">
    <dataValidation type="list" allowBlank="1" showInputMessage="1" showErrorMessage="1" sqref="AA20:AG21" xr:uid="{00000000-0002-0000-0200-000001000000}">
      <formula1>$AK$1</formula1>
    </dataValidation>
    <dataValidation type="list" allowBlank="1" showInputMessage="1" showErrorMessage="1" sqref="AF53:AG53 AE45:AE53 AF45:AG51 AE80:AG89 AE54:AG77 AE29:AG42" xr:uid="{00000000-0002-0000-0200-000000000000}">
      <formula1>$AL$1:$AL$2</formula1>
    </dataValidation>
    <dataValidation type="whole" allowBlank="1" showInputMessage="1" showErrorMessage="1" sqref="Q15:V17" xr:uid="{3D5ECE22-4226-4583-A3A7-0CABA82226CC}">
      <formula1>0</formula1>
      <formula2>1000</formula2>
    </dataValidation>
    <dataValidation type="list" allowBlank="1" showInputMessage="1" showErrorMessage="1" sqref="AA104:AG105" xr:uid="{71E948F2-8D2A-43F2-8726-557BEA1D6BB6}">
      <formula1>"該当,非該当"</formula1>
    </dataValidation>
    <dataValidation allowBlank="1" showErrorMessage="1" sqref="AA108:AF108" xr:uid="{4109DABD-67E3-4511-99A1-C75DDEAEB992}"/>
  </dataValidations>
  <printOptions horizontalCentered="1"/>
  <pageMargins left="0.78740157480314965" right="0.78740157480314965" top="0.59055118110236227" bottom="0.59055118110236227" header="0.51181102362204722" footer="0.51181102362204722"/>
  <pageSetup paperSize="9" scale="73" fitToHeight="0" orientation="portrait" r:id="rId1"/>
  <headerFooter alignWithMargins="0"/>
  <rowBreaks count="2" manualBreakCount="2">
    <brk id="43" max="35" man="1"/>
    <brk id="78"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0_基本情報</vt:lpstr>
      <vt:lpstr>1_児童数計算表</vt:lpstr>
      <vt:lpstr>2_区分12加算額計算表</vt:lpstr>
      <vt:lpstr>3_区分3計算表</vt:lpstr>
      <vt:lpstr>処遇改善等加算に係る経験年数算定表</vt:lpstr>
      <vt:lpstr>【参考】計算結果</vt:lpstr>
      <vt:lpstr>様式1</vt:lpstr>
      <vt:lpstr>様式2</vt:lpstr>
      <vt:lpstr>様式3</vt:lpstr>
      <vt:lpstr>様式4</vt:lpstr>
      <vt:lpstr>様式4別添1</vt:lpstr>
      <vt:lpstr>様式4別添2</vt:lpstr>
      <vt:lpstr>様式5</vt:lpstr>
      <vt:lpstr>様式7</vt:lpstr>
      <vt:lpstr>区分12計算</vt:lpstr>
      <vt:lpstr>A単価</vt:lpstr>
      <vt:lpstr>【リスト】</vt:lpstr>
      <vt:lpstr>【リスト】 (2)</vt:lpstr>
      <vt:lpstr>【参考】計算結果!Print_Area</vt:lpstr>
      <vt:lpstr>'0_基本情報'!Print_Area</vt:lpstr>
      <vt:lpstr>'1_児童数計算表'!Print_Area</vt:lpstr>
      <vt:lpstr>'2_区分12加算額計算表'!Print_Area</vt:lpstr>
      <vt:lpstr>'3_区分3計算表'!Print_Area</vt:lpstr>
      <vt:lpstr>処遇改善等加算に係る経験年数算定表!Print_Area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dcterms:modified xsi:type="dcterms:W3CDTF">2025-09-29T06:29:25Z</dcterms:modified>
</cp:coreProperties>
</file>