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子育て支援課共有\幼保施設＞子育支援\05_保育所（給付）関係\02_処遇改善等加算関係\R07\★令和7年度申請・実績報告作業用\★R7様式　京都市改造\"/>
    </mc:Choice>
  </mc:AlternateContent>
  <xr:revisionPtr revIDLastSave="0" documentId="13_ncr:1_{B1599656-5A0D-41B0-A6EA-4B8BC308A45C}" xr6:coauthVersionLast="47" xr6:coauthVersionMax="47" xr10:uidLastSave="{00000000-0000-0000-0000-000000000000}"/>
  <bookViews>
    <workbookView xWindow="28680" yWindow="-120" windowWidth="29040" windowHeight="15720" tabRatio="893" xr2:uid="{6A5CD568-D842-425B-9861-997982E8BD12}"/>
  </bookViews>
  <sheets>
    <sheet name="0_基本情報" sheetId="11" r:id="rId1"/>
    <sheet name="1_児童数計算表" sheetId="8" r:id="rId2"/>
    <sheet name="2_区分12加算額計算表" sheetId="2" r:id="rId3"/>
    <sheet name="3_区分3計算表" sheetId="9" r:id="rId4"/>
    <sheet name="処遇改善等加算に係る経験年数算定表" sheetId="21" r:id="rId5"/>
    <sheet name="【参考】計算結果" sheetId="10" r:id="rId6"/>
    <sheet name="様式1" sheetId="13" r:id="rId7"/>
    <sheet name="様式2" sheetId="14" r:id="rId8"/>
    <sheet name="様式3" sheetId="15" r:id="rId9"/>
    <sheet name="様式4" sheetId="16" r:id="rId10"/>
    <sheet name="様式4別添1" sheetId="17" r:id="rId11"/>
    <sheet name="様式4別添2" sheetId="18" r:id="rId12"/>
    <sheet name="様式5" sheetId="19" r:id="rId13"/>
    <sheet name="様式7" sheetId="20" r:id="rId14"/>
    <sheet name="区分12計算" sheetId="5" r:id="rId15"/>
    <sheet name="単価" sheetId="7" r:id="rId16"/>
    <sheet name="【リスト】" sheetId="3" r:id="rId17"/>
    <sheet name="【リスト】 (2)" sheetId="12" r:id="rId18"/>
  </sheets>
  <externalReferences>
    <externalReference r:id="rId19"/>
    <externalReference r:id="rId20"/>
    <externalReference r:id="rId21"/>
    <externalReference r:id="rId22"/>
  </externalReferences>
  <definedNames>
    <definedName name="_Fill" localSheetId="1" hidden="1">#REF!</definedName>
    <definedName name="_Fill" localSheetId="3" hidden="1">#REF!</definedName>
    <definedName name="_Fill" localSheetId="4" hidden="1">#REF!</definedName>
    <definedName name="_Fill" hidden="1">#REF!</definedName>
    <definedName name="_Key1" localSheetId="1" hidden="1">#REF!</definedName>
    <definedName name="_Key1" localSheetId="4" hidden="1">#REF!</definedName>
    <definedName name="_Key1" hidden="1">#REF!</definedName>
    <definedName name="_Order1" hidden="1">255</definedName>
    <definedName name="_Qr228" localSheetId="4">#REF!</definedName>
    <definedName name="_Qr228">#REF!</definedName>
    <definedName name="_RILL" hidden="1">#REF!</definedName>
    <definedName name="_Sort" localSheetId="1" hidden="1">#REF!</definedName>
    <definedName name="_Sort" localSheetId="3" hidden="1">#REF!</definedName>
    <definedName name="_Sort" localSheetId="4" hidden="1">#REF!</definedName>
    <definedName name="_Sort" hidden="1">#REF!</definedName>
    <definedName name="_SSORT" hidden="1">#REF!</definedName>
    <definedName name="aaaa" localSheetId="4">#REF!</definedName>
    <definedName name="aaaa">#REF!</definedName>
    <definedName name="FAS" localSheetId="1" hidden="1">#REF!</definedName>
    <definedName name="FAS" localSheetId="3" hidden="1">#REF!</definedName>
    <definedName name="FAS" localSheetId="4" hidden="1">#REF!</definedName>
    <definedName name="FAS" hidden="1">#REF!</definedName>
    <definedName name="_xlnm.Print_Area" localSheetId="5">【参考】計算結果!$A$1:$J$30</definedName>
    <definedName name="_xlnm.Print_Area" localSheetId="0">'0_基本情報'!$A$1:$I$48</definedName>
    <definedName name="_xlnm.Print_Area" localSheetId="1">'1_児童数計算表'!$A$1:$Q$55</definedName>
    <definedName name="_xlnm.Print_Area" localSheetId="2">'2_区分12加算額計算表'!$A$1:$J$34</definedName>
    <definedName name="_xlnm.Print_Area" localSheetId="3">'3_区分3計算表'!$A$1:$I$33</definedName>
    <definedName name="_xlnm.Print_Area" localSheetId="4">処遇改善等加算に係る経験年数算定表!$A$1:$AS$108</definedName>
    <definedName name="_xlnm.Print_Area" localSheetId="6">様式1!$A$1:$AL$54</definedName>
    <definedName name="_xlnm.Print_Area" localSheetId="7">様式2!$A$1:$AI$28</definedName>
    <definedName name="_xlnm.Print_Area" localSheetId="8">様式3!$A$1:$AJ$110</definedName>
    <definedName name="_xlnm.Print_Area" localSheetId="9">様式4!$A$1:$AO$44</definedName>
    <definedName name="_xlnm.Print_Area" localSheetId="10">様式4別添1!$A$1:$AG$75</definedName>
    <definedName name="_xlnm.Print_Area" localSheetId="11">様式4別添2!$A$1:$F$20</definedName>
    <definedName name="_xlnm.Print_Area" localSheetId="12">様式5!$A$1:$AB$23</definedName>
    <definedName name="_xlnm.Print_Area" localSheetId="13">様式7!$A$1:$AL$29</definedName>
    <definedName name="_xlnm.Print_Titles" localSheetId="10">様式4別添1!$3:$10</definedName>
    <definedName name="っっｗ" localSheetId="4">#REF!,#REF!,#REF!,#REF!</definedName>
    <definedName name="っっｗ">#REF!,#REF!,#REF!,#REF!</definedName>
    <definedName name="加算率a" localSheetId="4">'[1]2_区分12加算額計算表'!$F$37</definedName>
    <definedName name="加算率a">'2_区分12加算額計算表'!$F$24</definedName>
    <definedName name="加算率b" localSheetId="4">'[1]2_区分12加算額計算表'!$F$38</definedName>
    <definedName name="加算率b">'2_区分12加算額計算表'!$F$25</definedName>
    <definedName name="実施月数" localSheetId="4">'[1]2_区分12加算額計算表'!$C$41</definedName>
    <definedName name="実施月数">'2_区分12加算額計算表'!$C$28</definedName>
    <definedName name="第7号様式" localSheetId="4">#REF!</definedName>
    <definedName name="第7号様式">#REF!</definedName>
    <definedName name="定員" localSheetId="4">#REF!</definedName>
    <definedName name="定員">#REF!</definedName>
    <definedName name="定員Ⅱ" localSheetId="4">#REF!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4">#REF!,#REF!,#REF!,#REF!,#REF!,#REF!,#REF!,#REF!,#REF!,#REF!,#REF!,#REF!,#REF!,#REF!,#REF!,#REF!,#REF!,#REF!,#REF!,#REF!,#REF!,#REF!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4">#REF!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07" i="15" l="1"/>
  <c r="AA108" i="15"/>
  <c r="AA109" i="15"/>
  <c r="AU12" i="21"/>
  <c r="AU16" i="21"/>
  <c r="AU20" i="21"/>
  <c r="AU24" i="21"/>
  <c r="AU28" i="21"/>
  <c r="AU32" i="21"/>
  <c r="AU36" i="21"/>
  <c r="AU40" i="21"/>
  <c r="AU44" i="21"/>
  <c r="AU48" i="21"/>
  <c r="AU52" i="21"/>
  <c r="AU56" i="21"/>
  <c r="AU60" i="21"/>
  <c r="AU64" i="21"/>
  <c r="AU68" i="21"/>
  <c r="AU72" i="21"/>
  <c r="AU76" i="21"/>
  <c r="F6" i="20"/>
  <c r="E6" i="15"/>
  <c r="F6" i="14"/>
  <c r="Z8" i="21"/>
  <c r="AV8" i="21" s="1"/>
  <c r="AC8" i="21"/>
  <c r="AC89" i="21" s="1"/>
  <c r="Z9" i="21"/>
  <c r="AU9" i="21" s="1"/>
  <c r="AC9" i="21"/>
  <c r="AV9" i="21"/>
  <c r="Z10" i="21"/>
  <c r="AU10" i="21" s="1"/>
  <c r="AC10" i="21"/>
  <c r="AV10" i="21"/>
  <c r="Z11" i="21"/>
  <c r="AV11" i="21" s="1"/>
  <c r="AC11" i="21"/>
  <c r="Z12" i="21"/>
  <c r="AV12" i="21" s="1"/>
  <c r="AC12" i="21"/>
  <c r="Z13" i="21"/>
  <c r="AU13" i="21" s="1"/>
  <c r="AC13" i="21"/>
  <c r="AV13" i="21"/>
  <c r="Z14" i="21"/>
  <c r="AU14" i="21" s="1"/>
  <c r="AC14" i="21"/>
  <c r="AV14" i="21"/>
  <c r="Z15" i="21"/>
  <c r="AV15" i="21" s="1"/>
  <c r="AC15" i="21"/>
  <c r="Z16" i="21"/>
  <c r="AV16" i="21" s="1"/>
  <c r="AC16" i="21"/>
  <c r="Z17" i="21"/>
  <c r="AU17" i="21" s="1"/>
  <c r="AC17" i="21"/>
  <c r="AV17" i="21"/>
  <c r="Z18" i="21"/>
  <c r="AU18" i="21" s="1"/>
  <c r="AC18" i="21"/>
  <c r="AV18" i="21"/>
  <c r="Z19" i="21"/>
  <c r="AV19" i="21" s="1"/>
  <c r="AC19" i="21"/>
  <c r="Z20" i="21"/>
  <c r="AV20" i="21" s="1"/>
  <c r="AC20" i="21"/>
  <c r="Z21" i="21"/>
  <c r="AU21" i="21" s="1"/>
  <c r="AC21" i="21"/>
  <c r="AV21" i="21"/>
  <c r="Z22" i="21"/>
  <c r="AU22" i="21" s="1"/>
  <c r="AC22" i="21"/>
  <c r="AV22" i="21"/>
  <c r="Z23" i="21"/>
  <c r="AV23" i="21" s="1"/>
  <c r="AC23" i="21"/>
  <c r="Z24" i="21"/>
  <c r="AV24" i="21" s="1"/>
  <c r="AC24" i="21"/>
  <c r="Z25" i="21"/>
  <c r="AU25" i="21" s="1"/>
  <c r="AC25" i="21"/>
  <c r="AV25" i="21"/>
  <c r="Z26" i="21"/>
  <c r="AU26" i="21" s="1"/>
  <c r="AC26" i="21"/>
  <c r="AV26" i="21"/>
  <c r="Z27" i="21"/>
  <c r="AV27" i="21" s="1"/>
  <c r="AC27" i="21"/>
  <c r="Z28" i="21"/>
  <c r="AV28" i="21" s="1"/>
  <c r="AC28" i="21"/>
  <c r="Z29" i="21"/>
  <c r="AU29" i="21" s="1"/>
  <c r="AC29" i="21"/>
  <c r="AV29" i="21"/>
  <c r="Z30" i="21"/>
  <c r="AU30" i="21" s="1"/>
  <c r="AC30" i="21"/>
  <c r="AV30" i="21"/>
  <c r="Z31" i="21"/>
  <c r="AV31" i="21" s="1"/>
  <c r="AC31" i="21"/>
  <c r="Z32" i="21"/>
  <c r="AV32" i="21" s="1"/>
  <c r="AC32" i="21"/>
  <c r="Z33" i="21"/>
  <c r="AU33" i="21" s="1"/>
  <c r="AC33" i="21"/>
  <c r="AV33" i="21"/>
  <c r="Z34" i="21"/>
  <c r="AU34" i="21" s="1"/>
  <c r="AC34" i="21"/>
  <c r="AV34" i="21"/>
  <c r="Z35" i="21"/>
  <c r="AV35" i="21" s="1"/>
  <c r="AC35" i="21"/>
  <c r="Z36" i="21"/>
  <c r="AV36" i="21" s="1"/>
  <c r="AC36" i="21"/>
  <c r="Z37" i="21"/>
  <c r="AU37" i="21" s="1"/>
  <c r="AC37" i="21"/>
  <c r="AV37" i="21"/>
  <c r="Z38" i="21"/>
  <c r="AU38" i="21" s="1"/>
  <c r="AC38" i="21"/>
  <c r="AV38" i="21"/>
  <c r="Z39" i="21"/>
  <c r="AV39" i="21" s="1"/>
  <c r="AC39" i="21"/>
  <c r="Z40" i="21"/>
  <c r="AV40" i="21" s="1"/>
  <c r="AC40" i="21"/>
  <c r="Z41" i="21"/>
  <c r="AU41" i="21" s="1"/>
  <c r="AC41" i="21"/>
  <c r="AV41" i="21"/>
  <c r="Z42" i="21"/>
  <c r="AU42" i="21" s="1"/>
  <c r="AC42" i="21"/>
  <c r="AV42" i="21"/>
  <c r="Z43" i="21"/>
  <c r="AV43" i="21" s="1"/>
  <c r="AC43" i="21"/>
  <c r="Z44" i="21"/>
  <c r="AV44" i="21" s="1"/>
  <c r="AC44" i="21"/>
  <c r="Z45" i="21"/>
  <c r="AU45" i="21" s="1"/>
  <c r="AC45" i="21"/>
  <c r="AV45" i="21"/>
  <c r="Z46" i="21"/>
  <c r="AU46" i="21" s="1"/>
  <c r="AC46" i="21"/>
  <c r="AV46" i="21"/>
  <c r="Z47" i="21"/>
  <c r="AV47" i="21" s="1"/>
  <c r="AC47" i="21"/>
  <c r="Z48" i="21"/>
  <c r="AV48" i="21" s="1"/>
  <c r="AC48" i="21"/>
  <c r="Z49" i="21"/>
  <c r="AU49" i="21" s="1"/>
  <c r="AC49" i="21"/>
  <c r="AV49" i="21"/>
  <c r="Z50" i="21"/>
  <c r="AU50" i="21" s="1"/>
  <c r="AC50" i="21"/>
  <c r="AV50" i="21"/>
  <c r="Z51" i="21"/>
  <c r="AV51" i="21" s="1"/>
  <c r="AC51" i="21"/>
  <c r="Z52" i="21"/>
  <c r="AV52" i="21" s="1"/>
  <c r="AC52" i="21"/>
  <c r="Z53" i="21"/>
  <c r="AU53" i="21" s="1"/>
  <c r="AC53" i="21"/>
  <c r="AV53" i="21"/>
  <c r="Z54" i="21"/>
  <c r="AU54" i="21" s="1"/>
  <c r="AC54" i="21"/>
  <c r="Z55" i="21"/>
  <c r="AV55" i="21" s="1"/>
  <c r="AC55" i="21"/>
  <c r="Z56" i="21"/>
  <c r="AC56" i="21"/>
  <c r="AV56" i="21"/>
  <c r="Z57" i="21"/>
  <c r="AU57" i="21" s="1"/>
  <c r="AC57" i="21"/>
  <c r="AV57" i="21"/>
  <c r="Z58" i="21"/>
  <c r="AU58" i="21" s="1"/>
  <c r="AC58" i="21"/>
  <c r="Z59" i="21"/>
  <c r="AV59" i="21" s="1"/>
  <c r="AC59" i="21"/>
  <c r="Z60" i="21"/>
  <c r="AC60" i="21"/>
  <c r="AV60" i="21"/>
  <c r="Z61" i="21"/>
  <c r="AU61" i="21" s="1"/>
  <c r="AC61" i="21"/>
  <c r="AV61" i="21"/>
  <c r="Z62" i="21"/>
  <c r="AU62" i="21" s="1"/>
  <c r="AC62" i="21"/>
  <c r="Z63" i="21"/>
  <c r="AV63" i="21" s="1"/>
  <c r="AC63" i="21"/>
  <c r="Z64" i="21"/>
  <c r="AC64" i="21"/>
  <c r="AV64" i="21"/>
  <c r="Z65" i="21"/>
  <c r="AU65" i="21" s="1"/>
  <c r="AC65" i="21"/>
  <c r="AV65" i="21"/>
  <c r="Z66" i="21"/>
  <c r="AU66" i="21" s="1"/>
  <c r="AC66" i="21"/>
  <c r="Z67" i="21"/>
  <c r="AV67" i="21" s="1"/>
  <c r="AC67" i="21"/>
  <c r="Z68" i="21"/>
  <c r="AC68" i="21"/>
  <c r="AV68" i="21"/>
  <c r="Z69" i="21"/>
  <c r="AU69" i="21" s="1"/>
  <c r="AC69" i="21"/>
  <c r="AV69" i="21"/>
  <c r="Z70" i="21"/>
  <c r="AU70" i="21" s="1"/>
  <c r="AC70" i="21"/>
  <c r="Z71" i="21"/>
  <c r="AV71" i="21" s="1"/>
  <c r="AC71" i="21"/>
  <c r="Z72" i="21"/>
  <c r="AC72" i="21"/>
  <c r="AV72" i="21"/>
  <c r="Z73" i="21"/>
  <c r="AU73" i="21" s="1"/>
  <c r="AC73" i="21"/>
  <c r="AV73" i="21"/>
  <c r="Z74" i="21"/>
  <c r="AU74" i="21" s="1"/>
  <c r="AC74" i="21"/>
  <c r="Z75" i="21"/>
  <c r="AV75" i="21" s="1"/>
  <c r="AC75" i="21"/>
  <c r="Z76" i="21"/>
  <c r="AC76" i="21"/>
  <c r="AV76" i="21"/>
  <c r="Z77" i="21"/>
  <c r="AU77" i="21" s="1"/>
  <c r="AC77" i="21"/>
  <c r="AV77" i="21"/>
  <c r="Z78" i="21"/>
  <c r="AU78" i="21" s="1"/>
  <c r="AC78" i="21"/>
  <c r="Z79" i="21"/>
  <c r="AU79" i="21" s="1"/>
  <c r="AC79" i="21"/>
  <c r="Z80" i="21"/>
  <c r="AU80" i="21" s="1"/>
  <c r="AC80" i="21"/>
  <c r="Z81" i="21"/>
  <c r="AU81" i="21" s="1"/>
  <c r="AC81" i="21"/>
  <c r="Z82" i="21"/>
  <c r="AC82" i="21"/>
  <c r="AU82" i="21"/>
  <c r="Z83" i="21"/>
  <c r="AU83" i="21" s="1"/>
  <c r="AC83" i="21"/>
  <c r="Z84" i="21"/>
  <c r="AU84" i="21" s="1"/>
  <c r="AC84" i="21"/>
  <c r="Z85" i="21"/>
  <c r="AC85" i="21"/>
  <c r="AU85" i="21"/>
  <c r="Z86" i="21"/>
  <c r="AU86" i="21" s="1"/>
  <c r="AC86" i="21"/>
  <c r="Z87" i="21"/>
  <c r="AU87" i="21" s="1"/>
  <c r="AC87" i="21"/>
  <c r="I89" i="21"/>
  <c r="Z89" i="21"/>
  <c r="AF90" i="21"/>
  <c r="AU90" i="21" s="1"/>
  <c r="AV74" i="21" l="1"/>
  <c r="AV70" i="21"/>
  <c r="AV66" i="21"/>
  <c r="AV62" i="21"/>
  <c r="AV58" i="21"/>
  <c r="AV54" i="21"/>
  <c r="AV88" i="21" s="1"/>
  <c r="L106" i="21" s="1"/>
  <c r="D24" i="10" s="1"/>
  <c r="AU75" i="21"/>
  <c r="AU71" i="21"/>
  <c r="AU67" i="21"/>
  <c r="AU63" i="21"/>
  <c r="AU59" i="21"/>
  <c r="AU55" i="21"/>
  <c r="AU51" i="21"/>
  <c r="AU47" i="21"/>
  <c r="AU43" i="21"/>
  <c r="AU39" i="21"/>
  <c r="AU35" i="21"/>
  <c r="AU31" i="21"/>
  <c r="AU27" i="21"/>
  <c r="AU23" i="21"/>
  <c r="AU19" i="21"/>
  <c r="AU15" i="21"/>
  <c r="AU11" i="21"/>
  <c r="AU8" i="21"/>
  <c r="AU88" i="21" s="1"/>
  <c r="L103" i="21" s="1"/>
  <c r="D23" i="10" s="1"/>
  <c r="D25" i="10" s="1"/>
  <c r="D26" i="10" s="1"/>
  <c r="I51" i="8" l="1"/>
  <c r="J51" i="8"/>
  <c r="K51" i="8"/>
  <c r="L51" i="8"/>
  <c r="M51" i="8"/>
  <c r="N51" i="8"/>
  <c r="O51" i="8"/>
  <c r="P51" i="8"/>
  <c r="I36" i="8"/>
  <c r="J36" i="8"/>
  <c r="K36" i="8"/>
  <c r="L36" i="8"/>
  <c r="M36" i="8"/>
  <c r="N36" i="8"/>
  <c r="O36" i="8"/>
  <c r="P36" i="8"/>
  <c r="I24" i="8"/>
  <c r="J24" i="8"/>
  <c r="K24" i="8"/>
  <c r="L24" i="8"/>
  <c r="M24" i="8"/>
  <c r="N24" i="8"/>
  <c r="O24" i="8"/>
  <c r="P24" i="8"/>
  <c r="B35" i="11"/>
  <c r="AX51" i="17"/>
  <c r="AW51" i="17"/>
  <c r="AV51" i="17"/>
  <c r="AU51" i="17"/>
  <c r="AT51" i="17"/>
  <c r="AS51" i="17"/>
  <c r="AR51" i="17"/>
  <c r="AQ51" i="17"/>
  <c r="AX50" i="17"/>
  <c r="AW50" i="17"/>
  <c r="AV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AI11" i="17"/>
  <c r="S61" i="17" l="1"/>
  <c r="M50" i="13" l="1"/>
  <c r="AE87" i="15" l="1"/>
  <c r="AA26" i="15"/>
  <c r="T26" i="15"/>
  <c r="M26" i="15"/>
  <c r="F26" i="15"/>
  <c r="M24" i="15"/>
  <c r="C50" i="13"/>
  <c r="C16" i="13"/>
  <c r="U9" i="13"/>
  <c r="Y10" i="20" s="1"/>
  <c r="U8" i="13"/>
  <c r="V9" i="14" s="1"/>
  <c r="Y8" i="20"/>
  <c r="X3" i="20"/>
  <c r="A2" i="19"/>
  <c r="F18" i="18"/>
  <c r="E18" i="18"/>
  <c r="T80" i="17"/>
  <c r="AC61" i="17"/>
  <c r="AA61" i="17"/>
  <c r="X61" i="17"/>
  <c r="W61" i="17"/>
  <c r="V61" i="17"/>
  <c r="U61" i="17"/>
  <c r="T61" i="17"/>
  <c r="X63" i="17" s="1"/>
  <c r="Y63" i="17" s="1"/>
  <c r="AD61" i="17"/>
  <c r="AD63" i="17" s="1"/>
  <c r="P61" i="17"/>
  <c r="O61" i="17"/>
  <c r="K61" i="17"/>
  <c r="Q61" i="17" s="1"/>
  <c r="T60" i="17"/>
  <c r="A60" i="17"/>
  <c r="T59" i="17"/>
  <c r="A59" i="17"/>
  <c r="T58" i="17"/>
  <c r="A58" i="17"/>
  <c r="T57" i="17"/>
  <c r="A57" i="17"/>
  <c r="T56" i="17"/>
  <c r="A56" i="17"/>
  <c r="T55" i="17"/>
  <c r="A55" i="17"/>
  <c r="T54" i="17"/>
  <c r="A54" i="17"/>
  <c r="T53" i="17"/>
  <c r="A53" i="17"/>
  <c r="T52" i="17"/>
  <c r="A52" i="17"/>
  <c r="T51" i="17"/>
  <c r="A51" i="17"/>
  <c r="T50" i="17"/>
  <c r="A50" i="17"/>
  <c r="T49" i="17"/>
  <c r="A49" i="17"/>
  <c r="T48" i="17"/>
  <c r="A48" i="17"/>
  <c r="T47" i="17"/>
  <c r="A47" i="17"/>
  <c r="T46" i="17"/>
  <c r="A46" i="17"/>
  <c r="T45" i="17"/>
  <c r="A45" i="17"/>
  <c r="T44" i="17"/>
  <c r="A44" i="17"/>
  <c r="T43" i="17"/>
  <c r="A43" i="17"/>
  <c r="T42" i="17"/>
  <c r="A42" i="17"/>
  <c r="T41" i="17"/>
  <c r="A41" i="17"/>
  <c r="T40" i="17"/>
  <c r="A40" i="17"/>
  <c r="T39" i="17"/>
  <c r="A39" i="17"/>
  <c r="T38" i="17"/>
  <c r="A38" i="17"/>
  <c r="T37" i="17"/>
  <c r="A37" i="17"/>
  <c r="T36" i="17"/>
  <c r="A36" i="17"/>
  <c r="T35" i="17"/>
  <c r="A35" i="17"/>
  <c r="T34" i="17"/>
  <c r="A34" i="17"/>
  <c r="T33" i="17"/>
  <c r="A33" i="17"/>
  <c r="T32" i="17"/>
  <c r="A32" i="17"/>
  <c r="T31" i="17"/>
  <c r="A31" i="17"/>
  <c r="T30" i="17"/>
  <c r="A30" i="17"/>
  <c r="T29" i="17"/>
  <c r="A29" i="17"/>
  <c r="T28" i="17"/>
  <c r="A28" i="17"/>
  <c r="T27" i="17"/>
  <c r="A27" i="17"/>
  <c r="T26" i="17"/>
  <c r="A26" i="17"/>
  <c r="T25" i="17"/>
  <c r="A25" i="17"/>
  <c r="T24" i="17"/>
  <c r="A24" i="17"/>
  <c r="T23" i="17"/>
  <c r="A23" i="17"/>
  <c r="T22" i="17"/>
  <c r="A22" i="17"/>
  <c r="T21" i="17"/>
  <c r="A21" i="17"/>
  <c r="T20" i="17"/>
  <c r="A20" i="17"/>
  <c r="T19" i="17"/>
  <c r="A19" i="17"/>
  <c r="T18" i="17"/>
  <c r="A18" i="17"/>
  <c r="T17" i="17"/>
  <c r="A17" i="17"/>
  <c r="T16" i="17"/>
  <c r="A16" i="17"/>
  <c r="T15" i="17"/>
  <c r="A15" i="17"/>
  <c r="T14" i="17"/>
  <c r="A14" i="17"/>
  <c r="T13" i="17"/>
  <c r="A13" i="17"/>
  <c r="T12" i="17"/>
  <c r="A12" i="17"/>
  <c r="T11" i="17"/>
  <c r="A11" i="17"/>
  <c r="N38" i="16"/>
  <c r="N37" i="16"/>
  <c r="Y29" i="16"/>
  <c r="Y28" i="16"/>
  <c r="Y27" i="16"/>
  <c r="Y26" i="16"/>
  <c r="Y25" i="16"/>
  <c r="Y24" i="16"/>
  <c r="Y22" i="16"/>
  <c r="Y21" i="16"/>
  <c r="Y20" i="16"/>
  <c r="BA19" i="16"/>
  <c r="Y18" i="16"/>
  <c r="W13" i="16"/>
  <c r="W12" i="16" s="1"/>
  <c r="X4" i="16"/>
  <c r="B2" i="16"/>
  <c r="AN17" i="15"/>
  <c r="AN16" i="15"/>
  <c r="AN15" i="15"/>
  <c r="T14" i="15"/>
  <c r="L14" i="15"/>
  <c r="U8" i="15"/>
  <c r="O4" i="19" s="1"/>
  <c r="B3" i="15"/>
  <c r="V8" i="14"/>
  <c r="B2" i="14"/>
  <c r="B2" i="13"/>
  <c r="U10" i="15" l="1"/>
  <c r="O6" i="19" s="1"/>
  <c r="X6" i="16"/>
  <c r="Y23" i="16"/>
  <c r="E2" i="18"/>
  <c r="U9" i="15"/>
  <c r="O5" i="19" s="1"/>
  <c r="Y9" i="20"/>
  <c r="X5" i="16"/>
  <c r="AF1" i="17" s="1"/>
  <c r="V10" i="14"/>
  <c r="N13" i="16"/>
  <c r="N12" i="16" s="1"/>
  <c r="AF14" i="15"/>
  <c r="Y19" i="16" l="1"/>
  <c r="Y17" i="16" s="1"/>
  <c r="AJ17" i="16" s="1"/>
  <c r="AZ19" i="16"/>
  <c r="M3" i="8" l="1"/>
  <c r="E13" i="11"/>
  <c r="E17" i="11"/>
  <c r="E21" i="11"/>
  <c r="D30" i="11"/>
  <c r="E33" i="11"/>
  <c r="H36" i="11" l="1"/>
  <c r="H43" i="11"/>
  <c r="H42" i="11"/>
  <c r="H40" i="11"/>
  <c r="H47" i="11"/>
  <c r="H39" i="11"/>
  <c r="H38" i="11"/>
  <c r="H37" i="11"/>
  <c r="L20" i="9"/>
  <c r="L18" i="9"/>
  <c r="L12" i="9"/>
  <c r="L10" i="9"/>
  <c r="L19" i="9"/>
  <c r="L21" i="9"/>
  <c r="L22" i="9"/>
  <c r="L11" i="9"/>
  <c r="L13" i="9"/>
  <c r="L14" i="9"/>
  <c r="D18" i="10"/>
  <c r="AA94" i="15" l="1"/>
  <c r="H41" i="11"/>
  <c r="H44" i="11"/>
  <c r="H45" i="11" s="1"/>
  <c r="H46" i="11" s="1"/>
  <c r="A28" i="10"/>
  <c r="A22" i="10"/>
  <c r="E21" i="9"/>
  <c r="E20" i="9"/>
  <c r="E13" i="9"/>
  <c r="D5" i="9"/>
  <c r="H32" i="9"/>
  <c r="H19" i="9"/>
  <c r="G14" i="9"/>
  <c r="H14" i="9" s="1"/>
  <c r="G11" i="9"/>
  <c r="H11" i="9" s="1"/>
  <c r="G10" i="9"/>
  <c r="H10" i="9" s="1"/>
  <c r="M24" i="2"/>
  <c r="M23" i="2"/>
  <c r="M22" i="2"/>
  <c r="M21" i="2"/>
  <c r="M20" i="2"/>
  <c r="M19" i="2"/>
  <c r="M15" i="2"/>
  <c r="M14" i="2"/>
  <c r="M13" i="2"/>
  <c r="M12" i="2"/>
  <c r="M11" i="2"/>
  <c r="M10" i="2"/>
  <c r="E51" i="8"/>
  <c r="H50" i="8"/>
  <c r="G50" i="8"/>
  <c r="Q50" i="8" s="1"/>
  <c r="F50" i="8"/>
  <c r="E50" i="8"/>
  <c r="B50" i="8"/>
  <c r="H49" i="8"/>
  <c r="G49" i="8"/>
  <c r="F49" i="8"/>
  <c r="E49" i="8"/>
  <c r="Q49" i="8" s="1"/>
  <c r="B49" i="8"/>
  <c r="H48" i="8"/>
  <c r="G48" i="8"/>
  <c r="F48" i="8"/>
  <c r="E48" i="8"/>
  <c r="Q48" i="8" s="1"/>
  <c r="B48" i="8"/>
  <c r="H47" i="8"/>
  <c r="G47" i="8"/>
  <c r="F47" i="8"/>
  <c r="Q47" i="8" s="1"/>
  <c r="E47" i="8"/>
  <c r="B47" i="8"/>
  <c r="H46" i="8"/>
  <c r="G46" i="8"/>
  <c r="F46" i="8"/>
  <c r="Q46" i="8" s="1"/>
  <c r="E46" i="8"/>
  <c r="B46" i="8"/>
  <c r="H45" i="8"/>
  <c r="H51" i="8" s="1"/>
  <c r="G45" i="8"/>
  <c r="G51" i="8" s="1"/>
  <c r="F45" i="8"/>
  <c r="F51" i="8" s="1"/>
  <c r="E45" i="8"/>
  <c r="Q45" i="8" s="1"/>
  <c r="Q51" i="8" s="1"/>
  <c r="B45" i="8"/>
  <c r="H36" i="8"/>
  <c r="G36" i="8"/>
  <c r="F36" i="8"/>
  <c r="E36" i="8"/>
  <c r="B35" i="8"/>
  <c r="B34" i="8"/>
  <c r="B33" i="8"/>
  <c r="B32" i="8"/>
  <c r="B31" i="8"/>
  <c r="B30" i="8"/>
  <c r="H24" i="8"/>
  <c r="G24" i="8"/>
  <c r="F24" i="8"/>
  <c r="E24" i="8"/>
  <c r="P23" i="8"/>
  <c r="P35" i="8" s="1"/>
  <c r="O23" i="8"/>
  <c r="O35" i="8" s="1"/>
  <c r="N23" i="8"/>
  <c r="N35" i="8" s="1"/>
  <c r="M23" i="8"/>
  <c r="M35" i="8" s="1"/>
  <c r="L23" i="8"/>
  <c r="L35" i="8" s="1"/>
  <c r="K23" i="8"/>
  <c r="K35" i="8" s="1"/>
  <c r="J23" i="8"/>
  <c r="J35" i="8" s="1"/>
  <c r="I23" i="8"/>
  <c r="I35" i="8" s="1"/>
  <c r="H23" i="8"/>
  <c r="G23" i="8"/>
  <c r="F23" i="8"/>
  <c r="Q22" i="8"/>
  <c r="P21" i="8"/>
  <c r="P34" i="8" s="1"/>
  <c r="O21" i="8"/>
  <c r="O34" i="8" s="1"/>
  <c r="N21" i="8"/>
  <c r="N34" i="8" s="1"/>
  <c r="M21" i="8"/>
  <c r="M34" i="8" s="1"/>
  <c r="L21" i="8"/>
  <c r="L34" i="8" s="1"/>
  <c r="K21" i="8"/>
  <c r="K34" i="8" s="1"/>
  <c r="J21" i="8"/>
  <c r="J34" i="8" s="1"/>
  <c r="I21" i="8"/>
  <c r="I34" i="8" s="1"/>
  <c r="H21" i="8"/>
  <c r="G21" i="8"/>
  <c r="F21" i="8"/>
  <c r="Q20" i="8"/>
  <c r="P19" i="8"/>
  <c r="P33" i="8" s="1"/>
  <c r="O19" i="8"/>
  <c r="O33" i="8" s="1"/>
  <c r="N19" i="8"/>
  <c r="N33" i="8" s="1"/>
  <c r="M19" i="8"/>
  <c r="M33" i="8" s="1"/>
  <c r="L19" i="8"/>
  <c r="L33" i="8" s="1"/>
  <c r="K19" i="8"/>
  <c r="K33" i="8" s="1"/>
  <c r="J19" i="8"/>
  <c r="J33" i="8" s="1"/>
  <c r="I19" i="8"/>
  <c r="I33" i="8" s="1"/>
  <c r="H19" i="8"/>
  <c r="G19" i="8"/>
  <c r="F19" i="8"/>
  <c r="Q18" i="8"/>
  <c r="P17" i="8"/>
  <c r="P32" i="8" s="1"/>
  <c r="O17" i="8"/>
  <c r="O32" i="8" s="1"/>
  <c r="N17" i="8"/>
  <c r="N32" i="8" s="1"/>
  <c r="M17" i="8"/>
  <c r="M32" i="8" s="1"/>
  <c r="L17" i="8"/>
  <c r="L32" i="8" s="1"/>
  <c r="K17" i="8"/>
  <c r="K32" i="8" s="1"/>
  <c r="J17" i="8"/>
  <c r="J32" i="8" s="1"/>
  <c r="I17" i="8"/>
  <c r="I32" i="8" s="1"/>
  <c r="H17" i="8"/>
  <c r="G17" i="8"/>
  <c r="F17" i="8"/>
  <c r="Q16" i="8"/>
  <c r="P15" i="8"/>
  <c r="P31" i="8" s="1"/>
  <c r="O15" i="8"/>
  <c r="O31" i="8" s="1"/>
  <c r="N15" i="8"/>
  <c r="N31" i="8" s="1"/>
  <c r="M15" i="8"/>
  <c r="M31" i="8" s="1"/>
  <c r="L15" i="8"/>
  <c r="L31" i="8" s="1"/>
  <c r="K15" i="8"/>
  <c r="K31" i="8" s="1"/>
  <c r="J15" i="8"/>
  <c r="J31" i="8" s="1"/>
  <c r="I15" i="8"/>
  <c r="I31" i="8" s="1"/>
  <c r="H15" i="8"/>
  <c r="G15" i="8"/>
  <c r="F15" i="8"/>
  <c r="Q14" i="8"/>
  <c r="P13" i="8"/>
  <c r="P30" i="8" s="1"/>
  <c r="O13" i="8"/>
  <c r="O30" i="8" s="1"/>
  <c r="N13" i="8"/>
  <c r="N30" i="8" s="1"/>
  <c r="M13" i="8"/>
  <c r="M30" i="8" s="1"/>
  <c r="L13" i="8"/>
  <c r="L30" i="8" s="1"/>
  <c r="K13" i="8"/>
  <c r="K30" i="8" s="1"/>
  <c r="J13" i="8"/>
  <c r="J30" i="8" s="1"/>
  <c r="I13" i="8"/>
  <c r="I30" i="8" s="1"/>
  <c r="H13" i="8"/>
  <c r="G13" i="8"/>
  <c r="F13" i="8"/>
  <c r="Q12" i="8"/>
  <c r="Q24" i="8" s="1"/>
  <c r="H20" i="9" l="1"/>
  <c r="AE88" i="15"/>
  <c r="H21" i="9"/>
  <c r="AE89" i="15"/>
  <c r="G12" i="9"/>
  <c r="H12" i="9" s="1"/>
  <c r="AE85" i="15"/>
  <c r="Q35" i="8"/>
  <c r="Q33" i="8"/>
  <c r="Q31" i="8"/>
  <c r="Q30" i="8"/>
  <c r="Q36" i="8" s="1"/>
  <c r="Q32" i="8"/>
  <c r="Q34" i="8"/>
  <c r="A6" i="5" l="1"/>
  <c r="F25" i="2" l="1"/>
  <c r="F24" i="2"/>
  <c r="C20" i="5"/>
  <c r="B20" i="5"/>
  <c r="L5" i="5"/>
  <c r="I5" i="5"/>
  <c r="F5" i="5"/>
  <c r="H12" i="2"/>
  <c r="E15" i="9" s="1"/>
  <c r="G15" i="9" l="1"/>
  <c r="H15" i="9" s="1"/>
  <c r="H17" i="9" s="1"/>
  <c r="AE84" i="15"/>
  <c r="F16" i="13"/>
  <c r="D5" i="10"/>
  <c r="F50" i="13"/>
  <c r="D6" i="10"/>
  <c r="G1" i="7"/>
  <c r="H1" i="7"/>
  <c r="I1" i="7"/>
  <c r="J1" i="7"/>
  <c r="K1" i="7"/>
  <c r="L1" i="7"/>
  <c r="M1" i="7"/>
  <c r="N1" i="7"/>
  <c r="O1" i="7"/>
  <c r="P1" i="7"/>
  <c r="Q1" i="7"/>
  <c r="R1" i="7"/>
  <c r="S1" i="7"/>
  <c r="T1" i="7"/>
  <c r="U1" i="7"/>
  <c r="V1" i="7"/>
  <c r="W1" i="7"/>
  <c r="AC1" i="7"/>
  <c r="AB1" i="7"/>
  <c r="AA1" i="7"/>
  <c r="Z1" i="7"/>
  <c r="W15" i="7" l="1"/>
  <c r="W13" i="7"/>
  <c r="W11" i="7"/>
  <c r="V15" i="7"/>
  <c r="V13" i="7"/>
  <c r="V11" i="7"/>
  <c r="U15" i="7"/>
  <c r="U13" i="7"/>
  <c r="U11" i="7"/>
  <c r="T15" i="7"/>
  <c r="T13" i="7"/>
  <c r="T11" i="7"/>
  <c r="S15" i="7"/>
  <c r="R15" i="7"/>
  <c r="S13" i="7"/>
  <c r="R13" i="7"/>
  <c r="S11" i="7"/>
  <c r="R11" i="7"/>
  <c r="Q15" i="7"/>
  <c r="Q13" i="7"/>
  <c r="Q11" i="7"/>
  <c r="P15" i="7" l="1"/>
  <c r="O15" i="7"/>
  <c r="P14" i="7"/>
  <c r="O14" i="7"/>
  <c r="P13" i="7"/>
  <c r="O13" i="7"/>
  <c r="P12" i="7"/>
  <c r="O12" i="7"/>
  <c r="N15" i="7"/>
  <c r="M15" i="7"/>
  <c r="N14" i="7"/>
  <c r="M14" i="7"/>
  <c r="N13" i="7"/>
  <c r="M13" i="7"/>
  <c r="N12" i="7"/>
  <c r="M12" i="7"/>
  <c r="L15" i="7"/>
  <c r="K15" i="7"/>
  <c r="L14" i="7"/>
  <c r="K14" i="7"/>
  <c r="L13" i="7"/>
  <c r="K13" i="7"/>
  <c r="L12" i="7"/>
  <c r="K12" i="7"/>
  <c r="E15" i="7" l="1"/>
  <c r="D15" i="7"/>
  <c r="C15" i="7"/>
  <c r="E14" i="7"/>
  <c r="F14" i="7" s="1"/>
  <c r="C14" i="7"/>
  <c r="E13" i="7"/>
  <c r="D13" i="7"/>
  <c r="C13" i="7"/>
  <c r="E12" i="7"/>
  <c r="F12" i="7" s="1"/>
  <c r="C12" i="7"/>
  <c r="E11" i="7"/>
  <c r="D11" i="7"/>
  <c r="C11" i="7"/>
  <c r="E10" i="7"/>
  <c r="F10" i="7" s="1"/>
  <c r="C10" i="7"/>
  <c r="D9" i="7"/>
  <c r="F9" i="7" s="1"/>
  <c r="F8" i="7"/>
  <c r="F1" i="7"/>
  <c r="F13" i="7" l="1"/>
  <c r="F11" i="7"/>
  <c r="F15" i="7"/>
  <c r="A12" i="5"/>
  <c r="B27" i="5" l="1"/>
  <c r="B26" i="5"/>
  <c r="B25" i="5"/>
  <c r="B24" i="5"/>
  <c r="B23" i="5"/>
  <c r="B22" i="5"/>
  <c r="B21" i="5"/>
  <c r="C19" i="5"/>
  <c r="B19" i="5"/>
  <c r="C18" i="5"/>
  <c r="B18" i="5"/>
  <c r="C13" i="5"/>
  <c r="C12" i="5"/>
  <c r="C24" i="5" s="1"/>
  <c r="C11" i="5"/>
  <c r="C10" i="5"/>
  <c r="C22" i="5" s="1"/>
  <c r="C9" i="5"/>
  <c r="C21" i="5" s="1"/>
  <c r="K5" i="5"/>
  <c r="J5" i="5"/>
  <c r="H5" i="5"/>
  <c r="G5" i="5"/>
  <c r="E5" i="5"/>
  <c r="D5" i="5"/>
  <c r="K1" i="5"/>
  <c r="H1" i="5"/>
  <c r="E1" i="5"/>
  <c r="C23" i="5" l="1"/>
  <c r="C25" i="5"/>
  <c r="E12" i="2" l="1"/>
  <c r="D12" i="2"/>
  <c r="E18" i="9" s="1"/>
  <c r="H18" i="9" l="1"/>
  <c r="H23" i="9" s="1"/>
  <c r="H24" i="9" s="1"/>
  <c r="AE86" i="15"/>
  <c r="D13" i="2"/>
  <c r="AA92" i="15" l="1"/>
  <c r="G28" i="9"/>
  <c r="H28" i="9" s="1"/>
  <c r="G27" i="9"/>
  <c r="H27" i="9" s="1"/>
  <c r="E12" i="5"/>
  <c r="D12" i="5"/>
  <c r="G12" i="5"/>
  <c r="H12" i="5"/>
  <c r="J12" i="5"/>
  <c r="K12" i="5"/>
  <c r="H31" i="9" l="1"/>
  <c r="H33" i="9" s="1"/>
  <c r="D19" i="10" s="1"/>
  <c r="D17" i="10"/>
  <c r="J6" i="5"/>
  <c r="G6" i="5"/>
  <c r="D6" i="5"/>
  <c r="A7" i="5"/>
  <c r="A8" i="5" s="1"/>
  <c r="A18" i="5"/>
  <c r="AA93" i="15" l="1"/>
  <c r="D20" i="10"/>
  <c r="G18" i="5"/>
  <c r="D18" i="5"/>
  <c r="J18" i="5"/>
  <c r="L8" i="5"/>
  <c r="F8" i="5"/>
  <c r="I8" i="5"/>
  <c r="A20" i="5"/>
  <c r="A9" i="5"/>
  <c r="K7" i="5"/>
  <c r="H7" i="5"/>
  <c r="E7" i="5"/>
  <c r="A11" i="5"/>
  <c r="A19" i="5"/>
  <c r="W11" i="16" l="1"/>
  <c r="T10" i="19"/>
  <c r="AM14" i="15"/>
  <c r="F20" i="5"/>
  <c r="I20" i="5"/>
  <c r="L20" i="5"/>
  <c r="K19" i="5"/>
  <c r="H19" i="5"/>
  <c r="E19" i="5"/>
  <c r="K11" i="5"/>
  <c r="J11" i="5"/>
  <c r="H11" i="5"/>
  <c r="G11" i="5"/>
  <c r="E11" i="5"/>
  <c r="D11" i="5"/>
  <c r="G9" i="5"/>
  <c r="A10" i="5"/>
  <c r="H9" i="5"/>
  <c r="A13" i="5"/>
  <c r="I13" i="5" s="1"/>
  <c r="I14" i="5" s="1"/>
  <c r="I15" i="5" s="1"/>
  <c r="A23" i="5"/>
  <c r="A24" i="5"/>
  <c r="A21" i="5"/>
  <c r="AJ11" i="16" l="1"/>
  <c r="L13" i="5"/>
  <c r="L14" i="5" s="1"/>
  <c r="L15" i="5" s="1"/>
  <c r="F13" i="5"/>
  <c r="F14" i="5" s="1"/>
  <c r="F15" i="5" s="1"/>
  <c r="H13" i="5"/>
  <c r="H21" i="5"/>
  <c r="G21" i="5"/>
  <c r="G24" i="5"/>
  <c r="K24" i="5"/>
  <c r="E24" i="5"/>
  <c r="H24" i="5"/>
  <c r="D24" i="5"/>
  <c r="J24" i="5"/>
  <c r="D23" i="5"/>
  <c r="J23" i="5"/>
  <c r="G23" i="5"/>
  <c r="H23" i="5"/>
  <c r="K23" i="5"/>
  <c r="E23" i="5"/>
  <c r="D10" i="5"/>
  <c r="G10" i="5"/>
  <c r="J10" i="5"/>
  <c r="A25" i="5"/>
  <c r="I25" i="5" s="1"/>
  <c r="I26" i="5" s="1"/>
  <c r="I27" i="5" s="1"/>
  <c r="D13" i="5"/>
  <c r="J13" i="5"/>
  <c r="G13" i="5"/>
  <c r="H10" i="5"/>
  <c r="K13" i="5"/>
  <c r="K10" i="5"/>
  <c r="E13" i="5"/>
  <c r="E10" i="5"/>
  <c r="A22" i="5"/>
  <c r="L25" i="5" l="1"/>
  <c r="L26" i="5" s="1"/>
  <c r="L27" i="5" s="1"/>
  <c r="F25" i="5"/>
  <c r="F26" i="5" s="1"/>
  <c r="F27" i="5" s="1"/>
  <c r="G22" i="5"/>
  <c r="J22" i="5"/>
  <c r="D22" i="5"/>
  <c r="K22" i="5"/>
  <c r="H22" i="5"/>
  <c r="E22" i="5"/>
  <c r="K25" i="5"/>
  <c r="G25" i="5"/>
  <c r="D25" i="5"/>
  <c r="J25" i="5"/>
  <c r="H25" i="5"/>
  <c r="E25" i="5"/>
  <c r="J14" i="5"/>
  <c r="J15" i="5" s="1"/>
  <c r="K14" i="5"/>
  <c r="K15" i="5" s="1"/>
  <c r="D14" i="5"/>
  <c r="D15" i="5" s="1"/>
  <c r="E14" i="5"/>
  <c r="E15" i="5" s="1"/>
  <c r="H14" i="5"/>
  <c r="H15" i="5" s="1"/>
  <c r="G14" i="5"/>
  <c r="G15" i="5" s="1"/>
  <c r="D32" i="2" l="1"/>
  <c r="D26" i="5"/>
  <c r="D27" i="5" s="1"/>
  <c r="G26" i="5"/>
  <c r="G27" i="5" s="1"/>
  <c r="J26" i="5"/>
  <c r="J27" i="5" s="1"/>
  <c r="K26" i="5"/>
  <c r="K27" i="5" s="1"/>
  <c r="E26" i="5"/>
  <c r="E27" i="5" s="1"/>
  <c r="H26" i="5"/>
  <c r="H27" i="5" s="1"/>
  <c r="D9" i="10" l="1"/>
  <c r="D33" i="2"/>
  <c r="D10" i="10" l="1"/>
  <c r="D13" i="10"/>
  <c r="D14" i="10" l="1"/>
  <c r="N11" i="16" l="1"/>
  <c r="AJ10" i="16"/>
  <c r="K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346A293-A184-4B6F-B06F-10594BB430BE}">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81D5EB68-14DB-4566-9729-C518AA74D1EA}">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80461125-8EC3-4980-A357-690C29A8082F}">
      <text>
        <r>
          <rPr>
            <sz val="12"/>
            <color indexed="81"/>
            <rFont val="MS P ゴシック"/>
            <family val="3"/>
            <charset val="128"/>
          </rPr>
          <t>１歳児配置改善加算を受ける場合、１歳児の人数を入力すること</t>
        </r>
      </text>
    </comment>
    <comment ref="C20" authorId="0" shapeId="0" xr:uid="{200E36F3-76EC-4558-843F-C5060AF64706}">
      <text>
        <r>
          <rPr>
            <sz val="12"/>
            <color indexed="81"/>
            <rFont val="MS P ゴシック"/>
            <family val="3"/>
            <charset val="128"/>
          </rPr>
          <t>A「配置」であること</t>
        </r>
      </text>
    </comment>
    <comment ref="I26" authorId="0" shapeId="0" xr:uid="{830CD921-7D8B-467A-8CB1-15D22B648E7E}">
      <text>
        <r>
          <rPr>
            <sz val="12"/>
            <color indexed="81"/>
            <rFont val="MS P ゴシック"/>
            <family val="3"/>
            <charset val="128"/>
          </rPr>
          <t>研修修了者の実人数を入力
（実人数を入力しなければ加算見込額が算出されません。）</t>
        </r>
      </text>
    </comment>
    <comment ref="H31" authorId="0" shapeId="0" xr:uid="{B19B3DC5-62C6-4D5D-B9DD-54F5FCF7F740}">
      <text>
        <r>
          <rPr>
            <sz val="12"/>
            <color indexed="81"/>
            <rFont val="MS P ゴシック"/>
            <family val="3"/>
            <charset val="128"/>
          </rPr>
          <t>研修修了者の実人数が算定人数に達していない場合は、実人数が人数Aとなります。</t>
        </r>
      </text>
    </comment>
    <comment ref="H32" authorId="0" shapeId="0" xr:uid="{81BBF4DB-8D66-48E6-B347-04CA19CC8D35}">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<sst xmlns="http://schemas.openxmlformats.org/spreadsheetml/2006/main" count="1566" uniqueCount="635">
  <si>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</si>
  <si>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</si>
  <si>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</si>
  <si>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</si>
  <si>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</si>
  <si>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</si>
  <si>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1歳以上児配置改善</t>
    <rPh sb="1" eb="4">
      <t>サイイジョウ</t>
    </rPh>
    <rPh sb="4" eb="5">
      <t>ジ</t>
    </rPh>
    <rPh sb="5" eb="7">
      <t>ハイチ</t>
    </rPh>
    <rPh sb="7" eb="9">
      <t>カイゼン</t>
    </rPh>
    <phoneticPr fontId="6"/>
  </si>
  <si>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</si>
  <si>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</si>
  <si>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</si>
  <si>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</si>
  <si>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</si>
  <si>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</si>
  <si>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</si>
  <si>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</si>
  <si>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</si>
  <si>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</si>
  <si>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１、２歳児</t>
    <rPh sb="3" eb="5">
      <t>サイジ</t>
    </rPh>
    <phoneticPr fontId="6"/>
  </si>
  <si>
    <t>C</t>
    <phoneticPr fontId="6"/>
  </si>
  <si>
    <t>兼務(B)</t>
    <rPh sb="0" eb="2">
      <t>ケンム</t>
    </rPh>
    <phoneticPr fontId="4"/>
  </si>
  <si>
    <t>乳児</t>
    <rPh sb="0" eb="2">
      <t>ニュウジ</t>
    </rPh>
    <phoneticPr fontId="6"/>
  </si>
  <si>
    <t>D</t>
    <phoneticPr fontId="6"/>
  </si>
  <si>
    <t>嘱託(C)</t>
    <rPh sb="0" eb="2">
      <t>ショクタク</t>
    </rPh>
    <phoneticPr fontId="4"/>
  </si>
  <si>
    <t>平均経験年数</t>
    <rPh sb="0" eb="6">
      <t>ヘイキンケイケンネンスウ</t>
    </rPh>
    <phoneticPr fontId="4"/>
  </si>
  <si>
    <t>分園</t>
    <rPh sb="0" eb="1">
      <t>ブン</t>
    </rPh>
    <rPh sb="1" eb="2">
      <t>ソノ</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</si>
  <si>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</si>
  <si>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</si>
  <si>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</si>
  <si>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</si>
  <si>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</si>
  <si>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</si>
  <si>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</si>
  <si>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</si>
  <si>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</si>
  <si>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</si>
  <si>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</si>
  <si>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</si>
  <si>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</si>
  <si>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</si>
  <si>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</si>
  <si>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</si>
  <si>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</si>
  <si>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</si>
  <si>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</si>
  <si>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</si>
  <si>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</si>
  <si>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</si>
  <si>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</si>
  <si>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</si>
  <si>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</si>
  <si>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</si>
  <si>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</si>
  <si>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</si>
  <si>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</si>
  <si>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</si>
  <si>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</si>
  <si>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</si>
  <si>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</si>
  <si>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</si>
  <si>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</si>
  <si>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</si>
  <si>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</si>
  <si>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</si>
  <si>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</si>
  <si>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1歳児配置改善加算単価</t>
    <rPh sb="1" eb="3">
      <t>サイジ</t>
    </rPh>
    <rPh sb="3" eb="9">
      <t>ハイチカイゼンカサン</t>
    </rPh>
    <rPh sb="9" eb="11">
      <t>タンカ</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</si>
  <si>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</si>
  <si>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</si>
  <si>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</si>
  <si>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</si>
  <si>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</si>
  <si>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</si>
  <si>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</si>
  <si>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</si>
  <si>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</si>
  <si>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</si>
  <si>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</si>
  <si>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</si>
  <si>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</si>
  <si>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</si>
  <si>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</si>
  <si>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</si>
  <si>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</si>
  <si>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</si>
  <si>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</si>
  <si>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</si>
  <si>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</si>
  <si>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列1</t>
  </si>
  <si>
    <t>列2</t>
  </si>
  <si>
    <t>列3</t>
  </si>
  <si>
    <t>列4</t>
  </si>
  <si>
    <t>列5</t>
  </si>
  <si>
    <t>列6</t>
  </si>
  <si>
    <t>列7</t>
  </si>
  <si>
    <t>列8</t>
  </si>
  <si>
    <t>列9</t>
  </si>
  <si>
    <t>列10</t>
  </si>
  <si>
    <t>列11</t>
  </si>
  <si>
    <t>列12</t>
  </si>
  <si>
    <t>列13</t>
  </si>
  <si>
    <t>列14</t>
  </si>
  <si>
    <t>列15</t>
  </si>
  <si>
    <t>列16</t>
  </si>
  <si>
    <t>列17</t>
  </si>
  <si>
    <t>列18</t>
  </si>
  <si>
    <t>加算率(a)</t>
    <rPh sb="0" eb="2">
      <t>カサン</t>
    </rPh>
    <rPh sb="2" eb="3">
      <t>リツ</t>
    </rPh>
    <phoneticPr fontId="4"/>
  </si>
  <si>
    <t>加算率(b)</t>
    <rPh sb="0" eb="2">
      <t>カサン</t>
    </rPh>
    <rPh sb="2" eb="3">
      <t>リツ</t>
    </rPh>
    <phoneticPr fontId="4"/>
  </si>
  <si>
    <t>障害児保育(1歳児配置改善なし）</t>
    <rPh sb="0" eb="2">
      <t>ショウガイ</t>
    </rPh>
    <rPh sb="2" eb="3">
      <t>ジ</t>
    </rPh>
    <rPh sb="3" eb="5">
      <t>ホイク</t>
    </rPh>
    <rPh sb="7" eb="9">
      <t>サイジ</t>
    </rPh>
    <rPh sb="9" eb="11">
      <t>ハイチ</t>
    </rPh>
    <rPh sb="11" eb="13">
      <t>カイゼン</t>
    </rPh>
    <phoneticPr fontId="4"/>
  </si>
  <si>
    <t>障害児保育(1歳児配置改善あり）</t>
    <rPh sb="0" eb="2">
      <t>ショウガイ</t>
    </rPh>
    <rPh sb="2" eb="3">
      <t>ジ</t>
    </rPh>
    <rPh sb="3" eb="5">
      <t>ホイク</t>
    </rPh>
    <rPh sb="7" eb="9">
      <t>サイジ</t>
    </rPh>
    <rPh sb="9" eb="11">
      <t>ハイチ</t>
    </rPh>
    <rPh sb="11" eb="13">
      <t>カイゼン</t>
    </rPh>
    <phoneticPr fontId="4"/>
  </si>
  <si>
    <t>食事提供方法</t>
    <rPh sb="0" eb="2">
      <t>ショクジ</t>
    </rPh>
    <rPh sb="2" eb="4">
      <t>テイキョウ</t>
    </rPh>
    <rPh sb="4" eb="6">
      <t>ホウホウ</t>
    </rPh>
    <phoneticPr fontId="4"/>
  </si>
  <si>
    <t>管理者未設置</t>
    <rPh sb="0" eb="3">
      <t>カンリシャ</t>
    </rPh>
    <rPh sb="3" eb="6">
      <t>ミセッチ</t>
    </rPh>
    <phoneticPr fontId="6"/>
  </si>
  <si>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</si>
  <si>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</si>
  <si>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</si>
  <si>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</si>
  <si>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小規模保育－Ａ型</t>
    <rPh sb="0" eb="3">
      <t>ショウキボ</t>
    </rPh>
    <rPh sb="3" eb="5">
      <t>ホイク</t>
    </rPh>
    <rPh sb="7" eb="8">
      <t>ガタ</t>
    </rPh>
    <phoneticPr fontId="4"/>
  </si>
  <si>
    <t>事業所内保育－Ａ型</t>
    <rPh sb="0" eb="3">
      <t>ジギョウショ</t>
    </rPh>
    <rPh sb="3" eb="4">
      <t>ナイ</t>
    </rPh>
    <rPh sb="4" eb="6">
      <t>ホイク</t>
    </rPh>
    <rPh sb="8" eb="9">
      <t>ガタ</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</si>
  <si>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</si>
  <si>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</si>
  <si>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</si>
  <si>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</si>
  <si>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</si>
  <si>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</si>
  <si>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管理者を配置していない場合の調整（減算）</t>
    <rPh sb="0" eb="3">
      <t>カンリシャ</t>
    </rPh>
    <rPh sb="4" eb="6">
      <t>ハイチ</t>
    </rPh>
    <rPh sb="11" eb="13">
      <t>バアイ</t>
    </rPh>
    <rPh sb="14" eb="16">
      <t>チョウセイ</t>
    </rPh>
    <rPh sb="17" eb="19">
      <t>ゲンサン</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</si>
  <si>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</si>
  <si>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</si>
  <si>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</si>
  <si>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管理者を配置していない場合の調整</t>
    <rPh sb="0" eb="3">
      <t>カンリシャ</t>
    </rPh>
    <rPh sb="4" eb="6">
      <t>ハイチ</t>
    </rPh>
    <rPh sb="11" eb="13">
      <t>バアイ</t>
    </rPh>
    <rPh sb="14" eb="16">
      <t>チョウセイ</t>
    </rPh>
    <phoneticPr fontId="4"/>
  </si>
  <si>
    <t>→　→　→</t>
    <phoneticPr fontId="4"/>
  </si>
  <si>
    <t>20人から30人まで</t>
    <rPh sb="2" eb="3">
      <t>ヒト</t>
    </rPh>
    <rPh sb="7" eb="8">
      <t>ヒト</t>
    </rPh>
    <phoneticPr fontId="4"/>
  </si>
  <si>
    <t>31人から40人まで</t>
    <rPh sb="2" eb="3">
      <t>ヒト</t>
    </rPh>
    <rPh sb="7" eb="8">
      <t>ヒト</t>
    </rPh>
    <phoneticPr fontId="4"/>
  </si>
  <si>
    <t>41人から50人まで</t>
    <phoneticPr fontId="4"/>
  </si>
  <si>
    <t>【事業所内（20人以上）】処遇改善等加算区分1・2加算額見込み計算表</t>
    <rPh sb="1" eb="4">
      <t>ジギョウショ</t>
    </rPh>
    <rPh sb="4" eb="5">
      <t>ナイ</t>
    </rPh>
    <rPh sb="8" eb="9">
      <t>ニン</t>
    </rPh>
    <rPh sb="9" eb="11">
      <t>イジョウ</t>
    </rPh>
    <rPh sb="13" eb="20">
      <t>ショグウカイゼントウカサン</t>
    </rPh>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</si>
  <si>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</si>
  <si>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</si>
  <si>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</si>
  <si>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</si>
  <si>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</si>
  <si>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</si>
  <si>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</si>
  <si>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</si>
  <si>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</si>
  <si>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</si>
  <si>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</si>
  <si>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</si>
  <si>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</si>
  <si>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</si>
  <si>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</si>
  <si>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</si>
  <si>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</si>
  <si>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</si>
  <si>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</si>
  <si>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</si>
  <si>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</si>
  <si>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</si>
  <si>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</si>
  <si>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</si>
  <si>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</si>
  <si>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</si>
  <si>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平均年齢別児童数計算表（事業所内（20人以上））</t>
    <rPh sb="0" eb="2">
      <t>ヘイキン</t>
    </rPh>
    <rPh sb="2" eb="5">
      <t>ネンレイベツ</t>
    </rPh>
    <rPh sb="5" eb="8">
      <t>ジドウスウ</t>
    </rPh>
    <rPh sb="8" eb="11">
      <t>ケイサンヒョウ</t>
    </rPh>
    <rPh sb="12" eb="15">
      <t>ジギョウショ</t>
    </rPh>
    <rPh sb="15" eb="16">
      <t>ナイ</t>
    </rPh>
    <rPh sb="19" eb="22">
      <t>ニンイジョウ</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</si>
  <si>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</si>
  <si>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</si>
  <si>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</si>
  <si>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</si>
  <si>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4"/>
  </si>
  <si>
    <t>（小規模保育事業A型、Ｂ型）</t>
    <rPh sb="6" eb="8">
      <t>ジギョウ</t>
    </rPh>
    <phoneticPr fontId="4"/>
  </si>
  <si>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4"/>
  </si>
  <si>
    <t>１．加算対象人数の基礎となる職員数</t>
    <rPh sb="2" eb="4">
      <t>カサン</t>
    </rPh>
    <rPh sb="4" eb="6">
      <t>タイショウ</t>
    </rPh>
    <rPh sb="6" eb="8">
      <t>ニンズウ</t>
    </rPh>
    <rPh sb="9" eb="11">
      <t>キソ</t>
    </rPh>
    <rPh sb="14" eb="17">
      <t>ショクインスウ</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</si>
  <si>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</si>
  <si>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</si>
  <si>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</si>
  <si>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</si>
  <si>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</si>
  <si>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38"/>
  </si>
  <si>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38"/>
  </si>
  <si>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38"/>
  </si>
  <si>
    <t xml:space="preserve">  1歳児配置改善加算
※障害児保育加算ありの場合障害児を除いた数</t>
    <rPh sb="3" eb="5">
      <t>サイジ</t>
    </rPh>
    <rPh sb="5" eb="7">
      <t>ハイチ</t>
    </rPh>
    <rPh sb="7" eb="9">
      <t>カイゼン</t>
    </rPh>
    <rPh sb="9" eb="11">
      <t>カサン</t>
    </rPh>
    <phoneticPr fontId="4"/>
  </si>
  <si>
    <r>
      <t xml:space="preserve">０歳児
</t>
    </r>
    <r>
      <rPr>
        <sz val="10"/>
        <color theme="1"/>
        <rFont val="HG丸ｺﾞｼｯｸM-PRO"/>
        <family val="3"/>
        <charset val="128"/>
      </rPr>
      <t>※障害児保育加算ありの場合障害児を除いた数</t>
    </r>
    <rPh sb="1" eb="3">
      <t>サイジ</t>
    </rPh>
    <phoneticPr fontId="4"/>
  </si>
  <si>
    <t>障害児（障害児保育加算ありの場合）</t>
    <rPh sb="0" eb="3">
      <t>ショウガイジ</t>
    </rPh>
    <rPh sb="4" eb="7">
      <t>ショウガイジ</t>
    </rPh>
    <rPh sb="7" eb="9">
      <t>ホイク</t>
    </rPh>
    <rPh sb="9" eb="11">
      <t>カサン</t>
    </rPh>
    <rPh sb="14" eb="16">
      <t>バアイ</t>
    </rPh>
    <phoneticPr fontId="4"/>
  </si>
  <si>
    <t>調整</t>
    <rPh sb="0" eb="2">
      <t>チョウセイ</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</si>
  <si>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</si>
  <si>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</si>
  <si>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t>保育標準時間認定の子ども</t>
    <rPh sb="0" eb="2">
      <t>ホイク</t>
    </rPh>
    <rPh sb="2" eb="4">
      <t>ヒョウジュン</t>
    </rPh>
    <rPh sb="4" eb="6">
      <t>ジカン</t>
    </rPh>
    <rPh sb="6" eb="8">
      <t>ニンテイ</t>
    </rPh>
    <rPh sb="9" eb="10">
      <t>コ</t>
    </rPh>
    <phoneticPr fontId="4"/>
  </si>
  <si>
    <t>ｃ</t>
    <phoneticPr fontId="4"/>
  </si>
  <si>
    <t>休日保育加算</t>
    <rPh sb="0" eb="2">
      <t>キュウジツ</t>
    </rPh>
    <rPh sb="2" eb="4">
      <t>ホイク</t>
    </rPh>
    <rPh sb="4" eb="6">
      <t>カサン</t>
    </rPh>
    <phoneticPr fontId="4"/>
  </si>
  <si>
    <t>d</t>
    <phoneticPr fontId="4"/>
  </si>
  <si>
    <t>e</t>
    <phoneticPr fontId="4"/>
  </si>
  <si>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4"/>
  </si>
  <si>
    <t>加算</t>
    <rPh sb="0" eb="2">
      <t>カサン</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</si>
  <si>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</si>
  <si>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</si>
  <si>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</si>
  <si>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</si>
  <si>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</si>
  <si>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</si>
  <si>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</si>
  <si>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</si>
  <si>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</si>
  <si>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</si>
  <si>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</si>
  <si>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</si>
  <si>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</si>
  <si>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</si>
  <si>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</si>
  <si>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</si>
  <si>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</si>
  <si>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</si>
  <si>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</si>
  <si>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</si>
  <si>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4歳以上児</t>
    <rPh sb="1" eb="2">
      <t>サイ</t>
    </rPh>
    <rPh sb="2" eb="4">
      <t>イジョウ</t>
    </rPh>
    <rPh sb="4" eb="5">
      <t>ジ</t>
    </rPh>
    <phoneticPr fontId="4"/>
  </si>
  <si>
    <t>1、2歳児</t>
    <rPh sb="3" eb="5">
      <t>サイジ</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</si>
  <si>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</si>
  <si>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</si>
  <si>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</si>
  <si>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</si>
  <si>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</si>
  <si>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</si>
  <si>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</si>
  <si>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</si>
  <si>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</si>
  <si>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</si>
  <si>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1_児童数計算表</t>
    <rPh sb="2" eb="4">
      <t>ジドウ</t>
    </rPh>
    <rPh sb="4" eb="5">
      <t>スウ</t>
    </rPh>
    <rPh sb="5" eb="7">
      <t>ケイサン</t>
    </rPh>
    <rPh sb="7" eb="8">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</si>
  <si>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</si>
  <si>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</si>
  <si>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</si>
  <si>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</si>
  <si>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</si>
  <si>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</si>
  <si>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</si>
  <si>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</si>
  <si>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</si>
  <si>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</si>
  <si>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</si>
  <si>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</si>
  <si>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</si>
  <si>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</si>
  <si>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</si>
  <si>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</si>
  <si>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</si>
  <si>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</si>
  <si>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</si>
  <si>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</si>
  <si>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</si>
  <si>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</si>
  <si>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</si>
  <si>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</si>
  <si>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</si>
  <si>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</si>
  <si>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</si>
  <si>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</si>
  <si>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</si>
  <si>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</si>
  <si>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</si>
  <si>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</si>
  <si>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</si>
  <si>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</si>
  <si>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</si>
  <si>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</si>
  <si>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</si>
  <si>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</si>
  <si>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</si>
  <si>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</si>
  <si>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</si>
  <si>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</si>
  <si>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</si>
  <si>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</si>
  <si>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別紙様式１</t>
    <rPh sb="0" eb="2">
      <t>ベッシ</t>
    </rPh>
    <rPh sb="2" eb="4">
      <t>ヨウシキ</t>
    </rPh>
    <phoneticPr fontId="6"/>
  </si>
  <si>
    <t>令和</t>
    <rPh sb="0" eb="2">
      <t>レイワ</t>
    </rPh>
    <phoneticPr fontId="6"/>
  </si>
  <si>
    <t>７</t>
    <phoneticPr fontId="6"/>
  </si>
  <si>
    <t>市町村名</t>
    <rPh sb="0" eb="3">
      <t>シチョウソン</t>
    </rPh>
    <rPh sb="3" eb="4">
      <t>メイ</t>
    </rPh>
    <phoneticPr fontId="6"/>
  </si>
  <si>
    <t>施設・事業所名</t>
    <rPh sb="0" eb="2">
      <t>シセツ</t>
    </rPh>
    <rPh sb="3" eb="6">
      <t>ジギョウショ</t>
    </rPh>
    <rPh sb="6" eb="7">
      <t>メイ</t>
    </rPh>
    <phoneticPr fontId="6"/>
  </si>
  <si>
    <t>施設・事業所類型</t>
    <rPh sb="0" eb="2">
      <t>シセツ</t>
    </rPh>
    <rPh sb="3" eb="6">
      <t>ジギョウショ</t>
    </rPh>
    <rPh sb="6" eb="8">
      <t>ルイケイ</t>
    </rPh>
    <phoneticPr fontId="6"/>
  </si>
  <si>
    <t>（１）加算率（基礎分 加算率（a））</t>
    <rPh sb="3" eb="5">
      <t>カサン</t>
    </rPh>
    <rPh sb="5" eb="6">
      <t>リツ</t>
    </rPh>
    <rPh sb="7" eb="10">
      <t>キソブン</t>
    </rPh>
    <rPh sb="11" eb="14">
      <t>カサンリツ</t>
    </rPh>
    <phoneticPr fontId="4"/>
  </si>
  <si>
    <r>
      <t xml:space="preserve">基礎分
</t>
    </r>
    <r>
      <rPr>
        <sz val="10"/>
        <rFont val="HGｺﾞｼｯｸM"/>
        <family val="3"/>
        <charset val="128"/>
      </rPr>
      <t>（(2)Ｃに基づき設定）</t>
    </r>
    <rPh sb="0" eb="2">
      <t>キソ</t>
    </rPh>
    <rPh sb="2" eb="3">
      <t>ブン</t>
    </rPh>
    <rPh sb="10" eb="11">
      <t>モト</t>
    </rPh>
    <rPh sb="13" eb="15">
      <t>セッテイ</t>
    </rPh>
    <phoneticPr fontId="6"/>
  </si>
  <si>
    <t>％</t>
    <phoneticPr fontId="6"/>
  </si>
  <si>
    <t>※</t>
    <phoneticPr fontId="6"/>
  </si>
  <si>
    <t>「適」で前年度から取組内容に変更がない場合又は「区分３」が適用されている場合を除き、別紙様式２を添付すること。</t>
    <rPh sb="24" eb="26">
      <t>クブン</t>
    </rPh>
    <rPh sb="29" eb="31">
      <t>テキヨウ</t>
    </rPh>
    <rPh sb="42" eb="44">
      <t>ベッシ</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</si>
  <si>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</si>
  <si>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</si>
  <si>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（３）加算率（賃金改善分　加算率（ｂ））</t>
    <rPh sb="3" eb="6">
      <t>カサンリツ</t>
    </rPh>
    <rPh sb="7" eb="9">
      <t>チンギン</t>
    </rPh>
    <rPh sb="9" eb="11">
      <t>カイゼン</t>
    </rPh>
    <rPh sb="11" eb="12">
      <t>ブン</t>
    </rPh>
    <rPh sb="13" eb="16">
      <t>カサンリツ</t>
    </rPh>
    <phoneticPr fontId="4"/>
  </si>
  <si>
    <t>②賃金改善分</t>
    <rPh sb="1" eb="3">
      <t>チンギン</t>
    </rPh>
    <rPh sb="3" eb="5">
      <t>カイゼン</t>
    </rPh>
    <phoneticPr fontId="6"/>
  </si>
  <si>
    <t>③キャリア
パス要件※</t>
    <rPh sb="8" eb="10">
      <t>ヨウケン</t>
    </rPh>
    <phoneticPr fontId="6"/>
  </si>
  <si>
    <t>③が「否」の場合、令和７年度に限り、②の割合から２％減じること。</t>
    <rPh sb="9" eb="11">
      <t>レイワ</t>
    </rPh>
    <rPh sb="12" eb="14">
      <t>ネンド</t>
    </rPh>
    <rPh sb="15" eb="16">
      <t>カギ</t>
    </rPh>
    <phoneticPr fontId="6"/>
  </si>
  <si>
    <t>処遇改善等加算の区分３を受ける場合は、「区分３」を選択すること。</t>
    <rPh sb="0" eb="4">
      <t>ショグウカイゼン</t>
    </rPh>
    <rPh sb="4" eb="5">
      <t>トウ</t>
    </rPh>
    <rPh sb="5" eb="7">
      <t>カサン</t>
    </rPh>
    <rPh sb="8" eb="10">
      <t>クブン</t>
    </rPh>
    <rPh sb="20" eb="22">
      <t>クブン</t>
    </rPh>
    <phoneticPr fontId="6"/>
  </si>
  <si>
    <t>別紙様式２</t>
    <rPh sb="0" eb="2">
      <t>ベッシ</t>
    </rPh>
    <rPh sb="2" eb="4">
      <t>ヨウシキ</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</si>
  <si>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</si>
  <si>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〇キャリアパスに関する要件について</t>
    <rPh sb="8" eb="9">
      <t>カン</t>
    </rPh>
    <rPh sb="11" eb="13">
      <t>ヨウケン</t>
    </rPh>
    <phoneticPr fontId="6"/>
  </si>
  <si>
    <t>次の内容について、「該当」「非該当」を選択すること。</t>
    <phoneticPr fontId="6"/>
  </si>
  <si>
    <t>①</t>
    <phoneticPr fontId="6"/>
  </si>
  <si>
    <t>次のａからｃまでの全ての要件を満たす。</t>
    <rPh sb="0" eb="1">
      <t>ツギ</t>
    </rPh>
    <rPh sb="9" eb="10">
      <t>スベ</t>
    </rPh>
    <rPh sb="12" eb="14">
      <t>ヨウケン</t>
    </rPh>
    <rPh sb="15" eb="16">
      <t>ミ</t>
    </rPh>
    <phoneticPr fontId="6"/>
  </si>
  <si>
    <t>　ａ　職員の職位、職責又は職務内容等に応じた勤務条件等の要件を定めている。</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</si>
  <si>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</si>
  <si>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</si>
  <si>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</si>
  <si>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非該当</t>
    <phoneticPr fontId="6"/>
  </si>
  <si>
    <t>②</t>
    <phoneticPr fontId="6"/>
  </si>
  <si>
    <t>次のｄ及びｅの要件を満たす。</t>
    <rPh sb="0" eb="1">
      <t>ツギ</t>
    </rPh>
    <rPh sb="3" eb="4">
      <t>オヨ</t>
    </rPh>
    <rPh sb="7" eb="9">
      <t>ヨウケン</t>
    </rPh>
    <rPh sb="10" eb="11">
      <t>ミ</t>
    </rPh>
    <phoneticPr fontId="6"/>
  </si>
  <si>
    <t>ｄ</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</si>
  <si>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</si>
  <si>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ｅ</t>
    <phoneticPr fontId="6"/>
  </si>
  <si>
    <t>ｄの実現のための具体的な取り組みの内容</t>
    <rPh sb="2" eb="4">
      <t>ジツゲン</t>
    </rPh>
    <rPh sb="8" eb="11">
      <t>グタイテキ</t>
    </rPh>
    <rPh sb="12" eb="13">
      <t>ト</t>
    </rPh>
    <rPh sb="14" eb="15">
      <t>ク</t>
    </rPh>
    <rPh sb="17" eb="19">
      <t>ナイヨウ</t>
    </rPh>
    <phoneticPr fontId="6"/>
  </si>
  <si>
    <t>ア</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</si>
  <si>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</si>
  <si>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イ</t>
    <phoneticPr fontId="6"/>
  </si>
  <si>
    <t>資格取得のための支援の実施　※当該支援の内容について下記に記載すること。</t>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</si>
  <si>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</si>
  <si>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令和　　年　　月　　日</t>
    <rPh sb="0" eb="2">
      <t>レイワ</t>
    </rPh>
    <rPh sb="4" eb="5">
      <t>ネン</t>
    </rPh>
    <rPh sb="7" eb="8">
      <t>ツキ</t>
    </rPh>
    <rPh sb="10" eb="11">
      <t>ヒ</t>
    </rPh>
    <phoneticPr fontId="6"/>
  </si>
  <si>
    <t>事業者名</t>
    <rPh sb="0" eb="4">
      <t>ジギョウシャメイ</t>
    </rPh>
    <phoneticPr fontId="6"/>
  </si>
  <si>
    <t>代表者名</t>
    <rPh sb="0" eb="3">
      <t>ダイヒョウシャ</t>
    </rPh>
    <rPh sb="3" eb="4">
      <t>メイ</t>
    </rPh>
    <phoneticPr fontId="6"/>
  </si>
  <si>
    <t>〇</t>
    <phoneticPr fontId="6"/>
  </si>
  <si>
    <t>有</t>
    <rPh sb="0" eb="1">
      <t>ア</t>
    </rPh>
    <phoneticPr fontId="6"/>
  </si>
  <si>
    <t>別紙様式３</t>
    <rPh sb="0" eb="2">
      <t>ベッシ</t>
    </rPh>
    <rPh sb="2" eb="4">
      <t>ヨウシキ</t>
    </rPh>
    <phoneticPr fontId="6"/>
  </si>
  <si>
    <t>無</t>
    <rPh sb="0" eb="1">
      <t>ナシ</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</si>
  <si>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</si>
  <si>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研修修了者</t>
    <rPh sb="0" eb="2">
      <t>ケンシュウ</t>
    </rPh>
    <rPh sb="2" eb="5">
      <t>シュウリョウシャ</t>
    </rPh>
    <phoneticPr fontId="6"/>
  </si>
  <si>
    <t>人数Ａ　計</t>
    <rPh sb="0" eb="2">
      <t>ニンズウ</t>
    </rPh>
    <rPh sb="4" eb="5">
      <t>ケイ</t>
    </rPh>
    <phoneticPr fontId="6"/>
  </si>
  <si>
    <t>人</t>
    <rPh sb="0" eb="1">
      <t>ニン</t>
    </rPh>
    <phoneticPr fontId="6"/>
  </si>
  <si>
    <t>人数Ｂ　計</t>
    <rPh sb="4" eb="5">
      <t>ケイ</t>
    </rPh>
    <phoneticPr fontId="6"/>
  </si>
  <si>
    <t>合計1人以上の研修修了者</t>
    <rPh sb="0" eb="2">
      <t>ゴウケイ</t>
    </rPh>
    <rPh sb="3" eb="4">
      <t>ニン</t>
    </rPh>
    <rPh sb="4" eb="6">
      <t>イジョウ</t>
    </rPh>
    <rPh sb="7" eb="11">
      <t>ケンシュウシュウリョウ</t>
    </rPh>
    <rPh sb="11" eb="12">
      <t>シャ</t>
    </rPh>
    <phoneticPr fontId="6"/>
  </si>
  <si>
    <t>ⅰ　副主任保育士等（人数Ａ）</t>
    <rPh sb="2" eb="5">
      <t>フクシュニン</t>
    </rPh>
    <rPh sb="5" eb="8">
      <t>ホイクシ</t>
    </rPh>
    <rPh sb="8" eb="9">
      <t>トウ</t>
    </rPh>
    <phoneticPr fontId="6"/>
  </si>
  <si>
    <t>ⅱ　職務分野別リーダー等（人数Ｂ）</t>
    <phoneticPr fontId="6"/>
  </si>
  <si>
    <t>ⅲ　園長又は主任保育士、副園長、教頭、
　　主幹教諭、主幹保育教諭等（人数Ａ）</t>
    <rPh sb="35" eb="37">
      <t>ニンズウ</t>
    </rPh>
    <phoneticPr fontId="6"/>
  </si>
  <si>
    <t>次の内容について、当てはまる項目に○をつけること。</t>
    <rPh sb="0" eb="1">
      <t>ツギ</t>
    </rPh>
    <rPh sb="2" eb="4">
      <t>ナイヨウ</t>
    </rPh>
    <rPh sb="9" eb="10">
      <t>ア</t>
    </rPh>
    <rPh sb="14" eb="16">
      <t>コウモク</t>
    </rPh>
    <phoneticPr fontId="6"/>
  </si>
  <si>
    <t>　職員の職位、職責又は職務内容に応じた勤務条件等の要件及びこれに応じた賃金体系を定め、全ての職員に周知している。</t>
    <rPh sb="43" eb="44">
      <t>スベ</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</si>
  <si>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</si>
  <si>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①利用定員</t>
    <rPh sb="1" eb="3">
      <t>リヨウ</t>
    </rPh>
    <rPh sb="3" eb="5">
      <t>テイイン</t>
    </rPh>
    <phoneticPr fontId="6"/>
  </si>
  <si>
    <t>②年齢別
　児童数</t>
    <rPh sb="1" eb="4">
      <t>ネンレイベツ</t>
    </rPh>
    <rPh sb="6" eb="9">
      <t>ジドウスウ</t>
    </rPh>
    <phoneticPr fontId="6"/>
  </si>
  <si>
    <t>４歳以上児</t>
    <rPh sb="1" eb="2">
      <t>サイ</t>
    </rPh>
    <rPh sb="2" eb="5">
      <t>イジョウジ</t>
    </rPh>
    <phoneticPr fontId="6"/>
  </si>
  <si>
    <t>３歳児</t>
    <rPh sb="1" eb="3">
      <t>サイジ</t>
    </rPh>
    <phoneticPr fontId="6"/>
  </si>
  <si>
    <t>１，２歳児</t>
    <rPh sb="3" eb="5">
      <t>サイジ</t>
    </rPh>
    <phoneticPr fontId="6"/>
  </si>
  <si>
    <t>０歳児</t>
    <rPh sb="1" eb="3">
      <t>サイジ</t>
    </rPh>
    <phoneticPr fontId="6"/>
  </si>
  <si>
    <t>うち満３歳児※</t>
    <rPh sb="2" eb="3">
      <t>マン</t>
    </rPh>
    <rPh sb="4" eb="6">
      <t>サイジ</t>
    </rPh>
    <phoneticPr fontId="6"/>
  </si>
  <si>
    <t>③各種加算の適用状況</t>
    <rPh sb="1" eb="3">
      <t>カクシュ</t>
    </rPh>
    <rPh sb="3" eb="5">
      <t>カサン</t>
    </rPh>
    <rPh sb="6" eb="8">
      <t>テキヨウ</t>
    </rPh>
    <rPh sb="8" eb="10">
      <t>ジョウキョウ</t>
    </rPh>
    <phoneticPr fontId="6"/>
  </si>
  <si>
    <t>幼稚園</t>
    <rPh sb="0" eb="3">
      <t>ヨウチエン</t>
    </rPh>
    <phoneticPr fontId="6"/>
  </si>
  <si>
    <t>３歳児配置改善加算</t>
    <rPh sb="1" eb="3">
      <t>サイジ</t>
    </rPh>
    <rPh sb="3" eb="5">
      <t>ハイチ</t>
    </rPh>
    <rPh sb="5" eb="7">
      <t>カイゼン</t>
    </rPh>
    <rPh sb="7" eb="9">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</si>
  <si>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</si>
  <si>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</si>
  <si>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講師配置加算</t>
    <rPh sb="0" eb="2">
      <t>コウシ</t>
    </rPh>
    <rPh sb="2" eb="4">
      <t>ハイチ</t>
    </rPh>
    <rPh sb="4" eb="6">
      <t>カサン</t>
    </rPh>
    <phoneticPr fontId="6"/>
  </si>
  <si>
    <t>チーム保育加配加算</t>
    <rPh sb="3" eb="5">
      <t>ホイク</t>
    </rPh>
    <rPh sb="5" eb="7">
      <t>カハイ</t>
    </rPh>
    <rPh sb="7" eb="9">
      <t>カサン</t>
    </rPh>
    <phoneticPr fontId="6"/>
  </si>
  <si>
    <t>通園送迎加算</t>
    <rPh sb="0" eb="2">
      <t>ツウエン</t>
    </rPh>
    <rPh sb="2" eb="4">
      <t>ソウゲイ</t>
    </rPh>
    <rPh sb="4" eb="6">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</si>
  <si>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</si>
  <si>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主幹教諭等専任加算</t>
    <rPh sb="0" eb="2">
      <t>シュカン</t>
    </rPh>
    <rPh sb="2" eb="4">
      <t>キョウユ</t>
    </rPh>
    <rPh sb="4" eb="5">
      <t>トウ</t>
    </rPh>
    <rPh sb="5" eb="7">
      <t>センニン</t>
    </rPh>
    <rPh sb="7" eb="9">
      <t>カサン</t>
    </rPh>
    <phoneticPr fontId="6"/>
  </si>
  <si>
    <t>事務職員配置加算</t>
    <rPh sb="0" eb="2">
      <t>ジム</t>
    </rPh>
    <rPh sb="2" eb="4">
      <t>ショクイン</t>
    </rPh>
    <rPh sb="4" eb="6">
      <t>ハイチ</t>
    </rPh>
    <rPh sb="6" eb="8">
      <t>カサン</t>
    </rPh>
    <phoneticPr fontId="6"/>
  </si>
  <si>
    <t>指導充実加配加算</t>
    <rPh sb="0" eb="2">
      <t>シドウ</t>
    </rPh>
    <rPh sb="2" eb="4">
      <t>ジュウジツ</t>
    </rPh>
    <rPh sb="4" eb="6">
      <t>カハイ</t>
    </rPh>
    <rPh sb="6" eb="8">
      <t>カサン</t>
    </rPh>
    <phoneticPr fontId="6"/>
  </si>
  <si>
    <t>事務負担対応加配加算</t>
    <rPh sb="0" eb="2">
      <t>ジム</t>
    </rPh>
    <rPh sb="2" eb="4">
      <t>フタン</t>
    </rPh>
    <rPh sb="4" eb="6">
      <t>タイオウ</t>
    </rPh>
    <rPh sb="6" eb="8">
      <t>カハイ</t>
    </rPh>
    <rPh sb="8" eb="10">
      <t>カサン</t>
    </rPh>
    <phoneticPr fontId="6"/>
  </si>
  <si>
    <t>栄養管理加算（Ａ：配置の場合）</t>
    <rPh sb="0" eb="2">
      <t>エイヨウ</t>
    </rPh>
    <rPh sb="2" eb="4">
      <t>カンリ</t>
    </rPh>
    <rPh sb="4" eb="6">
      <t>カサン</t>
    </rPh>
    <rPh sb="9" eb="11">
      <t>ハイチ</t>
    </rPh>
    <rPh sb="12" eb="14">
      <t>バアイ</t>
    </rPh>
    <phoneticPr fontId="6"/>
  </si>
  <si>
    <t>副園長・教頭配置加算を受けている場合の減算</t>
    <rPh sb="6" eb="8">
      <t>ハイチ</t>
    </rPh>
    <rPh sb="11" eb="12">
      <t>ウ</t>
    </rPh>
    <rPh sb="16" eb="18">
      <t>バアイ</t>
    </rPh>
    <rPh sb="19" eb="21">
      <t>ゲンザン</t>
    </rPh>
    <phoneticPr fontId="6"/>
  </si>
  <si>
    <t>年齢別配置基準を下回る場合による減算</t>
    <rPh sb="11" eb="13">
      <t>バアイ</t>
    </rPh>
    <rPh sb="16" eb="18">
      <t>ゲンサン</t>
    </rPh>
    <phoneticPr fontId="6"/>
  </si>
  <si>
    <t>③各種加算の適用状況</t>
    <phoneticPr fontId="6"/>
  </si>
  <si>
    <t>保育所</t>
    <rPh sb="0" eb="2">
      <t>ホイク</t>
    </rPh>
    <rPh sb="2" eb="3">
      <t>ショ</t>
    </rPh>
    <phoneticPr fontId="6"/>
  </si>
  <si>
    <t>１歳児配置改善加算</t>
    <rPh sb="1" eb="3">
      <t>サイジ</t>
    </rPh>
    <rPh sb="3" eb="5">
      <t>ハイチ</t>
    </rPh>
    <rPh sb="5" eb="7">
      <t>カイゼン</t>
    </rPh>
    <rPh sb="7" eb="9">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</si>
  <si>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</si>
  <si>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主任保育士専任加算</t>
    <rPh sb="0" eb="2">
      <t>シュニン</t>
    </rPh>
    <rPh sb="2" eb="5">
      <t>ホイクシ</t>
    </rPh>
    <rPh sb="5" eb="7">
      <t>センニン</t>
    </rPh>
    <rPh sb="7" eb="9">
      <t>カサン</t>
    </rPh>
    <phoneticPr fontId="6"/>
  </si>
  <si>
    <t>事務職員雇上費加算</t>
    <rPh sb="0" eb="2">
      <t>ジム</t>
    </rPh>
    <rPh sb="2" eb="4">
      <t>ショクイン</t>
    </rPh>
    <rPh sb="4" eb="5">
      <t>ヤト</t>
    </rPh>
    <rPh sb="5" eb="6">
      <t>ア</t>
    </rPh>
    <rPh sb="6" eb="7">
      <t>ヒ</t>
    </rPh>
    <rPh sb="7" eb="9">
      <t>カサン</t>
    </rPh>
    <phoneticPr fontId="6"/>
  </si>
  <si>
    <t>休日保育加算</t>
    <rPh sb="0" eb="2">
      <t>キュウジツ</t>
    </rPh>
    <rPh sb="2" eb="4">
      <t>ホイク</t>
    </rPh>
    <rPh sb="4" eb="6">
      <t>カサン</t>
    </rPh>
    <phoneticPr fontId="6"/>
  </si>
  <si>
    <t>チーム保育推進加算</t>
    <rPh sb="3" eb="5">
      <t>ホイク</t>
    </rPh>
    <rPh sb="5" eb="7">
      <t>スイシン</t>
    </rPh>
    <rPh sb="7" eb="9">
      <t>カサン</t>
    </rPh>
    <phoneticPr fontId="6"/>
  </si>
  <si>
    <t>認定こども園</t>
    <rPh sb="0" eb="2">
      <t>ニンテイ</t>
    </rPh>
    <rPh sb="5" eb="6">
      <t>エン</t>
    </rPh>
    <phoneticPr fontId="6"/>
  </si>
  <si>
    <t>学級編制調整加配加算</t>
    <rPh sb="0" eb="2">
      <t>ガッキュウ</t>
    </rPh>
    <rPh sb="2" eb="4">
      <t>ヘンセイ</t>
    </rPh>
    <rPh sb="4" eb="6">
      <t>チョウセイ</t>
    </rPh>
    <rPh sb="6" eb="8">
      <t>カハイ</t>
    </rPh>
    <rPh sb="8" eb="10">
      <t>カサン</t>
    </rPh>
    <phoneticPr fontId="6"/>
  </si>
  <si>
    <t>講師配置加算</t>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</si>
  <si>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</si>
  <si>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小規模保育（A型B型）</t>
    <rPh sb="0" eb="3">
      <t>ショウキボ</t>
    </rPh>
    <rPh sb="3" eb="5">
      <t>ホイク</t>
    </rPh>
    <rPh sb="7" eb="8">
      <t>ガタ</t>
    </rPh>
    <rPh sb="9" eb="10">
      <t>ガタ</t>
    </rPh>
    <phoneticPr fontId="6"/>
  </si>
  <si>
    <t>障害児保育加算</t>
    <rPh sb="0" eb="3">
      <t>ショウガイジ</t>
    </rPh>
    <rPh sb="3" eb="5">
      <t>ホイク</t>
    </rPh>
    <rPh sb="5" eb="7">
      <t>カサン</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</si>
  <si>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</si>
  <si>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小規模保育（C型）</t>
    <rPh sb="0" eb="3">
      <t>ショウキボ</t>
    </rPh>
    <rPh sb="3" eb="5">
      <t>ホイク</t>
    </rPh>
    <rPh sb="7" eb="8">
      <t>ガタ</t>
    </rPh>
    <phoneticPr fontId="6"/>
  </si>
  <si>
    <t>事業所内保育</t>
    <rPh sb="0" eb="3">
      <t>ジギョウショ</t>
    </rPh>
    <rPh sb="3" eb="4">
      <t>ナイ</t>
    </rPh>
    <rPh sb="4" eb="6">
      <t>ホイク</t>
    </rPh>
    <phoneticPr fontId="6"/>
  </si>
  <si>
    <t>④家庭的保育等の経験年数</t>
    <rPh sb="1" eb="4">
      <t>カテイテキ</t>
    </rPh>
    <rPh sb="4" eb="6">
      <t>ホイク</t>
    </rPh>
    <rPh sb="6" eb="7">
      <t>トウ</t>
    </rPh>
    <rPh sb="8" eb="10">
      <t>ケイケン</t>
    </rPh>
    <rPh sb="10" eb="12">
      <t>ネンスウ</t>
    </rPh>
    <phoneticPr fontId="6"/>
  </si>
  <si>
    <t>家庭的保育</t>
    <rPh sb="0" eb="3">
      <t>カテイテキ</t>
    </rPh>
    <rPh sb="3" eb="5">
      <t>ホイク</t>
    </rPh>
    <phoneticPr fontId="6"/>
  </si>
  <si>
    <t>加算対象者
経験年数</t>
    <rPh sb="0" eb="2">
      <t>カサン</t>
    </rPh>
    <rPh sb="2" eb="4">
      <t>タイショウ</t>
    </rPh>
    <rPh sb="4" eb="5">
      <t>シャ</t>
    </rPh>
    <rPh sb="6" eb="8">
      <t>ケイケン</t>
    </rPh>
    <rPh sb="8" eb="10">
      <t>ネンスウ</t>
    </rPh>
    <phoneticPr fontId="6"/>
  </si>
  <si>
    <t>年</t>
    <rPh sb="0" eb="1">
      <t>ネン</t>
    </rPh>
    <phoneticPr fontId="6"/>
  </si>
  <si>
    <t>居宅訪問型保育</t>
    <rPh sb="0" eb="2">
      <t>キョタク</t>
    </rPh>
    <rPh sb="2" eb="5">
      <t>ホウモンガタ</t>
    </rPh>
    <rPh sb="5" eb="7">
      <t>ホイク</t>
    </rPh>
    <phoneticPr fontId="6"/>
  </si>
  <si>
    <t>加算対象者
経験年数</t>
    <rPh sb="0" eb="2">
      <t>カサン</t>
    </rPh>
    <rPh sb="2" eb="5">
      <t>タイショウシャ</t>
    </rPh>
    <rPh sb="6" eb="8">
      <t>ケイケン</t>
    </rPh>
    <rPh sb="8" eb="10">
      <t>ネンスウ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</si>
  <si>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</si>
  <si>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⑥加算算定対象人数</t>
    <rPh sb="1" eb="3">
      <t>カサン</t>
    </rPh>
    <rPh sb="3" eb="5">
      <t>サンテイ</t>
    </rPh>
    <rPh sb="5" eb="7">
      <t>タイショウ</t>
    </rPh>
    <rPh sb="7" eb="9">
      <t>ニンズウ</t>
    </rPh>
    <phoneticPr fontId="6"/>
  </si>
  <si>
    <t>人数Ａ（⑤×１／３）</t>
    <rPh sb="0" eb="2">
      <t>ニンズウ</t>
    </rPh>
    <phoneticPr fontId="6"/>
  </si>
  <si>
    <t>人数Ｂ（⑤×１／５）</t>
    <rPh sb="0" eb="2">
      <t>ニンズウ</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</si>
  <si>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</si>
  <si>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</si>
  <si>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④について経験年数の根拠となる書類を添付すること。</t>
    <rPh sb="7" eb="9">
      <t>ケイケン</t>
    </rPh>
    <rPh sb="9" eb="11">
      <t>ネンスウ</t>
    </rPh>
    <phoneticPr fontId="6"/>
  </si>
  <si>
    <t>※　⑤について算出方法を示した書類を添付すること。</t>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</si>
  <si>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</si>
  <si>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事業の場合は「人数Ａ」「人数Ｂ」のいずれかに「１」、他方に「０」を記入すること。</t>
    <rPh sb="2" eb="4">
      <t>ジギョウ</t>
    </rPh>
    <rPh sb="9" eb="11">
      <t>ニンズウ</t>
    </rPh>
    <rPh sb="14" eb="16">
      <t>ニンズウ</t>
    </rPh>
    <phoneticPr fontId="6"/>
  </si>
  <si>
    <t>別紙様式４</t>
    <rPh sb="0" eb="2">
      <t>ベッシ</t>
    </rPh>
    <rPh sb="2" eb="4">
      <t>ヨウシキ</t>
    </rPh>
    <phoneticPr fontId="6"/>
  </si>
  <si>
    <t>✔</t>
    <phoneticPr fontId="6"/>
  </si>
  <si>
    <t>○</t>
    <phoneticPr fontId="6"/>
  </si>
  <si>
    <t>（１）加算額以上の賃金の改善について</t>
    <rPh sb="3" eb="6">
      <t>カサンガク</t>
    </rPh>
    <rPh sb="6" eb="8">
      <t>イジョウ</t>
    </rPh>
    <rPh sb="9" eb="11">
      <t>チンギン</t>
    </rPh>
    <rPh sb="12" eb="14">
      <t>カイゼン</t>
    </rPh>
    <phoneticPr fontId="6"/>
  </si>
  <si>
    <t>区分２「賃金改善分」</t>
    <rPh sb="0" eb="2">
      <t>クブン</t>
    </rPh>
    <rPh sb="4" eb="6">
      <t>チンギン</t>
    </rPh>
    <rPh sb="6" eb="8">
      <t>カイゼン</t>
    </rPh>
    <rPh sb="8" eb="9">
      <t>ブン</t>
    </rPh>
    <phoneticPr fontId="6"/>
  </si>
  <si>
    <t>区分３「質の向上分」</t>
    <rPh sb="0" eb="2">
      <t>クブン</t>
    </rPh>
    <rPh sb="4" eb="5">
      <t>シツ</t>
    </rPh>
    <rPh sb="6" eb="9">
      <t>コウジョウブン</t>
    </rPh>
    <phoneticPr fontId="6"/>
  </si>
  <si>
    <t>区分２</t>
    <rPh sb="0" eb="2">
      <t>クブン</t>
    </rPh>
    <phoneticPr fontId="6"/>
  </si>
  <si>
    <t>加算見込額</t>
    <rPh sb="0" eb="2">
      <t>カサン</t>
    </rPh>
    <rPh sb="2" eb="4">
      <t>ミコ</t>
    </rPh>
    <rPh sb="4" eb="5">
      <t>ガク</t>
    </rPh>
    <phoneticPr fontId="6"/>
  </si>
  <si>
    <t>円</t>
    <rPh sb="0" eb="1">
      <t>エン</t>
    </rPh>
    <phoneticPr fontId="6"/>
  </si>
  <si>
    <t>区分３</t>
    <rPh sb="0" eb="2">
      <t>クブン</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</si>
  <si>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</si>
  <si>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うち、加算による改善見込総額</t>
    <rPh sb="3" eb="5">
      <t>カサン</t>
    </rPh>
    <rPh sb="8" eb="10">
      <t>カイゼン</t>
    </rPh>
    <rPh sb="10" eb="12">
      <t>ミコミ</t>
    </rPh>
    <rPh sb="12" eb="13">
      <t>ソウ</t>
    </rPh>
    <rPh sb="13" eb="14">
      <t>ガク</t>
    </rPh>
    <phoneticPr fontId="6"/>
  </si>
  <si>
    <t>うち、事業主負担増加見込総額</t>
    <rPh sb="3" eb="6">
      <t>ジギョウヌシ</t>
    </rPh>
    <rPh sb="6" eb="8">
      <t>フタン</t>
    </rPh>
    <rPh sb="8" eb="10">
      <t>ゾウカ</t>
    </rPh>
    <rPh sb="10" eb="12">
      <t>ミコ</t>
    </rPh>
    <rPh sb="12" eb="14">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</si>
  <si>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</si>
  <si>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</si>
  <si>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</si>
  <si>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前年度の賃金（総額）</t>
    <rPh sb="0" eb="3">
      <t>ゼンネンド</t>
    </rPh>
    <rPh sb="4" eb="6">
      <t>チンギン</t>
    </rPh>
    <rPh sb="7" eb="9">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</si>
  <si>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</si>
  <si>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</si>
  <si>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（c）定期昇給相当額（加算当年度における昇給分）</t>
    <rPh sb="3" eb="5">
      <t>テイキ</t>
    </rPh>
    <rPh sb="5" eb="7">
      <t>ショウキュウ</t>
    </rPh>
    <rPh sb="7" eb="10">
      <t>ソウトウガク</t>
    </rPh>
    <phoneticPr fontId="6"/>
  </si>
  <si>
    <t>↑区分２</t>
    <rPh sb="1" eb="3">
      <t>クブン</t>
    </rPh>
    <phoneticPr fontId="6"/>
  </si>
  <si>
    <t>↑区分３</t>
    <rPh sb="1" eb="3">
      <t>クブン</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</si>
  <si>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</si>
  <si>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</si>
  <si>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</si>
  <si>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（f）基準年度の支払賃金の総額</t>
    <rPh sb="3" eb="5">
      <t>キジュン</t>
    </rPh>
    <rPh sb="5" eb="7">
      <t>ネンド</t>
    </rPh>
    <rPh sb="8" eb="10">
      <t>シハラ</t>
    </rPh>
    <rPh sb="10" eb="12">
      <t>チンギン</t>
    </rPh>
    <rPh sb="13" eb="15">
      <t>ソウガク</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</si>
  <si>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</si>
  <si>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</si>
  <si>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（i）施設独自の改善額</t>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</si>
  <si>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</si>
  <si>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</si>
  <si>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（３）施設独自の改善額について</t>
    <rPh sb="3" eb="5">
      <t>シセツ</t>
    </rPh>
    <rPh sb="5" eb="6">
      <t>ドク</t>
    </rPh>
    <rPh sb="6" eb="7">
      <t>ジ</t>
    </rPh>
    <rPh sb="8" eb="10">
      <t>カイゼン</t>
    </rPh>
    <rPh sb="10" eb="11">
      <t>ガク</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</si>
  <si>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</si>
  <si>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施設独自の賃金改善額の算定根拠</t>
    <rPh sb="0" eb="2">
      <t>シセツ</t>
    </rPh>
    <rPh sb="2" eb="4">
      <t>ドクジ</t>
    </rPh>
    <rPh sb="5" eb="10">
      <t>チンギンカイゼンガク</t>
    </rPh>
    <rPh sb="11" eb="13">
      <t>サンテイ</t>
    </rPh>
    <rPh sb="13" eb="15">
      <t>コンキョ</t>
    </rPh>
    <phoneticPr fontId="6"/>
  </si>
  <si>
    <t>（４）他施設・事業所への配分等について</t>
    <rPh sb="3" eb="6">
      <t>タシセツ</t>
    </rPh>
    <rPh sb="7" eb="10">
      <t>ジギョウショ</t>
    </rPh>
    <rPh sb="12" eb="14">
      <t>ハイブン</t>
    </rPh>
    <rPh sb="14" eb="15">
      <t>ナド</t>
    </rPh>
    <phoneticPr fontId="6"/>
  </si>
  <si>
    <t>拠出見込額</t>
    <rPh sb="0" eb="2">
      <t>キョシュツ</t>
    </rPh>
    <rPh sb="2" eb="4">
      <t>ミコミ</t>
    </rPh>
    <rPh sb="4" eb="5">
      <t>ガク</t>
    </rPh>
    <phoneticPr fontId="6"/>
  </si>
  <si>
    <t>受入見込額</t>
    <rPh sb="0" eb="1">
      <t>ウ</t>
    </rPh>
    <rPh sb="1" eb="2">
      <t>イ</t>
    </rPh>
    <rPh sb="2" eb="4">
      <t>ミコ</t>
    </rPh>
    <rPh sb="4" eb="5">
      <t>ガク</t>
    </rPh>
    <phoneticPr fontId="6"/>
  </si>
  <si>
    <t>別紙様式４別添２の「同一事業者内における拠出実績額・受入実績額一覧表」を添付すること。</t>
    <rPh sb="5" eb="7">
      <t>ベッテン</t>
    </rPh>
    <rPh sb="22" eb="24">
      <t>ジッセキ</t>
    </rPh>
    <rPh sb="28" eb="30">
      <t>ジッセキ</t>
    </rPh>
    <phoneticPr fontId="6"/>
  </si>
  <si>
    <t>上記について相違ないことを証明いたします。</t>
    <rPh sb="0" eb="2">
      <t>ジョウキ</t>
    </rPh>
    <rPh sb="6" eb="8">
      <t>ソウイ</t>
    </rPh>
    <rPh sb="13" eb="15">
      <t>ショウメイ</t>
    </rPh>
    <phoneticPr fontId="6"/>
  </si>
  <si>
    <t>別紙様式４別添１</t>
    <rPh sb="0" eb="2">
      <t>ベッシ</t>
    </rPh>
    <rPh sb="2" eb="4">
      <t>ヨウシキ</t>
    </rPh>
    <rPh sb="5" eb="7">
      <t>ベッテン</t>
    </rPh>
    <phoneticPr fontId="6"/>
  </si>
  <si>
    <t>施設・事業所名</t>
    <phoneticPr fontId="6"/>
  </si>
  <si>
    <t>賃金改善明細（職員別表）</t>
    <rPh sb="4" eb="6">
      <t>メイサイ</t>
    </rPh>
    <rPh sb="7" eb="9">
      <t>ショクイン</t>
    </rPh>
    <rPh sb="9" eb="10">
      <t>ベツ</t>
    </rPh>
    <rPh sb="10" eb="11">
      <t>ヒョウ</t>
    </rPh>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</si>
  <si>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</si>
  <si>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No</t>
    <phoneticPr fontId="6"/>
  </si>
  <si>
    <t>職員名</t>
    <phoneticPr fontId="6"/>
  </si>
  <si>
    <t>改善実施有無</t>
    <phoneticPr fontId="6"/>
  </si>
  <si>
    <t>職種</t>
    <phoneticPr fontId="6"/>
  </si>
  <si>
    <t>資格</t>
    <rPh sb="0" eb="2">
      <t>シカク</t>
    </rPh>
    <phoneticPr fontId="6"/>
  </si>
  <si>
    <r>
      <t>経験年数　</t>
    </r>
    <r>
      <rPr>
        <sz val="12"/>
        <rFont val="ＭＳ ゴシック"/>
        <family val="3"/>
        <charset val="128"/>
      </rPr>
      <t>※1</t>
    </r>
    <phoneticPr fontId="6"/>
  </si>
  <si>
    <r>
      <t xml:space="preserve">常勤
非常勤
</t>
    </r>
    <r>
      <rPr>
        <sz val="12"/>
        <rFont val="ＭＳ ゴシック"/>
        <family val="3"/>
        <charset val="128"/>
      </rPr>
      <t>※2</t>
    </r>
    <phoneticPr fontId="6"/>
  </si>
  <si>
    <r>
      <t xml:space="preserve">常勤
換算値
</t>
    </r>
    <r>
      <rPr>
        <sz val="12"/>
        <rFont val="ＭＳ ゴシック"/>
        <family val="3"/>
        <charset val="128"/>
      </rPr>
      <t>※3</t>
    </r>
    <phoneticPr fontId="6"/>
  </si>
  <si>
    <t>基準年度の賃金</t>
    <rPh sb="0" eb="2">
      <t>キジュン</t>
    </rPh>
    <rPh sb="2" eb="4">
      <t>ネンド</t>
    </rPh>
    <rPh sb="3" eb="4">
      <t>ド</t>
    </rPh>
    <rPh sb="5" eb="7">
      <t>チンギン</t>
    </rPh>
    <phoneticPr fontId="6"/>
  </si>
  <si>
    <t>加算当年度の賃金</t>
    <rPh sb="0" eb="2">
      <t>カサン</t>
    </rPh>
    <rPh sb="2" eb="5">
      <t>トウネンド</t>
    </rPh>
    <rPh sb="6" eb="8">
      <t>チンギン</t>
    </rPh>
    <phoneticPr fontId="6"/>
  </si>
  <si>
    <t>備考</t>
    <rPh sb="0" eb="2">
      <t>ビコウ</t>
    </rPh>
    <phoneticPr fontId="6"/>
  </si>
  <si>
    <t>③</t>
    <phoneticPr fontId="6"/>
  </si>
  <si>
    <t>④</t>
    <phoneticPr fontId="6"/>
  </si>
  <si>
    <t>⑤</t>
    <phoneticPr fontId="6"/>
  </si>
  <si>
    <t>⑥</t>
    <phoneticPr fontId="6"/>
  </si>
  <si>
    <t>⑦</t>
    <phoneticPr fontId="6"/>
  </si>
  <si>
    <t>⑦の内訳</t>
    <rPh sb="2" eb="4">
      <t>ウチワケ</t>
    </rPh>
    <phoneticPr fontId="6"/>
  </si>
  <si>
    <t>⑧</t>
    <phoneticPr fontId="6"/>
  </si>
  <si>
    <t>⑨</t>
    <phoneticPr fontId="6"/>
  </si>
  <si>
    <t>⑨の内訳</t>
    <rPh sb="2" eb="4">
      <t>ウチワケ</t>
    </rPh>
    <phoneticPr fontId="6"/>
  </si>
  <si>
    <t>⑩</t>
    <phoneticPr fontId="6"/>
  </si>
  <si>
    <t>⑩の詳細</t>
    <rPh sb="2" eb="4">
      <t>ショウサイ</t>
    </rPh>
    <phoneticPr fontId="6"/>
  </si>
  <si>
    <t>⑪</t>
    <phoneticPr fontId="6"/>
  </si>
  <si>
    <t>⑫</t>
    <phoneticPr fontId="6"/>
  </si>
  <si>
    <t>⑬</t>
    <phoneticPr fontId="6"/>
  </si>
  <si>
    <t>⑭</t>
    <phoneticPr fontId="6"/>
  </si>
  <si>
    <t>基準年度の支払賃金の総額</t>
    <rPh sb="0" eb="2">
      <t>キジュン</t>
    </rPh>
    <rPh sb="2" eb="4">
      <t>ネンド</t>
    </rPh>
    <rPh sb="5" eb="7">
      <t>シハラ</t>
    </rPh>
    <rPh sb="7" eb="9">
      <t>チンギン</t>
    </rPh>
    <rPh sb="10" eb="12">
      <t>ソウガク</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</si>
  <si>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</si>
  <si>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</si>
  <si>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施設独自の改善額</t>
    <rPh sb="0" eb="2">
      <t>シセツ</t>
    </rPh>
    <rPh sb="2" eb="4">
      <t>ドクジ</t>
    </rPh>
    <rPh sb="5" eb="8">
      <t>カイゼンガク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</si>
  <si>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</si>
  <si>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</si>
  <si>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</si>
  <si>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加算当年度の賃金見込総額</t>
    <rPh sb="0" eb="2">
      <t>カサン</t>
    </rPh>
    <rPh sb="2" eb="5">
      <t>トウネンド</t>
    </rPh>
    <rPh sb="6" eb="8">
      <t>チンギン</t>
    </rPh>
    <rPh sb="8" eb="10">
      <t>ミコ</t>
    </rPh>
    <rPh sb="10" eb="12">
      <t>ソウガク</t>
    </rPh>
    <phoneticPr fontId="6"/>
  </si>
  <si>
    <t>区分３「質の向上分」</t>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</si>
  <si>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</si>
  <si>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</si>
  <si>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</si>
  <si>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</si>
  <si>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基準年度の公定価格における人件費の改定部分</t>
    <phoneticPr fontId="6"/>
  </si>
  <si>
    <t>加算による改善見込額</t>
    <rPh sb="0" eb="2">
      <t>カサン</t>
    </rPh>
    <rPh sb="5" eb="7">
      <t>カイゼン</t>
    </rPh>
    <rPh sb="7" eb="9">
      <t>ミコ</t>
    </rPh>
    <rPh sb="9" eb="10">
      <t>ガク</t>
    </rPh>
    <phoneticPr fontId="6"/>
  </si>
  <si>
    <t>加算による改善見込額</t>
    <rPh sb="0" eb="2">
      <t>カサン</t>
    </rPh>
    <rPh sb="7" eb="9">
      <t>ミコ</t>
    </rPh>
    <rPh sb="9" eb="10">
      <t>ガク</t>
    </rPh>
    <phoneticPr fontId="6"/>
  </si>
  <si>
    <t>分類</t>
    <rPh sb="0" eb="2">
      <t>ブンルイ</t>
    </rPh>
    <phoneticPr fontId="6"/>
  </si>
  <si>
    <t>改善した給与項目</t>
    <rPh sb="0" eb="2">
      <t>カイゼン</t>
    </rPh>
    <rPh sb="4" eb="6">
      <t>キュウヨ</t>
    </rPh>
    <rPh sb="6" eb="8">
      <t>コウモク</t>
    </rPh>
    <phoneticPr fontId="6"/>
  </si>
  <si>
    <t>小計
⑨
（a＋b＋c）</t>
    <rPh sb="0" eb="2">
      <t>ショウケイ</t>
    </rPh>
    <phoneticPr fontId="6"/>
  </si>
  <si>
    <t>基本給
a</t>
    <phoneticPr fontId="6"/>
  </si>
  <si>
    <t>手当
b</t>
    <rPh sb="0" eb="2">
      <t>テアテ</t>
    </rPh>
    <phoneticPr fontId="6"/>
  </si>
  <si>
    <t>賞与
（一時金）
c</t>
    <rPh sb="0" eb="2">
      <t>ショウヨ</t>
    </rPh>
    <phoneticPr fontId="6"/>
  </si>
  <si>
    <t>総額</t>
    <rPh sb="0" eb="2">
      <t>ソウガク</t>
    </rPh>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</si>
  <si>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</si>
  <si>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加算以外の部分で賃金水準を下げていないことについて（⑭≧⑦）</t>
    <phoneticPr fontId="6"/>
  </si>
  <si>
    <t>【記入における留意事項】</t>
    <phoneticPr fontId="6"/>
  </si>
  <si>
    <t>施設・事業所に加算当年度に勤務している職員全員（職種を問わず、非常勤を含む。）を記載すること。</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</si>
  <si>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</si>
  <si>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※1</t>
    <phoneticPr fontId="6"/>
  </si>
  <si>
    <t>経験年数については、第４の２によるものとする。</t>
    <rPh sb="10" eb="11">
      <t>ダイ</t>
    </rPh>
    <phoneticPr fontId="6"/>
  </si>
  <si>
    <t>※2　</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</si>
  <si>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</si>
  <si>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又は当該者以外の者であって１日６時間以上かつ月20日以上勤務するものをいい、「非常勤」とは常勤以外の者をいう。</t>
    <phoneticPr fontId="6"/>
  </si>
  <si>
    <t>※3</t>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</si>
  <si>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</si>
  <si>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</si>
  <si>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</si>
  <si>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</si>
  <si>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園長</t>
    <rPh sb="0" eb="2">
      <t>エンチョウ</t>
    </rPh>
    <phoneticPr fontId="6"/>
  </si>
  <si>
    <t>副主任保育士（人数A）</t>
    <rPh sb="0" eb="3">
      <t>フクシュニン</t>
    </rPh>
    <rPh sb="3" eb="6">
      <t>ホイクシ</t>
    </rPh>
    <rPh sb="7" eb="9">
      <t>ニンズウ</t>
    </rPh>
    <phoneticPr fontId="6"/>
  </si>
  <si>
    <t>副園長</t>
    <rPh sb="0" eb="3">
      <t>フクエンチョウ</t>
    </rPh>
    <phoneticPr fontId="6"/>
  </si>
  <si>
    <t>専門リーダー（人数A）</t>
    <rPh sb="0" eb="2">
      <t>センモン</t>
    </rPh>
    <rPh sb="7" eb="9">
      <t>ニンズウ</t>
    </rPh>
    <phoneticPr fontId="6"/>
  </si>
  <si>
    <t>教頭</t>
    <rPh sb="0" eb="2">
      <t>キョウトウ</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</si>
  <si>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</si>
  <si>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保育士</t>
    <rPh sb="0" eb="3">
      <t>ホイクシ</t>
    </rPh>
    <phoneticPr fontId="6"/>
  </si>
  <si>
    <t>職務分野別リーダー（人数B）</t>
    <rPh sb="0" eb="2">
      <t>ショクム</t>
    </rPh>
    <rPh sb="2" eb="4">
      <t>ブンヤ</t>
    </rPh>
    <rPh sb="4" eb="5">
      <t>ベツ</t>
    </rPh>
    <rPh sb="10" eb="12">
      <t>ニンズウ</t>
    </rPh>
    <phoneticPr fontId="6"/>
  </si>
  <si>
    <t>保育教諭</t>
    <rPh sb="0" eb="2">
      <t>ホイク</t>
    </rPh>
    <rPh sb="2" eb="4">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</si>
  <si>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</si>
  <si>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幼稚園教諭</t>
    <rPh sb="0" eb="3">
      <t>ヨウチエン</t>
    </rPh>
    <rPh sb="3" eb="5">
      <t>キョウユ</t>
    </rPh>
    <phoneticPr fontId="6"/>
  </si>
  <si>
    <t>配分対象者②（分野別リーダー等）</t>
    <rPh sb="0" eb="2">
      <t>ハイブン</t>
    </rPh>
    <rPh sb="2" eb="4">
      <t>タイショウ</t>
    </rPh>
    <rPh sb="4" eb="5">
      <t>シャ</t>
    </rPh>
    <rPh sb="7" eb="9">
      <t>ブンヤ</t>
    </rPh>
    <rPh sb="9" eb="10">
      <t>ベツ</t>
    </rPh>
    <rPh sb="14" eb="15">
      <t>トウ</t>
    </rPh>
    <phoneticPr fontId="6"/>
  </si>
  <si>
    <t>保健師</t>
    <rPh sb="0" eb="3">
      <t>ホケンシ</t>
    </rPh>
    <phoneticPr fontId="6"/>
  </si>
  <si>
    <t>看護師</t>
    <rPh sb="0" eb="3">
      <t>カンゴシ</t>
    </rPh>
    <phoneticPr fontId="6"/>
  </si>
  <si>
    <t>准看護師</t>
    <rPh sb="0" eb="4">
      <t>ジュンカンゴシ</t>
    </rPh>
    <phoneticPr fontId="6"/>
  </si>
  <si>
    <t>保育補助</t>
    <rPh sb="0" eb="2">
      <t>ホイク</t>
    </rPh>
    <rPh sb="2" eb="4">
      <t>ホジョ</t>
    </rPh>
    <phoneticPr fontId="6"/>
  </si>
  <si>
    <t>栄養士</t>
    <rPh sb="0" eb="3">
      <t>エイヨウシ</t>
    </rPh>
    <phoneticPr fontId="6"/>
  </si>
  <si>
    <t>調理師</t>
    <rPh sb="0" eb="3">
      <t>チョウリシ</t>
    </rPh>
    <phoneticPr fontId="6"/>
  </si>
  <si>
    <t>調理補助</t>
    <rPh sb="0" eb="2">
      <t>チョウリ</t>
    </rPh>
    <rPh sb="2" eb="4">
      <t>ホジョ</t>
    </rPh>
    <phoneticPr fontId="6"/>
  </si>
  <si>
    <t>用務員</t>
    <rPh sb="0" eb="3">
      <t>ヨウムイン</t>
    </rPh>
    <phoneticPr fontId="6"/>
  </si>
  <si>
    <t>事務員</t>
    <rPh sb="0" eb="2">
      <t>ジム</t>
    </rPh>
    <rPh sb="2" eb="3">
      <t>イン</t>
    </rPh>
    <phoneticPr fontId="6"/>
  </si>
  <si>
    <t>その他</t>
    <rPh sb="2" eb="3">
      <t>タ</t>
    </rPh>
    <phoneticPr fontId="6"/>
  </si>
  <si>
    <t>別紙様式４別添２</t>
    <rPh sb="0" eb="2">
      <t>ベッシ</t>
    </rPh>
    <rPh sb="2" eb="4">
      <t>ヨウシキ</t>
    </rPh>
    <rPh sb="5" eb="7">
      <t>ベッテン</t>
    </rPh>
    <phoneticPr fontId="6"/>
  </si>
  <si>
    <t>同一事業者内における拠出見込額・受入見込額一覧表</t>
  </si>
  <si>
    <t>番号</t>
    <rPh sb="0" eb="2">
      <t>バンゴウ</t>
    </rPh>
    <phoneticPr fontId="6"/>
  </si>
  <si>
    <t>都道府県名</t>
    <rPh sb="0" eb="4">
      <t>トドウフケン</t>
    </rPh>
    <rPh sb="4" eb="5">
      <t>メイ</t>
    </rPh>
    <phoneticPr fontId="6"/>
  </si>
  <si>
    <t>市町村名</t>
    <rPh sb="0" eb="4">
      <t>シチョウソンメイ</t>
    </rPh>
    <phoneticPr fontId="6"/>
  </si>
  <si>
    <r>
      <t>施設・事業所名</t>
    </r>
    <r>
      <rPr>
        <vertAlign val="superscript"/>
        <sz val="12"/>
        <rFont val="HGｺﾞｼｯｸM"/>
        <family val="3"/>
        <charset val="128"/>
      </rPr>
      <t>※1</t>
    </r>
    <rPh sb="0" eb="2">
      <t>シセツ</t>
    </rPh>
    <rPh sb="3" eb="6">
      <t>ジギョウショ</t>
    </rPh>
    <rPh sb="6" eb="7">
      <t>メイ</t>
    </rPh>
    <phoneticPr fontId="6"/>
  </si>
  <si>
    <t>他事業所への拠出額
（円）</t>
    <rPh sb="0" eb="1">
      <t>ホカ</t>
    </rPh>
    <rPh sb="1" eb="4">
      <t>ジギョウショ</t>
    </rPh>
    <rPh sb="6" eb="8">
      <t>キョシュツ</t>
    </rPh>
    <rPh sb="8" eb="9">
      <t>ガク</t>
    </rPh>
    <rPh sb="11" eb="12">
      <t>エン</t>
    </rPh>
    <phoneticPr fontId="6"/>
  </si>
  <si>
    <t>他事業所からの受入額
（円）</t>
    <rPh sb="0" eb="1">
      <t>ホカ</t>
    </rPh>
    <rPh sb="1" eb="4">
      <t>ジギョウショ</t>
    </rPh>
    <rPh sb="7" eb="9">
      <t>ウケイレ</t>
    </rPh>
    <rPh sb="9" eb="10">
      <t>ガク</t>
    </rPh>
    <rPh sb="12" eb="13">
      <t>エン</t>
    </rPh>
    <phoneticPr fontId="6"/>
  </si>
  <si>
    <t>例１</t>
    <rPh sb="0" eb="1">
      <t>レイ</t>
    </rPh>
    <phoneticPr fontId="6"/>
  </si>
  <si>
    <t>○○県</t>
    <rPh sb="2" eb="3">
      <t>ケン</t>
    </rPh>
    <phoneticPr fontId="6"/>
  </si>
  <si>
    <t>○○市</t>
    <rPh sb="2" eb="3">
      <t>シ</t>
    </rPh>
    <phoneticPr fontId="6"/>
  </si>
  <si>
    <t>○○保育所</t>
    <rPh sb="2" eb="5">
      <t>ホイクショ</t>
    </rPh>
    <phoneticPr fontId="6"/>
  </si>
  <si>
    <t>合計</t>
    <rPh sb="0" eb="2">
      <t>ゴウケイ</t>
    </rPh>
    <phoneticPr fontId="6"/>
  </si>
  <si>
    <t>同一事業者が運営する全ての施設・事業所（特定教育・保育施設及び特定地域型保育事業所）について記入すること。</t>
    <phoneticPr fontId="6"/>
  </si>
  <si>
    <t>別紙様式５</t>
    <phoneticPr fontId="6"/>
  </si>
  <si>
    <t>１．当年度の加算見込額</t>
    <rPh sb="2" eb="5">
      <t>トウネンド</t>
    </rPh>
    <rPh sb="6" eb="8">
      <t>カサン</t>
    </rPh>
    <rPh sb="8" eb="10">
      <t>ミコ</t>
    </rPh>
    <rPh sb="10" eb="11">
      <t>ガク</t>
    </rPh>
    <phoneticPr fontId="6"/>
  </si>
  <si>
    <t>２．賃金改善に係る誓約について</t>
    <rPh sb="2" eb="6">
      <t>チンギンカイゼン</t>
    </rPh>
    <rPh sb="7" eb="8">
      <t>カカ</t>
    </rPh>
    <rPh sb="9" eb="11">
      <t>セイヤク</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</si>
  <si>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</si>
  <si>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　</t>
  </si>
  <si>
    <t>加算額を賃金の改善に充てます。</t>
    <rPh sb="0" eb="3">
      <t>カサンガク</t>
    </rPh>
    <rPh sb="4" eb="6">
      <t>チンギン</t>
    </rPh>
    <rPh sb="7" eb="9">
      <t>カイゼン</t>
    </rPh>
    <rPh sb="10" eb="11">
      <t>ア</t>
    </rPh>
    <phoneticPr fontId="6"/>
  </si>
  <si>
    <t>加算以外の部分で賃金水準を下げません。</t>
    <rPh sb="0" eb="2">
      <t>カサン</t>
    </rPh>
    <rPh sb="2" eb="4">
      <t>イガイ</t>
    </rPh>
    <rPh sb="5" eb="7">
      <t>ブブン</t>
    </rPh>
    <rPh sb="8" eb="10">
      <t>チンギン</t>
    </rPh>
    <rPh sb="10" eb="12">
      <t>スイジュン</t>
    </rPh>
    <rPh sb="13" eb="14">
      <t>サ</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</si>
  <si>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</si>
  <si>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</si>
  <si>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別紙様式７</t>
    <rPh sb="0" eb="2">
      <t>ベッシ</t>
    </rPh>
    <rPh sb="2" eb="4">
      <t>ヨウシキ</t>
    </rPh>
    <phoneticPr fontId="6"/>
  </si>
  <si>
    <t>特別な事情に係る届出書（令和</t>
    <rPh sb="0" eb="2">
      <t>トクベツ</t>
    </rPh>
    <rPh sb="3" eb="5">
      <t>ジジョウ</t>
    </rPh>
    <rPh sb="6" eb="7">
      <t>カカ</t>
    </rPh>
    <rPh sb="8" eb="11">
      <t>トドケデショ</t>
    </rPh>
    <phoneticPr fontId="6"/>
  </si>
  <si>
    <t>年度）</t>
    <phoneticPr fontId="6"/>
  </si>
  <si>
    <t>事業者名</t>
    <rPh sb="0" eb="3">
      <t>ジギョウシャ</t>
    </rPh>
    <rPh sb="3" eb="4">
      <t>メイ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</si>
  <si>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</si>
  <si>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</si>
  <si>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２．賃金水準の引き下げの内容</t>
    <rPh sb="2" eb="4">
      <t>チンギン</t>
    </rPh>
    <rPh sb="4" eb="6">
      <t>スイジュン</t>
    </rPh>
    <rPh sb="7" eb="8">
      <t>ヒ</t>
    </rPh>
    <rPh sb="9" eb="10">
      <t>サ</t>
    </rPh>
    <rPh sb="12" eb="14">
      <t>ナイヨウ</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</si>
  <si>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</si>
  <si>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</si>
  <si>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</si>
  <si>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</si>
  <si>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</si>
  <si>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</si>
  <si>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</si>
  <si>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</si>
  <si>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</si>
  <si>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</si>
  <si>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</si>
  <si>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</si>
  <si>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</si>
  <si>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</si>
  <si>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</si>
  <si>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</si>
  <si>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</si>
  <si>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</si>
  <si>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</si>
  <si>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</si>
  <si>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</si>
  <si>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</si>
  <si>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</si>
  <si>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</si>
  <si>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</si>
  <si>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110"/>
  </si>
  <si>
    <t>昭和</t>
    <rPh sb="0" eb="2">
      <t>ショウワ</t>
    </rPh>
    <phoneticPr fontId="110"/>
  </si>
  <si>
    <t>令和</t>
    <rPh sb="0" eb="2">
      <t>レイワ</t>
    </rPh>
    <phoneticPr fontId="110"/>
  </si>
  <si>
    <t>その他の職種</t>
    <rPh sb="2" eb="3">
      <t>タ</t>
    </rPh>
    <rPh sb="4" eb="6">
      <t>ショクシュ</t>
    </rPh>
    <phoneticPr fontId="112"/>
  </si>
  <si>
    <t>家庭的保育補助者</t>
    <rPh sb="0" eb="3">
      <t>カテイテキ</t>
    </rPh>
    <rPh sb="3" eb="5">
      <t>ホイク</t>
    </rPh>
    <rPh sb="5" eb="8">
      <t>ホジョシャ</t>
    </rPh>
    <phoneticPr fontId="112"/>
  </si>
  <si>
    <t>家庭的保育者</t>
    <rPh sb="0" eb="3">
      <t>カテイテキ</t>
    </rPh>
    <rPh sb="3" eb="6">
      <t>ホイクシャ</t>
    </rPh>
    <phoneticPr fontId="112"/>
  </si>
  <si>
    <t>事務員</t>
    <rPh sb="0" eb="2">
      <t>ジム</t>
    </rPh>
    <phoneticPr fontId="112"/>
  </si>
  <si>
    <t>看護師</t>
    <rPh sb="0" eb="3">
      <t>カンゴシ</t>
    </rPh>
    <phoneticPr fontId="112"/>
  </si>
  <si>
    <t>調理員</t>
    <rPh sb="0" eb="3">
      <t>チョウリイン</t>
    </rPh>
    <phoneticPr fontId="112"/>
  </si>
  <si>
    <t>栄養士</t>
    <rPh sb="0" eb="3">
      <t>エイヨウシ</t>
    </rPh>
    <phoneticPr fontId="112"/>
  </si>
  <si>
    <t>保育従事者(無資格)</t>
    <rPh sb="0" eb="2">
      <t>ホイク</t>
    </rPh>
    <rPh sb="2" eb="5">
      <t>ジュウジシャ</t>
    </rPh>
    <rPh sb="6" eb="9">
      <t>ムシカク</t>
    </rPh>
    <phoneticPr fontId="112"/>
  </si>
  <si>
    <t>教諭</t>
    <rPh sb="0" eb="2">
      <t>キョウユ</t>
    </rPh>
    <phoneticPr fontId="112"/>
  </si>
  <si>
    <t>保育教諭</t>
    <rPh sb="0" eb="2">
      <t>ホイク</t>
    </rPh>
    <rPh sb="2" eb="4">
      <t>キョウユ</t>
    </rPh>
    <phoneticPr fontId="112"/>
  </si>
  <si>
    <t>保育士</t>
    <rPh sb="0" eb="3">
      <t>ホイクシ</t>
    </rPh>
    <phoneticPr fontId="112"/>
  </si>
  <si>
    <t>教頭(無資格者)</t>
    <rPh sb="0" eb="2">
      <t>キョウトウ</t>
    </rPh>
    <rPh sb="3" eb="4">
      <t>ム</t>
    </rPh>
    <rPh sb="4" eb="6">
      <t>シカク</t>
    </rPh>
    <rPh sb="6" eb="7">
      <t>シャ</t>
    </rPh>
    <phoneticPr fontId="110"/>
  </si>
  <si>
    <t>教頭(有資格者)</t>
    <rPh sb="0" eb="2">
      <t>キョウトウ</t>
    </rPh>
    <rPh sb="3" eb="4">
      <t>ユウ</t>
    </rPh>
    <rPh sb="4" eb="6">
      <t>シカク</t>
    </rPh>
    <rPh sb="6" eb="7">
      <t>シャ</t>
    </rPh>
    <phoneticPr fontId="110"/>
  </si>
  <si>
    <t>副園長(無資格者)</t>
    <rPh sb="0" eb="3">
      <t>フクエンチョウ</t>
    </rPh>
    <rPh sb="4" eb="5">
      <t>ム</t>
    </rPh>
    <rPh sb="5" eb="7">
      <t>シカク</t>
    </rPh>
    <rPh sb="7" eb="8">
      <t>シャ</t>
    </rPh>
    <phoneticPr fontId="110"/>
  </si>
  <si>
    <t>副園長(有資格者)</t>
    <rPh sb="0" eb="3">
      <t>フクエンチョウ</t>
    </rPh>
    <rPh sb="4" eb="5">
      <t>ユウ</t>
    </rPh>
    <rPh sb="5" eb="7">
      <t>シカク</t>
    </rPh>
    <rPh sb="7" eb="8">
      <t>シャ</t>
    </rPh>
    <phoneticPr fontId="110"/>
  </si>
  <si>
    <t>園長・施設長</t>
    <rPh sb="0" eb="2">
      <t>エンチョウ</t>
    </rPh>
    <rPh sb="3" eb="5">
      <t>シセツ</t>
    </rPh>
    <rPh sb="5" eb="6">
      <t>チョウ</t>
    </rPh>
    <phoneticPr fontId="112"/>
  </si>
  <si>
    <t>人</t>
    <rPh sb="0" eb="1">
      <t>ニン</t>
    </rPh>
    <phoneticPr fontId="110"/>
  </si>
  <si>
    <t>②栄養士・調理員</t>
    <rPh sb="1" eb="4">
      <t>エイヨウシ</t>
    </rPh>
    <rPh sb="5" eb="8">
      <t>チョウリイン</t>
    </rPh>
    <phoneticPr fontId="110"/>
  </si>
  <si>
    <t>①保育士等</t>
    <rPh sb="1" eb="5">
      <t>ホイクシトウ</t>
    </rPh>
    <phoneticPr fontId="110"/>
  </si>
  <si>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10"/>
  </si>
  <si>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10"/>
  </si>
  <si>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10"/>
  </si>
  <si>
    <t>年</t>
    <phoneticPr fontId="110"/>
  </si>
  <si>
    <t>月</t>
    <rPh sb="0" eb="1">
      <t>ツキ</t>
    </rPh>
    <phoneticPr fontId="110"/>
  </si>
  <si>
    <t>年</t>
    <rPh sb="0" eb="1">
      <t>ネン</t>
    </rPh>
    <phoneticPr fontId="110"/>
  </si>
  <si>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10"/>
  </si>
  <si>
    <t>職員１人当たり</t>
    <phoneticPr fontId="110"/>
  </si>
  <si>
    <t>Ｃ</t>
    <phoneticPr fontId="110"/>
  </si>
  <si>
    <t>Ｂ</t>
    <phoneticPr fontId="110"/>
  </si>
  <si>
    <t>Ａ</t>
    <phoneticPr fontId="110"/>
  </si>
  <si>
    <t>合　計</t>
    <rPh sb="0" eb="1">
      <t>ゴウ</t>
    </rPh>
    <rPh sb="2" eb="3">
      <t>ケイ</t>
    </rPh>
    <phoneticPr fontId="110"/>
  </si>
  <si>
    <t>日</t>
    <rPh sb="0" eb="1">
      <t>ニチ</t>
    </rPh>
    <phoneticPr fontId="110"/>
  </si>
  <si>
    <t>月</t>
    <rPh sb="0" eb="1">
      <t>ガツ</t>
    </rPh>
    <phoneticPr fontId="110"/>
  </si>
  <si>
    <t>月</t>
  </si>
  <si>
    <t>栄養士・調理員</t>
    <rPh sb="0" eb="2">
      <t>エイヨウ</t>
    </rPh>
    <rPh sb="2" eb="3">
      <t>シ</t>
    </rPh>
    <rPh sb="4" eb="7">
      <t>チョウリイン</t>
    </rPh>
    <phoneticPr fontId="110"/>
  </si>
  <si>
    <t>保育士等</t>
    <rPh sb="0" eb="4">
      <t>ホイクシトウ</t>
    </rPh>
    <phoneticPr fontId="110"/>
  </si>
  <si>
    <t>その職種の資格取得年月日</t>
    <rPh sb="2" eb="4">
      <t>ショクシュ</t>
    </rPh>
    <rPh sb="5" eb="7">
      <t>シカク</t>
    </rPh>
    <rPh sb="7" eb="9">
      <t>シュトク</t>
    </rPh>
    <rPh sb="9" eb="10">
      <t>ネン</t>
    </rPh>
    <rPh sb="10" eb="11">
      <t>ガツ</t>
    </rPh>
    <rPh sb="11" eb="12">
      <t>ニチ</t>
    </rPh>
    <phoneticPr fontId="110"/>
  </si>
  <si>
    <t>ウ 合　計
　（ア＋イ）</t>
    <rPh sb="2" eb="3">
      <t>ア</t>
    </rPh>
    <rPh sb="4" eb="5">
      <t>ケイ</t>
    </rPh>
    <phoneticPr fontId="110"/>
  </si>
  <si>
    <t>イ その他の施設・事業所の通算勤続年数</t>
    <rPh sb="4" eb="5">
      <t>タ</t>
    </rPh>
    <rPh sb="6" eb="8">
      <t>シセツ</t>
    </rPh>
    <rPh sb="9" eb="12">
      <t>ジギョウショ</t>
    </rPh>
    <rPh sb="13" eb="15">
      <t>ツウサン</t>
    </rPh>
    <rPh sb="15" eb="17">
      <t>キンゾク</t>
    </rPh>
    <rPh sb="17" eb="19">
      <t>ネンスウ</t>
    </rPh>
    <phoneticPr fontId="110"/>
  </si>
  <si>
    <t>ア 現に勤務する施設・事業所の勤続年数</t>
    <rPh sb="2" eb="3">
      <t>ゲン</t>
    </rPh>
    <rPh sb="4" eb="6">
      <t>キンム</t>
    </rPh>
    <rPh sb="8" eb="10">
      <t>シセツ</t>
    </rPh>
    <rPh sb="11" eb="14">
      <t>ジギョウショ</t>
    </rPh>
    <rPh sb="15" eb="17">
      <t>キンゾク</t>
    </rPh>
    <rPh sb="17" eb="19">
      <t>ネンスウ</t>
    </rPh>
    <phoneticPr fontId="110"/>
  </si>
  <si>
    <t>職　種※</t>
    <rPh sb="0" eb="1">
      <t>ショク</t>
    </rPh>
    <rPh sb="2" eb="3">
      <t>シュ</t>
    </rPh>
    <phoneticPr fontId="110"/>
  </si>
  <si>
    <t>氏　名</t>
    <rPh sb="0" eb="1">
      <t>シ</t>
    </rPh>
    <rPh sb="2" eb="3">
      <t>メイ</t>
    </rPh>
    <phoneticPr fontId="110"/>
  </si>
  <si>
    <t>職員別の経験年月数</t>
    <rPh sb="0" eb="2">
      <t>ショクイン</t>
    </rPh>
    <rPh sb="2" eb="3">
      <t>ベツ</t>
    </rPh>
    <rPh sb="4" eb="6">
      <t>ケイケン</t>
    </rPh>
    <rPh sb="6" eb="7">
      <t>ネン</t>
    </rPh>
    <rPh sb="7" eb="8">
      <t>ガツ</t>
    </rPh>
    <rPh sb="8" eb="9">
      <t>スウ</t>
    </rPh>
    <phoneticPr fontId="110"/>
  </si>
  <si>
    <t>開設年月日</t>
    <rPh sb="0" eb="1">
      <t>ヒラキ</t>
    </rPh>
    <rPh sb="1" eb="2">
      <t>セツ</t>
    </rPh>
    <rPh sb="2" eb="3">
      <t>トシ</t>
    </rPh>
    <rPh sb="3" eb="4">
      <t>ツキ</t>
    </rPh>
    <rPh sb="4" eb="5">
      <t>ヒ</t>
    </rPh>
    <phoneticPr fontId="110"/>
  </si>
  <si>
    <t>10/100</t>
    <phoneticPr fontId="110"/>
  </si>
  <si>
    <t>地域区分</t>
    <rPh sb="0" eb="4">
      <t>チイキクブン</t>
    </rPh>
    <phoneticPr fontId="110"/>
  </si>
  <si>
    <t>定　　員</t>
    <rPh sb="0" eb="1">
      <t>サダム</t>
    </rPh>
    <rPh sb="3" eb="4">
      <t>イン</t>
    </rPh>
    <phoneticPr fontId="110"/>
  </si>
  <si>
    <t>職員１人当たりの平均経験年数の算定</t>
    <phoneticPr fontId="110"/>
  </si>
  <si>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</si>
  <si>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対象人数</t>
    <rPh sb="0" eb="2">
      <t>タイショウ</t>
    </rPh>
    <rPh sb="2" eb="4">
      <t>ニンズウ</t>
    </rPh>
    <phoneticPr fontId="4"/>
  </si>
  <si>
    <t>うち、調理員等</t>
    <rPh sb="3" eb="6">
      <t>チョウリイン</t>
    </rPh>
    <rPh sb="6" eb="7">
      <t>トウ</t>
    </rPh>
    <phoneticPr fontId="4"/>
  </si>
  <si>
    <t>横須賀市長　殿</t>
    <rPh sb="0" eb="3">
      <t>ヨコスカ</t>
    </rPh>
    <rPh sb="3" eb="5">
      <t>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</si>
  <si>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</si>
  <si>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</si>
  <si>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</si>
  <si>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</si>
  <si>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A</t>
    <phoneticPr fontId="4"/>
  </si>
  <si>
    <t>B</t>
    <phoneticPr fontId="4"/>
  </si>
  <si>
    <t>〇</t>
    <phoneticPr fontId="4"/>
  </si>
  <si>
    <t>横須賀市保育士等処遇改善加算申請書</t>
    <phoneticPr fontId="4"/>
  </si>
  <si>
    <t>3.横須賀市保育士等処遇改善加算について</t>
    <rPh sb="14" eb="16">
      <t>カサン</t>
    </rPh>
    <phoneticPr fontId="4"/>
  </si>
  <si>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</si>
  <si>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10"/>
  </si>
  <si>
    <t>処遇改善等加算区分３の人数Ａ　②</t>
    <rPh sb="0" eb="2">
      <t>ショグウ</t>
    </rPh>
    <rPh sb="2" eb="4">
      <t>カイゼン</t>
    </rPh>
    <rPh sb="4" eb="5">
      <t>トウ</t>
    </rPh>
    <rPh sb="5" eb="7">
      <t>カサン</t>
    </rPh>
    <rPh sb="7" eb="9">
      <t>クブン</t>
    </rPh>
    <rPh sb="11" eb="13">
      <t>ニンズウ</t>
    </rPh>
    <phoneticPr fontId="110"/>
  </si>
  <si>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10"/>
  </si>
  <si>
    <t>③のうち、栄養士・調理員の人数　④</t>
    <rPh sb="5" eb="8">
      <t>エイヨウシ</t>
    </rPh>
    <rPh sb="9" eb="12">
      <t>チョウリイン</t>
    </rPh>
    <rPh sb="13" eb="15">
      <t>ニンズウ</t>
    </rPh>
    <phoneticPr fontId="110"/>
  </si>
  <si>
    <t>※対象職種は家庭的保育者、家庭的保育補助者（有資格者）、保育士、保育教諭、教諭副園長(有資格者)、教頭(有資格者)、教諭</t>
    <rPh sb="1" eb="3">
      <t>タイショウ</t>
    </rPh>
    <rPh sb="3" eb="5">
      <t>ショクシュ</t>
    </rPh>
    <rPh sb="6" eb="9">
      <t>カテイテキ</t>
    </rPh>
    <rPh sb="9" eb="11">
      <t>ホイク</t>
    </rPh>
    <rPh sb="11" eb="12">
      <t>シャ</t>
    </rPh>
    <rPh sb="13" eb="16">
      <t>カテイテキ</t>
    </rPh>
    <rPh sb="16" eb="18">
      <t>ホイク</t>
    </rPh>
    <rPh sb="18" eb="21">
      <t>ホジョシャ</t>
    </rPh>
    <rPh sb="22" eb="26">
      <t>ユウシカクシャ</t>
    </rPh>
    <rPh sb="28" eb="31">
      <t>ホイクシ</t>
    </rPh>
    <rPh sb="32" eb="34">
      <t>ホイク</t>
    </rPh>
    <rPh sb="34" eb="36">
      <t>キョウユ</t>
    </rPh>
    <rPh sb="37" eb="39">
      <t>キョウユ</t>
    </rPh>
    <rPh sb="39" eb="42">
      <t>フクエンチョウ</t>
    </rPh>
    <rPh sb="43" eb="47">
      <t>ユウシカクシャ</t>
    </rPh>
    <rPh sb="49" eb="51">
      <t>キョウトウ</t>
    </rPh>
    <rPh sb="52" eb="56">
      <t>ユウシカクシャ</t>
    </rPh>
    <rPh sb="58" eb="60">
      <t>キョウユ</t>
    </rPh>
    <phoneticPr fontId="110"/>
  </si>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</sst>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_);[Red]\(0\)"/>
    <numFmt numFmtId="188" formatCode="0.0_);[Red]\(0.0\)"/>
    <numFmt numFmtId="189" formatCode="0.00_);[Red]\(0.00\)"/>
    <numFmt numFmtId="190" formatCode="0.000_);[Red]\(0.000\)"/>
    <numFmt numFmtId="191" formatCode="0.0_ ;[Red]\-0.0\ "/>
    <numFmt numFmtId="192" formatCode="#,##0_ "/>
    <numFmt numFmtId="193" formatCode="#,###"/>
    <numFmt numFmtId="194" formatCode="0.0_ "/>
    <numFmt numFmtId="195" formatCode="#,##0_);[Red]\(#,##0\)"/>
    <numFmt numFmtId="196" formatCode="0.0%"/>
    <numFmt numFmtId="197" formatCode="#,##0_ ;[Red]\-#,##0\ "/>
    <numFmt numFmtId="198" formatCode="0_ "/>
    <numFmt numFmtId="199" formatCode="[$-411]ggge&quot;年&quot;m&quot;月&quot;d&quot;日&quot;;@"/>
  </numFmts>
  <fonts count="126">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20"/>
      <color theme="1"/>
      <name val="游ゴシック"/>
      <family val="3"/>
      <charset val="128"/>
      <scheme val="minor"/>
    </font>
    <font>
      <sz val="11"/>
      <color theme="1"/>
      <name val="游ゴシック"/>
      <family val="3"/>
      <charset val="128"/>
      <scheme val="minor"/>
    </font>
    <font>
      <b/>
      <sz val="24"/>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1"/>
      <name val="HG丸ｺﾞｼｯｸM-PRO"/>
      <family val="3"/>
      <charset val="128"/>
    </font>
    <font>
      <sz val="1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theme="0"/>
      <name val="HG丸ｺﾞｼｯｸM-PRO"/>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sz val="10"/>
      <color theme="1"/>
      <name val="HG丸ｺﾞｼｯｸM-PRO"/>
      <family val="3"/>
      <charset val="128"/>
    </font>
    <font>
      <sz val="11"/>
      <color theme="2"/>
      <name val="HG丸ｺﾞｼｯｸM-PRO"/>
      <family val="3"/>
      <charset val="128"/>
    </font>
    <font>
      <sz val="10"/>
      <color theme="2"/>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color theme="1"/>
      <name val="HG丸ｺﾞｼｯｸM-PRO"/>
      <family val="3"/>
      <charset val="128"/>
    </font>
    <font>
      <sz val="12"/>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9"/>
      <color indexed="81"/>
      <name val="MS P ゴシック"/>
      <family val="3"/>
      <charset val="128"/>
    </font>
    <font>
      <sz val="12"/>
      <name val="HGｺﾞｼｯｸE"/>
      <family val="3"/>
      <charset val="128"/>
    </font>
    <font>
      <sz val="12"/>
      <name val="HGｺﾞｼｯｸM"/>
      <family val="3"/>
      <charset val="128"/>
    </font>
    <font>
      <sz val="12"/>
      <color rgb="FFFF0000"/>
      <name val="HGｺﾞｼｯｸM"/>
      <family val="3"/>
      <charset val="128"/>
    </font>
    <font>
      <sz val="13"/>
      <name val="HGｺﾞｼｯｸE"/>
      <family val="3"/>
      <charset val="128"/>
    </font>
    <font>
      <u/>
      <sz val="12"/>
      <name val="HGｺﾞｼｯｸM"/>
      <family val="3"/>
      <charset val="128"/>
    </font>
    <font>
      <sz val="11"/>
      <name val="HGｺﾞｼｯｸM"/>
      <family val="3"/>
      <charset val="128"/>
    </font>
    <font>
      <b/>
      <sz val="13"/>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sz val="14"/>
      <name val="HGｺﾞｼｯｸM"/>
      <family val="3"/>
      <charset val="128"/>
    </font>
    <font>
      <b/>
      <sz val="14"/>
      <name val="HGｺﾞｼｯｸM"/>
      <family val="3"/>
      <charset val="128"/>
    </font>
    <font>
      <b/>
      <sz val="11"/>
      <name val="ＭＳ Ｐゴシック"/>
      <family val="3"/>
      <charset val="128"/>
    </font>
    <font>
      <b/>
      <sz val="12"/>
      <color rgb="FFFF0000"/>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1"/>
      <name val="HGｺﾞｼｯｸM"/>
      <family val="3"/>
    </font>
    <font>
      <sz val="16"/>
      <name val="HGｺﾞｼｯｸE"/>
      <family val="3"/>
      <charset val="128"/>
    </font>
    <font>
      <sz val="10"/>
      <name val="ＭＳ Ｐゴシック"/>
      <family val="3"/>
      <charset val="128"/>
    </font>
    <font>
      <sz val="10"/>
      <name val="ＭＳ Ｐ明朝"/>
      <family val="1"/>
      <charset val="128"/>
    </font>
    <font>
      <sz val="10"/>
      <name val="ＭＳ Ｐ明朝"/>
      <family val="1"/>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22"/>
      <name val="ＭＳ Ｐ明朝"/>
      <family val="1"/>
      <charset val="128"/>
    </font>
    <font>
      <sz val="14"/>
      <name val="ＭＳ ゴシック"/>
      <family val="3"/>
      <charset val="128"/>
    </font>
    <font>
      <sz val="12"/>
      <name val="ＭＳ ゴシック"/>
      <family val="3"/>
      <charset val="128"/>
    </font>
    <font>
      <sz val="20"/>
      <name val="ＭＳ Ｐゴシック"/>
      <family val="3"/>
      <charset val="128"/>
    </font>
    <font>
      <sz val="18"/>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sz val="11"/>
      <name val="ＭＳ ゴシック"/>
      <family val="3"/>
      <charset val="128"/>
    </font>
    <font>
      <b/>
      <sz val="18"/>
      <name val="ＭＳ Ｐゴシック"/>
      <family val="3"/>
      <charset val="128"/>
    </font>
    <font>
      <sz val="20"/>
      <name val="ＭＳ ゴシック"/>
      <family val="3"/>
      <charset val="128"/>
    </font>
    <font>
      <sz val="10"/>
      <color rgb="FFFF0000"/>
      <name val="游ゴシック"/>
      <family val="3"/>
      <charset val="128"/>
      <scheme val="minor"/>
    </font>
    <font>
      <sz val="10"/>
      <color rgb="FFFF0000"/>
      <name val="ＭＳ Ｐ明朝"/>
      <family val="1"/>
      <charset val="128"/>
    </font>
    <font>
      <vertAlign val="superscript"/>
      <sz val="12"/>
      <name val="HGｺﾞｼｯｸM"/>
      <family val="3"/>
      <charset val="128"/>
    </font>
    <font>
      <sz val="11"/>
      <name val="ＭＳ 明朝"/>
      <family val="1"/>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HGｺﾞｼｯｸM"/>
      <family val="3"/>
      <charset val="128"/>
    </font>
    <font>
      <sz val="14"/>
      <color theme="1"/>
      <name val="ＭＳ Ｐゴシック"/>
      <family val="3"/>
      <charset val="128"/>
    </font>
    <font>
      <sz val="11"/>
      <color theme="1"/>
      <name val="HGｺﾞｼｯｸM"/>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4"/>
      <color rgb="FF000000"/>
      <name val="HGｺﾞｼｯｸM"/>
      <family val="3"/>
      <charset val="128"/>
    </font>
    <font>
      <b/>
      <sz val="12"/>
      <name val="HGｺﾞｼｯｸM"/>
      <family val="3"/>
      <charset val="128"/>
    </font>
  </fonts>
  <fills count="1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39">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thin">
        <color theme="4" tint="0.39997558519241921"/>
      </top>
      <bottom style="hair">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medium">
        <color indexed="64"/>
      </left>
      <right style="medium">
        <color indexed="64"/>
      </right>
      <top style="thin">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top style="medium">
        <color indexed="64"/>
      </top>
      <bottom style="hair">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medium">
        <color indexed="64"/>
      </top>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8" fillId="0" borderId="0"/>
    <xf numFmtId="0" fontId="81" fillId="0" borderId="0">
      <alignment vertical="center"/>
    </xf>
    <xf numFmtId="0" fontId="7" fillId="0" borderId="0"/>
    <xf numFmtId="0" fontId="78" fillId="0" borderId="0"/>
    <xf numFmtId="0" fontId="108" fillId="0" borderId="0">
      <alignment vertical="center"/>
    </xf>
  </cellStyleXfs>
  <cellXfs count="1413">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1"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0" fontId="9" fillId="0" borderId="24" xfId="0" applyFont="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1" xfId="2" applyFont="1" applyBorder="1" applyAlignment="1">
      <alignment vertical="center" shrinkToFit="1"/>
    </xf>
    <xf numFmtId="0" fontId="8" fillId="5" borderId="23" xfId="0" applyFont="1" applyFill="1" applyBorder="1" applyAlignment="1">
      <alignment vertical="center" shrinkToFit="1"/>
    </xf>
    <xf numFmtId="177" fontId="9" fillId="0" borderId="21" xfId="2" applyNumberFormat="1" applyFont="1" applyBorder="1" applyAlignment="1">
      <alignment vertical="center" shrinkToFit="1"/>
    </xf>
    <xf numFmtId="3" fontId="8" fillId="0" borderId="13" xfId="2" applyNumberFormat="1" applyFont="1" applyBorder="1" applyAlignment="1">
      <alignment vertical="center" shrinkToFit="1"/>
    </xf>
    <xf numFmtId="0" fontId="9" fillId="0" borderId="25"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0" fontId="9" fillId="0" borderId="26" xfId="0"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8" xfId="0" applyNumberFormat="1" applyFont="1" applyFill="1" applyBorder="1">
      <alignment vertical="center"/>
    </xf>
    <xf numFmtId="0" fontId="13" fillId="7" borderId="28" xfId="0" applyFont="1" applyFill="1" applyBorder="1" applyAlignment="1">
      <alignment horizontal="center" vertical="center"/>
    </xf>
    <xf numFmtId="182" fontId="13" fillId="7"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9" xfId="0" applyBorder="1" applyAlignment="1">
      <alignment vertical="center" shrinkToFi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3" xfId="0" applyBorder="1">
      <alignment vertical="center"/>
    </xf>
    <xf numFmtId="0" fontId="0" fillId="0" borderId="34"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2" xfId="1" applyFont="1" applyBorder="1" applyAlignment="1">
      <alignment vertical="center" shrinkToFit="1"/>
    </xf>
    <xf numFmtId="38" fontId="0" fillId="0" borderId="39" xfId="1" applyFont="1" applyBorder="1" applyAlignment="1">
      <alignment vertical="center" shrinkToFit="1"/>
    </xf>
    <xf numFmtId="38" fontId="0" fillId="0" borderId="40" xfId="1" applyFont="1" applyBorder="1" applyAlignment="1">
      <alignment vertical="center" shrinkToFit="1"/>
    </xf>
    <xf numFmtId="38" fontId="0" fillId="0" borderId="30" xfId="1" applyFont="1" applyBorder="1" applyAlignment="1">
      <alignment vertical="center" shrinkToFit="1"/>
    </xf>
    <xf numFmtId="38" fontId="0" fillId="0" borderId="41" xfId="1" applyFont="1" applyBorder="1" applyAlignment="1">
      <alignment vertical="center" shrinkToFit="1"/>
    </xf>
    <xf numFmtId="38" fontId="0" fillId="0" borderId="31"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5" fillId="0" borderId="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5" fillId="0" borderId="43" xfId="0" applyFont="1" applyBorder="1" applyAlignment="1">
      <alignment vertical="center" shrinkToFit="1"/>
    </xf>
    <xf numFmtId="176" fontId="8" fillId="5" borderId="42" xfId="2" applyNumberFormat="1" applyFont="1" applyFill="1" applyBorder="1" applyAlignment="1">
      <alignment vertical="center" shrinkToFit="1"/>
    </xf>
    <xf numFmtId="177" fontId="8" fillId="5" borderId="42" xfId="2" applyNumberFormat="1" applyFont="1" applyFill="1" applyBorder="1" applyAlignment="1">
      <alignment vertical="center" shrinkToFit="1"/>
    </xf>
    <xf numFmtId="176" fontId="9" fillId="0" borderId="42" xfId="2" applyNumberFormat="1" applyFont="1" applyFill="1" applyBorder="1" applyAlignment="1">
      <alignment vertical="center" shrinkToFit="1"/>
    </xf>
    <xf numFmtId="177" fontId="9" fillId="0" borderId="42" xfId="2" applyNumberFormat="1" applyFont="1" applyFill="1" applyBorder="1" applyAlignment="1">
      <alignment vertical="center" shrinkToFit="1"/>
    </xf>
    <xf numFmtId="176" fontId="9" fillId="0" borderId="21" xfId="2" applyNumberFormat="1" applyFont="1" applyFill="1" applyBorder="1" applyAlignment="1">
      <alignment vertical="center" shrinkToFit="1"/>
    </xf>
    <xf numFmtId="177" fontId="9" fillId="0" borderId="21" xfId="2" applyNumberFormat="1" applyFont="1" applyFill="1" applyBorder="1" applyAlignment="1">
      <alignment vertical="center" shrinkToFit="1"/>
    </xf>
    <xf numFmtId="177" fontId="8" fillId="0" borderId="21" xfId="2" applyNumberFormat="1" applyFont="1" applyFill="1" applyBorder="1" applyAlignment="1">
      <alignment vertical="center" shrinkToFit="1"/>
    </xf>
    <xf numFmtId="0" fontId="8" fillId="0" borderId="23" xfId="0" applyFont="1" applyFill="1" applyBorder="1" applyAlignment="1">
      <alignment vertical="center" shrinkToFit="1"/>
    </xf>
    <xf numFmtId="0" fontId="5" fillId="0" borderId="5" xfId="0" applyFont="1" applyFill="1" applyBorder="1" applyAlignment="1">
      <alignment horizontal="centerContinuous" vertical="center" wrapText="1"/>
    </xf>
    <xf numFmtId="0" fontId="5" fillId="4" borderId="8" xfId="0" applyFont="1" applyFill="1" applyBorder="1">
      <alignment vertical="center"/>
    </xf>
    <xf numFmtId="0" fontId="5" fillId="0" borderId="8" xfId="0" applyFont="1" applyFill="1" applyBorder="1" applyAlignment="1">
      <alignment horizontal="centerContinuous" vertical="center" wrapText="1"/>
    </xf>
    <xf numFmtId="0" fontId="0" fillId="0" borderId="0" xfId="0" applyBorder="1">
      <alignment vertical="center"/>
    </xf>
    <xf numFmtId="183" fontId="9" fillId="0" borderId="21" xfId="2" applyNumberFormat="1" applyFont="1" applyBorder="1" applyAlignment="1">
      <alignment vertical="center" shrinkToFit="1"/>
    </xf>
    <xf numFmtId="183" fontId="8" fillId="5" borderId="15" xfId="2" applyNumberFormat="1" applyFont="1" applyFill="1" applyBorder="1" applyAlignment="1">
      <alignment vertical="center" shrinkToFit="1"/>
    </xf>
    <xf numFmtId="0" fontId="5" fillId="0" borderId="44" xfId="0" applyFont="1" applyBorder="1" applyAlignment="1">
      <alignment vertical="center" shrinkToFit="1"/>
    </xf>
    <xf numFmtId="0" fontId="5" fillId="0" borderId="1"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47" xfId="0" applyBorder="1" applyAlignment="1">
      <alignment horizontal="centerContinuous" vertical="center"/>
    </xf>
    <xf numFmtId="0" fontId="0" fillId="0" borderId="48" xfId="0" applyBorder="1" applyAlignment="1">
      <alignment horizontal="centerContinuous" vertical="center"/>
    </xf>
    <xf numFmtId="176" fontId="9" fillId="0" borderId="27" xfId="2" applyNumberFormat="1" applyFont="1" applyFill="1" applyBorder="1" applyAlignment="1">
      <alignment vertical="center" shrinkToFit="1"/>
    </xf>
    <xf numFmtId="177" fontId="9" fillId="0" borderId="27" xfId="2" applyNumberFormat="1" applyFont="1" applyFill="1" applyBorder="1" applyAlignment="1">
      <alignment vertical="center" shrinkToFit="1"/>
    </xf>
    <xf numFmtId="183" fontId="9" fillId="0" borderId="27" xfId="2" applyNumberFormat="1" applyFont="1" applyBorder="1" applyAlignment="1">
      <alignment vertical="center" shrinkToFit="1"/>
    </xf>
    <xf numFmtId="0" fontId="8" fillId="0" borderId="49" xfId="0" applyFont="1" applyFill="1" applyBorder="1" applyAlignment="1">
      <alignment vertical="center" shrinkToFit="1"/>
    </xf>
    <xf numFmtId="177" fontId="8" fillId="0" borderId="27" xfId="2" applyNumberFormat="1" applyFont="1" applyFill="1" applyBorder="1" applyAlignment="1">
      <alignment vertical="center" shrinkToFit="1"/>
    </xf>
    <xf numFmtId="38" fontId="0" fillId="4" borderId="30" xfId="1" applyFont="1" applyFill="1" applyBorder="1" applyAlignment="1">
      <alignment vertical="center" shrinkToFit="1"/>
    </xf>
    <xf numFmtId="0" fontId="20" fillId="0" borderId="0" xfId="0" applyFont="1">
      <alignment vertical="center"/>
    </xf>
    <xf numFmtId="0" fontId="21"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0" fillId="0" borderId="55" xfId="0" applyNumberFormat="1" applyFont="1" applyBorder="1" applyAlignment="1">
      <alignment horizontal="center" vertical="center"/>
    </xf>
    <xf numFmtId="184" fontId="20" fillId="0" borderId="56" xfId="0" applyNumberFormat="1" applyFont="1" applyBorder="1" applyAlignment="1">
      <alignment horizontal="center" vertical="center"/>
    </xf>
    <xf numFmtId="184" fontId="20" fillId="0" borderId="57" xfId="0" applyNumberFormat="1" applyFont="1" applyBorder="1" applyAlignment="1">
      <alignment horizontal="center" vertical="center"/>
    </xf>
    <xf numFmtId="0" fontId="20" fillId="0" borderId="16" xfId="0" applyFont="1" applyBorder="1" applyAlignment="1">
      <alignment horizontal="center" vertical="center"/>
    </xf>
    <xf numFmtId="185" fontId="20" fillId="2" borderId="64" xfId="0" applyNumberFormat="1" applyFont="1" applyFill="1" applyBorder="1" applyAlignment="1" applyProtection="1">
      <alignment vertical="center" shrinkToFit="1"/>
      <protection locked="0"/>
    </xf>
    <xf numFmtId="185" fontId="20" fillId="2" borderId="19" xfId="0" applyNumberFormat="1" applyFont="1" applyFill="1" applyBorder="1" applyAlignment="1" applyProtection="1">
      <alignment vertical="center" shrinkToFit="1"/>
      <protection locked="0"/>
    </xf>
    <xf numFmtId="185" fontId="20" fillId="2" borderId="65" xfId="0" applyNumberFormat="1" applyFont="1" applyFill="1" applyBorder="1" applyAlignment="1" applyProtection="1">
      <alignment vertical="center" shrinkToFit="1"/>
      <protection locked="0"/>
    </xf>
    <xf numFmtId="185" fontId="17" fillId="0" borderId="66" xfId="0" applyNumberFormat="1" applyFont="1" applyBorder="1" applyAlignment="1">
      <alignment vertical="center" shrinkToFit="1"/>
    </xf>
    <xf numFmtId="0" fontId="20" fillId="0" borderId="22" xfId="0" applyFont="1" applyBorder="1" applyAlignment="1">
      <alignment horizontal="center" vertical="center"/>
    </xf>
    <xf numFmtId="0" fontId="20" fillId="0" borderId="67" xfId="0" applyFont="1" applyBorder="1" applyAlignment="1">
      <alignment vertical="center" shrinkToFit="1"/>
    </xf>
    <xf numFmtId="186" fontId="20" fillId="0" borderId="21" xfId="0" applyNumberFormat="1" applyFont="1" applyBorder="1" applyAlignment="1">
      <alignment vertical="center" shrinkToFit="1"/>
    </xf>
    <xf numFmtId="186" fontId="20" fillId="0" borderId="68" xfId="0" applyNumberFormat="1" applyFont="1" applyBorder="1" applyAlignment="1">
      <alignment vertical="center" shrinkToFit="1"/>
    </xf>
    <xf numFmtId="185" fontId="17" fillId="0" borderId="69" xfId="0" applyNumberFormat="1" applyFont="1" applyBorder="1" applyAlignment="1">
      <alignment vertical="center" shrinkToFit="1"/>
    </xf>
    <xf numFmtId="0" fontId="20" fillId="0" borderId="73" xfId="0" applyFont="1" applyBorder="1" applyAlignment="1">
      <alignment horizontal="center" vertical="center"/>
    </xf>
    <xf numFmtId="0" fontId="20" fillId="0" borderId="74" xfId="0" applyFont="1" applyBorder="1" applyAlignment="1">
      <alignment vertical="center" shrinkToFit="1"/>
    </xf>
    <xf numFmtId="186" fontId="20" fillId="0" borderId="75" xfId="0" applyNumberFormat="1" applyFont="1" applyBorder="1" applyAlignment="1">
      <alignment vertical="center" shrinkToFit="1"/>
    </xf>
    <xf numFmtId="186" fontId="20"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0" fillId="0" borderId="80" xfId="0" applyFont="1" applyBorder="1" applyAlignment="1">
      <alignment horizontal="center" vertical="center"/>
    </xf>
    <xf numFmtId="185" fontId="20" fillId="0" borderId="81" xfId="0" applyNumberFormat="1" applyFont="1" applyBorder="1" applyAlignment="1">
      <alignment vertical="center" shrinkToFit="1"/>
    </xf>
    <xf numFmtId="185" fontId="20" fillId="0" borderId="82" xfId="0" applyNumberFormat="1" applyFont="1" applyBorder="1" applyAlignment="1">
      <alignment vertical="center" shrinkToFit="1"/>
    </xf>
    <xf numFmtId="185" fontId="17" fillId="0" borderId="84" xfId="0" applyNumberFormat="1" applyFont="1" applyBorder="1" applyAlignment="1">
      <alignment vertical="center" shrinkToFit="1"/>
    </xf>
    <xf numFmtId="186" fontId="20" fillId="0" borderId="0" xfId="0" applyNumberFormat="1" applyFont="1">
      <alignment vertical="center"/>
    </xf>
    <xf numFmtId="0" fontId="20" fillId="0" borderId="85" xfId="0" applyFont="1" applyBorder="1" applyAlignment="1">
      <alignment horizontal="center" vertical="center"/>
    </xf>
    <xf numFmtId="184" fontId="20" fillId="0" borderId="86" xfId="0" applyNumberFormat="1" applyFont="1" applyBorder="1" applyAlignment="1">
      <alignment horizontal="center" vertical="center"/>
    </xf>
    <xf numFmtId="184" fontId="20" fillId="0" borderId="87" xfId="0" applyNumberFormat="1" applyFont="1" applyBorder="1" applyAlignment="1">
      <alignment horizontal="center" vertical="center"/>
    </xf>
    <xf numFmtId="0" fontId="20" fillId="0" borderId="65" xfId="0" applyFont="1" applyBorder="1" applyAlignment="1">
      <alignment horizontal="center" vertical="center"/>
    </xf>
    <xf numFmtId="185" fontId="16" fillId="2" borderId="90" xfId="0" applyNumberFormat="1" applyFont="1" applyFill="1" applyBorder="1" applyAlignment="1" applyProtection="1">
      <alignment vertical="center" shrinkToFit="1"/>
      <protection locked="0"/>
    </xf>
    <xf numFmtId="185" fontId="20" fillId="2" borderId="8" xfId="0" applyNumberFormat="1" applyFont="1" applyFill="1" applyBorder="1" applyAlignment="1" applyProtection="1">
      <alignment vertical="center" shrinkToFit="1"/>
      <protection locked="0"/>
    </xf>
    <xf numFmtId="185" fontId="20"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7" borderId="92" xfId="0" applyNumberFormat="1" applyFont="1" applyFill="1" applyBorder="1" applyAlignment="1">
      <alignment vertical="center" shrinkToFit="1"/>
    </xf>
    <xf numFmtId="0" fontId="20" fillId="0" borderId="91" xfId="0" applyFont="1" applyBorder="1" applyAlignment="1">
      <alignment horizontal="center" vertical="center"/>
    </xf>
    <xf numFmtId="185" fontId="20" fillId="2" borderId="6" xfId="0" applyNumberFormat="1" applyFont="1" applyFill="1" applyBorder="1" applyAlignment="1" applyProtection="1">
      <alignment vertical="center" shrinkToFit="1"/>
      <protection locked="0"/>
    </xf>
    <xf numFmtId="0" fontId="20" fillId="0" borderId="95" xfId="0" applyFont="1" applyBorder="1" applyAlignment="1">
      <alignment horizontal="center" vertical="center"/>
    </xf>
    <xf numFmtId="185" fontId="16" fillId="2" borderId="96" xfId="0" applyNumberFormat="1" applyFont="1" applyFill="1" applyBorder="1" applyAlignment="1" applyProtection="1">
      <alignment vertical="center" shrinkToFit="1"/>
      <protection locked="0"/>
    </xf>
    <xf numFmtId="185" fontId="20" fillId="2" borderId="94" xfId="0" applyNumberFormat="1" applyFont="1" applyFill="1" applyBorder="1" applyAlignment="1" applyProtection="1">
      <alignment vertical="center" shrinkToFit="1"/>
      <protection locked="0"/>
    </xf>
    <xf numFmtId="185" fontId="20"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7" borderId="98" xfId="0" applyNumberFormat="1" applyFont="1" applyFill="1" applyBorder="1" applyAlignment="1">
      <alignment vertical="center" shrinkToFit="1"/>
    </xf>
    <xf numFmtId="0" fontId="20" fillId="0" borderId="83" xfId="0" applyFont="1" applyBorder="1">
      <alignment vertical="center"/>
    </xf>
    <xf numFmtId="185" fontId="20" fillId="0" borderId="101" xfId="0" applyNumberFormat="1" applyFont="1" applyBorder="1" applyAlignment="1">
      <alignment vertical="center" shrinkToFit="1"/>
    </xf>
    <xf numFmtId="185" fontId="20" fillId="0" borderId="100" xfId="0" applyNumberFormat="1" applyFont="1" applyBorder="1" applyAlignment="1">
      <alignment vertical="center" shrinkToFit="1"/>
    </xf>
    <xf numFmtId="185" fontId="20" fillId="0" borderId="80" xfId="0" applyNumberFormat="1" applyFont="1" applyBorder="1" applyAlignment="1">
      <alignment vertical="center" shrinkToFit="1"/>
    </xf>
    <xf numFmtId="185" fontId="20" fillId="0" borderId="102" xfId="0" applyNumberFormat="1" applyFont="1" applyBorder="1" applyAlignment="1">
      <alignment vertical="center" shrinkToFit="1"/>
    </xf>
    <xf numFmtId="185" fontId="17" fillId="7" borderId="103" xfId="0" applyNumberFormat="1" applyFont="1" applyFill="1" applyBorder="1" applyAlignment="1">
      <alignment vertical="center" shrinkToFit="1"/>
    </xf>
    <xf numFmtId="0" fontId="20" fillId="0" borderId="104" xfId="0" applyFont="1" applyBorder="1">
      <alignment vertical="center"/>
    </xf>
    <xf numFmtId="0" fontId="20"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0"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0" fillId="2" borderId="97" xfId="0" applyNumberFormat="1" applyFont="1" applyFill="1" applyBorder="1" applyAlignment="1" applyProtection="1">
      <alignment vertical="center" shrinkToFit="1"/>
      <protection locked="0"/>
    </xf>
    <xf numFmtId="0" fontId="20" fillId="0" borderId="80" xfId="0" applyFont="1" applyBorder="1">
      <alignment vertical="center"/>
    </xf>
    <xf numFmtId="185" fontId="20" fillId="0" borderId="105" xfId="0" applyNumberFormat="1" applyFont="1" applyBorder="1" applyAlignment="1">
      <alignment vertical="center" shrinkToFit="1"/>
    </xf>
    <xf numFmtId="185" fontId="20" fillId="0" borderId="0" xfId="0" applyNumberFormat="1" applyFont="1">
      <alignment vertical="center"/>
    </xf>
    <xf numFmtId="0" fontId="24" fillId="0" borderId="104" xfId="0" applyFont="1" applyBorder="1">
      <alignment vertical="center"/>
    </xf>
    <xf numFmtId="0" fontId="24" fillId="0" borderId="0" xfId="0" applyFont="1">
      <alignment vertical="center"/>
    </xf>
    <xf numFmtId="179" fontId="0" fillId="0" borderId="28" xfId="0" applyNumberFormat="1" applyBorder="1" applyAlignment="1">
      <alignment horizontal="center" vertical="center"/>
    </xf>
    <xf numFmtId="0" fontId="26" fillId="0" borderId="0" xfId="0" applyFont="1">
      <alignment vertical="center"/>
    </xf>
    <xf numFmtId="0" fontId="27" fillId="0" borderId="0" xfId="0" applyFont="1">
      <alignment vertical="center"/>
    </xf>
    <xf numFmtId="187" fontId="27" fillId="0" borderId="0" xfId="0" applyNumberFormat="1" applyFont="1">
      <alignment vertical="center"/>
    </xf>
    <xf numFmtId="0" fontId="28" fillId="0" borderId="0" xfId="0" applyFont="1">
      <alignment vertical="center"/>
    </xf>
    <xf numFmtId="0" fontId="29" fillId="0" borderId="0" xfId="0" applyFont="1">
      <alignment vertical="center"/>
    </xf>
    <xf numFmtId="187" fontId="29" fillId="0" borderId="0" xfId="0" applyNumberFormat="1"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187" fontId="32" fillId="0" borderId="0" xfId="0" applyNumberFormat="1" applyFont="1">
      <alignment vertical="center"/>
    </xf>
    <xf numFmtId="0" fontId="32" fillId="0" borderId="0" xfId="0" applyFont="1" applyAlignment="1">
      <alignment horizontal="center" vertical="center"/>
    </xf>
    <xf numFmtId="0" fontId="33" fillId="0" borderId="0" xfId="0" applyFont="1">
      <alignment vertical="center"/>
    </xf>
    <xf numFmtId="0" fontId="32" fillId="0" borderId="8" xfId="0" applyFont="1" applyBorder="1" applyAlignment="1">
      <alignment horizontal="center" vertical="center" wrapText="1"/>
    </xf>
    <xf numFmtId="187" fontId="32" fillId="0" borderId="61" xfId="0" applyNumberFormat="1" applyFont="1" applyBorder="1" applyAlignment="1">
      <alignment horizontal="center" vertical="center" wrapText="1"/>
    </xf>
    <xf numFmtId="0" fontId="32" fillId="0" borderId="3" xfId="0" applyFont="1" applyBorder="1" applyAlignment="1">
      <alignment horizontal="right" vertical="center"/>
    </xf>
    <xf numFmtId="0" fontId="32" fillId="0" borderId="2" xfId="0" applyFont="1" applyBorder="1">
      <alignment vertical="center"/>
    </xf>
    <xf numFmtId="0" fontId="32" fillId="0" borderId="1" xfId="0" applyFont="1" applyBorder="1">
      <alignment vertical="center"/>
    </xf>
    <xf numFmtId="187" fontId="32" fillId="0" borderId="108" xfId="0" applyNumberFormat="1" applyFont="1" applyBorder="1">
      <alignment vertical="center"/>
    </xf>
    <xf numFmtId="187" fontId="32" fillId="0" borderId="63" xfId="0" applyNumberFormat="1" applyFont="1" applyBorder="1">
      <alignment vertical="center"/>
    </xf>
    <xf numFmtId="188" fontId="34" fillId="0" borderId="108" xfId="0" applyNumberFormat="1" applyFont="1" applyBorder="1">
      <alignment vertical="center"/>
    </xf>
    <xf numFmtId="0" fontId="32" fillId="0" borderId="14" xfId="0" applyFont="1" applyBorder="1" applyAlignment="1">
      <alignment horizontal="right" vertical="center"/>
    </xf>
    <xf numFmtId="0" fontId="32" fillId="0" borderId="16" xfId="0" applyFont="1" applyBorder="1">
      <alignment vertical="center"/>
    </xf>
    <xf numFmtId="187" fontId="32" fillId="2" borderId="28" xfId="0" applyNumberFormat="1" applyFont="1" applyFill="1" applyBorder="1" applyAlignment="1" applyProtection="1">
      <alignment horizontal="right" vertical="center"/>
      <protection locked="0"/>
    </xf>
    <xf numFmtId="189" fontId="39" fillId="6" borderId="109" xfId="0" applyNumberFormat="1" applyFont="1" applyFill="1" applyBorder="1">
      <alignment vertical="center"/>
    </xf>
    <xf numFmtId="188" fontId="40" fillId="0" borderId="66" xfId="0" applyNumberFormat="1" applyFont="1" applyBorder="1">
      <alignment vertical="center"/>
    </xf>
    <xf numFmtId="0" fontId="41" fillId="0" borderId="0" xfId="0" applyFont="1" applyAlignment="1">
      <alignment horizontal="left" vertical="center"/>
    </xf>
    <xf numFmtId="0" fontId="32" fillId="0" borderId="110" xfId="0" applyFont="1" applyBorder="1">
      <alignment vertical="center"/>
    </xf>
    <xf numFmtId="189" fontId="39" fillId="6" borderId="112" xfId="0" applyNumberFormat="1" applyFont="1" applyFill="1" applyBorder="1">
      <alignment vertical="center"/>
    </xf>
    <xf numFmtId="188" fontId="40" fillId="0" borderId="113" xfId="0" applyNumberFormat="1" applyFont="1" applyBorder="1">
      <alignment vertical="center"/>
    </xf>
    <xf numFmtId="0" fontId="32" fillId="0" borderId="110" xfId="0" applyFont="1" applyBorder="1" applyAlignment="1">
      <alignment horizontal="center" vertical="center"/>
    </xf>
    <xf numFmtId="189" fontId="43" fillId="0" borderId="112" xfId="0" applyNumberFormat="1" applyFont="1" applyBorder="1">
      <alignment vertical="center"/>
    </xf>
    <xf numFmtId="188" fontId="44" fillId="0" borderId="113" xfId="0" applyNumberFormat="1" applyFont="1" applyBorder="1">
      <alignment vertical="center"/>
    </xf>
    <xf numFmtId="0" fontId="32" fillId="0" borderId="13" xfId="0" applyFont="1" applyBorder="1" applyAlignment="1">
      <alignment horizontal="right" vertical="center"/>
    </xf>
    <xf numFmtId="0" fontId="32" fillId="0" borderId="115" xfId="0" applyFont="1" applyBorder="1">
      <alignment vertical="center"/>
    </xf>
    <xf numFmtId="187" fontId="32" fillId="0" borderId="116" xfId="0" applyNumberFormat="1" applyFont="1" applyBorder="1" applyAlignment="1">
      <alignment horizontal="right" vertical="center"/>
    </xf>
    <xf numFmtId="190" fontId="39" fillId="0" borderId="71" xfId="0" applyNumberFormat="1" applyFont="1" applyBorder="1">
      <alignment vertical="center"/>
    </xf>
    <xf numFmtId="188" fontId="40" fillId="0" borderId="116" xfId="0" applyNumberFormat="1" applyFont="1" applyBorder="1">
      <alignment vertical="center"/>
    </xf>
    <xf numFmtId="0" fontId="32" fillId="0" borderId="9" xfId="0" applyFont="1" applyBorder="1">
      <alignment vertical="center"/>
    </xf>
    <xf numFmtId="187" fontId="32" fillId="0" borderId="62" xfId="0" applyNumberFormat="1" applyFont="1" applyBorder="1" applyAlignment="1">
      <alignment horizontal="right" vertical="center"/>
    </xf>
    <xf numFmtId="190" fontId="39" fillId="0" borderId="59" xfId="0" applyNumberFormat="1" applyFont="1" applyBorder="1">
      <alignment vertical="center"/>
    </xf>
    <xf numFmtId="188" fontId="29" fillId="0" borderId="62" xfId="0" applyNumberFormat="1" applyFont="1" applyBorder="1">
      <alignment vertical="center"/>
    </xf>
    <xf numFmtId="0" fontId="32" fillId="0" borderId="5" xfId="0" applyFont="1" applyBorder="1" applyAlignment="1">
      <alignment horizontal="right" vertical="center"/>
    </xf>
    <xf numFmtId="0" fontId="32" fillId="0" borderId="8" xfId="0" applyFont="1" applyBorder="1" applyAlignment="1">
      <alignment horizontal="center" vertical="center"/>
    </xf>
    <xf numFmtId="187" fontId="41" fillId="0" borderId="61" xfId="0" applyNumberFormat="1" applyFont="1" applyBorder="1">
      <alignment vertical="center"/>
    </xf>
    <xf numFmtId="187" fontId="39" fillId="0" borderId="60" xfId="0" applyNumberFormat="1" applyFont="1" applyBorder="1">
      <alignment vertical="center"/>
    </xf>
    <xf numFmtId="188" fontId="32" fillId="0" borderId="61" xfId="0" applyNumberFormat="1" applyFont="1" applyBorder="1">
      <alignment vertical="center"/>
    </xf>
    <xf numFmtId="0" fontId="32" fillId="2" borderId="8" xfId="0" applyFont="1" applyFill="1" applyBorder="1" applyAlignment="1" applyProtection="1">
      <alignment horizontal="center" vertical="center"/>
      <protection locked="0"/>
    </xf>
    <xf numFmtId="0" fontId="32" fillId="0" borderId="7" xfId="0" applyFont="1" applyBorder="1" applyAlignment="1">
      <alignment horizontal="left" vertical="center"/>
    </xf>
    <xf numFmtId="0" fontId="32" fillId="0" borderId="6" xfId="0" applyFont="1" applyBorder="1" applyAlignment="1">
      <alignment horizontal="left" vertical="center"/>
    </xf>
    <xf numFmtId="0" fontId="32" fillId="0" borderId="5" xfId="0" applyFont="1" applyBorder="1" applyAlignment="1">
      <alignment horizontal="center" vertical="center"/>
    </xf>
    <xf numFmtId="191" fontId="32" fillId="0" borderId="61" xfId="0" applyNumberFormat="1" applyFont="1" applyBorder="1">
      <alignment vertical="center"/>
    </xf>
    <xf numFmtId="0" fontId="32" fillId="0" borderId="119" xfId="0" applyFont="1" applyBorder="1">
      <alignment vertical="center"/>
    </xf>
    <xf numFmtId="0" fontId="32" fillId="0" borderId="120" xfId="0" applyFont="1" applyBorder="1">
      <alignment vertical="center"/>
    </xf>
    <xf numFmtId="0" fontId="32" fillId="0" borderId="97" xfId="0" applyFont="1" applyBorder="1">
      <alignment vertical="center"/>
    </xf>
    <xf numFmtId="187" fontId="32" fillId="0" borderId="121" xfId="0" applyNumberFormat="1" applyFont="1" applyBorder="1" applyAlignment="1">
      <alignment horizontal="right" vertical="center"/>
    </xf>
    <xf numFmtId="187" fontId="32" fillId="0" borderId="93" xfId="0" applyNumberFormat="1" applyFont="1" applyBorder="1">
      <alignment vertical="center"/>
    </xf>
    <xf numFmtId="188" fontId="32" fillId="0" borderId="121" xfId="0" applyNumberFormat="1" applyFont="1" applyBorder="1">
      <alignment vertical="center"/>
    </xf>
    <xf numFmtId="0" fontId="29" fillId="0" borderId="13" xfId="0" applyFont="1" applyBorder="1">
      <alignment vertical="center"/>
    </xf>
    <xf numFmtId="187" fontId="32" fillId="0" borderId="122" xfId="0" applyNumberFormat="1" applyFont="1" applyBorder="1">
      <alignment vertical="center"/>
    </xf>
    <xf numFmtId="187" fontId="39" fillId="0" borderId="70" xfId="0" applyNumberFormat="1" applyFont="1" applyBorder="1">
      <alignment vertical="center"/>
    </xf>
    <xf numFmtId="188" fontId="29" fillId="0" borderId="122" xfId="0" applyNumberFormat="1" applyFont="1" applyBorder="1">
      <alignment vertical="center"/>
    </xf>
    <xf numFmtId="0" fontId="45" fillId="0" borderId="50" xfId="0" applyFont="1" applyBorder="1" applyAlignment="1">
      <alignment horizontal="left" vertical="center"/>
    </xf>
    <xf numFmtId="0" fontId="46" fillId="0" borderId="51" xfId="0" applyFont="1" applyBorder="1" applyAlignment="1">
      <alignment horizontal="left" vertical="center"/>
    </xf>
    <xf numFmtId="187" fontId="46" fillId="0" borderId="52" xfId="0" applyNumberFormat="1" applyFont="1" applyBorder="1" applyAlignment="1">
      <alignment horizontal="left" vertical="center"/>
    </xf>
    <xf numFmtId="187" fontId="47" fillId="0" borderId="50" xfId="0" applyNumberFormat="1" applyFont="1" applyBorder="1">
      <alignment vertical="center"/>
    </xf>
    <xf numFmtId="187" fontId="33" fillId="7" borderId="52" xfId="0" applyNumberFormat="1" applyFont="1" applyFill="1" applyBorder="1">
      <alignment vertical="center"/>
    </xf>
    <xf numFmtId="187" fontId="39" fillId="0" borderId="0" xfId="0" applyNumberFormat="1" applyFont="1">
      <alignment vertical="center"/>
    </xf>
    <xf numFmtId="188" fontId="32" fillId="0" borderId="0" xfId="0" applyNumberFormat="1" applyFont="1">
      <alignment vertical="center"/>
    </xf>
    <xf numFmtId="187" fontId="48" fillId="0" borderId="0" xfId="0" applyNumberFormat="1" applyFont="1" applyAlignment="1">
      <alignment horizontal="center" vertical="center"/>
    </xf>
    <xf numFmtId="188" fontId="48" fillId="0" borderId="0" xfId="0" applyNumberFormat="1" applyFont="1" applyAlignment="1">
      <alignment horizontal="center" vertical="center"/>
    </xf>
    <xf numFmtId="0" fontId="33" fillId="0" borderId="53" xfId="0" applyFont="1" applyBorder="1">
      <alignment vertical="center"/>
    </xf>
    <xf numFmtId="0" fontId="33" fillId="0" borderId="54" xfId="0" applyFont="1" applyBorder="1">
      <alignment vertical="center"/>
    </xf>
    <xf numFmtId="0" fontId="33" fillId="0" borderId="58" xfId="0" applyFont="1" applyBorder="1">
      <alignment vertical="center"/>
    </xf>
    <xf numFmtId="189" fontId="39" fillId="6" borderId="28" xfId="0" applyNumberFormat="1" applyFont="1" applyFill="1" applyBorder="1">
      <alignment vertical="center"/>
    </xf>
    <xf numFmtId="187" fontId="45" fillId="7" borderId="28" xfId="0" applyNumberFormat="1" applyFont="1" applyFill="1" applyBorder="1">
      <alignment vertical="center"/>
    </xf>
    <xf numFmtId="187" fontId="33" fillId="2" borderId="28" xfId="0" applyNumberFormat="1" applyFont="1" applyFill="1" applyBorder="1" applyProtection="1">
      <alignment vertical="center"/>
      <protection locked="0"/>
    </xf>
    <xf numFmtId="0" fontId="33" fillId="0" borderId="50" xfId="0" applyFont="1" applyBorder="1">
      <alignment vertical="center"/>
    </xf>
    <xf numFmtId="0" fontId="33" fillId="0" borderId="51" xfId="0" applyFont="1" applyBorder="1">
      <alignment vertical="center"/>
    </xf>
    <xf numFmtId="0" fontId="33" fillId="0" borderId="52" xfId="0" applyFont="1" applyBorder="1">
      <alignment vertical="center"/>
    </xf>
    <xf numFmtId="38" fontId="33" fillId="0" borderId="51" xfId="1" applyFont="1" applyBorder="1" applyProtection="1">
      <alignment vertical="center"/>
    </xf>
    <xf numFmtId="187" fontId="48" fillId="0" borderId="51" xfId="0" applyNumberFormat="1" applyFont="1" applyBorder="1">
      <alignment vertical="center"/>
    </xf>
    <xf numFmtId="38" fontId="48" fillId="7" borderId="28" xfId="1" applyFont="1" applyFill="1" applyBorder="1" applyAlignment="1" applyProtection="1">
      <alignment vertical="center"/>
    </xf>
    <xf numFmtId="0" fontId="33" fillId="0" borderId="123" xfId="0" applyFont="1" applyBorder="1">
      <alignment vertical="center"/>
    </xf>
    <xf numFmtId="38" fontId="33" fillId="0" borderId="124" xfId="1" applyFont="1" applyBorder="1" applyProtection="1">
      <alignment vertical="center"/>
    </xf>
    <xf numFmtId="0" fontId="33" fillId="0" borderId="124" xfId="0" applyFont="1" applyBorder="1">
      <alignment vertical="center"/>
    </xf>
    <xf numFmtId="187" fontId="48" fillId="0" borderId="124" xfId="0" applyNumberFormat="1" applyFont="1" applyBorder="1">
      <alignment vertical="center"/>
    </xf>
    <xf numFmtId="38" fontId="48" fillId="7" borderId="88" xfId="1" applyFont="1" applyFill="1" applyBorder="1" applyAlignment="1" applyProtection="1">
      <alignment vertical="center"/>
    </xf>
    <xf numFmtId="0" fontId="48" fillId="0" borderId="99" xfId="0" applyFont="1" applyBorder="1">
      <alignment vertical="center"/>
    </xf>
    <xf numFmtId="0" fontId="33" fillId="0" borderId="125" xfId="0" applyFont="1" applyBorder="1" applyAlignment="1">
      <alignment horizontal="right" vertical="center"/>
    </xf>
    <xf numFmtId="187" fontId="48" fillId="0" borderId="125" xfId="0" applyNumberFormat="1" applyFont="1" applyBorder="1">
      <alignment vertical="center"/>
    </xf>
    <xf numFmtId="38" fontId="48" fillId="7" borderId="126" xfId="1" applyFont="1" applyFill="1" applyBorder="1" applyProtection="1">
      <alignment vertical="center"/>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0" borderId="8" xfId="0" applyFont="1" applyBorder="1">
      <alignment vertical="center"/>
    </xf>
    <xf numFmtId="180" fontId="52" fillId="0" borderId="8" xfId="0" applyNumberFormat="1" applyFont="1" applyBorder="1">
      <alignment vertical="center"/>
    </xf>
    <xf numFmtId="182" fontId="52" fillId="0" borderId="8" xfId="1" applyNumberFormat="1" applyFont="1" applyBorder="1">
      <alignment vertical="center"/>
    </xf>
    <xf numFmtId="179" fontId="52" fillId="0" borderId="8" xfId="0" applyNumberFormat="1" applyFont="1" applyBorder="1">
      <alignment vertical="center"/>
    </xf>
    <xf numFmtId="0" fontId="0" fillId="2" borderId="28" xfId="0"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0" fontId="0" fillId="2" borderId="28" xfId="0" applyFill="1" applyBorder="1" applyProtection="1">
      <alignment vertical="center"/>
      <protection locked="0"/>
    </xf>
    <xf numFmtId="181" fontId="0" fillId="2" borderId="28" xfId="0" applyNumberFormat="1" applyFill="1" applyBorder="1" applyProtection="1">
      <alignment vertical="center"/>
      <protection locked="0"/>
    </xf>
    <xf numFmtId="0" fontId="53" fillId="0" borderId="0" xfId="0" applyFont="1">
      <alignment vertical="center"/>
    </xf>
    <xf numFmtId="0" fontId="54" fillId="0" borderId="0" xfId="0" applyFont="1">
      <alignment vertical="center"/>
    </xf>
    <xf numFmtId="0" fontId="23" fillId="0" borderId="28" xfId="0" applyFont="1" applyBorder="1" applyAlignment="1">
      <alignment horizontal="center" vertical="center"/>
    </xf>
    <xf numFmtId="0" fontId="0" fillId="8" borderId="52" xfId="0" applyFill="1" applyBorder="1">
      <alignment vertical="center"/>
    </xf>
    <xf numFmtId="0" fontId="0" fillId="8" borderId="51" xfId="0" applyFill="1" applyBorder="1">
      <alignment vertical="center"/>
    </xf>
    <xf numFmtId="0" fontId="20" fillId="8" borderId="51" xfId="0" applyFont="1" applyFill="1" applyBorder="1">
      <alignment vertical="center"/>
    </xf>
    <xf numFmtId="0" fontId="24" fillId="8" borderId="50" xfId="0" applyFont="1" applyFill="1" applyBorder="1">
      <alignment vertical="center"/>
    </xf>
    <xf numFmtId="0" fontId="54" fillId="0" borderId="0" xfId="0" applyFont="1" applyAlignment="1">
      <alignment vertical="center" wrapText="1"/>
    </xf>
    <xf numFmtId="0" fontId="55" fillId="0" borderId="0" xfId="0" applyFont="1">
      <alignment vertical="center"/>
    </xf>
    <xf numFmtId="0" fontId="57" fillId="0" borderId="0" xfId="0" applyFont="1">
      <alignment vertical="center"/>
    </xf>
    <xf numFmtId="0" fontId="54" fillId="0" borderId="7" xfId="0" applyFont="1" applyBorder="1" applyAlignment="1">
      <alignment horizontal="centerContinuous" vertical="center"/>
    </xf>
    <xf numFmtId="0" fontId="54" fillId="0" borderId="5" xfId="0" applyFont="1" applyBorder="1" applyAlignment="1">
      <alignment horizontal="centerContinuous" vertical="center"/>
    </xf>
    <xf numFmtId="0" fontId="10" fillId="0" borderId="0" xfId="0" applyFont="1">
      <alignment vertical="center"/>
    </xf>
    <xf numFmtId="0" fontId="59" fillId="0" borderId="0" xfId="2" applyFont="1">
      <alignment vertical="center"/>
    </xf>
    <xf numFmtId="0" fontId="60" fillId="0" borderId="0" xfId="2" applyFont="1">
      <alignment vertical="center"/>
    </xf>
    <xf numFmtId="0" fontId="63" fillId="0" borderId="0" xfId="2" applyFont="1" applyAlignment="1">
      <alignment horizontal="center" vertical="center"/>
    </xf>
    <xf numFmtId="0" fontId="60" fillId="0" borderId="0" xfId="2" applyFont="1" applyAlignment="1">
      <alignment horizontal="right" vertical="center"/>
    </xf>
    <xf numFmtId="58" fontId="60" fillId="0" borderId="125" xfId="2" applyNumberFormat="1" applyFont="1" applyBorder="1">
      <alignment vertical="center"/>
    </xf>
    <xf numFmtId="0" fontId="60" fillId="0" borderId="0" xfId="2" applyFont="1" applyAlignment="1">
      <alignment horizontal="distributed" vertical="center"/>
    </xf>
    <xf numFmtId="0" fontId="66" fillId="0" borderId="0" xfId="2" applyFont="1" applyAlignment="1">
      <alignment horizontal="left" vertical="center"/>
    </xf>
    <xf numFmtId="0" fontId="64" fillId="0" borderId="0" xfId="2" applyFont="1">
      <alignment vertical="center"/>
    </xf>
    <xf numFmtId="0" fontId="64" fillId="0" borderId="54" xfId="2" applyFont="1" applyBorder="1">
      <alignment vertical="center"/>
    </xf>
    <xf numFmtId="0" fontId="64" fillId="0" borderId="139" xfId="2" applyFont="1" applyBorder="1">
      <alignment vertical="center"/>
    </xf>
    <xf numFmtId="0" fontId="66" fillId="0" borderId="63" xfId="2" applyFont="1" applyBorder="1" applyAlignment="1">
      <alignment horizontal="left" vertical="center"/>
    </xf>
    <xf numFmtId="0" fontId="64" fillId="0" borderId="2" xfId="2" applyFont="1" applyBorder="1">
      <alignment vertical="center"/>
    </xf>
    <xf numFmtId="0" fontId="64" fillId="0" borderId="143" xfId="2" applyFont="1" applyBorder="1">
      <alignment vertical="center"/>
    </xf>
    <xf numFmtId="0" fontId="66" fillId="0" borderId="125" xfId="2" applyFont="1" applyBorder="1">
      <alignment vertical="center"/>
    </xf>
    <xf numFmtId="0" fontId="64" fillId="0" borderId="125" xfId="2" applyFont="1" applyBorder="1">
      <alignment vertical="center"/>
    </xf>
    <xf numFmtId="0" fontId="64" fillId="0" borderId="145" xfId="2" applyFont="1" applyBorder="1">
      <alignment vertical="center"/>
    </xf>
    <xf numFmtId="0" fontId="64" fillId="0" borderId="146" xfId="2" applyFont="1" applyBorder="1">
      <alignment vertical="center"/>
    </xf>
    <xf numFmtId="0" fontId="67" fillId="0" borderId="12" xfId="2" applyFont="1" applyBorder="1" applyAlignment="1">
      <alignment horizontal="center" vertical="center" wrapText="1"/>
    </xf>
    <xf numFmtId="0" fontId="67" fillId="0" borderId="8" xfId="2" applyFont="1" applyBorder="1" applyAlignment="1">
      <alignment horizontal="center" vertical="center" wrapText="1"/>
    </xf>
    <xf numFmtId="192" fontId="60" fillId="0" borderId="8" xfId="2" applyNumberFormat="1" applyFont="1" applyBorder="1" applyProtection="1">
      <alignment vertical="center"/>
      <protection locked="0"/>
    </xf>
    <xf numFmtId="0" fontId="77" fillId="0" borderId="0" xfId="2" applyFont="1">
      <alignment vertical="center"/>
    </xf>
    <xf numFmtId="0" fontId="79" fillId="0" borderId="0" xfId="4" applyFont="1"/>
    <xf numFmtId="0" fontId="80" fillId="0" borderId="0" xfId="4" applyFont="1"/>
    <xf numFmtId="0" fontId="84" fillId="0" borderId="0" xfId="4" applyFont="1" applyAlignment="1">
      <alignment vertical="top"/>
    </xf>
    <xf numFmtId="0" fontId="85" fillId="0" borderId="0" xfId="5" applyFont="1" applyAlignment="1">
      <alignment horizontal="left" vertical="center"/>
    </xf>
    <xf numFmtId="0" fontId="0" fillId="0" borderId="0" xfId="5" applyFont="1" applyAlignment="1">
      <alignment horizontal="left" vertical="center"/>
    </xf>
    <xf numFmtId="0" fontId="79" fillId="0" borderId="0" xfId="4" applyFont="1" applyAlignment="1">
      <alignment horizontal="center" vertical="center"/>
    </xf>
    <xf numFmtId="0" fontId="83" fillId="0" borderId="0" xfId="4" applyFont="1" applyAlignment="1">
      <alignment horizontal="center" vertical="center"/>
    </xf>
    <xf numFmtId="0" fontId="83" fillId="0" borderId="122" xfId="4" applyFont="1" applyBorder="1" applyAlignment="1">
      <alignment horizontal="center" vertical="center"/>
    </xf>
    <xf numFmtId="0" fontId="86" fillId="0" borderId="0" xfId="4" applyFont="1" applyAlignment="1">
      <alignment horizontal="center" vertical="center"/>
    </xf>
    <xf numFmtId="0" fontId="86" fillId="0" borderId="122" xfId="4" applyFont="1" applyBorder="1" applyAlignment="1">
      <alignment horizontal="center" vertical="center"/>
    </xf>
    <xf numFmtId="0" fontId="86" fillId="0" borderId="0" xfId="4" applyFont="1"/>
    <xf numFmtId="0" fontId="85" fillId="8" borderId="90" xfId="5" applyFont="1" applyFill="1" applyBorder="1" applyAlignment="1">
      <alignment horizontal="center" vertical="center"/>
    </xf>
    <xf numFmtId="0" fontId="85" fillId="8" borderId="8" xfId="5" applyFont="1" applyFill="1" applyBorder="1" applyAlignment="1">
      <alignment horizontal="center" vertical="center"/>
    </xf>
    <xf numFmtId="0" fontId="85" fillId="8" borderId="5" xfId="5" applyFont="1" applyFill="1" applyBorder="1" applyAlignment="1">
      <alignment horizontal="center" vertical="center"/>
    </xf>
    <xf numFmtId="0" fontId="85" fillId="8" borderId="60" xfId="4" applyFont="1" applyFill="1" applyBorder="1" applyAlignment="1">
      <alignment horizontal="center" vertical="center"/>
    </xf>
    <xf numFmtId="0" fontId="85" fillId="8" borderId="8" xfId="4" applyFont="1" applyFill="1" applyBorder="1" applyAlignment="1">
      <alignment horizontal="center" vertical="center"/>
    </xf>
    <xf numFmtId="0" fontId="85" fillId="8" borderId="5" xfId="4" applyFont="1" applyFill="1" applyBorder="1" applyAlignment="1">
      <alignment horizontal="center" vertical="center"/>
    </xf>
    <xf numFmtId="0" fontId="85" fillId="8" borderId="91" xfId="4" applyFont="1" applyFill="1" applyBorder="1" applyAlignment="1">
      <alignment horizontal="center" vertical="center" wrapText="1"/>
    </xf>
    <xf numFmtId="0" fontId="0" fillId="0" borderId="0" xfId="5" applyFont="1" applyAlignment="1">
      <alignment horizontal="center" vertical="center"/>
    </xf>
    <xf numFmtId="0" fontId="90" fillId="8" borderId="1" xfId="6" applyFont="1" applyFill="1" applyBorder="1" applyAlignment="1">
      <alignment horizontal="center" vertical="center" wrapText="1" shrinkToFit="1"/>
    </xf>
    <xf numFmtId="193" fontId="91" fillId="8" borderId="1" xfId="5" applyNumberFormat="1" applyFont="1" applyFill="1" applyBorder="1" applyAlignment="1">
      <alignment horizontal="center" vertical="center" wrapText="1" shrinkToFit="1"/>
    </xf>
    <xf numFmtId="0" fontId="0" fillId="0" borderId="0" xfId="6" applyFont="1" applyAlignment="1">
      <alignment horizontal="center" vertical="center" wrapText="1" shrinkToFit="1"/>
    </xf>
    <xf numFmtId="0" fontId="87" fillId="0" borderId="180" xfId="5" applyFont="1" applyBorder="1" applyAlignment="1">
      <alignment vertical="center" shrinkToFit="1"/>
    </xf>
    <xf numFmtId="0" fontId="87" fillId="0" borderId="9" xfId="5" applyFont="1" applyBorder="1" applyAlignment="1" applyProtection="1">
      <alignment horizontal="center" vertical="center" shrinkToFit="1"/>
      <protection locked="0"/>
    </xf>
    <xf numFmtId="38" fontId="87" fillId="0" borderId="90" xfId="5" applyNumberFormat="1" applyFont="1" applyBorder="1" applyAlignment="1" applyProtection="1">
      <alignment vertical="center" shrinkToFit="1"/>
      <protection locked="0"/>
    </xf>
    <xf numFmtId="38" fontId="87" fillId="0" borderId="8" xfId="5" applyNumberFormat="1" applyFont="1" applyBorder="1" applyAlignment="1" applyProtection="1">
      <alignment vertical="center" shrinkToFit="1"/>
      <protection locked="0"/>
    </xf>
    <xf numFmtId="38" fontId="87" fillId="0" borderId="59" xfId="5" applyNumberFormat="1" applyFont="1" applyBorder="1" applyAlignment="1" applyProtection="1">
      <alignment vertical="center" shrinkToFit="1"/>
      <protection locked="0"/>
    </xf>
    <xf numFmtId="38" fontId="87" fillId="7" borderId="8" xfId="5" applyNumberFormat="1" applyFont="1" applyFill="1" applyBorder="1" applyAlignment="1">
      <alignment vertical="center" shrinkToFit="1"/>
    </xf>
    <xf numFmtId="38" fontId="87" fillId="0" borderId="10" xfId="5" applyNumberFormat="1" applyFont="1" applyBorder="1" applyAlignment="1" applyProtection="1">
      <alignment vertical="center" shrinkToFit="1"/>
      <protection locked="0"/>
    </xf>
    <xf numFmtId="38" fontId="87" fillId="0" borderId="9" xfId="5" applyNumberFormat="1" applyFont="1" applyBorder="1" applyAlignment="1" applyProtection="1">
      <alignment vertical="center" shrinkToFit="1"/>
      <protection locked="0"/>
    </xf>
    <xf numFmtId="176" fontId="88" fillId="0" borderId="0" xfId="5" applyNumberFormat="1" applyFont="1" applyAlignment="1">
      <alignment vertical="center" shrinkToFit="1"/>
    </xf>
    <xf numFmtId="0" fontId="92" fillId="0" borderId="0" xfId="4" applyFont="1"/>
    <xf numFmtId="0" fontId="87" fillId="0" borderId="8" xfId="5" applyFont="1" applyBorder="1" applyAlignment="1" applyProtection="1">
      <alignment horizontal="center" vertical="center" shrinkToFit="1"/>
      <protection locked="0"/>
    </xf>
    <xf numFmtId="0" fontId="87" fillId="0" borderId="90" xfId="5" applyFont="1" applyBorder="1" applyAlignment="1">
      <alignment vertical="center" shrinkToFit="1"/>
    </xf>
    <xf numFmtId="38" fontId="87" fillId="0" borderId="60" xfId="5" applyNumberFormat="1" applyFont="1" applyBorder="1" applyAlignment="1" applyProtection="1">
      <alignment vertical="center" shrinkToFit="1"/>
      <protection locked="0"/>
    </xf>
    <xf numFmtId="38" fontId="87" fillId="0" borderId="7" xfId="5" applyNumberFormat="1" applyFont="1" applyBorder="1" applyAlignment="1" applyProtection="1">
      <alignment vertical="center" shrinkToFit="1"/>
      <protection locked="0"/>
    </xf>
    <xf numFmtId="38" fontId="87" fillId="0" borderId="5" xfId="5" applyNumberFormat="1" applyFont="1" applyBorder="1" applyAlignment="1" applyProtection="1">
      <alignment vertical="center" shrinkToFit="1"/>
      <protection locked="0"/>
    </xf>
    <xf numFmtId="0" fontId="87" fillId="0" borderId="192" xfId="5" applyFont="1" applyBorder="1" applyAlignment="1">
      <alignment vertical="center" shrinkToFit="1"/>
    </xf>
    <xf numFmtId="38" fontId="87" fillId="0" borderId="70" xfId="5" applyNumberFormat="1" applyFont="1" applyBorder="1" applyAlignment="1" applyProtection="1">
      <alignment vertical="center" shrinkToFit="1"/>
      <protection locked="0"/>
    </xf>
    <xf numFmtId="38" fontId="87" fillId="0" borderId="1" xfId="5" applyNumberFormat="1" applyFont="1" applyBorder="1" applyAlignment="1" applyProtection="1">
      <alignment vertical="center" shrinkToFit="1"/>
      <protection locked="0"/>
    </xf>
    <xf numFmtId="38" fontId="87" fillId="0" borderId="0" xfId="5" applyNumberFormat="1" applyFont="1" applyAlignment="1" applyProtection="1">
      <alignment vertical="center" shrinkToFit="1"/>
      <protection locked="0"/>
    </xf>
    <xf numFmtId="38" fontId="87" fillId="0" borderId="13" xfId="5" applyNumberFormat="1" applyFont="1" applyBorder="1" applyAlignment="1" applyProtection="1">
      <alignment vertical="center" shrinkToFit="1"/>
      <protection locked="0"/>
    </xf>
    <xf numFmtId="0" fontId="87" fillId="0" borderId="5" xfId="5" applyFont="1" applyBorder="1" applyAlignment="1">
      <alignment vertical="center" shrinkToFit="1"/>
    </xf>
    <xf numFmtId="38" fontId="87" fillId="7" borderId="127" xfId="5" applyNumberFormat="1" applyFont="1" applyFill="1" applyBorder="1" applyAlignment="1">
      <alignment vertical="center" shrinkToFit="1"/>
    </xf>
    <xf numFmtId="38" fontId="87" fillId="7" borderId="136" xfId="5" applyNumberFormat="1" applyFont="1" applyFill="1" applyBorder="1" applyAlignment="1">
      <alignment vertical="center" shrinkToFit="1"/>
    </xf>
    <xf numFmtId="38" fontId="87" fillId="0" borderId="194" xfId="5" applyNumberFormat="1" applyFont="1" applyBorder="1" applyAlignment="1">
      <alignment vertical="center" shrinkToFit="1"/>
    </xf>
    <xf numFmtId="38" fontId="87" fillId="7" borderId="134" xfId="5" applyNumberFormat="1" applyFont="1" applyFill="1" applyBorder="1" applyAlignment="1">
      <alignment vertical="center" shrinkToFit="1"/>
    </xf>
    <xf numFmtId="38" fontId="87" fillId="7" borderId="129" xfId="5" applyNumberFormat="1" applyFont="1" applyFill="1" applyBorder="1" applyAlignment="1">
      <alignment vertical="center" shrinkToFit="1"/>
    </xf>
    <xf numFmtId="0" fontId="94" fillId="0" borderId="0" xfId="4" applyFont="1"/>
    <xf numFmtId="196" fontId="90" fillId="7" borderId="8" xfId="4" applyNumberFormat="1" applyFont="1" applyFill="1" applyBorder="1" applyAlignment="1">
      <alignment horizontal="center" vertical="center"/>
    </xf>
    <xf numFmtId="0" fontId="95" fillId="9" borderId="28" xfId="2" applyFont="1" applyFill="1" applyBorder="1" applyAlignment="1">
      <alignment horizontal="center" vertical="center"/>
    </xf>
    <xf numFmtId="0" fontId="95" fillId="9" borderId="52" xfId="2" applyFont="1" applyFill="1" applyBorder="1" applyAlignment="1">
      <alignment horizontal="center" vertical="center"/>
    </xf>
    <xf numFmtId="0" fontId="96" fillId="0" borderId="0" xfId="4" applyFont="1" applyAlignment="1">
      <alignment horizontal="center" vertical="top"/>
    </xf>
    <xf numFmtId="0" fontId="96" fillId="0" borderId="0" xfId="4" applyFont="1" applyAlignment="1">
      <alignment horizontal="left" vertical="top"/>
    </xf>
    <xf numFmtId="0" fontId="96" fillId="0" borderId="0" xfId="4" applyFont="1" applyAlignment="1">
      <alignment vertical="top"/>
    </xf>
    <xf numFmtId="197" fontId="87" fillId="0" borderId="0" xfId="4" applyNumberFormat="1" applyFont="1" applyAlignment="1">
      <alignment vertical="top"/>
    </xf>
    <xf numFmtId="0" fontId="87" fillId="0" borderId="0" xfId="5" applyFont="1" applyAlignment="1">
      <alignment vertical="top" shrinkToFit="1"/>
    </xf>
    <xf numFmtId="176" fontId="87" fillId="8" borderId="0" xfId="5" applyNumberFormat="1" applyFont="1" applyFill="1" applyAlignment="1">
      <alignment vertical="center" wrapText="1" shrinkToFit="1"/>
    </xf>
    <xf numFmtId="176" fontId="87" fillId="0" borderId="0" xfId="5" applyNumberFormat="1" applyFont="1" applyAlignment="1">
      <alignment vertical="top" shrinkToFit="1"/>
    </xf>
    <xf numFmtId="0" fontId="87" fillId="0" borderId="0" xfId="4" applyFont="1"/>
    <xf numFmtId="0" fontId="87" fillId="0" borderId="0" xfId="5" applyFont="1" applyAlignment="1">
      <alignment horizontal="left" vertical="top" wrapText="1" shrinkToFit="1"/>
    </xf>
    <xf numFmtId="0" fontId="87" fillId="0" borderId="0" xfId="5" applyFont="1" applyAlignment="1">
      <alignment vertical="top" wrapText="1" shrinkToFit="1"/>
    </xf>
    <xf numFmtId="0" fontId="87" fillId="0" borderId="0" xfId="4" applyFont="1" applyAlignment="1">
      <alignment horizontal="left" vertical="top"/>
    </xf>
    <xf numFmtId="0" fontId="87" fillId="0" borderId="0" xfId="5" applyFont="1" applyAlignment="1">
      <alignment horizontal="left" vertical="top" shrinkToFit="1"/>
    </xf>
    <xf numFmtId="0" fontId="87" fillId="0" borderId="0" xfId="4" applyFont="1" applyAlignment="1">
      <alignment horizontal="left" vertical="top" wrapText="1"/>
    </xf>
    <xf numFmtId="0" fontId="87" fillId="0" borderId="0" xfId="4" applyFont="1" applyAlignment="1">
      <alignment vertical="top" wrapText="1"/>
    </xf>
    <xf numFmtId="0" fontId="87" fillId="0" borderId="0" xfId="4" applyFont="1" applyAlignment="1">
      <alignment vertical="top"/>
    </xf>
    <xf numFmtId="0" fontId="87" fillId="0" borderId="0" xfId="7" applyFont="1" applyAlignment="1">
      <alignment vertical="top"/>
    </xf>
    <xf numFmtId="0" fontId="88" fillId="0" borderId="0" xfId="4" applyFont="1"/>
    <xf numFmtId="0" fontId="16" fillId="0" borderId="0" xfId="4" applyFont="1"/>
    <xf numFmtId="0" fontId="16" fillId="0" borderId="0" xfId="4" applyFont="1" applyAlignment="1">
      <alignment vertical="top"/>
    </xf>
    <xf numFmtId="0" fontId="56" fillId="0" borderId="0" xfId="4" applyFont="1"/>
    <xf numFmtId="0" fontId="61" fillId="0" borderId="0" xfId="2" applyFont="1" applyAlignment="1">
      <alignment horizontal="left" vertical="center"/>
    </xf>
    <xf numFmtId="0" fontId="97" fillId="0" borderId="0" xfId="4" applyFont="1"/>
    <xf numFmtId="0" fontId="72" fillId="0" borderId="8" xfId="4" applyFont="1" applyBorder="1" applyAlignment="1">
      <alignment horizontal="center"/>
    </xf>
    <xf numFmtId="0" fontId="98" fillId="0" borderId="0" xfId="4" applyFont="1"/>
    <xf numFmtId="0" fontId="79" fillId="0" borderId="0" xfId="4" applyFont="1" applyAlignment="1">
      <alignment vertical="center"/>
    </xf>
    <xf numFmtId="0" fontId="60" fillId="0" borderId="50" xfId="2" applyFont="1" applyBorder="1" applyAlignment="1">
      <alignment horizontal="center" vertical="center"/>
    </xf>
    <xf numFmtId="0" fontId="60" fillId="0" borderId="180" xfId="2" applyFont="1" applyBorder="1" applyAlignment="1">
      <alignment horizontal="center" vertical="center"/>
    </xf>
    <xf numFmtId="0" fontId="60" fillId="0" borderId="9" xfId="2" applyFont="1" applyBorder="1" applyAlignment="1">
      <alignment horizontal="center" vertical="center"/>
    </xf>
    <xf numFmtId="38" fontId="60" fillId="0" borderId="9" xfId="3" applyFont="1" applyBorder="1" applyAlignment="1" applyProtection="1">
      <alignment horizontal="right" vertical="center"/>
    </xf>
    <xf numFmtId="38" fontId="60" fillId="0" borderId="62" xfId="3" applyFont="1" applyBorder="1" applyAlignment="1" applyProtection="1">
      <alignment horizontal="right" vertical="center"/>
    </xf>
    <xf numFmtId="38" fontId="60" fillId="7" borderId="136" xfId="3" applyFont="1" applyFill="1" applyBorder="1" applyAlignment="1" applyProtection="1">
      <alignment horizontal="right" vertical="center"/>
    </xf>
    <xf numFmtId="38" fontId="60" fillId="7" borderId="131" xfId="3" applyFont="1" applyFill="1" applyBorder="1" applyAlignment="1" applyProtection="1">
      <alignment horizontal="right" vertical="center"/>
    </xf>
    <xf numFmtId="0" fontId="60" fillId="0" borderId="0" xfId="2" applyFont="1" applyAlignment="1">
      <alignment vertical="top" wrapText="1"/>
    </xf>
    <xf numFmtId="0" fontId="60" fillId="0" borderId="0" xfId="2" applyFont="1" applyAlignment="1">
      <alignment vertical="top"/>
    </xf>
    <xf numFmtId="0" fontId="60" fillId="2" borderId="90" xfId="2" applyFont="1" applyFill="1" applyBorder="1" applyAlignment="1" applyProtection="1">
      <alignment horizontal="center" vertical="center" shrinkToFit="1"/>
      <protection locked="0"/>
    </xf>
    <xf numFmtId="0" fontId="60" fillId="2" borderId="8" xfId="2" applyFont="1" applyFill="1" applyBorder="1" applyAlignment="1" applyProtection="1">
      <alignment horizontal="center" vertical="center" shrinkToFit="1"/>
      <protection locked="0"/>
    </xf>
    <xf numFmtId="38" fontId="60" fillId="2" borderId="8" xfId="3" applyFont="1" applyFill="1" applyBorder="1" applyAlignment="1" applyProtection="1">
      <alignment horizontal="right" vertical="center" shrinkToFit="1"/>
      <protection locked="0"/>
    </xf>
    <xf numFmtId="38" fontId="60" fillId="2" borderId="61" xfId="3" applyFont="1" applyFill="1" applyBorder="1" applyAlignment="1" applyProtection="1">
      <alignment horizontal="right" vertical="center" shrinkToFit="1"/>
      <protection locked="0"/>
    </xf>
    <xf numFmtId="0" fontId="60" fillId="2" borderId="192" xfId="2" applyFont="1" applyFill="1" applyBorder="1" applyAlignment="1" applyProtection="1">
      <alignment horizontal="center" vertical="center" shrinkToFit="1"/>
      <protection locked="0"/>
    </xf>
    <xf numFmtId="0" fontId="60" fillId="2" borderId="1" xfId="2" applyFont="1" applyFill="1" applyBorder="1" applyAlignment="1" applyProtection="1">
      <alignment horizontal="center" vertical="center" shrinkToFit="1"/>
      <protection locked="0"/>
    </xf>
    <xf numFmtId="38" fontId="60" fillId="2" borderId="1" xfId="3" applyFont="1" applyFill="1" applyBorder="1" applyAlignment="1" applyProtection="1">
      <alignment horizontal="right" vertical="center" shrinkToFit="1"/>
      <protection locked="0"/>
    </xf>
    <xf numFmtId="38" fontId="60" fillId="2" borderId="108" xfId="3" applyFont="1" applyFill="1" applyBorder="1" applyAlignment="1" applyProtection="1">
      <alignment horizontal="right" vertical="center" shrinkToFit="1"/>
      <protection locked="0"/>
    </xf>
    <xf numFmtId="0" fontId="54" fillId="2" borderId="28" xfId="0" applyFont="1" applyFill="1" applyBorder="1" applyAlignment="1" applyProtection="1">
      <alignment horizontal="center" vertical="center"/>
      <protection locked="0"/>
    </xf>
    <xf numFmtId="0" fontId="54" fillId="2" borderId="28" xfId="0" applyFont="1" applyFill="1" applyBorder="1" applyAlignment="1" applyProtection="1">
      <alignment horizontal="center" vertical="center" shrinkToFit="1"/>
      <protection locked="0"/>
    </xf>
    <xf numFmtId="0" fontId="54" fillId="2" borderId="28" xfId="0" applyFont="1" applyFill="1" applyBorder="1" applyProtection="1">
      <alignment vertical="center"/>
      <protection locked="0"/>
    </xf>
    <xf numFmtId="0" fontId="56" fillId="2" borderId="28" xfId="0" applyFont="1" applyFill="1" applyBorder="1" applyProtection="1">
      <alignment vertical="center"/>
      <protection locked="0"/>
    </xf>
    <xf numFmtId="0" fontId="59" fillId="0" borderId="0" xfId="2" applyFont="1" applyProtection="1">
      <alignment vertical="center"/>
    </xf>
    <xf numFmtId="0" fontId="60" fillId="0" borderId="0" xfId="2" applyFont="1" applyProtection="1">
      <alignment vertical="center"/>
    </xf>
    <xf numFmtId="0" fontId="60" fillId="0" borderId="0" xfId="2" applyFont="1" applyAlignment="1" applyProtection="1">
      <alignment horizontal="left" vertical="center"/>
    </xf>
    <xf numFmtId="0" fontId="61" fillId="0" borderId="0" xfId="2" applyFont="1" applyProtection="1">
      <alignment vertical="center"/>
    </xf>
    <xf numFmtId="49" fontId="61" fillId="0" borderId="0" xfId="2" applyNumberFormat="1" applyFont="1" applyProtection="1">
      <alignment vertical="center"/>
    </xf>
    <xf numFmtId="0" fontId="63" fillId="0" borderId="0" xfId="2" applyFont="1" applyAlignment="1" applyProtection="1">
      <alignment horizontal="center" vertical="center"/>
    </xf>
    <xf numFmtId="0" fontId="63" fillId="0" borderId="0" xfId="2" applyFont="1" applyAlignment="1" applyProtection="1">
      <alignment horizontal="left" vertical="center"/>
    </xf>
    <xf numFmtId="0" fontId="60" fillId="0" borderId="0" xfId="2" applyFont="1" applyAlignment="1" applyProtection="1">
      <alignment horizontal="right" vertical="center"/>
    </xf>
    <xf numFmtId="58" fontId="60" fillId="0" borderId="125" xfId="2" applyNumberFormat="1" applyFont="1" applyBorder="1" applyProtection="1">
      <alignment vertical="center"/>
    </xf>
    <xf numFmtId="0" fontId="60" fillId="0" borderId="0" xfId="2" applyFont="1" applyAlignment="1" applyProtection="1">
      <alignment horizontal="distributed" vertical="center"/>
    </xf>
    <xf numFmtId="0" fontId="65" fillId="0" borderId="0" xfId="2" applyFont="1" applyProtection="1">
      <alignment vertical="center"/>
    </xf>
    <xf numFmtId="0" fontId="66" fillId="0" borderId="0" xfId="2" applyFont="1" applyProtection="1">
      <alignment vertical="center"/>
    </xf>
    <xf numFmtId="0" fontId="66" fillId="0" borderId="0" xfId="2" applyFont="1" applyAlignment="1" applyProtection="1">
      <alignment horizontal="left" vertical="center"/>
    </xf>
    <xf numFmtId="0" fontId="60" fillId="0" borderId="131" xfId="2" applyFont="1" applyBorder="1" applyAlignment="1" applyProtection="1">
      <alignment horizontal="right" vertical="center"/>
    </xf>
    <xf numFmtId="0" fontId="67" fillId="0" borderId="0" xfId="2" applyFont="1" applyAlignment="1" applyProtection="1">
      <alignment horizontal="center" vertical="center"/>
    </xf>
    <xf numFmtId="0" fontId="67" fillId="0" borderId="0" xfId="2" applyFont="1" applyProtection="1">
      <alignment vertical="center"/>
    </xf>
    <xf numFmtId="0" fontId="64" fillId="0" borderId="0" xfId="2" applyFont="1" applyProtection="1">
      <alignment vertical="center"/>
    </xf>
    <xf numFmtId="0" fontId="64" fillId="0" borderId="0" xfId="2" applyFont="1" applyAlignment="1" applyProtection="1">
      <alignment horizontal="left" vertical="center"/>
    </xf>
    <xf numFmtId="0" fontId="64" fillId="0" borderId="0" xfId="2" applyFont="1" applyAlignment="1" applyProtection="1">
      <alignment horizontal="right" vertical="center" wrapText="1"/>
    </xf>
    <xf numFmtId="0" fontId="64" fillId="0" borderId="0" xfId="2" applyFont="1" applyAlignment="1" applyProtection="1">
      <alignment horizontal="center" vertical="center" wrapText="1"/>
    </xf>
    <xf numFmtId="0" fontId="64" fillId="0" borderId="0" xfId="2" applyFont="1" applyAlignment="1" applyProtection="1">
      <alignment vertical="center" wrapText="1"/>
    </xf>
    <xf numFmtId="0" fontId="64" fillId="0" borderId="0" xfId="2" applyFont="1" applyAlignment="1" applyProtection="1">
      <alignment horizontal="center" vertical="center"/>
    </xf>
    <xf numFmtId="49" fontId="64" fillId="0" borderId="0" xfId="2" applyNumberFormat="1" applyFont="1" applyAlignment="1" applyProtection="1">
      <alignment vertical="center" shrinkToFit="1"/>
    </xf>
    <xf numFmtId="0" fontId="60" fillId="0" borderId="0" xfId="2" applyFont="1" applyAlignment="1" applyProtection="1">
      <alignment vertical="center" wrapText="1"/>
    </xf>
    <xf numFmtId="0" fontId="67" fillId="0" borderId="0" xfId="2" applyFont="1" applyAlignment="1" applyProtection="1">
      <alignment horizontal="left" vertical="top"/>
    </xf>
    <xf numFmtId="0" fontId="67" fillId="0" borderId="0" xfId="2" applyFont="1" applyAlignment="1" applyProtection="1">
      <alignment vertical="top" wrapText="1"/>
    </xf>
    <xf numFmtId="0" fontId="67" fillId="0" borderId="0" xfId="2" applyFont="1" applyAlignment="1" applyProtection="1">
      <alignment vertical="top"/>
    </xf>
    <xf numFmtId="0" fontId="60" fillId="0" borderId="0" xfId="2" applyFont="1" applyAlignment="1" applyProtection="1">
      <alignment horizontal="left" vertical="center" wrapText="1"/>
    </xf>
    <xf numFmtId="0" fontId="64" fillId="0" borderId="0" xfId="2" applyFont="1" applyAlignment="1" applyProtection="1">
      <alignment horizontal="right" vertical="center"/>
    </xf>
    <xf numFmtId="0" fontId="60" fillId="0" borderId="54" xfId="2" applyFont="1" applyBorder="1" applyProtection="1">
      <alignment vertical="center"/>
    </xf>
    <xf numFmtId="0" fontId="64" fillId="0" borderId="54" xfId="2" applyFont="1" applyBorder="1" applyAlignment="1" applyProtection="1">
      <alignment vertical="center" wrapText="1"/>
    </xf>
    <xf numFmtId="0" fontId="64" fillId="0" borderId="58" xfId="2" applyFont="1" applyBorder="1" applyAlignment="1" applyProtection="1">
      <alignment vertical="center" wrapText="1"/>
    </xf>
    <xf numFmtId="0" fontId="60" fillId="0" borderId="134" xfId="2" applyFont="1" applyBorder="1" applyAlignment="1" applyProtection="1">
      <alignment horizontal="right" vertical="center"/>
    </xf>
    <xf numFmtId="0" fontId="67" fillId="8" borderId="0" xfId="2" applyFont="1" applyFill="1" applyAlignment="1" applyProtection="1">
      <alignment horizontal="center" vertical="center"/>
    </xf>
    <xf numFmtId="0" fontId="67" fillId="8" borderId="0" xfId="2" applyFont="1" applyFill="1" applyProtection="1">
      <alignment vertical="center"/>
    </xf>
    <xf numFmtId="0" fontId="60" fillId="8" borderId="0" xfId="2" applyFont="1" applyFill="1" applyAlignment="1" applyProtection="1">
      <alignment horizontal="center" vertical="center" wrapText="1"/>
    </xf>
    <xf numFmtId="0" fontId="60" fillId="8" borderId="0" xfId="2" applyFont="1" applyFill="1" applyAlignment="1" applyProtection="1">
      <alignment horizontal="center" vertical="center"/>
    </xf>
    <xf numFmtId="0" fontId="68" fillId="8" borderId="0" xfId="2" applyFont="1" applyFill="1" applyAlignment="1" applyProtection="1">
      <alignment horizontal="center" vertical="center"/>
    </xf>
    <xf numFmtId="0" fontId="60" fillId="8" borderId="0" xfId="2" applyFont="1" applyFill="1" applyAlignment="1" applyProtection="1">
      <alignment horizontal="right" vertical="center"/>
    </xf>
    <xf numFmtId="0" fontId="67" fillId="0" borderId="0" xfId="2" applyFont="1" applyAlignment="1" applyProtection="1">
      <alignment horizontal="left" vertical="center"/>
    </xf>
    <xf numFmtId="0" fontId="69" fillId="0" borderId="0" xfId="2" applyFont="1" applyAlignment="1" applyProtection="1">
      <alignment horizontal="center" vertical="center"/>
    </xf>
    <xf numFmtId="0" fontId="60" fillId="0" borderId="0" xfId="2" applyFont="1" applyAlignment="1" applyProtection="1">
      <alignment vertical="center" shrinkToFit="1"/>
    </xf>
    <xf numFmtId="0" fontId="64" fillId="0" borderId="0" xfId="2" applyFont="1" applyAlignment="1" applyProtection="1">
      <alignment horizontal="distributed" vertical="center"/>
    </xf>
    <xf numFmtId="0" fontId="7" fillId="0" borderId="0" xfId="2" applyAlignment="1" applyProtection="1">
      <alignment vertical="center" wrapText="1"/>
    </xf>
    <xf numFmtId="0" fontId="64" fillId="0" borderId="51" xfId="2" applyFont="1" applyBorder="1" applyProtection="1">
      <alignment vertical="center"/>
    </xf>
    <xf numFmtId="0" fontId="64" fillId="0" borderId="52" xfId="2" applyFont="1" applyBorder="1" applyProtection="1">
      <alignment vertical="center"/>
    </xf>
    <xf numFmtId="0" fontId="71" fillId="9" borderId="52" xfId="2" applyFont="1" applyFill="1" applyBorder="1" applyProtection="1">
      <alignment vertical="center"/>
    </xf>
    <xf numFmtId="0" fontId="72" fillId="0" borderId="0" xfId="2" applyFont="1" applyProtection="1">
      <alignment vertical="center"/>
    </xf>
    <xf numFmtId="0" fontId="60" fillId="0" borderId="151" xfId="2" applyFont="1" applyBorder="1" applyProtection="1">
      <alignment vertical="center"/>
    </xf>
    <xf numFmtId="0" fontId="60" fillId="0" borderId="152" xfId="2" applyFont="1" applyBorder="1" applyProtection="1">
      <alignment vertical="center"/>
    </xf>
    <xf numFmtId="0" fontId="7" fillId="0" borderId="152" xfId="2" applyBorder="1" applyProtection="1">
      <alignment vertical="center"/>
    </xf>
    <xf numFmtId="0" fontId="64" fillId="0" borderId="154" xfId="2" applyFont="1" applyBorder="1" applyProtection="1">
      <alignment vertical="center"/>
    </xf>
    <xf numFmtId="0" fontId="67" fillId="0" borderId="0" xfId="2" applyFont="1" applyAlignment="1" applyProtection="1">
      <alignment vertical="center" wrapText="1"/>
    </xf>
    <xf numFmtId="0" fontId="7" fillId="0" borderId="0" xfId="2" applyProtection="1">
      <alignment vertical="center"/>
    </xf>
    <xf numFmtId="0" fontId="60" fillId="0" borderId="155" xfId="2" applyFont="1" applyBorder="1" applyProtection="1">
      <alignment vertical="center"/>
    </xf>
    <xf numFmtId="0" fontId="60" fillId="0" borderId="46" xfId="2" applyFont="1" applyBorder="1" applyProtection="1">
      <alignment vertical="center"/>
    </xf>
    <xf numFmtId="0" fontId="7" fillId="0" borderId="46" xfId="2" applyBorder="1" applyProtection="1">
      <alignment vertical="center"/>
    </xf>
    <xf numFmtId="0" fontId="64" fillId="0" borderId="156" xfId="2" applyFont="1" applyBorder="1" applyProtection="1">
      <alignment vertical="center"/>
    </xf>
    <xf numFmtId="0" fontId="64" fillId="0" borderId="84" xfId="2" applyFont="1" applyBorder="1" applyProtection="1">
      <alignment vertical="center"/>
    </xf>
    <xf numFmtId="0" fontId="60" fillId="0" borderId="0" xfId="2" applyFont="1" applyAlignment="1" applyProtection="1">
      <alignment horizontal="distributed" vertical="center" wrapText="1"/>
    </xf>
    <xf numFmtId="0" fontId="60" fillId="0" borderId="0" xfId="2" applyFont="1" applyAlignment="1" applyProtection="1">
      <alignment horizontal="center" vertical="center" wrapText="1"/>
    </xf>
    <xf numFmtId="0" fontId="64" fillId="0" borderId="58" xfId="2" applyFont="1" applyBorder="1" applyAlignment="1" applyProtection="1">
      <alignment horizontal="right" vertical="center"/>
    </xf>
    <xf numFmtId="0" fontId="73" fillId="0" borderId="0" xfId="2" applyFont="1" applyProtection="1">
      <alignment vertical="center"/>
    </xf>
    <xf numFmtId="0" fontId="74" fillId="0" borderId="0" xfId="2" applyFont="1" applyProtection="1">
      <alignment vertical="center"/>
    </xf>
    <xf numFmtId="0" fontId="64" fillId="0" borderId="6" xfId="2" applyFont="1" applyBorder="1" applyProtection="1">
      <alignment vertical="center"/>
    </xf>
    <xf numFmtId="0" fontId="74" fillId="0" borderId="14" xfId="2" applyFont="1" applyBorder="1" applyProtection="1">
      <alignment vertical="center"/>
    </xf>
    <xf numFmtId="0" fontId="74" fillId="0" borderId="82" xfId="2" applyFont="1" applyBorder="1" applyProtection="1">
      <alignment vertical="center"/>
    </xf>
    <xf numFmtId="0" fontId="64" fillId="0" borderId="100" xfId="2" applyFont="1" applyBorder="1" applyProtection="1">
      <alignment vertical="center"/>
    </xf>
    <xf numFmtId="0" fontId="60" fillId="0" borderId="166" xfId="2" applyFont="1" applyBorder="1" applyProtection="1">
      <alignment vertical="center"/>
    </xf>
    <xf numFmtId="0" fontId="60" fillId="0" borderId="166" xfId="2" applyFont="1" applyBorder="1" applyAlignment="1" applyProtection="1">
      <alignment horizontal="center" vertical="center" wrapText="1"/>
    </xf>
    <xf numFmtId="0" fontId="60" fillId="0" borderId="166" xfId="2" applyFont="1" applyBorder="1" applyAlignment="1" applyProtection="1">
      <alignment horizontal="distributed" vertical="center"/>
    </xf>
    <xf numFmtId="0" fontId="60" fillId="0" borderId="48" xfId="2" applyFont="1" applyBorder="1" applyProtection="1">
      <alignment vertical="center"/>
    </xf>
    <xf numFmtId="0" fontId="60" fillId="0" borderId="48" xfId="2" applyFont="1" applyBorder="1" applyAlignment="1" applyProtection="1">
      <alignment horizontal="center" vertical="center" wrapText="1"/>
    </xf>
    <xf numFmtId="0" fontId="60" fillId="0" borderId="48" xfId="2" applyFont="1" applyBorder="1" applyAlignment="1" applyProtection="1">
      <alignment horizontal="distributed" vertical="center"/>
    </xf>
    <xf numFmtId="0" fontId="60" fillId="0" borderId="167" xfId="2" applyFont="1" applyBorder="1" applyProtection="1">
      <alignment vertical="center"/>
    </xf>
    <xf numFmtId="0" fontId="60" fillId="0" borderId="167" xfId="2" applyFont="1" applyBorder="1" applyAlignment="1" applyProtection="1">
      <alignment horizontal="center" vertical="center" wrapText="1"/>
    </xf>
    <xf numFmtId="0" fontId="60" fillId="0" borderId="48" xfId="2" applyFont="1" applyBorder="1" applyAlignment="1" applyProtection="1">
      <alignment vertical="center" wrapText="1"/>
    </xf>
    <xf numFmtId="0" fontId="60" fillId="0" borderId="36" xfId="2" applyFont="1" applyBorder="1" applyProtection="1">
      <alignment vertical="center"/>
    </xf>
    <xf numFmtId="0" fontId="60" fillId="0" borderId="30" xfId="2" applyFont="1" applyBorder="1" applyAlignment="1" applyProtection="1">
      <alignment horizontal="center" vertical="center" wrapText="1"/>
    </xf>
    <xf numFmtId="0" fontId="60" fillId="0" borderId="46" xfId="2" applyFont="1" applyBorder="1" applyAlignment="1" applyProtection="1">
      <alignment horizontal="center" vertical="center" wrapText="1"/>
    </xf>
    <xf numFmtId="0" fontId="60" fillId="0" borderId="46" xfId="2" applyFont="1" applyBorder="1" applyAlignment="1" applyProtection="1">
      <alignment horizontal="distributed" vertical="center"/>
    </xf>
    <xf numFmtId="0" fontId="60" fillId="0" borderId="37" xfId="2" applyFont="1" applyBorder="1" applyProtection="1">
      <alignment vertical="center"/>
    </xf>
    <xf numFmtId="0" fontId="60" fillId="0" borderId="167" xfId="2" applyFont="1" applyBorder="1" applyAlignment="1" applyProtection="1">
      <alignment horizontal="distributed" vertical="center"/>
    </xf>
    <xf numFmtId="0" fontId="60" fillId="0" borderId="45" xfId="2" applyFont="1" applyBorder="1" applyProtection="1">
      <alignment vertical="center"/>
    </xf>
    <xf numFmtId="0" fontId="60" fillId="0" borderId="80" xfId="2" applyFont="1" applyBorder="1" applyProtection="1">
      <alignment vertical="center"/>
    </xf>
    <xf numFmtId="0" fontId="60" fillId="0" borderId="125" xfId="2" applyFont="1" applyBorder="1" applyProtection="1">
      <alignment vertical="center"/>
    </xf>
    <xf numFmtId="0" fontId="60" fillId="0" borderId="125" xfId="2" applyFont="1" applyBorder="1" applyAlignment="1" applyProtection="1">
      <alignment horizontal="center" vertical="center" wrapText="1"/>
    </xf>
    <xf numFmtId="0" fontId="60" fillId="0" borderId="125" xfId="2" applyFont="1" applyBorder="1" applyAlignment="1" applyProtection="1">
      <alignment horizontal="distributed" vertical="center"/>
    </xf>
    <xf numFmtId="0" fontId="60" fillId="0" borderId="153" xfId="2" applyFont="1" applyBorder="1" applyProtection="1">
      <alignment vertical="center"/>
    </xf>
    <xf numFmtId="0" fontId="60" fillId="0" borderId="152" xfId="2" applyFont="1" applyBorder="1" applyAlignment="1" applyProtection="1">
      <alignment horizontal="center" vertical="center" wrapText="1"/>
    </xf>
    <xf numFmtId="0" fontId="60" fillId="0" borderId="152" xfId="2" applyFont="1" applyBorder="1" applyAlignment="1" applyProtection="1">
      <alignment horizontal="distributed" vertical="center"/>
    </xf>
    <xf numFmtId="0" fontId="60" fillId="0" borderId="154" xfId="2" applyFont="1" applyBorder="1" applyAlignment="1" applyProtection="1">
      <alignment horizontal="center" vertical="center" wrapText="1"/>
    </xf>
    <xf numFmtId="0" fontId="60" fillId="0" borderId="169" xfId="2" applyFont="1" applyBorder="1" applyAlignment="1" applyProtection="1">
      <alignment horizontal="center" vertical="center" wrapText="1"/>
    </xf>
    <xf numFmtId="0" fontId="60" fillId="0" borderId="156" xfId="2" applyFont="1" applyBorder="1" applyAlignment="1" applyProtection="1">
      <alignment horizontal="center" vertical="center" wrapText="1"/>
    </xf>
    <xf numFmtId="0" fontId="60" fillId="0" borderId="168" xfId="2" applyFont="1" applyBorder="1" applyAlignment="1" applyProtection="1">
      <alignment horizontal="center" vertical="center" wrapText="1"/>
    </xf>
    <xf numFmtId="0" fontId="60" fillId="0" borderId="172" xfId="2" applyFont="1" applyBorder="1" applyProtection="1">
      <alignment vertical="center"/>
    </xf>
    <xf numFmtId="0" fontId="60" fillId="0" borderId="173" xfId="2" applyFont="1" applyBorder="1" applyProtection="1">
      <alignment vertical="center"/>
    </xf>
    <xf numFmtId="0" fontId="60" fillId="0" borderId="173" xfId="2" applyFont="1" applyBorder="1" applyAlignment="1" applyProtection="1">
      <alignment horizontal="center" vertical="center" wrapText="1"/>
    </xf>
    <xf numFmtId="0" fontId="60" fillId="0" borderId="173" xfId="2" applyFont="1" applyBorder="1" applyAlignment="1" applyProtection="1">
      <alignment horizontal="distributed" vertical="center"/>
    </xf>
    <xf numFmtId="0" fontId="60" fillId="0" borderId="174" xfId="2" applyFont="1" applyBorder="1" applyAlignment="1" applyProtection="1">
      <alignment horizontal="center" vertical="center" wrapText="1"/>
    </xf>
    <xf numFmtId="0" fontId="60" fillId="0" borderId="156" xfId="2" applyFont="1" applyBorder="1" applyAlignment="1" applyProtection="1">
      <alignment vertical="center" wrapText="1"/>
    </xf>
    <xf numFmtId="0" fontId="60" fillId="0" borderId="13" xfId="2" applyFont="1" applyBorder="1" applyProtection="1">
      <alignment vertical="center"/>
    </xf>
    <xf numFmtId="0" fontId="60" fillId="0" borderId="122" xfId="2" applyFont="1" applyBorder="1" applyAlignment="1" applyProtection="1">
      <alignment horizontal="center" vertical="center" wrapText="1"/>
    </xf>
    <xf numFmtId="0" fontId="60" fillId="0" borderId="175" xfId="2" applyFont="1" applyBorder="1" applyAlignment="1" applyProtection="1">
      <alignment horizontal="center" vertical="center" wrapText="1"/>
    </xf>
    <xf numFmtId="0" fontId="60" fillId="0" borderId="104" xfId="2" applyFont="1" applyBorder="1" applyAlignment="1" applyProtection="1">
      <alignment horizontal="center" vertical="center" wrapText="1"/>
    </xf>
    <xf numFmtId="0" fontId="60" fillId="0" borderId="31" xfId="2" applyFont="1" applyBorder="1" applyAlignment="1" applyProtection="1">
      <alignment horizontal="center" vertical="center" wrapText="1"/>
    </xf>
    <xf numFmtId="0" fontId="60" fillId="0" borderId="29" xfId="2" applyFont="1" applyBorder="1" applyAlignment="1" applyProtection="1">
      <alignment horizontal="center" vertical="center" wrapText="1"/>
    </xf>
    <xf numFmtId="0" fontId="64" fillId="0" borderId="122" xfId="2" applyFont="1" applyBorder="1" applyAlignment="1" applyProtection="1">
      <alignment horizontal="center" vertical="center"/>
    </xf>
    <xf numFmtId="0" fontId="64" fillId="0" borderId="131" xfId="2" applyFont="1" applyBorder="1" applyAlignment="1" applyProtection="1">
      <alignment horizontal="center" vertical="center"/>
    </xf>
    <xf numFmtId="0" fontId="60" fillId="0" borderId="50" xfId="2" applyFont="1" applyBorder="1" applyProtection="1">
      <alignment vertical="center"/>
    </xf>
    <xf numFmtId="0" fontId="60" fillId="0" borderId="51" xfId="2" applyFont="1" applyBorder="1" applyProtection="1">
      <alignment vertical="center"/>
    </xf>
    <xf numFmtId="0" fontId="60" fillId="0" borderId="51" xfId="2" applyFont="1" applyBorder="1" applyAlignment="1" applyProtection="1">
      <alignment horizontal="center" vertical="center" wrapText="1"/>
    </xf>
    <xf numFmtId="0" fontId="60" fillId="0" borderId="51" xfId="2" applyFont="1" applyBorder="1" applyAlignment="1" applyProtection="1">
      <alignment horizontal="distributed" vertical="center"/>
    </xf>
    <xf numFmtId="0" fontId="60" fillId="0" borderId="158" xfId="2" applyFont="1" applyBorder="1" applyProtection="1">
      <alignment vertical="center"/>
    </xf>
    <xf numFmtId="0" fontId="60" fillId="0" borderId="158" xfId="2" applyFont="1" applyBorder="1" applyAlignment="1" applyProtection="1">
      <alignment horizontal="distributed" vertical="center"/>
    </xf>
    <xf numFmtId="0" fontId="60" fillId="0" borderId="158" xfId="2" applyFont="1" applyBorder="1" applyAlignment="1" applyProtection="1">
      <alignment horizontal="center" vertical="center" wrapText="1"/>
    </xf>
    <xf numFmtId="0" fontId="64" fillId="0" borderId="171" xfId="2" applyFont="1" applyBorder="1" applyProtection="1">
      <alignment vertical="center"/>
    </xf>
    <xf numFmtId="0" fontId="60" fillId="0" borderId="5" xfId="2" applyFont="1" applyBorder="1" applyProtection="1">
      <alignment vertical="center"/>
    </xf>
    <xf numFmtId="0" fontId="60" fillId="0" borderId="7" xfId="2" applyFont="1" applyBorder="1" applyProtection="1">
      <alignment vertical="center"/>
    </xf>
    <xf numFmtId="0" fontId="60" fillId="0" borderId="6" xfId="2" applyFont="1" applyBorder="1" applyProtection="1">
      <alignment vertical="center"/>
    </xf>
    <xf numFmtId="0" fontId="64" fillId="0" borderId="9" xfId="2" applyFont="1" applyBorder="1" applyAlignment="1" applyProtection="1">
      <alignment horizontal="center" vertical="center"/>
    </xf>
    <xf numFmtId="0" fontId="64" fillId="0" borderId="6" xfId="2" applyFont="1" applyBorder="1" applyAlignment="1" applyProtection="1">
      <alignment horizontal="right" vertical="center"/>
    </xf>
    <xf numFmtId="0" fontId="64" fillId="0" borderId="4" xfId="2" applyFont="1" applyBorder="1" applyAlignment="1" applyProtection="1">
      <alignment horizontal="right" vertical="center"/>
    </xf>
    <xf numFmtId="0" fontId="64" fillId="0" borderId="8" xfId="2" applyFont="1" applyBorder="1" applyAlignment="1" applyProtection="1">
      <alignment horizontal="center" vertical="center"/>
    </xf>
    <xf numFmtId="0" fontId="64" fillId="0" borderId="12" xfId="2" applyFont="1" applyBorder="1" applyAlignment="1" applyProtection="1">
      <alignment horizontal="right" vertical="center"/>
    </xf>
    <xf numFmtId="0" fontId="64" fillId="0" borderId="0" xfId="2" applyFont="1" applyAlignment="1" applyProtection="1">
      <alignment horizontal="left" vertical="center" wrapText="1"/>
    </xf>
    <xf numFmtId="38" fontId="69" fillId="8" borderId="0" xfId="3" applyFont="1" applyFill="1" applyBorder="1" applyAlignment="1" applyProtection="1">
      <alignment horizontal="center" vertical="center"/>
    </xf>
    <xf numFmtId="0" fontId="64" fillId="8" borderId="0" xfId="2" applyFont="1" applyFill="1" applyAlignment="1" applyProtection="1">
      <alignment horizontal="right" vertical="center"/>
    </xf>
    <xf numFmtId="0" fontId="64" fillId="0" borderId="3" xfId="2" applyFont="1" applyBorder="1" applyAlignment="1" applyProtection="1">
      <alignment horizontal="center" vertical="center"/>
    </xf>
    <xf numFmtId="0" fontId="71" fillId="9" borderId="28" xfId="2" applyFont="1" applyFill="1" applyBorder="1" applyProtection="1">
      <alignment vertical="center"/>
    </xf>
    <xf numFmtId="0" fontId="64" fillId="0" borderId="13" xfId="2" applyFont="1" applyBorder="1" applyAlignment="1" applyProtection="1">
      <alignment horizontal="center" vertical="center"/>
    </xf>
    <xf numFmtId="0" fontId="61" fillId="0" borderId="0" xfId="2" applyFont="1" applyAlignment="1" applyProtection="1">
      <alignment horizontal="right" vertical="center"/>
    </xf>
    <xf numFmtId="192" fontId="61" fillId="0" borderId="8" xfId="2" applyNumberFormat="1" applyFont="1" applyBorder="1" applyProtection="1">
      <alignment vertical="center"/>
    </xf>
    <xf numFmtId="0" fontId="60" fillId="0" borderId="0" xfId="2" applyFont="1" applyAlignment="1" applyProtection="1">
      <alignment horizontal="center" vertical="top"/>
    </xf>
    <xf numFmtId="0" fontId="64" fillId="0" borderId="14" xfId="2" applyFont="1" applyBorder="1" applyAlignment="1" applyProtection="1">
      <alignment horizontal="center" vertical="center"/>
    </xf>
    <xf numFmtId="38" fontId="69" fillId="8" borderId="0" xfId="2" applyNumberFormat="1" applyFont="1" applyFill="1" applyAlignment="1" applyProtection="1">
      <alignment horizontal="right"/>
    </xf>
    <xf numFmtId="0" fontId="64" fillId="0" borderId="1" xfId="2" applyFont="1" applyBorder="1" applyProtection="1">
      <alignment vertical="center"/>
    </xf>
    <xf numFmtId="0" fontId="64" fillId="0" borderId="8" xfId="2" applyFont="1" applyBorder="1" applyProtection="1">
      <alignment vertical="center"/>
    </xf>
    <xf numFmtId="0" fontId="66" fillId="0" borderId="0" xfId="2" applyFont="1" applyAlignment="1" applyProtection="1">
      <alignment horizontal="left" vertical="top"/>
    </xf>
    <xf numFmtId="0" fontId="87" fillId="0" borderId="181" xfId="5" applyFont="1" applyBorder="1" applyAlignment="1" applyProtection="1">
      <alignment horizontal="center" vertical="center" shrinkToFit="1"/>
    </xf>
    <xf numFmtId="194" fontId="87" fillId="0" borderId="182" xfId="5" applyNumberFormat="1" applyFont="1" applyBorder="1" applyAlignment="1" applyProtection="1">
      <alignment horizontal="center" vertical="center" shrinkToFit="1"/>
    </xf>
    <xf numFmtId="0" fontId="87" fillId="0" borderId="186" xfId="5" applyFont="1" applyBorder="1" applyAlignment="1" applyProtection="1">
      <alignment horizontal="center" vertical="center" shrinkToFit="1"/>
    </xf>
    <xf numFmtId="0" fontId="87" fillId="0" borderId="190" xfId="5" applyFont="1" applyBorder="1" applyAlignment="1" applyProtection="1">
      <alignment horizontal="center" vertical="center" shrinkToFit="1"/>
    </xf>
    <xf numFmtId="194" fontId="87" fillId="0" borderId="191" xfId="5" applyNumberFormat="1" applyFont="1" applyBorder="1" applyAlignment="1" applyProtection="1">
      <alignment horizontal="center" vertical="center" shrinkToFit="1"/>
    </xf>
    <xf numFmtId="0" fontId="87" fillId="0" borderId="181" xfId="5" applyFont="1" applyBorder="1" applyAlignment="1" applyProtection="1">
      <alignment vertical="center" shrinkToFit="1"/>
    </xf>
    <xf numFmtId="0" fontId="87" fillId="0" borderId="193" xfId="5" applyFont="1" applyBorder="1" applyAlignment="1" applyProtection="1">
      <alignment vertical="center" shrinkToFit="1"/>
    </xf>
    <xf numFmtId="0" fontId="87" fillId="0" borderId="194" xfId="5" applyFont="1" applyBorder="1" applyAlignment="1" applyProtection="1">
      <alignment horizontal="center" vertical="center" shrinkToFit="1"/>
    </xf>
    <xf numFmtId="194" fontId="87" fillId="0" borderId="195" xfId="5" applyNumberFormat="1" applyFont="1" applyBorder="1" applyAlignment="1" applyProtection="1">
      <alignment horizontal="center" vertical="center" shrinkToFit="1"/>
    </xf>
    <xf numFmtId="198" fontId="63" fillId="0" borderId="0" xfId="2" applyNumberFormat="1" applyFont="1" applyAlignment="1" applyProtection="1">
      <alignment horizontal="center" vertical="center"/>
    </xf>
    <xf numFmtId="0" fontId="60" fillId="0" borderId="122" xfId="2" applyFont="1" applyBorder="1" applyProtection="1">
      <alignment vertical="center"/>
    </xf>
    <xf numFmtId="0" fontId="75" fillId="0" borderId="0" xfId="2" applyFont="1" applyProtection="1">
      <alignment vertical="center"/>
    </xf>
    <xf numFmtId="0" fontId="60" fillId="8" borderId="0" xfId="2" applyFont="1" applyFill="1" applyProtection="1">
      <alignment vertical="center"/>
    </xf>
    <xf numFmtId="0" fontId="66" fillId="8" borderId="0" xfId="2" applyFont="1" applyFill="1" applyProtection="1">
      <alignment vertical="center"/>
    </xf>
    <xf numFmtId="0" fontId="60" fillId="8" borderId="0" xfId="2" applyFont="1" applyFill="1" applyAlignment="1" applyProtection="1">
      <alignment horizontal="distributed" vertical="center"/>
    </xf>
    <xf numFmtId="0" fontId="66" fillId="0" borderId="0" xfId="2" applyFont="1" applyAlignment="1" applyProtection="1">
      <alignment horizontal="left" vertical="top" shrinkToFit="1"/>
    </xf>
    <xf numFmtId="0" fontId="7" fillId="0" borderId="0" xfId="2" applyAlignment="1" applyProtection="1">
      <alignment horizontal="left" vertical="top" wrapText="1"/>
    </xf>
    <xf numFmtId="0" fontId="100" fillId="8" borderId="0" xfId="2" applyFont="1" applyFill="1" applyProtection="1">
      <alignment vertical="center"/>
    </xf>
    <xf numFmtId="0" fontId="101" fillId="8" borderId="0" xfId="2" applyFont="1" applyFill="1" applyProtection="1">
      <alignment vertical="center"/>
    </xf>
    <xf numFmtId="0" fontId="102" fillId="8" borderId="0" xfId="2" applyFont="1" applyFill="1" applyProtection="1">
      <alignment vertical="center"/>
    </xf>
    <xf numFmtId="0" fontId="103" fillId="8" borderId="0" xfId="2" applyFont="1" applyFill="1" applyProtection="1">
      <alignment vertical="center"/>
    </xf>
    <xf numFmtId="0" fontId="104" fillId="8" borderId="0" xfId="2" applyFont="1" applyFill="1" applyProtection="1">
      <alignment vertical="center"/>
    </xf>
    <xf numFmtId="0" fontId="104" fillId="8" borderId="0" xfId="2" applyFont="1" applyFill="1" applyAlignment="1" applyProtection="1">
      <alignment vertical="center" shrinkToFit="1"/>
    </xf>
    <xf numFmtId="0" fontId="105" fillId="8" borderId="0" xfId="2" applyFont="1" applyFill="1" applyAlignment="1" applyProtection="1">
      <alignment vertical="center" shrinkToFit="1"/>
    </xf>
    <xf numFmtId="58" fontId="60" fillId="0" borderId="0" xfId="2" applyNumberFormat="1" applyFont="1" applyProtection="1">
      <alignment vertical="center"/>
    </xf>
    <xf numFmtId="0" fontId="102" fillId="0" borderId="0" xfId="2" applyFont="1" applyFill="1" applyProtection="1">
      <alignment vertical="center"/>
    </xf>
    <xf numFmtId="0" fontId="106" fillId="8" borderId="0" xfId="2" applyFont="1" applyFill="1" applyProtection="1">
      <alignment vertical="center"/>
    </xf>
    <xf numFmtId="0" fontId="64" fillId="8" borderId="0" xfId="2" applyFont="1" applyFill="1" applyProtection="1">
      <alignment vertical="center"/>
    </xf>
    <xf numFmtId="0" fontId="7" fillId="8" borderId="0" xfId="2" applyFill="1" applyProtection="1">
      <alignment vertical="center"/>
    </xf>
    <xf numFmtId="0" fontId="64" fillId="0" borderId="12" xfId="2" applyFont="1" applyBorder="1" applyAlignment="1">
      <alignment horizontal="right" vertical="center"/>
    </xf>
    <xf numFmtId="0" fontId="87" fillId="0" borderId="14" xfId="5" applyFont="1" applyBorder="1" applyAlignment="1" applyProtection="1">
      <alignment horizontal="center" vertical="center" shrinkToFit="1"/>
      <protection locked="0"/>
    </xf>
    <xf numFmtId="38" fontId="87" fillId="0" borderId="8" xfId="1" applyFont="1" applyBorder="1" applyAlignment="1" applyProtection="1">
      <alignment vertical="center" shrinkToFit="1"/>
      <protection locked="0"/>
    </xf>
    <xf numFmtId="0" fontId="107" fillId="0" borderId="0" xfId="4" applyFont="1"/>
    <xf numFmtId="0" fontId="91" fillId="0" borderId="0" xfId="4" applyFont="1"/>
    <xf numFmtId="0" fontId="83" fillId="0" borderId="8" xfId="4" applyFont="1" applyBorder="1" applyAlignment="1">
      <alignment horizontal="center"/>
    </xf>
    <xf numFmtId="0" fontId="83" fillId="0" borderId="8" xfId="4" applyFont="1" applyBorder="1"/>
    <xf numFmtId="0" fontId="83" fillId="0" borderId="8" xfId="4" applyFont="1" applyBorder="1" applyAlignment="1">
      <alignment shrinkToFit="1"/>
    </xf>
    <xf numFmtId="195" fontId="87" fillId="0" borderId="136" xfId="4" applyNumberFormat="1" applyFont="1" applyBorder="1" applyAlignment="1" applyProtection="1">
      <alignment vertical="center"/>
      <protection locked="0"/>
    </xf>
    <xf numFmtId="38" fontId="87" fillId="0" borderId="136" xfId="5" applyNumberFormat="1" applyFont="1" applyBorder="1" applyAlignment="1" applyProtection="1">
      <alignment vertical="center" shrinkToFit="1"/>
      <protection locked="0"/>
    </xf>
    <xf numFmtId="38" fontId="87" fillId="0" borderId="129" xfId="5" applyNumberFormat="1" applyFont="1" applyBorder="1" applyAlignment="1" applyProtection="1">
      <alignment vertical="center" shrinkToFit="1"/>
      <protection locked="0"/>
    </xf>
    <xf numFmtId="0" fontId="54" fillId="11" borderId="5" xfId="0" applyFont="1" applyFill="1" applyBorder="1" applyAlignment="1">
      <alignment horizontal="centerContinuous" vertical="center"/>
    </xf>
    <xf numFmtId="0" fontId="54" fillId="11" borderId="7" xfId="0" applyFont="1" applyFill="1" applyBorder="1" applyAlignment="1">
      <alignment horizontal="centerContinuous" vertical="center"/>
    </xf>
    <xf numFmtId="0" fontId="54" fillId="11" borderId="28" xfId="0" applyFont="1" applyFill="1" applyBorder="1" applyAlignment="1" applyProtection="1">
      <alignment horizontal="center" vertical="center"/>
      <protection locked="0"/>
    </xf>
    <xf numFmtId="0" fontId="109" fillId="0" borderId="0" xfId="8" applyFont="1">
      <alignment vertical="center"/>
    </xf>
    <xf numFmtId="0" fontId="109" fillId="0" borderId="0" xfId="8" applyFont="1" applyAlignment="1">
      <alignment horizontal="center" vertical="center"/>
    </xf>
    <xf numFmtId="0" fontId="111" fillId="0" borderId="0" xfId="8" applyFont="1">
      <alignment vertical="center"/>
    </xf>
    <xf numFmtId="0" fontId="113" fillId="0" borderId="0" xfId="8" applyFont="1">
      <alignment vertical="center"/>
    </xf>
    <xf numFmtId="0" fontId="113" fillId="0" borderId="0" xfId="8" applyFont="1" applyAlignment="1">
      <alignment vertical="center" wrapText="1"/>
    </xf>
    <xf numFmtId="0" fontId="111" fillId="0" borderId="12" xfId="8" applyFont="1" applyBorder="1">
      <alignment vertical="center"/>
    </xf>
    <xf numFmtId="0" fontId="113" fillId="0" borderId="10" xfId="8" applyFont="1" applyBorder="1" applyAlignment="1">
      <alignment vertical="center" wrapText="1"/>
    </xf>
    <xf numFmtId="0" fontId="109" fillId="0" borderId="10" xfId="8" applyFont="1" applyBorder="1">
      <alignment vertical="center"/>
    </xf>
    <xf numFmtId="0" fontId="111" fillId="0" borderId="10" xfId="8" applyFont="1" applyBorder="1">
      <alignment vertical="center"/>
    </xf>
    <xf numFmtId="0" fontId="111" fillId="0" borderId="11" xfId="8" applyFont="1" applyBorder="1">
      <alignment vertical="center"/>
    </xf>
    <xf numFmtId="0" fontId="111" fillId="0" borderId="104" xfId="8" applyFont="1" applyBorder="1">
      <alignment vertical="center"/>
    </xf>
    <xf numFmtId="0" fontId="111" fillId="0" borderId="13" xfId="8" applyFont="1" applyBorder="1">
      <alignment vertical="center"/>
    </xf>
    <xf numFmtId="0" fontId="113" fillId="0" borderId="0" xfId="8" applyFont="1" applyAlignment="1">
      <alignment horizontal="left" vertical="center"/>
    </xf>
    <xf numFmtId="0" fontId="113" fillId="0" borderId="0" xfId="8" applyFont="1" applyAlignment="1">
      <alignment horizontal="center" vertical="center"/>
    </xf>
    <xf numFmtId="0" fontId="109" fillId="0" borderId="104" xfId="8" applyFont="1" applyBorder="1">
      <alignment vertical="center"/>
    </xf>
    <xf numFmtId="0" fontId="113" fillId="0" borderId="13" xfId="8" applyFont="1" applyBorder="1">
      <alignment vertical="center"/>
    </xf>
    <xf numFmtId="0" fontId="114" fillId="0" borderId="0" xfId="8" applyFont="1">
      <alignment vertical="center"/>
    </xf>
    <xf numFmtId="0" fontId="114" fillId="0" borderId="0" xfId="8" applyFont="1" applyAlignment="1">
      <alignment horizontal="left" vertical="center"/>
    </xf>
    <xf numFmtId="0" fontId="114" fillId="0" borderId="0" xfId="8" applyFont="1" applyAlignment="1">
      <alignment horizontal="center" vertical="center"/>
    </xf>
    <xf numFmtId="0" fontId="109" fillId="0" borderId="4" xfId="8" applyFont="1" applyBorder="1">
      <alignment vertical="center"/>
    </xf>
    <xf numFmtId="0" fontId="109" fillId="0" borderId="2" xfId="8" applyFont="1" applyBorder="1">
      <alignment vertical="center"/>
    </xf>
    <xf numFmtId="0" fontId="115" fillId="0" borderId="3" xfId="8" applyFont="1" applyBorder="1">
      <alignment vertical="center"/>
    </xf>
    <xf numFmtId="0" fontId="118" fillId="0" borderId="0" xfId="8" applyFont="1">
      <alignment vertical="center"/>
    </xf>
    <xf numFmtId="0" fontId="111" fillId="0" borderId="146" xfId="8" applyFont="1" applyBorder="1">
      <alignment vertical="center"/>
    </xf>
    <xf numFmtId="0" fontId="109" fillId="0" borderId="125" xfId="8" applyFont="1" applyBorder="1">
      <alignment vertical="center"/>
    </xf>
    <xf numFmtId="0" fontId="109" fillId="0" borderId="80" xfId="8" applyFont="1" applyBorder="1">
      <alignment vertical="center"/>
    </xf>
    <xf numFmtId="0" fontId="109" fillId="0" borderId="225" xfId="8" applyFont="1" applyBorder="1">
      <alignment vertical="center"/>
    </xf>
    <xf numFmtId="0" fontId="111" fillId="0" borderId="0" xfId="8" applyFont="1" applyAlignment="1">
      <alignment vertical="center" shrinkToFit="1"/>
    </xf>
    <xf numFmtId="0" fontId="113" fillId="0" borderId="145" xfId="8" applyFont="1" applyBorder="1">
      <alignment vertical="center"/>
    </xf>
    <xf numFmtId="0" fontId="113" fillId="0" borderId="229" xfId="8" applyFont="1" applyBorder="1">
      <alignment vertical="center"/>
    </xf>
    <xf numFmtId="0" fontId="109" fillId="0" borderId="122" xfId="8" applyFont="1" applyBorder="1">
      <alignment vertical="center"/>
    </xf>
    <xf numFmtId="0" fontId="120" fillId="0" borderId="8" xfId="8" applyFont="1" applyBorder="1" applyAlignment="1">
      <alignment horizontal="center" vertical="center"/>
    </xf>
    <xf numFmtId="0" fontId="120" fillId="0" borderId="5" xfId="8" applyFont="1" applyBorder="1" applyAlignment="1">
      <alignment horizontal="center" vertical="center"/>
    </xf>
    <xf numFmtId="0" fontId="119" fillId="0" borderId="58" xfId="8" applyFont="1" applyBorder="1">
      <alignment vertical="center"/>
    </xf>
    <xf numFmtId="0" fontId="119" fillId="0" borderId="54" xfId="8" applyFont="1" applyBorder="1">
      <alignment vertical="center"/>
    </xf>
    <xf numFmtId="0" fontId="61" fillId="0" borderId="165" xfId="8" applyFont="1" applyBorder="1" applyAlignment="1">
      <alignment vertical="top"/>
    </xf>
    <xf numFmtId="0" fontId="61" fillId="0" borderId="54" xfId="8" applyFont="1" applyBorder="1" applyAlignment="1">
      <alignment vertical="top"/>
    </xf>
    <xf numFmtId="0" fontId="106" fillId="0" borderId="0" xfId="8" applyFont="1" applyAlignment="1">
      <alignment horizontal="center" vertical="center"/>
    </xf>
    <xf numFmtId="199" fontId="111" fillId="0" borderId="122" xfId="8" applyNumberFormat="1" applyFont="1" applyBorder="1">
      <alignment vertical="center"/>
    </xf>
    <xf numFmtId="199" fontId="111" fillId="0" borderId="0" xfId="8" applyNumberFormat="1" applyFont="1">
      <alignment vertical="center"/>
    </xf>
    <xf numFmtId="187" fontId="111" fillId="12" borderId="0" xfId="8" applyNumberFormat="1" applyFont="1" applyFill="1" applyAlignment="1" applyProtection="1">
      <alignment vertical="center" shrinkToFit="1"/>
      <protection locked="0"/>
    </xf>
    <xf numFmtId="199" fontId="111" fillId="12" borderId="0" xfId="8" applyNumberFormat="1" applyFont="1" applyFill="1" applyAlignment="1" applyProtection="1">
      <alignment horizontal="center" vertical="center" shrinkToFit="1"/>
      <protection locked="0"/>
    </xf>
    <xf numFmtId="0" fontId="121" fillId="0" borderId="104" xfId="8" applyFont="1" applyBorder="1">
      <alignment vertical="center"/>
    </xf>
    <xf numFmtId="0" fontId="121" fillId="0" borderId="0" xfId="8" applyFont="1">
      <alignment vertical="center"/>
    </xf>
    <xf numFmtId="0" fontId="108" fillId="0" borderId="0" xfId="8">
      <alignment vertical="center"/>
    </xf>
    <xf numFmtId="187" fontId="111" fillId="0" borderId="0" xfId="8" applyNumberFormat="1" applyFont="1" applyAlignment="1" applyProtection="1">
      <alignment vertical="center" shrinkToFit="1"/>
      <protection locked="0"/>
    </xf>
    <xf numFmtId="199" fontId="111" fillId="0" borderId="122" xfId="8" applyNumberFormat="1" applyFont="1" applyBorder="1" applyAlignment="1">
      <alignment vertical="center" shrinkToFit="1"/>
    </xf>
    <xf numFmtId="199" fontId="111" fillId="0" borderId="0" xfId="8" applyNumberFormat="1" applyFont="1" applyAlignment="1">
      <alignment vertical="center" shrinkToFit="1"/>
    </xf>
    <xf numFmtId="0" fontId="111" fillId="7" borderId="30" xfId="8" applyFont="1" applyFill="1" applyBorder="1" applyAlignment="1">
      <alignment vertical="center" shrinkToFit="1"/>
    </xf>
    <xf numFmtId="0" fontId="111" fillId="7" borderId="0" xfId="8" applyFont="1" applyFill="1" applyAlignment="1">
      <alignment vertical="center" shrinkToFit="1"/>
    </xf>
    <xf numFmtId="0" fontId="111" fillId="0" borderId="104" xfId="8" applyFont="1" applyBorder="1" applyAlignment="1">
      <alignment vertical="center" shrinkToFit="1"/>
    </xf>
    <xf numFmtId="199" fontId="111" fillId="0" borderId="156" xfId="8" applyNumberFormat="1" applyFont="1" applyBorder="1" applyAlignment="1">
      <alignment vertical="center" shrinkToFit="1"/>
    </xf>
    <xf numFmtId="199" fontId="111" fillId="0" borderId="48" xfId="8" applyNumberFormat="1" applyFont="1" applyBorder="1" applyAlignment="1">
      <alignment vertical="center" shrinkToFit="1"/>
    </xf>
    <xf numFmtId="0" fontId="111" fillId="7" borderId="48" xfId="8" applyFont="1" applyFill="1" applyBorder="1" applyAlignment="1">
      <alignment vertical="center" shrinkToFit="1"/>
    </xf>
    <xf numFmtId="0" fontId="111" fillId="0" borderId="30" xfId="8" applyFont="1" applyBorder="1" applyAlignment="1">
      <alignment vertical="center" shrinkToFit="1"/>
    </xf>
    <xf numFmtId="0" fontId="111" fillId="0" borderId="48" xfId="8" applyFont="1" applyBorder="1" applyAlignment="1">
      <alignment vertical="center" shrinkToFit="1"/>
    </xf>
    <xf numFmtId="199" fontId="111" fillId="0" borderId="2" xfId="8" applyNumberFormat="1" applyFont="1" applyBorder="1">
      <alignment vertical="center"/>
    </xf>
    <xf numFmtId="187" fontId="111" fillId="0" borderId="2" xfId="8" applyNumberFormat="1" applyFont="1" applyBorder="1" applyAlignment="1" applyProtection="1">
      <alignment vertical="center" shrinkToFit="1"/>
      <protection locked="0"/>
    </xf>
    <xf numFmtId="0" fontId="81" fillId="0" borderId="0" xfId="5">
      <alignment vertical="center"/>
    </xf>
    <xf numFmtId="199" fontId="111" fillId="0" borderId="108" xfId="8" applyNumberFormat="1" applyFont="1" applyBorder="1" applyAlignment="1">
      <alignment vertical="center" shrinkToFit="1"/>
    </xf>
    <xf numFmtId="199" fontId="111" fillId="0" borderId="2" xfId="8" applyNumberFormat="1" applyFont="1" applyBorder="1" applyAlignment="1">
      <alignment vertical="center" shrinkToFit="1"/>
    </xf>
    <xf numFmtId="0" fontId="111" fillId="7" borderId="4" xfId="8" applyFont="1" applyFill="1" applyBorder="1" applyAlignment="1">
      <alignment vertical="center" shrinkToFit="1"/>
    </xf>
    <xf numFmtId="0" fontId="111" fillId="7" borderId="2" xfId="8" applyFont="1" applyFill="1" applyBorder="1" applyAlignment="1">
      <alignment vertical="center" shrinkToFit="1"/>
    </xf>
    <xf numFmtId="0" fontId="111" fillId="0" borderId="4" xfId="8" applyFont="1" applyBorder="1" applyAlignment="1">
      <alignment vertical="center" shrinkToFit="1"/>
    </xf>
    <xf numFmtId="0" fontId="111" fillId="0" borderId="2" xfId="8" applyFont="1" applyBorder="1" applyAlignment="1">
      <alignment vertical="center" shrinkToFit="1"/>
    </xf>
    <xf numFmtId="0" fontId="111" fillId="0" borderId="0" xfId="8" applyFont="1" applyAlignment="1">
      <alignment horizontal="center" vertical="center"/>
    </xf>
    <xf numFmtId="0" fontId="111" fillId="0" borderId="0" xfId="8" applyFont="1" applyAlignment="1">
      <alignment horizontal="left" vertical="center"/>
    </xf>
    <xf numFmtId="0" fontId="122" fillId="7" borderId="0" xfId="0" applyFont="1" applyFill="1">
      <alignment vertical="center"/>
    </xf>
    <xf numFmtId="0" fontId="122" fillId="7" borderId="8" xfId="0" applyFont="1" applyFill="1" applyBorder="1">
      <alignment vertical="center"/>
    </xf>
    <xf numFmtId="179" fontId="122" fillId="7" borderId="8" xfId="0" applyNumberFormat="1" applyFont="1" applyFill="1" applyBorder="1">
      <alignment vertical="center"/>
    </xf>
    <xf numFmtId="0" fontId="123" fillId="7" borderId="8" xfId="0" applyFont="1" applyFill="1" applyBorder="1">
      <alignment vertical="center"/>
    </xf>
    <xf numFmtId="182" fontId="122" fillId="7" borderId="8" xfId="1" applyNumberFormat="1" applyFont="1" applyFill="1" applyBorder="1">
      <alignment vertical="center"/>
    </xf>
    <xf numFmtId="0" fontId="109" fillId="0" borderId="0" xfId="8" applyFont="1">
      <alignment vertical="center"/>
    </xf>
    <xf numFmtId="0" fontId="109" fillId="0" borderId="0" xfId="8" applyFont="1" applyAlignment="1">
      <alignment horizontal="center" vertical="center"/>
    </xf>
    <xf numFmtId="0" fontId="24" fillId="0" borderId="50" xfId="0" applyFont="1" applyBorder="1">
      <alignment vertical="center"/>
    </xf>
    <xf numFmtId="0" fontId="109" fillId="0" borderId="0" xfId="8" applyFont="1" applyAlignment="1">
      <alignment horizontal="left" vertical="center"/>
    </xf>
    <xf numFmtId="0" fontId="113" fillId="0" borderId="0" xfId="8" applyFont="1" applyAlignment="1">
      <alignment horizontal="left" vertical="center"/>
    </xf>
    <xf numFmtId="0" fontId="113" fillId="0" borderId="0" xfId="8" applyFont="1">
      <alignment vertical="center"/>
    </xf>
    <xf numFmtId="0" fontId="109" fillId="0" borderId="0" xfId="8" applyFont="1">
      <alignment vertical="center"/>
    </xf>
    <xf numFmtId="199" fontId="111" fillId="0" borderId="0" xfId="8" applyNumberFormat="1" applyFont="1" applyBorder="1">
      <alignment vertical="center"/>
    </xf>
    <xf numFmtId="0" fontId="113" fillId="0" borderId="0" xfId="8" applyFont="1" applyBorder="1" applyAlignment="1">
      <alignment horizontal="left" vertical="center"/>
    </xf>
    <xf numFmtId="0" fontId="109" fillId="0" borderId="0" xfId="8" applyFont="1" applyBorder="1">
      <alignment vertical="center"/>
    </xf>
    <xf numFmtId="0" fontId="111" fillId="0" borderId="0" xfId="8" applyFont="1" applyBorder="1">
      <alignment vertical="center"/>
    </xf>
    <xf numFmtId="0" fontId="60" fillId="0" borderId="0" xfId="2" applyFont="1" applyBorder="1" applyAlignment="1" applyProtection="1">
      <alignment horizontal="distributed" vertical="center"/>
    </xf>
    <xf numFmtId="0" fontId="60" fillId="0" borderId="0" xfId="4" applyFont="1" applyAlignment="1">
      <alignment vertical="center"/>
    </xf>
    <xf numFmtId="0" fontId="66" fillId="0" borderId="0" xfId="4" applyFont="1" applyAlignment="1">
      <alignment vertical="center"/>
    </xf>
    <xf numFmtId="0" fontId="60" fillId="0" borderId="6" xfId="4" applyFont="1" applyBorder="1" applyAlignment="1">
      <alignment horizontal="center" vertical="center"/>
    </xf>
    <xf numFmtId="0" fontId="60" fillId="0" borderId="4" xfId="4" applyFont="1" applyBorder="1" applyAlignment="1">
      <alignment horizontal="center" vertical="center"/>
    </xf>
    <xf numFmtId="0" fontId="125" fillId="0" borderId="234" xfId="4" applyFont="1" applyBorder="1" applyAlignment="1">
      <alignment horizontal="center" vertical="center"/>
    </xf>
    <xf numFmtId="0" fontId="125" fillId="0" borderId="238" xfId="4" applyFont="1" applyBorder="1" applyAlignment="1">
      <alignment horizontal="center" vertical="center"/>
    </xf>
    <xf numFmtId="199" fontId="111" fillId="2" borderId="8" xfId="8" applyNumberFormat="1" applyFont="1" applyFill="1" applyBorder="1" applyAlignment="1" applyProtection="1">
      <alignment vertical="center" shrinkToFit="1"/>
      <protection locked="0"/>
    </xf>
    <xf numFmtId="0" fontId="20" fillId="0" borderId="63" xfId="0" applyFont="1" applyBorder="1" applyAlignment="1">
      <alignment horizontal="left" vertical="center"/>
    </xf>
    <xf numFmtId="0" fontId="20" fillId="0" borderId="4" xfId="0" applyFont="1" applyBorder="1" applyAlignment="1">
      <alignment horizontal="left" vertical="center"/>
    </xf>
    <xf numFmtId="0" fontId="20" fillId="0" borderId="71" xfId="0" applyFont="1" applyBorder="1" applyAlignment="1">
      <alignment horizontal="left" vertical="center"/>
    </xf>
    <xf numFmtId="0" fontId="20" fillId="0" borderId="72" xfId="0" applyFont="1" applyBorder="1" applyAlignment="1">
      <alignment horizontal="left" vertical="center"/>
    </xf>
    <xf numFmtId="0" fontId="19" fillId="0" borderId="0" xfId="0" applyFont="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0" xfId="0" applyFont="1" applyFill="1" applyBorder="1" applyAlignment="1" applyProtection="1">
      <alignment horizontal="center" vertical="center" shrinkToFit="1"/>
    </xf>
    <xf numFmtId="0" fontId="22" fillId="0" borderId="51" xfId="0" applyFont="1" applyFill="1" applyBorder="1" applyAlignment="1" applyProtection="1">
      <alignment horizontal="center" vertical="center" shrinkToFit="1"/>
    </xf>
    <xf numFmtId="0" fontId="22" fillId="0" borderId="52" xfId="0" applyFont="1" applyFill="1" applyBorder="1" applyAlignment="1" applyProtection="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9" xfId="0" applyFont="1" applyBorder="1" applyAlignment="1">
      <alignment horizontal="center" vertical="center"/>
    </xf>
    <xf numFmtId="0" fontId="17" fillId="0" borderId="10" xfId="0" applyFont="1" applyBorder="1" applyAlignment="1">
      <alignment horizontal="center" vertical="center"/>
    </xf>
    <xf numFmtId="0" fontId="20" fillId="0" borderId="5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0" xfId="0" applyFont="1" applyBorder="1" applyAlignment="1">
      <alignment horizontal="center" vertical="center"/>
    </xf>
    <xf numFmtId="0" fontId="20" fillId="0" borderId="7"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10" xfId="0" applyFont="1" applyBorder="1" applyAlignment="1">
      <alignment horizontal="left" vertical="center"/>
    </xf>
    <xf numFmtId="0" fontId="20" fillId="0" borderId="70" xfId="0" applyFont="1" applyBorder="1" applyAlignment="1">
      <alignment horizontal="left"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20" fillId="0" borderId="99" xfId="0" applyFont="1" applyBorder="1" applyAlignment="1">
      <alignment horizontal="left" vertical="center"/>
    </xf>
    <xf numFmtId="0" fontId="20" fillId="0" borderId="100" xfId="0" applyFont="1" applyBorder="1" applyAlignment="1">
      <alignment horizontal="left" vertical="center"/>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2"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8" borderId="60"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61" xfId="0" applyFont="1" applyFill="1" applyBorder="1" applyAlignment="1">
      <alignment horizontal="center" vertical="center"/>
    </xf>
    <xf numFmtId="184" fontId="20" fillId="0" borderId="60" xfId="0" applyNumberFormat="1" applyFont="1" applyBorder="1" applyAlignment="1">
      <alignment horizontal="center" vertical="center"/>
    </xf>
    <xf numFmtId="184" fontId="20" fillId="0" borderId="7" xfId="0" applyNumberFormat="1" applyFont="1" applyBorder="1" applyAlignment="1">
      <alignment horizontal="center" vertical="center"/>
    </xf>
    <xf numFmtId="184" fontId="20" fillId="0" borderId="61" xfId="0" applyNumberFormat="1" applyFont="1" applyBorder="1" applyAlignment="1">
      <alignment horizontal="center" vertical="center"/>
    </xf>
    <xf numFmtId="0" fontId="20" fillId="0" borderId="60" xfId="0" applyFont="1" applyBorder="1" applyAlignment="1">
      <alignment horizontal="left" vertical="center"/>
    </xf>
    <xf numFmtId="0" fontId="20" fillId="0" borderId="6" xfId="0" applyFont="1" applyBorder="1" applyAlignment="1">
      <alignment horizontal="left" vertical="center"/>
    </xf>
    <xf numFmtId="0" fontId="20" fillId="0" borderId="93" xfId="0" applyFont="1" applyBorder="1" applyAlignment="1">
      <alignment horizontal="left" vertical="center"/>
    </xf>
    <xf numFmtId="0" fontId="20" fillId="0" borderId="94" xfId="0" applyFont="1" applyBorder="1" applyAlignment="1">
      <alignment horizontal="left" vertical="center"/>
    </xf>
    <xf numFmtId="0" fontId="20" fillId="2" borderId="50" xfId="0" applyFont="1" applyFill="1" applyBorder="1" applyAlignment="1" applyProtection="1">
      <alignment horizontal="left" vertical="top"/>
      <protection locked="0"/>
    </xf>
    <xf numFmtId="0" fontId="20" fillId="2" borderId="51" xfId="0" applyFont="1" applyFill="1" applyBorder="1" applyAlignment="1" applyProtection="1">
      <alignment horizontal="left" vertical="top"/>
      <protection locked="0"/>
    </xf>
    <xf numFmtId="0" fontId="20" fillId="2" borderId="52" xfId="0" applyFont="1" applyFill="1" applyBorder="1" applyAlignment="1" applyProtection="1">
      <alignment horizontal="left" vertical="top"/>
      <protection locked="0"/>
    </xf>
    <xf numFmtId="0" fontId="32" fillId="0" borderId="110" xfId="0" applyFont="1" applyBorder="1" applyAlignment="1">
      <alignment horizontal="left" vertical="center" wrapText="1"/>
    </xf>
    <xf numFmtId="0" fontId="32" fillId="0" borderId="111" xfId="0" applyFont="1" applyBorder="1" applyAlignment="1">
      <alignment horizontal="left" vertical="center" wrapText="1"/>
    </xf>
    <xf numFmtId="0" fontId="32" fillId="0" borderId="0" xfId="0" applyFont="1" applyAlignment="1">
      <alignment horizontal="center" vertical="center"/>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 xfId="0" applyFont="1" applyBorder="1" applyAlignment="1">
      <alignment horizontal="left" vertical="center"/>
    </xf>
    <xf numFmtId="0" fontId="32" fillId="0" borderId="7" xfId="0" applyFont="1" applyBorder="1" applyAlignment="1">
      <alignment horizontal="left" vertical="center"/>
    </xf>
    <xf numFmtId="0" fontId="32" fillId="0" borderId="6" xfId="0" applyFont="1" applyBorder="1" applyAlignment="1">
      <alignment horizontal="left" vertical="center"/>
    </xf>
    <xf numFmtId="187" fontId="32" fillId="0" borderId="106" xfId="0" applyNumberFormat="1" applyFont="1" applyBorder="1" applyAlignment="1">
      <alignment horizontal="center" vertical="center" wrapText="1"/>
    </xf>
    <xf numFmtId="187" fontId="32" fillId="0" borderId="107" xfId="0" applyNumberFormat="1" applyFont="1" applyBorder="1" applyAlignment="1">
      <alignment horizontal="center" vertical="center"/>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42" fillId="0" borderId="7" xfId="0" applyFont="1" applyBorder="1" applyAlignment="1">
      <alignment horizontal="left" vertical="center" wrapText="1"/>
    </xf>
    <xf numFmtId="0" fontId="42" fillId="0" borderId="6" xfId="0" applyFont="1" applyBorder="1" applyAlignment="1">
      <alignment horizontal="left" vertical="center" wrapText="1"/>
    </xf>
    <xf numFmtId="0" fontId="32" fillId="0" borderId="110" xfId="0" applyFont="1" applyBorder="1" applyAlignment="1">
      <alignment horizontal="left" vertical="center" wrapText="1" indent="1"/>
    </xf>
    <xf numFmtId="0" fontId="32" fillId="0" borderId="111" xfId="0" applyFont="1" applyBorder="1" applyAlignment="1">
      <alignment horizontal="left" vertical="center" wrapText="1" indent="1"/>
    </xf>
    <xf numFmtId="0" fontId="32" fillId="0" borderId="111" xfId="0" applyFont="1" applyBorder="1" applyAlignment="1">
      <alignment horizontal="left" vertical="center"/>
    </xf>
    <xf numFmtId="0" fontId="32" fillId="0" borderId="110" xfId="0" applyFont="1" applyBorder="1" applyAlignment="1">
      <alignment horizontal="left" vertical="center"/>
    </xf>
    <xf numFmtId="0" fontId="32" fillId="0" borderId="73" xfId="0" applyFont="1" applyBorder="1" applyAlignment="1">
      <alignment horizontal="left" vertical="center"/>
    </xf>
    <xf numFmtId="0" fontId="32" fillId="0" borderId="114" xfId="0" applyFont="1" applyBorder="1" applyAlignment="1">
      <alignment horizontal="left" vertical="center"/>
    </xf>
    <xf numFmtId="0" fontId="32" fillId="0" borderId="117" xfId="0" applyFont="1" applyBorder="1" applyAlignment="1">
      <alignment horizontal="left" vertical="center"/>
    </xf>
    <xf numFmtId="0" fontId="32" fillId="0" borderId="118" xfId="0" applyFont="1" applyBorder="1" applyAlignment="1">
      <alignment horizontal="left" vertical="center"/>
    </xf>
    <xf numFmtId="0" fontId="113" fillId="0" borderId="8" xfId="8" applyFont="1" applyBorder="1" applyAlignment="1">
      <alignment horizontal="center" vertical="center" shrinkToFit="1"/>
    </xf>
    <xf numFmtId="0" fontId="113" fillId="0" borderId="8" xfId="8" applyFont="1" applyBorder="1" applyAlignment="1">
      <alignment horizontal="center" vertical="center"/>
    </xf>
    <xf numFmtId="199" fontId="111" fillId="14" borderId="36" xfId="8" applyNumberFormat="1" applyFont="1" applyFill="1" applyBorder="1" applyAlignment="1" applyProtection="1">
      <alignment horizontal="center" vertical="center" shrinkToFit="1"/>
      <protection locked="0"/>
    </xf>
    <xf numFmtId="199" fontId="111" fillId="14" borderId="48" xfId="8" applyNumberFormat="1" applyFont="1" applyFill="1" applyBorder="1" applyAlignment="1" applyProtection="1">
      <alignment horizontal="center" vertical="center" shrinkToFit="1"/>
      <protection locked="0"/>
    </xf>
    <xf numFmtId="0" fontId="111" fillId="14" borderId="48" xfId="8" applyFont="1" applyFill="1" applyBorder="1" applyAlignment="1" applyProtection="1">
      <alignment horizontal="center" vertical="center" shrinkToFit="1"/>
      <protection locked="0"/>
    </xf>
    <xf numFmtId="0" fontId="111" fillId="7" borderId="36" xfId="8" applyFont="1" applyFill="1" applyBorder="1" applyAlignment="1">
      <alignment horizontal="center" vertical="center" shrinkToFit="1"/>
    </xf>
    <xf numFmtId="0" fontId="111" fillId="7" borderId="48" xfId="8" applyFont="1" applyFill="1" applyBorder="1" applyAlignment="1">
      <alignment horizontal="center" vertical="center" shrinkToFit="1"/>
    </xf>
    <xf numFmtId="187" fontId="111" fillId="14" borderId="48" xfId="8" applyNumberFormat="1" applyFont="1" applyFill="1" applyBorder="1" applyAlignment="1" applyProtection="1">
      <alignment horizontal="center" vertical="center" shrinkToFit="1"/>
      <protection locked="0"/>
    </xf>
    <xf numFmtId="0" fontId="109" fillId="14" borderId="36" xfId="8" applyFont="1" applyFill="1" applyBorder="1" applyAlignment="1" applyProtection="1">
      <alignment horizontal="left" vertical="center" shrinkToFit="1"/>
      <protection locked="0"/>
    </xf>
    <xf numFmtId="0" fontId="109" fillId="14" borderId="48" xfId="8" applyFont="1" applyFill="1" applyBorder="1" applyAlignment="1" applyProtection="1">
      <alignment horizontal="left" vertical="center" shrinkToFit="1"/>
      <protection locked="0"/>
    </xf>
    <xf numFmtId="0" fontId="109" fillId="14" borderId="30" xfId="8" applyFont="1" applyFill="1" applyBorder="1" applyAlignment="1" applyProtection="1">
      <alignment horizontal="left" vertical="center" shrinkToFit="1"/>
      <protection locked="0"/>
    </xf>
    <xf numFmtId="0" fontId="111" fillId="14" borderId="36" xfId="8" applyFont="1" applyFill="1" applyBorder="1" applyAlignment="1" applyProtection="1">
      <alignment horizontal="center" vertical="center" shrinkToFit="1"/>
      <protection locked="0"/>
    </xf>
    <xf numFmtId="0" fontId="109" fillId="14" borderId="47" xfId="8" applyFont="1" applyFill="1" applyBorder="1" applyAlignment="1" applyProtection="1">
      <alignment horizontal="left" vertical="center" shrinkToFit="1"/>
      <protection locked="0"/>
    </xf>
    <xf numFmtId="0" fontId="109" fillId="0" borderId="0" xfId="8" applyFont="1" applyAlignment="1">
      <alignment horizontal="left" vertical="center"/>
    </xf>
    <xf numFmtId="0" fontId="113" fillId="0" borderId="54" xfId="8" applyFont="1" applyBorder="1" applyAlignment="1">
      <alignment horizontal="left" vertical="center" wrapText="1"/>
    </xf>
    <xf numFmtId="0" fontId="113" fillId="0" borderId="165" xfId="8" applyFont="1" applyBorder="1" applyAlignment="1">
      <alignment horizontal="left" vertical="center" wrapText="1"/>
    </xf>
    <xf numFmtId="0" fontId="113" fillId="0" borderId="0" xfId="8" applyFont="1" applyAlignment="1">
      <alignment horizontal="left" vertical="center" wrapText="1"/>
    </xf>
    <xf numFmtId="0" fontId="113" fillId="0" borderId="104" xfId="8" applyFont="1" applyBorder="1" applyAlignment="1">
      <alignment horizontal="left" vertical="center" wrapText="1"/>
    </xf>
    <xf numFmtId="0" fontId="113" fillId="0" borderId="10" xfId="8" applyFont="1" applyBorder="1" applyAlignment="1">
      <alignment horizontal="left" vertical="center" wrapText="1"/>
    </xf>
    <xf numFmtId="0" fontId="113" fillId="0" borderId="12" xfId="8" applyFont="1" applyBorder="1" applyAlignment="1">
      <alignment horizontal="left" vertical="center" wrapText="1"/>
    </xf>
    <xf numFmtId="0" fontId="113" fillId="0" borderId="54" xfId="8" applyFont="1" applyBorder="1" applyAlignment="1">
      <alignment horizontal="center" vertical="center"/>
    </xf>
    <xf numFmtId="0" fontId="113" fillId="0" borderId="165" xfId="8" applyFont="1" applyBorder="1" applyAlignment="1">
      <alignment horizontal="center" vertical="center"/>
    </xf>
    <xf numFmtId="0" fontId="113" fillId="0" borderId="125" xfId="8" applyFont="1" applyBorder="1" applyAlignment="1">
      <alignment horizontal="center" vertical="center"/>
    </xf>
    <xf numFmtId="0" fontId="113" fillId="0" borderId="100" xfId="8" applyFont="1" applyBorder="1" applyAlignment="1">
      <alignment horizontal="center" vertical="center"/>
    </xf>
    <xf numFmtId="0" fontId="113" fillId="0" borderId="132" xfId="8" applyFont="1" applyBorder="1" applyAlignment="1">
      <alignment horizontal="center" vertical="center"/>
    </xf>
    <xf numFmtId="0" fontId="113" fillId="0" borderId="80" xfId="8" applyFont="1" applyBorder="1" applyAlignment="1">
      <alignment horizontal="center" vertical="center"/>
    </xf>
    <xf numFmtId="0" fontId="113" fillId="14" borderId="132" xfId="8" applyFont="1" applyFill="1" applyBorder="1" applyAlignment="1" applyProtection="1">
      <alignment horizontal="center" vertical="center" shrinkToFit="1"/>
      <protection locked="0"/>
    </xf>
    <xf numFmtId="0" fontId="113" fillId="14" borderId="54" xfId="8" applyFont="1" applyFill="1" applyBorder="1" applyAlignment="1" applyProtection="1">
      <alignment horizontal="center" vertical="center" shrinkToFit="1"/>
      <protection locked="0"/>
    </xf>
    <xf numFmtId="0" fontId="113" fillId="14" borderId="80" xfId="8" applyFont="1" applyFill="1" applyBorder="1" applyAlignment="1" applyProtection="1">
      <alignment horizontal="center" vertical="center" shrinkToFit="1"/>
      <protection locked="0"/>
    </xf>
    <xf numFmtId="0" fontId="113" fillId="14" borderId="125" xfId="8" applyFont="1" applyFill="1" applyBorder="1" applyAlignment="1" applyProtection="1">
      <alignment horizontal="center" vertical="center" shrinkToFit="1"/>
      <protection locked="0"/>
    </xf>
    <xf numFmtId="0" fontId="111" fillId="7" borderId="3" xfId="8" applyFont="1" applyFill="1" applyBorder="1" applyAlignment="1">
      <alignment horizontal="center" vertical="center" shrinkToFit="1"/>
    </xf>
    <xf numFmtId="0" fontId="111" fillId="7" borderId="2" xfId="8" applyFont="1" applyFill="1" applyBorder="1" applyAlignment="1">
      <alignment horizontal="center" vertical="center" shrinkToFit="1"/>
    </xf>
    <xf numFmtId="0" fontId="109" fillId="14" borderId="3" xfId="8" applyFont="1" applyFill="1" applyBorder="1" applyAlignment="1" applyProtection="1">
      <alignment horizontal="left" vertical="center" shrinkToFit="1"/>
      <protection locked="0"/>
    </xf>
    <xf numFmtId="0" fontId="109" fillId="14" borderId="2" xfId="8" applyFont="1" applyFill="1" applyBorder="1" applyAlignment="1" applyProtection="1">
      <alignment horizontal="left" vertical="center" shrinkToFit="1"/>
      <protection locked="0"/>
    </xf>
    <xf numFmtId="0" fontId="109" fillId="14" borderId="4" xfId="8" applyFont="1" applyFill="1" applyBorder="1" applyAlignment="1" applyProtection="1">
      <alignment horizontal="left" vertical="center" shrinkToFit="1"/>
      <protection locked="0"/>
    </xf>
    <xf numFmtId="0" fontId="111" fillId="14" borderId="3" xfId="8" applyFont="1" applyFill="1" applyBorder="1" applyAlignment="1" applyProtection="1">
      <alignment horizontal="center" vertical="center" shrinkToFit="1"/>
      <protection locked="0"/>
    </xf>
    <xf numFmtId="0" fontId="111" fillId="14" borderId="2" xfId="8" applyFont="1" applyFill="1" applyBorder="1" applyAlignment="1" applyProtection="1">
      <alignment horizontal="center" vertical="center" shrinkToFit="1"/>
      <protection locked="0"/>
    </xf>
    <xf numFmtId="0" fontId="111" fillId="14" borderId="231" xfId="8" applyFont="1" applyFill="1" applyBorder="1" applyAlignment="1" applyProtection="1">
      <alignment horizontal="center" vertical="center" shrinkToFit="1"/>
      <protection locked="0"/>
    </xf>
    <xf numFmtId="0" fontId="113" fillId="0" borderId="0" xfId="8" applyFont="1" applyAlignment="1">
      <alignment horizontal="center" vertical="center"/>
    </xf>
    <xf numFmtId="0" fontId="113" fillId="0" borderId="104" xfId="8" applyFont="1" applyBorder="1" applyAlignment="1">
      <alignment horizontal="center" vertical="center"/>
    </xf>
    <xf numFmtId="0" fontId="113" fillId="0" borderId="10" xfId="8" applyFont="1" applyBorder="1" applyAlignment="1">
      <alignment horizontal="center" vertical="center"/>
    </xf>
    <xf numFmtId="0" fontId="113" fillId="0" borderId="12" xfId="8" applyFont="1" applyBorder="1" applyAlignment="1">
      <alignment horizontal="center" vertical="center"/>
    </xf>
    <xf numFmtId="0" fontId="121" fillId="12" borderId="0" xfId="8" applyFont="1" applyFill="1" applyAlignment="1" applyProtection="1">
      <alignment horizontal="center" vertical="center"/>
      <protection locked="0"/>
    </xf>
    <xf numFmtId="199" fontId="111" fillId="12" borderId="13" xfId="8" applyNumberFormat="1" applyFont="1" applyFill="1" applyBorder="1" applyAlignment="1" applyProtection="1">
      <alignment horizontal="center" vertical="center" shrinkToFit="1"/>
      <protection locked="0"/>
    </xf>
    <xf numFmtId="199" fontId="111" fillId="12" borderId="230" xfId="8" applyNumberFormat="1" applyFont="1" applyFill="1" applyBorder="1" applyAlignment="1" applyProtection="1">
      <alignment horizontal="center" vertical="center" shrinkToFit="1"/>
      <protection locked="0"/>
    </xf>
    <xf numFmtId="187" fontId="111" fillId="14" borderId="0" xfId="8" applyNumberFormat="1" applyFont="1" applyFill="1" applyAlignment="1" applyProtection="1">
      <alignment horizontal="center" vertical="center" shrinkToFit="1"/>
      <protection locked="0"/>
    </xf>
    <xf numFmtId="0" fontId="121" fillId="13" borderId="13" xfId="8" applyFont="1" applyFill="1" applyBorder="1" applyAlignment="1">
      <alignment horizontal="center" vertical="center"/>
    </xf>
    <xf numFmtId="0" fontId="121" fillId="13" borderId="0" xfId="8" applyFont="1" applyFill="1" applyAlignment="1">
      <alignment horizontal="center" vertical="center"/>
    </xf>
    <xf numFmtId="199" fontId="111" fillId="14" borderId="13" xfId="8" applyNumberFormat="1" applyFont="1" applyFill="1" applyBorder="1" applyAlignment="1" applyProtection="1">
      <alignment horizontal="center" vertical="center" shrinkToFit="1"/>
      <protection locked="0"/>
    </xf>
    <xf numFmtId="199" fontId="111" fillId="14" borderId="0" xfId="8" applyNumberFormat="1" applyFont="1" applyFill="1" applyAlignment="1" applyProtection="1">
      <alignment horizontal="center" vertical="center" shrinkToFit="1"/>
      <protection locked="0"/>
    </xf>
    <xf numFmtId="0" fontId="109" fillId="0" borderId="0" xfId="8" applyFont="1" applyAlignment="1">
      <alignment horizontal="center" vertical="center"/>
    </xf>
    <xf numFmtId="0" fontId="113" fillId="0" borderId="0" xfId="8" applyFont="1" applyAlignment="1">
      <alignment horizontal="left" vertical="center"/>
    </xf>
    <xf numFmtId="0" fontId="113" fillId="0" borderId="122" xfId="8" applyFont="1" applyBorder="1" applyAlignment="1">
      <alignment horizontal="left" vertical="center"/>
    </xf>
    <xf numFmtId="0" fontId="114" fillId="0" borderId="132" xfId="8" applyFont="1" applyBorder="1" applyAlignment="1">
      <alignment horizontal="center" vertical="top" wrapText="1"/>
    </xf>
    <xf numFmtId="0" fontId="114" fillId="0" borderId="54" xfId="8" applyFont="1" applyBorder="1" applyAlignment="1">
      <alignment horizontal="center" vertical="top" wrapText="1"/>
    </xf>
    <xf numFmtId="0" fontId="119" fillId="0" borderId="132" xfId="8" applyFont="1" applyBorder="1" applyAlignment="1">
      <alignment horizontal="center" vertical="center"/>
    </xf>
    <xf numFmtId="0" fontId="119" fillId="0" borderId="54" xfId="8" applyFont="1" applyBorder="1" applyAlignment="1">
      <alignment horizontal="center" vertical="center"/>
    </xf>
    <xf numFmtId="0" fontId="109" fillId="7" borderId="227" xfId="8" applyFont="1" applyFill="1" applyBorder="1" applyAlignment="1">
      <alignment horizontal="center" vertical="center"/>
    </xf>
    <xf numFmtId="0" fontId="109" fillId="7" borderId="226" xfId="8" applyFont="1" applyFill="1" applyBorder="1" applyAlignment="1">
      <alignment horizontal="center" vertical="center"/>
    </xf>
    <xf numFmtId="0" fontId="109" fillId="7" borderId="224" xfId="8" applyFont="1" applyFill="1" applyBorder="1" applyAlignment="1">
      <alignment horizontal="center" vertical="center"/>
    </xf>
    <xf numFmtId="0" fontId="109" fillId="7" borderId="145" xfId="8" applyFont="1" applyFill="1" applyBorder="1" applyAlignment="1">
      <alignment horizontal="center" vertical="center"/>
    </xf>
    <xf numFmtId="0" fontId="113" fillId="0" borderId="54" xfId="8" applyFont="1" applyBorder="1" applyAlignment="1">
      <alignment horizontal="left" vertical="center"/>
    </xf>
    <xf numFmtId="0" fontId="113" fillId="0" borderId="58" xfId="8" applyFont="1" applyBorder="1" applyAlignment="1">
      <alignment horizontal="left" vertical="center"/>
    </xf>
    <xf numFmtId="0" fontId="113" fillId="0" borderId="145" xfId="8" applyFont="1" applyBorder="1" applyAlignment="1">
      <alignment horizontal="left" vertical="center"/>
    </xf>
    <xf numFmtId="0" fontId="113" fillId="0" borderId="228" xfId="8" applyFont="1" applyBorder="1" applyAlignment="1">
      <alignment horizontal="left" vertical="center"/>
    </xf>
    <xf numFmtId="0" fontId="116" fillId="0" borderId="53" xfId="8" applyFont="1" applyBorder="1" applyAlignment="1">
      <alignment horizontal="center" vertical="center" wrapText="1"/>
    </xf>
    <xf numFmtId="0" fontId="116" fillId="0" borderId="54" xfId="8" applyFont="1" applyBorder="1" applyAlignment="1">
      <alignment horizontal="center" vertical="center" wrapText="1"/>
    </xf>
    <xf numFmtId="0" fontId="109" fillId="7" borderId="50" xfId="8" applyFont="1" applyFill="1" applyBorder="1" applyAlignment="1">
      <alignment horizontal="center" vertical="center"/>
    </xf>
    <xf numFmtId="0" fontId="109" fillId="7" borderId="52" xfId="8" applyFont="1" applyFill="1" applyBorder="1" applyAlignment="1">
      <alignment horizontal="center" vertical="center"/>
    </xf>
    <xf numFmtId="0" fontId="113" fillId="0" borderId="0" xfId="8" applyFont="1" applyAlignment="1">
      <alignment vertical="center" wrapText="1"/>
    </xf>
    <xf numFmtId="0" fontId="113" fillId="0" borderId="0" xfId="8" applyFont="1">
      <alignment vertical="center"/>
    </xf>
    <xf numFmtId="0" fontId="113" fillId="0" borderId="88" xfId="8" applyFont="1" applyBorder="1" applyAlignment="1">
      <alignment vertical="center" textRotation="255"/>
    </xf>
    <xf numFmtId="0" fontId="113" fillId="0" borderId="85" xfId="8" applyFont="1" applyBorder="1" applyAlignment="1">
      <alignment vertical="center" textRotation="255"/>
    </xf>
    <xf numFmtId="0" fontId="113" fillId="0" borderId="103" xfId="8" applyFont="1" applyBorder="1" applyAlignment="1">
      <alignment vertical="center" textRotation="255"/>
    </xf>
    <xf numFmtId="0" fontId="109" fillId="12" borderId="0" xfId="8" applyFont="1" applyFill="1" applyAlignment="1" applyProtection="1">
      <alignment horizontal="left" vertical="center" shrinkToFit="1"/>
      <protection locked="0"/>
    </xf>
    <xf numFmtId="0" fontId="109" fillId="12" borderId="104" xfId="8" applyFont="1" applyFill="1" applyBorder="1" applyAlignment="1" applyProtection="1">
      <alignment horizontal="left" vertical="center" shrinkToFit="1"/>
      <protection locked="0"/>
    </xf>
    <xf numFmtId="0" fontId="109" fillId="12" borderId="13" xfId="8" applyFont="1" applyFill="1" applyBorder="1" applyAlignment="1" applyProtection="1">
      <alignment horizontal="left" vertical="center" shrinkToFit="1"/>
      <protection locked="0"/>
    </xf>
    <xf numFmtId="0" fontId="121" fillId="12" borderId="125" xfId="8" applyFont="1" applyFill="1" applyBorder="1" applyAlignment="1" applyProtection="1">
      <alignment horizontal="center" vertical="center"/>
      <protection locked="0"/>
    </xf>
    <xf numFmtId="0" fontId="111" fillId="14" borderId="167" xfId="8" applyFont="1" applyFill="1" applyBorder="1" applyAlignment="1" applyProtection="1">
      <alignment horizontal="center" vertical="center" shrinkToFit="1"/>
      <protection locked="0"/>
    </xf>
    <xf numFmtId="0" fontId="121" fillId="12" borderId="13" xfId="8" applyFont="1" applyFill="1" applyBorder="1" applyAlignment="1" applyProtection="1">
      <alignment horizontal="center" vertical="center"/>
      <protection locked="0"/>
    </xf>
    <xf numFmtId="0" fontId="111" fillId="7" borderId="13" xfId="8" applyFont="1" applyFill="1" applyBorder="1" applyAlignment="1">
      <alignment horizontal="center" vertical="center" shrinkToFit="1"/>
    </xf>
    <xf numFmtId="0" fontId="111" fillId="7" borderId="0" xfId="8" applyFont="1" applyFill="1" applyAlignment="1">
      <alignment horizontal="center" vertical="center" shrinkToFit="1"/>
    </xf>
    <xf numFmtId="0" fontId="111" fillId="14" borderId="13" xfId="8" applyFont="1" applyFill="1" applyBorder="1" applyAlignment="1" applyProtection="1">
      <alignment horizontal="center" vertical="center" shrinkToFit="1"/>
      <protection locked="0"/>
    </xf>
    <xf numFmtId="0" fontId="111" fillId="14" borderId="0" xfId="8" applyFont="1" applyFill="1" applyAlignment="1" applyProtection="1">
      <alignment horizontal="center" vertical="center" shrinkToFit="1"/>
      <protection locked="0"/>
    </xf>
    <xf numFmtId="0" fontId="109" fillId="14" borderId="13" xfId="8" applyFont="1" applyFill="1" applyBorder="1" applyAlignment="1" applyProtection="1">
      <alignment horizontal="left" vertical="center" shrinkToFit="1"/>
      <protection locked="0"/>
    </xf>
    <xf numFmtId="0" fontId="109" fillId="14" borderId="0" xfId="8" applyFont="1" applyFill="1" applyAlignment="1" applyProtection="1">
      <alignment horizontal="left" vertical="center" shrinkToFit="1"/>
      <protection locked="0"/>
    </xf>
    <xf numFmtId="0" fontId="109" fillId="14" borderId="104" xfId="8" applyFont="1" applyFill="1" applyBorder="1" applyAlignment="1" applyProtection="1">
      <alignment horizontal="left" vertical="center" shrinkToFit="1"/>
      <protection locked="0"/>
    </xf>
    <xf numFmtId="0" fontId="113" fillId="0" borderId="53" xfId="8" applyFont="1" applyBorder="1" applyAlignment="1">
      <alignment horizontal="center" vertical="center"/>
    </xf>
    <xf numFmtId="0" fontId="113" fillId="0" borderId="70" xfId="8" applyFont="1" applyBorder="1" applyAlignment="1">
      <alignment horizontal="center" vertical="center"/>
    </xf>
    <xf numFmtId="0" fontId="113" fillId="0" borderId="99" xfId="8" applyFont="1" applyBorder="1" applyAlignment="1">
      <alignment horizontal="center" vertical="center"/>
    </xf>
    <xf numFmtId="0" fontId="109" fillId="0" borderId="132" xfId="8" applyFont="1" applyBorder="1">
      <alignment vertical="center"/>
    </xf>
    <xf numFmtId="0" fontId="109" fillId="0" borderId="54" xfId="8" applyFont="1" applyBorder="1">
      <alignment vertical="center"/>
    </xf>
    <xf numFmtId="0" fontId="109" fillId="0" borderId="165" xfId="8" applyFont="1" applyBorder="1">
      <alignment vertical="center"/>
    </xf>
    <xf numFmtId="0" fontId="109" fillId="0" borderId="13" xfId="8" applyFont="1" applyBorder="1">
      <alignment vertical="center"/>
    </xf>
    <xf numFmtId="0" fontId="109" fillId="0" borderId="0" xfId="8" applyFont="1">
      <alignment vertical="center"/>
    </xf>
    <xf numFmtId="0" fontId="109" fillId="0" borderId="104" xfId="8" applyFont="1" applyBorder="1">
      <alignment vertical="center"/>
    </xf>
    <xf numFmtId="0" fontId="109" fillId="0" borderId="80" xfId="8" applyFont="1" applyBorder="1">
      <alignment vertical="center"/>
    </xf>
    <xf numFmtId="0" fontId="109" fillId="0" borderId="125" xfId="8" applyFont="1" applyBorder="1">
      <alignment vertical="center"/>
    </xf>
    <xf numFmtId="0" fontId="109" fillId="0" borderId="100" xfId="8" applyFont="1" applyBorder="1">
      <alignment vertical="center"/>
    </xf>
    <xf numFmtId="0" fontId="109" fillId="0" borderId="54" xfId="8" applyFont="1" applyBorder="1" applyAlignment="1">
      <alignment horizontal="center" vertical="center"/>
    </xf>
    <xf numFmtId="0" fontId="109" fillId="0" borderId="165" xfId="8" applyFont="1" applyBorder="1" applyAlignment="1">
      <alignment horizontal="center" vertical="center"/>
    </xf>
    <xf numFmtId="0" fontId="109" fillId="0" borderId="104" xfId="8" applyFont="1" applyBorder="1" applyAlignment="1">
      <alignment horizontal="center" vertical="center"/>
    </xf>
    <xf numFmtId="0" fontId="109" fillId="0" borderId="125" xfId="8" applyFont="1" applyBorder="1" applyAlignment="1">
      <alignment horizontal="center" vertical="center"/>
    </xf>
    <xf numFmtId="0" fontId="109" fillId="0" borderId="100" xfId="8" applyFont="1" applyBorder="1" applyAlignment="1">
      <alignment horizontal="center" vertical="center"/>
    </xf>
    <xf numFmtId="0" fontId="109" fillId="7" borderId="13" xfId="8" applyFont="1" applyFill="1" applyBorder="1" applyAlignment="1">
      <alignment horizontal="center" vertical="center" shrinkToFit="1"/>
    </xf>
    <xf numFmtId="0" fontId="109" fillId="7" borderId="0" xfId="8" applyFont="1" applyFill="1" applyAlignment="1">
      <alignment horizontal="center" vertical="center" shrinkToFit="1"/>
    </xf>
    <xf numFmtId="0" fontId="109" fillId="7" borderId="104" xfId="8" applyFont="1" applyFill="1" applyBorder="1" applyAlignment="1">
      <alignment horizontal="center" vertical="center" shrinkToFit="1"/>
    </xf>
    <xf numFmtId="0" fontId="111" fillId="0" borderId="80" xfId="8" applyFont="1" applyBorder="1" applyAlignment="1">
      <alignment horizontal="right" vertical="top" shrinkToFit="1"/>
    </xf>
    <xf numFmtId="0" fontId="111" fillId="0" borderId="125" xfId="8" applyFont="1" applyBorder="1" applyAlignment="1">
      <alignment horizontal="right" vertical="top" shrinkToFit="1"/>
    </xf>
    <xf numFmtId="0" fontId="111" fillId="0" borderId="100" xfId="8" applyFont="1" applyBorder="1" applyAlignment="1">
      <alignment horizontal="right" vertical="top" shrinkToFit="1"/>
    </xf>
    <xf numFmtId="0" fontId="113" fillId="0" borderId="13" xfId="8" applyFont="1" applyBorder="1" applyAlignment="1">
      <alignment horizontal="center" vertical="center"/>
    </xf>
    <xf numFmtId="0" fontId="113" fillId="0" borderId="11" xfId="8" applyFont="1" applyBorder="1" applyAlignment="1">
      <alignment horizontal="center" vertical="center"/>
    </xf>
    <xf numFmtId="0" fontId="113" fillId="0" borderId="13" xfId="8" applyFont="1" applyBorder="1" applyAlignment="1">
      <alignment vertical="center" wrapText="1"/>
    </xf>
    <xf numFmtId="0" fontId="113" fillId="0" borderId="104" xfId="8" applyFont="1" applyBorder="1">
      <alignment vertical="center"/>
    </xf>
    <xf numFmtId="0" fontId="113" fillId="0" borderId="13" xfId="8" applyFont="1" applyBorder="1">
      <alignment vertical="center"/>
    </xf>
    <xf numFmtId="0" fontId="113" fillId="0" borderId="11" xfId="8" applyFont="1" applyBorder="1">
      <alignment vertical="center"/>
    </xf>
    <xf numFmtId="0" fontId="113" fillId="0" borderId="10" xfId="8" applyFont="1" applyBorder="1">
      <alignment vertical="center"/>
    </xf>
    <xf numFmtId="0" fontId="113" fillId="0" borderId="12" xfId="8" applyFont="1" applyBorder="1">
      <alignment vertical="center"/>
    </xf>
    <xf numFmtId="0" fontId="113" fillId="0" borderId="0" xfId="8" applyFont="1" applyAlignment="1">
      <alignment horizontal="center" vertical="center" wrapText="1"/>
    </xf>
    <xf numFmtId="0" fontId="113" fillId="0" borderId="104" xfId="8" applyFont="1" applyBorder="1" applyAlignment="1">
      <alignment horizontal="center" vertical="center" wrapText="1"/>
    </xf>
    <xf numFmtId="0" fontId="113" fillId="0" borderId="10" xfId="8" applyFont="1" applyBorder="1" applyAlignment="1">
      <alignment horizontal="center" vertical="center" wrapText="1"/>
    </xf>
    <xf numFmtId="0" fontId="113" fillId="0" borderId="12" xfId="8" applyFont="1" applyBorder="1" applyAlignment="1">
      <alignment horizontal="center" vertical="center" wrapText="1"/>
    </xf>
    <xf numFmtId="0" fontId="113" fillId="14" borderId="132" xfId="8" applyFont="1" applyFill="1" applyBorder="1" applyAlignment="1" applyProtection="1">
      <alignment horizontal="center" vertical="center"/>
      <protection locked="0"/>
    </xf>
    <xf numFmtId="0" fontId="113" fillId="14" borderId="54" xfId="8" applyFont="1" applyFill="1" applyBorder="1" applyAlignment="1" applyProtection="1">
      <alignment horizontal="center" vertical="center"/>
      <protection locked="0"/>
    </xf>
    <xf numFmtId="0" fontId="113" fillId="14" borderId="165" xfId="8" applyFont="1" applyFill="1" applyBorder="1" applyAlignment="1" applyProtection="1">
      <alignment horizontal="center" vertical="center"/>
      <protection locked="0"/>
    </xf>
    <xf numFmtId="0" fontId="113" fillId="14" borderId="80" xfId="8" applyFont="1" applyFill="1" applyBorder="1" applyAlignment="1" applyProtection="1">
      <alignment horizontal="center" vertical="center"/>
      <protection locked="0"/>
    </xf>
    <xf numFmtId="0" fontId="113" fillId="14" borderId="125" xfId="8" applyFont="1" applyFill="1" applyBorder="1" applyAlignment="1" applyProtection="1">
      <alignment horizontal="center" vertical="center"/>
      <protection locked="0"/>
    </xf>
    <xf numFmtId="0" fontId="113" fillId="14" borderId="100" xfId="8" applyFont="1" applyFill="1" applyBorder="1" applyAlignment="1" applyProtection="1">
      <alignment horizontal="center" vertical="center"/>
      <protection locked="0"/>
    </xf>
    <xf numFmtId="0" fontId="113" fillId="0" borderId="58" xfId="8" applyFont="1" applyBorder="1" applyAlignment="1">
      <alignment horizontal="center" vertical="center" shrinkToFit="1"/>
    </xf>
    <xf numFmtId="0" fontId="113" fillId="0" borderId="84" xfId="8" applyFont="1" applyBorder="1" applyAlignment="1">
      <alignment horizontal="center" vertical="center" shrinkToFit="1"/>
    </xf>
    <xf numFmtId="0" fontId="113" fillId="0" borderId="54" xfId="8" applyFont="1" applyBorder="1" applyAlignment="1">
      <alignment horizontal="center" vertical="center" shrinkToFit="1"/>
    </xf>
    <xf numFmtId="0" fontId="113" fillId="0" borderId="125" xfId="8" applyFont="1" applyBorder="1" applyAlignment="1">
      <alignment horizontal="center" vertical="center" shrinkToFit="1"/>
    </xf>
    <xf numFmtId="199" fontId="111" fillId="14" borderId="3" xfId="8" applyNumberFormat="1" applyFont="1" applyFill="1" applyBorder="1" applyAlignment="1" applyProtection="1">
      <alignment horizontal="center" vertical="center" shrinkToFit="1"/>
      <protection locked="0"/>
    </xf>
    <xf numFmtId="199" fontId="111" fillId="14" borderId="2" xfId="8" applyNumberFormat="1" applyFont="1" applyFill="1" applyBorder="1" applyAlignment="1" applyProtection="1">
      <alignment horizontal="center" vertical="center" shrinkToFit="1"/>
      <protection locked="0"/>
    </xf>
    <xf numFmtId="187" fontId="111" fillId="14" borderId="2" xfId="8" applyNumberFormat="1" applyFont="1" applyFill="1" applyBorder="1" applyAlignment="1" applyProtection="1">
      <alignment horizontal="center" vertical="center" shrinkToFit="1"/>
      <protection locked="0"/>
    </xf>
    <xf numFmtId="0" fontId="113" fillId="0" borderId="13" xfId="8" applyFont="1" applyBorder="1" applyAlignment="1">
      <alignment horizontal="center" vertical="center" wrapText="1"/>
    </xf>
    <xf numFmtId="0" fontId="113" fillId="0" borderId="122" xfId="8" applyFont="1" applyBorder="1" applyAlignment="1">
      <alignment horizontal="center" vertical="center"/>
    </xf>
    <xf numFmtId="0" fontId="113" fillId="0" borderId="62" xfId="8" applyFont="1" applyBorder="1" applyAlignment="1">
      <alignment horizontal="center" vertical="center"/>
    </xf>
    <xf numFmtId="0" fontId="60" fillId="14" borderId="54" xfId="8" applyFont="1" applyFill="1" applyBorder="1" applyAlignment="1">
      <alignment horizontal="center" vertical="center"/>
    </xf>
    <xf numFmtId="0" fontId="60" fillId="14" borderId="125" xfId="8" applyFont="1" applyFill="1" applyBorder="1" applyAlignment="1">
      <alignment horizontal="center" vertical="center"/>
    </xf>
    <xf numFmtId="0" fontId="109" fillId="14" borderId="54" xfId="8" applyFont="1" applyFill="1" applyBorder="1" applyAlignment="1">
      <alignment horizontal="center" vertical="center"/>
    </xf>
    <xf numFmtId="0" fontId="109" fillId="14" borderId="125" xfId="8" applyFont="1" applyFill="1" applyBorder="1" applyAlignment="1">
      <alignment horizontal="center" vertical="center"/>
    </xf>
    <xf numFmtId="0" fontId="111" fillId="14" borderId="46" xfId="8" applyFont="1" applyFill="1" applyBorder="1" applyAlignment="1" applyProtection="1">
      <alignment horizontal="center" vertical="center" shrinkToFit="1"/>
      <protection locked="0"/>
    </xf>
    <xf numFmtId="0" fontId="60" fillId="0" borderId="53" xfId="2" applyFont="1" applyBorder="1" applyAlignment="1" applyProtection="1">
      <alignment horizontal="left" vertical="center" wrapText="1"/>
    </xf>
    <xf numFmtId="0" fontId="60" fillId="0" borderId="132" xfId="2" applyFont="1" applyBorder="1" applyAlignment="1" applyProtection="1">
      <alignment horizontal="left" vertical="center" wrapText="1"/>
    </xf>
    <xf numFmtId="0" fontId="66" fillId="0" borderId="3" xfId="2" applyFont="1" applyBorder="1" applyAlignment="1" applyProtection="1">
      <alignment horizontal="center" vertical="center" wrapText="1"/>
    </xf>
    <xf numFmtId="0" fontId="66" fillId="0" borderId="133" xfId="2" applyFont="1" applyBorder="1" applyAlignment="1" applyProtection="1">
      <alignment horizontal="center" vertical="center" wrapText="1"/>
    </xf>
    <xf numFmtId="0" fontId="60" fillId="0" borderId="130" xfId="2" applyFont="1" applyFill="1" applyBorder="1" applyAlignment="1" applyProtection="1">
      <alignment horizontal="center" vertical="center" wrapText="1"/>
    </xf>
    <xf numFmtId="0" fontId="60" fillId="0" borderId="128" xfId="2" applyFont="1" applyFill="1" applyBorder="1" applyAlignment="1" applyProtection="1">
      <alignment horizontal="center" vertical="center"/>
    </xf>
    <xf numFmtId="0" fontId="60" fillId="0" borderId="128" xfId="2" applyFont="1" applyFill="1" applyBorder="1" applyAlignment="1" applyProtection="1">
      <alignment horizontal="center" vertical="center" wrapText="1"/>
    </xf>
    <xf numFmtId="0" fontId="60" fillId="0" borderId="129" xfId="2" applyFont="1" applyFill="1" applyBorder="1" applyAlignment="1" applyProtection="1">
      <alignment horizontal="center" vertical="center" wrapText="1"/>
    </xf>
    <xf numFmtId="0" fontId="62" fillId="0" borderId="0" xfId="2" applyFont="1" applyAlignment="1" applyProtection="1">
      <alignment horizontal="center" vertical="center"/>
    </xf>
    <xf numFmtId="0" fontId="60" fillId="0" borderId="10" xfId="2" applyFont="1" applyBorder="1" applyAlignment="1" applyProtection="1">
      <alignment horizontal="center" vertical="center" shrinkToFit="1"/>
    </xf>
    <xf numFmtId="0" fontId="64" fillId="0" borderId="55" xfId="2" applyFont="1" applyBorder="1" applyAlignment="1" applyProtection="1">
      <alignment horizontal="distributed" vertical="center"/>
    </xf>
    <xf numFmtId="0" fontId="60" fillId="0" borderId="87" xfId="2" applyFont="1" applyFill="1" applyBorder="1" applyAlignment="1" applyProtection="1">
      <alignment horizontal="center" vertical="center" shrinkToFit="1"/>
    </xf>
    <xf numFmtId="0" fontId="60" fillId="0" borderId="57" xfId="2" applyFont="1" applyFill="1" applyBorder="1" applyAlignment="1" applyProtection="1">
      <alignment horizontal="center" vertical="center" shrinkToFit="1"/>
    </xf>
    <xf numFmtId="0" fontId="64" fillId="0" borderId="90" xfId="2" applyFont="1" applyBorder="1" applyAlignment="1" applyProtection="1">
      <alignment horizontal="distributed" vertical="center"/>
    </xf>
    <xf numFmtId="0" fontId="60" fillId="0" borderId="5" xfId="2" applyFont="1" applyFill="1" applyBorder="1" applyAlignment="1" applyProtection="1">
      <alignment horizontal="center" vertical="center" shrinkToFit="1"/>
    </xf>
    <xf numFmtId="0" fontId="60" fillId="0" borderId="91" xfId="2" applyFont="1" applyFill="1" applyBorder="1" applyAlignment="1" applyProtection="1">
      <alignment horizontal="center" vertical="center" shrinkToFit="1"/>
    </xf>
    <xf numFmtId="0" fontId="64" fillId="0" borderId="127" xfId="2" applyFont="1" applyBorder="1" applyAlignment="1" applyProtection="1">
      <alignment horizontal="distributed" vertical="center"/>
    </xf>
    <xf numFmtId="0" fontId="60" fillId="0" borderId="128" xfId="2" applyFont="1" applyFill="1" applyBorder="1" applyAlignment="1" applyProtection="1">
      <alignment horizontal="center" vertical="center" shrinkToFit="1"/>
    </xf>
    <xf numFmtId="0" fontId="60" fillId="0" borderId="129" xfId="2" applyFont="1" applyFill="1" applyBorder="1" applyAlignment="1" applyProtection="1">
      <alignment horizontal="center" vertical="center" shrinkToFit="1"/>
    </xf>
    <xf numFmtId="0" fontId="60" fillId="0" borderId="53" xfId="2" applyFont="1" applyBorder="1" applyAlignment="1" applyProtection="1">
      <alignment horizontal="center" vertical="center" wrapText="1"/>
    </xf>
    <xf numFmtId="0" fontId="60" fillId="0" borderId="88" xfId="2" applyFont="1" applyBorder="1" applyAlignment="1" applyProtection="1">
      <alignment horizontal="center" vertical="center" wrapText="1"/>
    </xf>
    <xf numFmtId="0" fontId="60" fillId="0" borderId="10" xfId="2" applyFont="1" applyBorder="1" applyAlignment="1">
      <alignment horizontal="distributed" vertical="center"/>
    </xf>
    <xf numFmtId="0" fontId="60" fillId="2" borderId="10" xfId="2" applyFont="1" applyFill="1" applyBorder="1" applyAlignment="1" applyProtection="1">
      <alignment horizontal="center" vertical="center" shrinkToFit="1"/>
      <protection locked="0"/>
    </xf>
    <xf numFmtId="0" fontId="60" fillId="0" borderId="7" xfId="2" applyFont="1" applyBorder="1" applyAlignment="1">
      <alignment horizontal="distributed" vertical="center"/>
    </xf>
    <xf numFmtId="0" fontId="60" fillId="2" borderId="7" xfId="2" applyFont="1" applyFill="1" applyBorder="1" applyAlignment="1" applyProtection="1">
      <alignment horizontal="center" vertical="center" shrinkToFit="1"/>
      <protection locked="0"/>
    </xf>
    <xf numFmtId="0" fontId="64" fillId="0" borderId="88" xfId="2" applyFont="1" applyBorder="1" applyAlignment="1">
      <alignment horizontal="center" vertical="top"/>
    </xf>
    <xf numFmtId="0" fontId="64" fillId="0" borderId="85" xfId="2" applyFont="1" applyBorder="1" applyAlignment="1">
      <alignment horizontal="center" vertical="top"/>
    </xf>
    <xf numFmtId="0" fontId="64" fillId="0" borderId="103" xfId="2" applyFont="1" applyBorder="1" applyAlignment="1">
      <alignment horizontal="center" vertical="top"/>
    </xf>
    <xf numFmtId="0" fontId="64" fillId="0" borderId="106" xfId="2" applyFont="1" applyBorder="1" applyAlignment="1">
      <alignment vertical="center" wrapText="1"/>
    </xf>
    <xf numFmtId="0" fontId="64" fillId="0" borderId="135" xfId="2" applyFont="1" applyBorder="1" applyAlignment="1">
      <alignment vertical="center" wrapText="1"/>
    </xf>
    <xf numFmtId="0" fontId="64" fillId="0" borderId="147" xfId="2" applyFont="1" applyBorder="1" applyAlignment="1">
      <alignment vertical="center" wrapText="1"/>
    </xf>
    <xf numFmtId="38" fontId="64" fillId="2" borderId="140" xfId="3" applyFont="1" applyFill="1" applyBorder="1" applyAlignment="1" applyProtection="1">
      <alignment horizontal="center" vertical="center"/>
      <protection locked="0"/>
    </xf>
    <xf numFmtId="38" fontId="64" fillId="2" borderId="141" xfId="3" applyFont="1" applyFill="1" applyBorder="1" applyAlignment="1" applyProtection="1">
      <alignment horizontal="center" vertical="center"/>
      <protection locked="0"/>
    </xf>
    <xf numFmtId="38" fontId="64" fillId="2" borderId="142" xfId="3" applyFont="1" applyFill="1" applyBorder="1" applyAlignment="1" applyProtection="1">
      <alignment horizontal="center" vertical="center"/>
      <protection locked="0"/>
    </xf>
    <xf numFmtId="0" fontId="67" fillId="0" borderId="9" xfId="2" applyFont="1" applyBorder="1" applyAlignment="1">
      <alignment vertical="center" wrapText="1"/>
    </xf>
    <xf numFmtId="0" fontId="64" fillId="2" borderId="11" xfId="2" applyFont="1" applyFill="1" applyBorder="1" applyAlignment="1" applyProtection="1">
      <alignment horizontal="left" vertical="center" wrapText="1"/>
      <protection locked="0"/>
    </xf>
    <xf numFmtId="0" fontId="64" fillId="2" borderId="10" xfId="2" applyFont="1" applyFill="1" applyBorder="1" applyAlignment="1" applyProtection="1">
      <alignment horizontal="left" vertical="center" wrapText="1"/>
      <protection locked="0"/>
    </xf>
    <xf numFmtId="0" fontId="64" fillId="2" borderId="62" xfId="2" applyFont="1" applyFill="1" applyBorder="1" applyAlignment="1" applyProtection="1">
      <alignment horizontal="left" vertical="center" wrapText="1"/>
      <protection locked="0"/>
    </xf>
    <xf numFmtId="0" fontId="67" fillId="0" borderId="6" xfId="2" applyFont="1" applyBorder="1" applyAlignment="1">
      <alignment horizontal="center" vertical="center" wrapText="1"/>
    </xf>
    <xf numFmtId="0" fontId="67" fillId="0" borderId="134" xfId="2" applyFont="1" applyBorder="1" applyAlignment="1">
      <alignment horizontal="center" vertical="center" wrapText="1"/>
    </xf>
    <xf numFmtId="0" fontId="67" fillId="0" borderId="8" xfId="2" applyFont="1" applyBorder="1" applyAlignment="1">
      <alignment vertical="center" wrapText="1"/>
    </xf>
    <xf numFmtId="0" fontId="67" fillId="0" borderId="136" xfId="2" applyFont="1" applyBorder="1" applyAlignment="1">
      <alignment vertical="center" wrapText="1"/>
    </xf>
    <xf numFmtId="0" fontId="67" fillId="0" borderId="8" xfId="2" applyFont="1" applyBorder="1" applyAlignment="1">
      <alignment horizontal="left" vertical="center" wrapText="1"/>
    </xf>
    <xf numFmtId="0" fontId="67" fillId="0" borderId="91" xfId="2" applyFont="1" applyBorder="1" applyAlignment="1">
      <alignment horizontal="left" vertical="center" wrapText="1"/>
    </xf>
    <xf numFmtId="0" fontId="67" fillId="0" borderId="1" xfId="2" applyFont="1" applyBorder="1" applyAlignment="1">
      <alignment horizontal="center" vertical="center" wrapText="1"/>
    </xf>
    <xf numFmtId="0" fontId="67" fillId="0" borderId="82" xfId="2" applyFont="1" applyBorder="1" applyAlignment="1">
      <alignment horizontal="center" vertical="center" wrapText="1"/>
    </xf>
    <xf numFmtId="0" fontId="67" fillId="0" borderId="148" xfId="2" applyFont="1" applyBorder="1" applyAlignment="1">
      <alignment horizontal="left" vertical="center" wrapText="1"/>
    </xf>
    <xf numFmtId="0" fontId="67" fillId="0" borderId="149" xfId="2" applyFont="1" applyBorder="1" applyAlignment="1">
      <alignment horizontal="left" vertical="center" wrapText="1"/>
    </xf>
    <xf numFmtId="0" fontId="67" fillId="0" borderId="150" xfId="2" applyFont="1" applyBorder="1" applyAlignment="1">
      <alignment horizontal="left" vertical="center" wrapText="1"/>
    </xf>
    <xf numFmtId="0" fontId="67" fillId="2" borderId="82" xfId="2" applyFont="1" applyFill="1" applyBorder="1" applyAlignment="1" applyProtection="1">
      <alignment horizontal="left" vertical="center" wrapText="1"/>
      <protection locked="0"/>
    </xf>
    <xf numFmtId="0" fontId="67" fillId="2" borderId="83" xfId="2" applyFont="1" applyFill="1" applyBorder="1" applyAlignment="1" applyProtection="1">
      <alignment horizontal="left" vertical="center" wrapText="1"/>
      <protection locked="0"/>
    </xf>
    <xf numFmtId="0" fontId="60" fillId="2" borderId="0" xfId="2" applyFont="1" applyFill="1" applyAlignment="1" applyProtection="1">
      <alignment horizontal="center" vertical="center" shrinkToFit="1"/>
      <protection locked="0"/>
    </xf>
    <xf numFmtId="58" fontId="60" fillId="0" borderId="0" xfId="2" applyNumberFormat="1" applyFont="1" applyAlignment="1">
      <alignment horizontal="center" vertical="center"/>
    </xf>
    <xf numFmtId="0" fontId="60" fillId="0" borderId="0" xfId="2" applyFont="1" applyAlignment="1">
      <alignment horizontal="center" vertical="center"/>
    </xf>
    <xf numFmtId="0" fontId="64" fillId="0" borderId="138" xfId="2" applyFont="1" applyBorder="1" applyAlignment="1">
      <alignment horizontal="center" vertical="top"/>
    </xf>
    <xf numFmtId="0" fontId="64" fillId="0" borderId="92" xfId="2" applyFont="1" applyBorder="1" applyAlignment="1">
      <alignment horizontal="center" vertical="top"/>
    </xf>
    <xf numFmtId="0" fontId="64" fillId="0" borderId="144" xfId="2" applyFont="1" applyBorder="1" applyAlignment="1">
      <alignment horizontal="center" vertical="top"/>
    </xf>
    <xf numFmtId="0" fontId="64" fillId="0" borderId="90" xfId="2" applyFont="1" applyBorder="1" applyAlignment="1">
      <alignment horizontal="distributed" vertical="center"/>
    </xf>
    <xf numFmtId="0" fontId="64" fillId="0" borderId="8" xfId="2" applyFont="1" applyBorder="1" applyAlignment="1">
      <alignment horizontal="distributed" vertical="center"/>
    </xf>
    <xf numFmtId="0" fontId="60" fillId="0" borderId="5" xfId="2" applyFont="1" applyBorder="1" applyAlignment="1">
      <alignment vertical="center" shrinkToFit="1"/>
    </xf>
    <xf numFmtId="0" fontId="60" fillId="0" borderId="7" xfId="2" applyFont="1" applyBorder="1" applyAlignment="1">
      <alignment vertical="center" shrinkToFit="1"/>
    </xf>
    <xf numFmtId="0" fontId="60" fillId="0" borderId="61" xfId="2" applyFont="1" applyBorder="1" applyAlignment="1">
      <alignment vertical="center" shrinkToFit="1"/>
    </xf>
    <xf numFmtId="0" fontId="64" fillId="0" borderId="127" xfId="2" applyFont="1" applyBorder="1" applyAlignment="1">
      <alignment horizontal="distributed" vertical="center"/>
    </xf>
    <xf numFmtId="0" fontId="64" fillId="0" borderId="136" xfId="2" applyFont="1" applyBorder="1" applyAlignment="1">
      <alignment horizontal="distributed" vertical="center"/>
    </xf>
    <xf numFmtId="0" fontId="60" fillId="0" borderId="128" xfId="2" applyFont="1" applyBorder="1" applyAlignment="1">
      <alignment vertical="center" shrinkToFit="1"/>
    </xf>
    <xf numFmtId="0" fontId="60" fillId="0" borderId="137" xfId="2" applyFont="1" applyBorder="1" applyAlignment="1">
      <alignment vertical="center" shrinkToFit="1"/>
    </xf>
    <xf numFmtId="0" fontId="60" fillId="0" borderId="131" xfId="2" applyFont="1" applyBorder="1" applyAlignment="1">
      <alignment vertical="center" shrinkToFit="1"/>
    </xf>
    <xf numFmtId="0" fontId="62" fillId="0" borderId="0" xfId="2" applyFont="1" applyAlignment="1">
      <alignment horizontal="center" vertical="center"/>
    </xf>
    <xf numFmtId="0" fontId="7" fillId="0" borderId="0" xfId="2" applyAlignment="1">
      <alignment horizontal="center" vertical="center"/>
    </xf>
    <xf numFmtId="0" fontId="60" fillId="0" borderId="10" xfId="2" applyFont="1" applyBorder="1" applyAlignment="1">
      <alignment horizontal="center" vertical="center" shrinkToFit="1"/>
    </xf>
    <xf numFmtId="0" fontId="64" fillId="0" borderId="55" xfId="2" applyFont="1" applyBorder="1" applyAlignment="1">
      <alignment horizontal="distributed" vertical="center"/>
    </xf>
    <xf numFmtId="0" fontId="64" fillId="0" borderId="56" xfId="2" applyFont="1" applyBorder="1" applyAlignment="1">
      <alignment horizontal="distributed" vertical="center"/>
    </xf>
    <xf numFmtId="0" fontId="60" fillId="0" borderId="87" xfId="2" applyFont="1" applyBorder="1" applyAlignment="1">
      <alignment vertical="center" shrinkToFit="1"/>
    </xf>
    <xf numFmtId="0" fontId="60" fillId="0" borderId="135" xfId="2" applyFont="1" applyBorder="1" applyAlignment="1">
      <alignment vertical="center" shrinkToFit="1"/>
    </xf>
    <xf numFmtId="0" fontId="60" fillId="0" borderId="107" xfId="2" applyFont="1" applyBorder="1" applyAlignment="1">
      <alignment vertical="center" shrinkToFit="1"/>
    </xf>
    <xf numFmtId="0" fontId="60" fillId="0" borderId="36" xfId="2" applyFont="1" applyFill="1" applyBorder="1" applyAlignment="1" applyProtection="1">
      <alignment horizontal="center" vertical="center"/>
    </xf>
    <xf numFmtId="0" fontId="60" fillId="0" borderId="48" xfId="2" applyFont="1" applyFill="1" applyBorder="1" applyAlignment="1" applyProtection="1">
      <alignment horizontal="center" vertical="center"/>
    </xf>
    <xf numFmtId="0" fontId="60" fillId="0" borderId="156" xfId="2" applyFont="1" applyFill="1" applyBorder="1" applyAlignment="1" applyProtection="1">
      <alignment horizontal="center" vertical="center"/>
    </xf>
    <xf numFmtId="0" fontId="75" fillId="0" borderId="170" xfId="2" applyFont="1" applyBorder="1" applyAlignment="1" applyProtection="1">
      <alignment horizontal="left" vertical="center" shrinkToFit="1"/>
    </xf>
    <xf numFmtId="0" fontId="60" fillId="0" borderId="158" xfId="2" applyFont="1" applyBorder="1" applyAlignment="1" applyProtection="1">
      <alignment horizontal="left" vertical="center" shrinkToFit="1"/>
    </xf>
    <xf numFmtId="0" fontId="60" fillId="0" borderId="159" xfId="2" applyFont="1" applyBorder="1" applyAlignment="1" applyProtection="1">
      <alignment horizontal="left" vertical="center" shrinkToFit="1"/>
    </xf>
    <xf numFmtId="0" fontId="60" fillId="0" borderId="170" xfId="2" applyFont="1" applyFill="1" applyBorder="1" applyAlignment="1" applyProtection="1">
      <alignment horizontal="center" vertical="center"/>
    </xf>
    <xf numFmtId="0" fontId="60" fillId="0" borderId="158" xfId="2" applyFont="1" applyFill="1" applyBorder="1" applyAlignment="1" applyProtection="1">
      <alignment horizontal="center" vertical="center"/>
    </xf>
    <xf numFmtId="0" fontId="60" fillId="0" borderId="171" xfId="2" applyFont="1" applyFill="1" applyBorder="1" applyAlignment="1" applyProtection="1">
      <alignment horizontal="center" vertical="center"/>
    </xf>
    <xf numFmtId="0" fontId="60" fillId="0" borderId="209" xfId="2" applyFont="1" applyFill="1" applyBorder="1" applyAlignment="1" applyProtection="1">
      <alignment horizontal="center" vertical="center"/>
    </xf>
    <xf numFmtId="0" fontId="60" fillId="0" borderId="210" xfId="2" applyFont="1" applyFill="1" applyBorder="1" applyAlignment="1" applyProtection="1">
      <alignment horizontal="center" vertical="center"/>
    </xf>
    <xf numFmtId="0" fontId="60" fillId="0" borderId="171" xfId="2" applyFont="1" applyBorder="1" applyAlignment="1" applyProtection="1">
      <alignment horizontal="left" vertical="center" shrinkToFit="1"/>
    </xf>
    <xf numFmtId="0" fontId="60" fillId="0" borderId="215" xfId="2" applyFont="1" applyFill="1" applyBorder="1" applyAlignment="1" applyProtection="1">
      <alignment horizontal="center" vertical="center"/>
    </xf>
    <xf numFmtId="0" fontId="60" fillId="0" borderId="216" xfId="2" applyFont="1" applyFill="1" applyBorder="1" applyAlignment="1" applyProtection="1">
      <alignment horizontal="center" vertical="center"/>
    </xf>
    <xf numFmtId="0" fontId="60" fillId="0" borderId="162" xfId="2" applyFont="1" applyFill="1" applyBorder="1" applyAlignment="1" applyProtection="1">
      <alignment horizontal="center" vertical="center"/>
    </xf>
    <xf numFmtId="0" fontId="60" fillId="0" borderId="51" xfId="2" applyFont="1" applyFill="1" applyBorder="1" applyAlignment="1" applyProtection="1">
      <alignment horizontal="center" vertical="center"/>
    </xf>
    <xf numFmtId="0" fontId="60" fillId="0" borderId="53" xfId="2" applyFont="1" applyBorder="1" applyAlignment="1" applyProtection="1">
      <alignment vertical="center" wrapText="1"/>
    </xf>
    <xf numFmtId="0" fontId="64" fillId="0" borderId="54" xfId="2" applyFont="1" applyBorder="1" applyAlignment="1" applyProtection="1">
      <alignment vertical="center" wrapText="1"/>
    </xf>
    <xf numFmtId="0" fontId="64" fillId="0" borderId="58" xfId="2" applyFont="1" applyBorder="1" applyAlignment="1" applyProtection="1">
      <alignment vertical="center" wrapText="1"/>
    </xf>
    <xf numFmtId="0" fontId="64" fillId="0" borderId="99" xfId="2" applyFont="1" applyBorder="1" applyAlignment="1" applyProtection="1">
      <alignment vertical="center" wrapText="1"/>
    </xf>
    <xf numFmtId="0" fontId="64" fillId="0" borderId="125" xfId="2" applyFont="1" applyBorder="1" applyAlignment="1" applyProtection="1">
      <alignment vertical="center" wrapText="1"/>
    </xf>
    <xf numFmtId="0" fontId="64" fillId="0" borderId="84" xfId="2" applyFont="1" applyBorder="1" applyAlignment="1" applyProtection="1">
      <alignment vertical="center" wrapText="1"/>
    </xf>
    <xf numFmtId="0" fontId="60" fillId="0" borderId="153" xfId="2" applyFont="1" applyFill="1" applyBorder="1" applyAlignment="1" applyProtection="1">
      <alignment horizontal="right" vertical="center"/>
    </xf>
    <xf numFmtId="0" fontId="60" fillId="0" borderId="152" xfId="2" applyFont="1" applyFill="1" applyBorder="1" applyAlignment="1" applyProtection="1">
      <alignment horizontal="right" vertical="center"/>
    </xf>
    <xf numFmtId="0" fontId="60" fillId="0" borderId="170" xfId="2" applyFont="1" applyFill="1" applyBorder="1" applyAlignment="1" applyProtection="1">
      <alignment horizontal="right" vertical="center"/>
    </xf>
    <xf numFmtId="0" fontId="64" fillId="0" borderId="158" xfId="2" applyFont="1" applyFill="1" applyBorder="1" applyAlignment="1" applyProtection="1">
      <alignment horizontal="right" vertical="center"/>
    </xf>
    <xf numFmtId="0" fontId="7" fillId="0" borderId="54" xfId="2" applyBorder="1" applyAlignment="1" applyProtection="1">
      <alignment vertical="center" wrapText="1"/>
    </xf>
    <xf numFmtId="0" fontId="7" fillId="0" borderId="58" xfId="2" applyBorder="1" applyAlignment="1" applyProtection="1">
      <alignment vertical="center" wrapText="1"/>
    </xf>
    <xf numFmtId="0" fontId="7" fillId="0" borderId="99" xfId="2" applyBorder="1" applyAlignment="1" applyProtection="1">
      <alignment vertical="center" wrapText="1"/>
    </xf>
    <xf numFmtId="0" fontId="7" fillId="0" borderId="125" xfId="2" applyBorder="1" applyAlignment="1" applyProtection="1">
      <alignment vertical="center" wrapText="1"/>
    </xf>
    <xf numFmtId="0" fontId="7" fillId="0" borderId="84" xfId="2" applyBorder="1" applyAlignment="1" applyProtection="1">
      <alignment vertical="center" wrapText="1"/>
    </xf>
    <xf numFmtId="0" fontId="60" fillId="0" borderId="53" xfId="2" applyFont="1" applyBorder="1" applyProtection="1">
      <alignment vertical="center"/>
    </xf>
    <xf numFmtId="0" fontId="7" fillId="0" borderId="54" xfId="2" applyBorder="1" applyProtection="1">
      <alignment vertical="center"/>
    </xf>
    <xf numFmtId="0" fontId="7" fillId="0" borderId="165" xfId="2" applyBorder="1" applyProtection="1">
      <alignment vertical="center"/>
    </xf>
    <xf numFmtId="0" fontId="64" fillId="0" borderId="132" xfId="2" applyFont="1" applyBorder="1" applyAlignment="1" applyProtection="1">
      <alignment horizontal="center" vertical="center" wrapText="1"/>
    </xf>
    <xf numFmtId="0" fontId="7" fillId="0" borderId="54" xfId="2" applyBorder="1" applyAlignment="1" applyProtection="1">
      <alignment horizontal="center" vertical="center"/>
    </xf>
    <xf numFmtId="0" fontId="60" fillId="0" borderId="223" xfId="2" applyFont="1" applyFill="1" applyBorder="1" applyAlignment="1" applyProtection="1">
      <alignment horizontal="center" vertical="center"/>
    </xf>
    <xf numFmtId="0" fontId="7" fillId="0" borderId="223" xfId="2" applyFill="1" applyBorder="1" applyAlignment="1" applyProtection="1">
      <alignment horizontal="center" vertical="center"/>
    </xf>
    <xf numFmtId="0" fontId="60" fillId="0" borderId="130" xfId="2" applyFont="1" applyBorder="1" applyProtection="1">
      <alignment vertical="center"/>
    </xf>
    <xf numFmtId="0" fontId="7" fillId="0" borderId="137" xfId="2" applyBorder="1" applyProtection="1">
      <alignment vertical="center"/>
    </xf>
    <xf numFmtId="0" fontId="7" fillId="0" borderId="134" xfId="2" applyBorder="1" applyProtection="1">
      <alignment vertical="center"/>
    </xf>
    <xf numFmtId="0" fontId="64" fillId="0" borderId="128" xfId="2" applyFont="1" applyBorder="1" applyAlignment="1" applyProtection="1">
      <alignment horizontal="center" vertical="center" wrapText="1"/>
    </xf>
    <xf numFmtId="0" fontId="7" fillId="0" borderId="137" xfId="2" applyBorder="1" applyAlignment="1" applyProtection="1">
      <alignment horizontal="center" vertical="center"/>
    </xf>
    <xf numFmtId="0" fontId="60" fillId="0" borderId="201" xfId="2" applyFont="1" applyFill="1" applyBorder="1" applyAlignment="1" applyProtection="1">
      <alignment horizontal="center" vertical="center"/>
    </xf>
    <xf numFmtId="0" fontId="7" fillId="0" borderId="201" xfId="2" applyFill="1" applyBorder="1" applyAlignment="1" applyProtection="1">
      <alignment horizontal="center" vertical="center"/>
    </xf>
    <xf numFmtId="0" fontId="60" fillId="0" borderId="54" xfId="2" applyFont="1" applyBorder="1" applyAlignment="1" applyProtection="1">
      <alignment horizontal="center" vertical="center" wrapText="1"/>
    </xf>
    <xf numFmtId="0" fontId="60" fillId="0" borderId="58" xfId="2" applyFont="1" applyBorder="1" applyAlignment="1" applyProtection="1">
      <alignment horizontal="center" vertical="center" wrapText="1"/>
    </xf>
    <xf numFmtId="0" fontId="60" fillId="0" borderId="70" xfId="2" applyFont="1" applyBorder="1" applyAlignment="1" applyProtection="1">
      <alignment horizontal="center" vertical="center" wrapText="1"/>
    </xf>
    <xf numFmtId="0" fontId="60" fillId="0" borderId="0" xfId="2" applyFont="1" applyAlignment="1" applyProtection="1">
      <alignment horizontal="center" vertical="center" wrapText="1"/>
    </xf>
    <xf numFmtId="0" fontId="60" fillId="0" borderId="122" xfId="2" applyFont="1" applyBorder="1" applyAlignment="1" applyProtection="1">
      <alignment horizontal="center" vertical="center" wrapText="1"/>
    </xf>
    <xf numFmtId="0" fontId="60" fillId="0" borderId="99" xfId="2" applyFont="1" applyBorder="1" applyAlignment="1" applyProtection="1">
      <alignment horizontal="center" vertical="center" wrapText="1"/>
    </xf>
    <xf numFmtId="0" fontId="60" fillId="0" borderId="125" xfId="2" applyFont="1" applyBorder="1" applyAlignment="1" applyProtection="1">
      <alignment horizontal="center" vertical="center" wrapText="1"/>
    </xf>
    <xf numFmtId="0" fontId="60" fillId="0" borderId="84" xfId="2" applyFont="1" applyBorder="1" applyAlignment="1" applyProtection="1">
      <alignment horizontal="center" vertical="center" wrapText="1"/>
    </xf>
    <xf numFmtId="0" fontId="60" fillId="0" borderId="53" xfId="2" applyFont="1" applyBorder="1" applyAlignment="1" applyProtection="1">
      <alignment horizontal="center" vertical="center" textRotation="255" shrinkToFit="1"/>
    </xf>
    <xf numFmtId="0" fontId="60" fillId="0" borderId="165" xfId="2" applyFont="1" applyBorder="1" applyAlignment="1" applyProtection="1">
      <alignment horizontal="center" vertical="center" textRotation="255" shrinkToFit="1"/>
    </xf>
    <xf numFmtId="0" fontId="60" fillId="0" borderId="70" xfId="2" applyFont="1" applyBorder="1" applyAlignment="1" applyProtection="1">
      <alignment horizontal="center" vertical="center" textRotation="255" shrinkToFit="1"/>
    </xf>
    <xf numFmtId="0" fontId="60" fillId="0" borderId="104" xfId="2" applyFont="1" applyBorder="1" applyAlignment="1" applyProtection="1">
      <alignment horizontal="center" vertical="center" textRotation="255" shrinkToFit="1"/>
    </xf>
    <xf numFmtId="0" fontId="60" fillId="0" borderId="59" xfId="2" applyFont="1" applyBorder="1" applyAlignment="1" applyProtection="1">
      <alignment horizontal="center" vertical="center" textRotation="255" shrinkToFit="1"/>
    </xf>
    <xf numFmtId="0" fontId="60" fillId="0" borderId="12" xfId="2" applyFont="1" applyBorder="1" applyAlignment="1" applyProtection="1">
      <alignment horizontal="center" vertical="center" textRotation="255" shrinkToFit="1"/>
    </xf>
    <xf numFmtId="0" fontId="60" fillId="0" borderId="221" xfId="2" applyFont="1" applyFill="1" applyBorder="1" applyAlignment="1" applyProtection="1">
      <alignment horizontal="center" vertical="center"/>
    </xf>
    <xf numFmtId="0" fontId="60" fillId="0" borderId="217" xfId="2" applyFont="1" applyFill="1" applyBorder="1" applyAlignment="1" applyProtection="1">
      <alignment horizontal="center" vertical="center"/>
    </xf>
    <xf numFmtId="0" fontId="60" fillId="0" borderId="218" xfId="2" applyFont="1" applyFill="1" applyBorder="1" applyAlignment="1" applyProtection="1">
      <alignment horizontal="center" vertical="center"/>
    </xf>
    <xf numFmtId="0" fontId="60" fillId="0" borderId="208" xfId="2" applyFont="1" applyFill="1" applyBorder="1" applyAlignment="1" applyProtection="1">
      <alignment horizontal="center" vertical="center"/>
    </xf>
    <xf numFmtId="0" fontId="75" fillId="0" borderId="172" xfId="2" applyFont="1" applyBorder="1" applyAlignment="1" applyProtection="1">
      <alignment horizontal="left" vertical="center" shrinkToFit="1"/>
    </xf>
    <xf numFmtId="0" fontId="60" fillId="0" borderId="173" xfId="2" applyFont="1" applyBorder="1" applyAlignment="1" applyProtection="1">
      <alignment horizontal="left" vertical="center" shrinkToFit="1"/>
    </xf>
    <xf numFmtId="0" fontId="60" fillId="0" borderId="176" xfId="2" applyFont="1" applyBorder="1" applyAlignment="1" applyProtection="1">
      <alignment horizontal="left" vertical="center" shrinkToFit="1"/>
    </xf>
    <xf numFmtId="0" fontId="60" fillId="0" borderId="222" xfId="2" applyFont="1" applyFill="1" applyBorder="1" applyAlignment="1" applyProtection="1">
      <alignment horizontal="center" vertical="center"/>
    </xf>
    <xf numFmtId="0" fontId="60" fillId="0" borderId="219" xfId="2" applyFont="1" applyFill="1" applyBorder="1" applyAlignment="1" applyProtection="1">
      <alignment horizontal="center" vertical="center"/>
    </xf>
    <xf numFmtId="0" fontId="60" fillId="0" borderId="220" xfId="2" applyFont="1" applyFill="1" applyBorder="1" applyAlignment="1" applyProtection="1">
      <alignment horizontal="center" vertical="center"/>
    </xf>
    <xf numFmtId="0" fontId="60" fillId="0" borderId="206" xfId="2" applyFont="1" applyFill="1" applyBorder="1" applyAlignment="1" applyProtection="1">
      <alignment horizontal="center" vertical="center"/>
    </xf>
    <xf numFmtId="0" fontId="60" fillId="0" borderId="207" xfId="2" applyFont="1" applyFill="1" applyBorder="1" applyAlignment="1" applyProtection="1">
      <alignment horizontal="center" vertical="center"/>
    </xf>
    <xf numFmtId="0" fontId="75" fillId="0" borderId="45" xfId="2" applyFont="1" applyBorder="1" applyAlignment="1" applyProtection="1">
      <alignment horizontal="left" vertical="center" wrapText="1"/>
    </xf>
    <xf numFmtId="0" fontId="75" fillId="0" borderId="46" xfId="2" applyFont="1" applyBorder="1" applyAlignment="1" applyProtection="1">
      <alignment horizontal="left" vertical="center" wrapText="1"/>
    </xf>
    <xf numFmtId="0" fontId="75" fillId="0" borderId="169" xfId="2" applyFont="1" applyBorder="1" applyAlignment="1" applyProtection="1">
      <alignment horizontal="left" vertical="center" wrapText="1"/>
    </xf>
    <xf numFmtId="0" fontId="60" fillId="0" borderId="63" xfId="2" applyFont="1" applyBorder="1" applyAlignment="1" applyProtection="1">
      <alignment horizontal="center" vertical="center" textRotation="255" shrinkToFit="1"/>
    </xf>
    <xf numFmtId="0" fontId="60" fillId="0" borderId="4" xfId="2" applyFont="1" applyBorder="1" applyAlignment="1" applyProtection="1">
      <alignment horizontal="center" vertical="center" textRotation="255" shrinkToFit="1"/>
    </xf>
    <xf numFmtId="0" fontId="60" fillId="0" borderId="99" xfId="2" applyFont="1" applyBorder="1" applyAlignment="1" applyProtection="1">
      <alignment horizontal="center" vertical="center" textRotation="255" shrinkToFit="1"/>
    </xf>
    <xf numFmtId="0" fontId="60" fillId="0" borderId="100" xfId="2" applyFont="1" applyBorder="1" applyAlignment="1" applyProtection="1">
      <alignment horizontal="center" vertical="center" textRotation="255" shrinkToFit="1"/>
    </xf>
    <xf numFmtId="0" fontId="60" fillId="0" borderId="212" xfId="2" applyFont="1" applyFill="1" applyBorder="1" applyAlignment="1" applyProtection="1">
      <alignment horizontal="center" vertical="center"/>
    </xf>
    <xf numFmtId="0" fontId="60" fillId="0" borderId="213" xfId="2" applyFont="1" applyFill="1" applyBorder="1" applyAlignment="1" applyProtection="1">
      <alignment horizontal="center" vertical="center"/>
    </xf>
    <xf numFmtId="0" fontId="60" fillId="0" borderId="45" xfId="2" applyFont="1" applyFill="1" applyBorder="1" applyAlignment="1" applyProtection="1">
      <alignment horizontal="center" vertical="center"/>
    </xf>
    <xf numFmtId="0" fontId="60" fillId="0" borderId="46" xfId="2" applyFont="1" applyFill="1" applyBorder="1" applyAlignment="1" applyProtection="1">
      <alignment horizontal="center" vertical="center"/>
    </xf>
    <xf numFmtId="0" fontId="60" fillId="0" borderId="169" xfId="2" applyFont="1" applyFill="1" applyBorder="1" applyAlignment="1" applyProtection="1">
      <alignment horizontal="center" vertical="center"/>
    </xf>
    <xf numFmtId="0" fontId="60" fillId="0" borderId="37" xfId="2" applyFont="1" applyFill="1" applyBorder="1" applyAlignment="1" applyProtection="1">
      <alignment horizontal="center" vertical="center"/>
    </xf>
    <xf numFmtId="0" fontId="60" fillId="0" borderId="167" xfId="2" applyFont="1" applyFill="1" applyBorder="1" applyAlignment="1" applyProtection="1">
      <alignment horizontal="center" vertical="center"/>
    </xf>
    <xf numFmtId="0" fontId="60" fillId="0" borderId="168" xfId="2" applyFont="1" applyFill="1" applyBorder="1" applyAlignment="1" applyProtection="1">
      <alignment horizontal="center" vertical="center"/>
    </xf>
    <xf numFmtId="0" fontId="60" fillId="0" borderId="53" xfId="2" applyFont="1" applyBorder="1" applyAlignment="1" applyProtection="1">
      <alignment horizontal="center" vertical="center" textRotation="255" wrapText="1" shrinkToFit="1"/>
    </xf>
    <xf numFmtId="0" fontId="60" fillId="0" borderId="165" xfId="2" applyFont="1" applyBorder="1" applyAlignment="1" applyProtection="1">
      <alignment horizontal="center" vertical="center" textRotation="255" wrapText="1" shrinkToFit="1"/>
    </xf>
    <xf numFmtId="0" fontId="60" fillId="0" borderId="70" xfId="2" applyFont="1" applyBorder="1" applyAlignment="1" applyProtection="1">
      <alignment horizontal="center" vertical="center" textRotation="255" wrapText="1" shrinkToFit="1"/>
    </xf>
    <xf numFmtId="0" fontId="60" fillId="0" borderId="104" xfId="2" applyFont="1" applyBorder="1" applyAlignment="1" applyProtection="1">
      <alignment horizontal="center" vertical="center" textRotation="255" wrapText="1" shrinkToFit="1"/>
    </xf>
    <xf numFmtId="0" fontId="60" fillId="0" borderId="59" xfId="2" applyFont="1" applyBorder="1" applyAlignment="1" applyProtection="1">
      <alignment horizontal="center" vertical="center" textRotation="255" wrapText="1" shrinkToFit="1"/>
    </xf>
    <xf numFmtId="0" fontId="60" fillId="0" borderId="12" xfId="2" applyFont="1" applyBorder="1" applyAlignment="1" applyProtection="1">
      <alignment horizontal="center" vertical="center" textRotation="255" wrapText="1" shrinkToFit="1"/>
    </xf>
    <xf numFmtId="0" fontId="60" fillId="0" borderId="205" xfId="2" applyFont="1" applyFill="1" applyBorder="1" applyAlignment="1" applyProtection="1">
      <alignment horizontal="center" vertical="center"/>
    </xf>
    <xf numFmtId="0" fontId="60" fillId="0" borderId="211" xfId="2" applyFont="1" applyFill="1" applyBorder="1" applyAlignment="1" applyProtection="1">
      <alignment horizontal="center" vertical="center"/>
    </xf>
    <xf numFmtId="0" fontId="60" fillId="0" borderId="214" xfId="2" applyFont="1" applyFill="1" applyBorder="1" applyAlignment="1" applyProtection="1">
      <alignment horizontal="center" vertical="center"/>
    </xf>
    <xf numFmtId="0" fontId="60" fillId="0" borderId="99" xfId="2" applyFont="1" applyBorder="1" applyAlignment="1" applyProtection="1">
      <alignment horizontal="center" vertical="center" textRotation="255" wrapText="1" shrinkToFit="1"/>
    </xf>
    <xf numFmtId="0" fontId="60" fillId="0" borderId="100" xfId="2" applyFont="1" applyBorder="1" applyAlignment="1" applyProtection="1">
      <alignment horizontal="center" vertical="center" textRotation="255" wrapText="1" shrinkToFit="1"/>
    </xf>
    <xf numFmtId="0" fontId="60" fillId="0" borderId="202" xfId="2" applyFont="1" applyFill="1" applyBorder="1" applyAlignment="1" applyProtection="1">
      <alignment horizontal="center" vertical="center"/>
    </xf>
    <xf numFmtId="0" fontId="64" fillId="0" borderId="203" xfId="2" applyFont="1" applyFill="1" applyBorder="1" applyAlignment="1" applyProtection="1">
      <alignment horizontal="center" vertical="center"/>
    </xf>
    <xf numFmtId="0" fontId="64" fillId="0" borderId="204" xfId="2" applyFont="1" applyFill="1" applyBorder="1" applyAlignment="1" applyProtection="1">
      <alignment horizontal="center" vertical="center"/>
    </xf>
    <xf numFmtId="38" fontId="60" fillId="0" borderId="3" xfId="3" applyFont="1" applyFill="1" applyBorder="1" applyAlignment="1" applyProtection="1">
      <alignment horizontal="right" vertical="center"/>
    </xf>
    <xf numFmtId="38" fontId="60" fillId="0" borderId="2" xfId="3" applyFont="1" applyFill="1" applyBorder="1" applyAlignment="1" applyProtection="1">
      <alignment horizontal="right" vertical="center"/>
    </xf>
    <xf numFmtId="38" fontId="60" fillId="0" borderId="13" xfId="3" applyFont="1" applyFill="1" applyBorder="1" applyAlignment="1" applyProtection="1">
      <alignment horizontal="right" vertical="center"/>
    </xf>
    <xf numFmtId="38" fontId="60" fillId="0" borderId="0" xfId="3" applyFont="1" applyFill="1" applyBorder="1" applyAlignment="1" applyProtection="1">
      <alignment horizontal="right" vertical="center"/>
    </xf>
    <xf numFmtId="38" fontId="60" fillId="0" borderId="80" xfId="3" applyFont="1" applyFill="1" applyBorder="1" applyAlignment="1" applyProtection="1">
      <alignment horizontal="right" vertical="center"/>
    </xf>
    <xf numFmtId="38" fontId="60" fillId="0" borderId="125" xfId="3" applyFont="1" applyFill="1" applyBorder="1" applyAlignment="1" applyProtection="1">
      <alignment horizontal="right" vertical="center"/>
    </xf>
    <xf numFmtId="0" fontId="64" fillId="0" borderId="4" xfId="2" applyFont="1" applyFill="1" applyBorder="1" applyAlignment="1" applyProtection="1">
      <alignment horizontal="center" vertical="center"/>
    </xf>
    <xf numFmtId="0" fontId="64" fillId="0" borderId="104" xfId="2" applyFont="1" applyFill="1" applyBorder="1" applyAlignment="1" applyProtection="1">
      <alignment horizontal="center" vertical="center"/>
    </xf>
    <xf numFmtId="0" fontId="64" fillId="0" borderId="100" xfId="2" applyFont="1" applyFill="1" applyBorder="1" applyAlignment="1" applyProtection="1">
      <alignment horizontal="center" vertical="center"/>
    </xf>
    <xf numFmtId="0" fontId="64" fillId="0" borderId="108" xfId="2" applyFont="1" applyBorder="1" applyAlignment="1" applyProtection="1">
      <alignment horizontal="center" vertical="center"/>
    </xf>
    <xf numFmtId="0" fontId="64" fillId="0" borderId="122" xfId="2" applyFont="1" applyBorder="1" applyAlignment="1" applyProtection="1">
      <alignment horizontal="center" vertical="center"/>
    </xf>
    <xf numFmtId="0" fontId="64" fillId="0" borderId="84" xfId="2" applyFont="1" applyBorder="1" applyAlignment="1" applyProtection="1">
      <alignment horizontal="center" vertical="center"/>
    </xf>
    <xf numFmtId="0" fontId="60" fillId="0" borderId="5" xfId="2" applyFont="1" applyBorder="1" applyAlignment="1" applyProtection="1">
      <alignment horizontal="center" vertical="center" wrapText="1"/>
    </xf>
    <xf numFmtId="0" fontId="60" fillId="0" borderId="7" xfId="2" applyFont="1" applyBorder="1" applyAlignment="1" applyProtection="1">
      <alignment horizontal="center" vertical="center" wrapText="1"/>
    </xf>
    <xf numFmtId="0" fontId="60" fillId="0" borderId="6" xfId="2" applyFont="1" applyBorder="1" applyAlignment="1" applyProtection="1">
      <alignment horizontal="center" vertical="center" wrapText="1"/>
    </xf>
    <xf numFmtId="0" fontId="68" fillId="0" borderId="200" xfId="2" applyFont="1" applyFill="1" applyBorder="1" applyAlignment="1" applyProtection="1">
      <alignment horizontal="center" vertical="center"/>
    </xf>
    <xf numFmtId="0" fontId="68" fillId="0" borderId="201" xfId="2" applyFont="1" applyFill="1" applyBorder="1" applyAlignment="1" applyProtection="1">
      <alignment horizontal="center" vertical="center"/>
    </xf>
    <xf numFmtId="0" fontId="60" fillId="0" borderId="50" xfId="2" applyFont="1" applyBorder="1" applyAlignment="1" applyProtection="1">
      <alignment horizontal="center" vertical="center"/>
    </xf>
    <xf numFmtId="0" fontId="60" fillId="0" borderId="51" xfId="2" applyFont="1" applyBorder="1" applyAlignment="1" applyProtection="1">
      <alignment horizontal="center" vertical="center"/>
    </xf>
    <xf numFmtId="0" fontId="60" fillId="0" borderId="52" xfId="2" applyFont="1" applyBorder="1" applyAlignment="1" applyProtection="1">
      <alignment horizontal="center" vertical="center"/>
    </xf>
    <xf numFmtId="0" fontId="60" fillId="7" borderId="51" xfId="2" applyFont="1" applyFill="1" applyBorder="1" applyAlignment="1" applyProtection="1">
      <alignment horizontal="center" vertical="center"/>
    </xf>
    <xf numFmtId="0" fontId="67" fillId="0" borderId="50" xfId="2" applyFont="1" applyBorder="1" applyAlignment="1" applyProtection="1">
      <alignment horizontal="center" vertical="center" wrapText="1"/>
    </xf>
    <xf numFmtId="0" fontId="67" fillId="0" borderId="51" xfId="2" applyFont="1" applyBorder="1" applyAlignment="1" applyProtection="1">
      <alignment horizontal="center" vertical="center" wrapText="1"/>
    </xf>
    <xf numFmtId="0" fontId="67" fillId="0" borderId="52" xfId="2" applyFont="1" applyBorder="1" applyAlignment="1" applyProtection="1">
      <alignment horizontal="center" vertical="center" wrapText="1"/>
    </xf>
    <xf numFmtId="0" fontId="60" fillId="0" borderId="160" xfId="2" applyFont="1" applyBorder="1" applyAlignment="1" applyProtection="1">
      <alignment vertical="center" wrapText="1"/>
    </xf>
    <xf numFmtId="0" fontId="64" fillId="0" borderId="161" xfId="2" applyFont="1" applyBorder="1" applyAlignment="1" applyProtection="1">
      <alignment vertical="center" wrapText="1"/>
    </xf>
    <xf numFmtId="0" fontId="64" fillId="0" borderId="161" xfId="2" applyFont="1" applyBorder="1" applyProtection="1">
      <alignment vertical="center"/>
    </xf>
    <xf numFmtId="0" fontId="60" fillId="0" borderId="162" xfId="2" applyFont="1" applyFill="1" applyBorder="1" applyAlignment="1" applyProtection="1">
      <alignment horizontal="right" vertical="center"/>
    </xf>
    <xf numFmtId="0" fontId="7" fillId="0" borderId="51" xfId="2" applyFill="1" applyBorder="1" applyAlignment="1" applyProtection="1">
      <alignment horizontal="right" vertical="center"/>
    </xf>
    <xf numFmtId="0" fontId="60" fillId="0" borderId="55" xfId="2" applyFont="1" applyBorder="1" applyAlignment="1" applyProtection="1">
      <alignment horizontal="left" vertical="center" wrapText="1"/>
    </xf>
    <xf numFmtId="0" fontId="64" fillId="0" borderId="56" xfId="2" applyFont="1" applyBorder="1" applyAlignment="1" applyProtection="1">
      <alignment horizontal="left" vertical="center" wrapText="1"/>
    </xf>
    <xf numFmtId="0" fontId="64" fillId="0" borderId="57" xfId="2" applyFont="1" applyBorder="1" applyAlignment="1" applyProtection="1">
      <alignment horizontal="left" vertical="center" wrapText="1"/>
    </xf>
    <xf numFmtId="0" fontId="60" fillId="0" borderId="163" xfId="2" applyFont="1" applyBorder="1" applyAlignment="1" applyProtection="1">
      <alignment horizontal="left" vertical="center" wrapText="1"/>
    </xf>
    <xf numFmtId="0" fontId="64" fillId="0" borderId="14" xfId="2" applyFont="1" applyBorder="1" applyAlignment="1" applyProtection="1">
      <alignment horizontal="left" vertical="center" wrapText="1"/>
    </xf>
    <xf numFmtId="0" fontId="64" fillId="0" borderId="164" xfId="2" applyFont="1" applyBorder="1" applyAlignment="1" applyProtection="1">
      <alignment horizontal="left" vertical="center" wrapText="1"/>
    </xf>
    <xf numFmtId="0" fontId="64" fillId="0" borderId="127" xfId="2" applyFont="1" applyBorder="1" applyAlignment="1" applyProtection="1">
      <alignment horizontal="left" vertical="center" wrapText="1"/>
    </xf>
    <xf numFmtId="0" fontId="64" fillId="0" borderId="136" xfId="2" applyFont="1" applyBorder="1" applyAlignment="1" applyProtection="1">
      <alignment horizontal="left" vertical="center" wrapText="1"/>
    </xf>
    <xf numFmtId="0" fontId="64" fillId="0" borderId="129" xfId="2" applyFont="1" applyBorder="1" applyAlignment="1" applyProtection="1">
      <alignment horizontal="left" vertical="center" wrapText="1"/>
    </xf>
    <xf numFmtId="0" fontId="60" fillId="0" borderId="86" xfId="2" applyFont="1" applyBorder="1" applyAlignment="1" applyProtection="1">
      <alignment horizontal="center" vertical="center" wrapText="1"/>
    </xf>
    <xf numFmtId="0" fontId="64" fillId="0" borderId="56" xfId="2" applyFont="1" applyBorder="1" applyProtection="1">
      <alignment vertical="center"/>
    </xf>
    <xf numFmtId="0" fontId="60" fillId="0" borderId="56" xfId="2" applyFont="1" applyBorder="1" applyAlignment="1" applyProtection="1">
      <alignment horizontal="center" vertical="center" wrapText="1"/>
    </xf>
    <xf numFmtId="0" fontId="60" fillId="2" borderId="153" xfId="2" applyFont="1" applyFill="1" applyBorder="1" applyAlignment="1" applyProtection="1">
      <alignment horizontal="right" vertical="center"/>
      <protection locked="0"/>
    </xf>
    <xf numFmtId="0" fontId="60" fillId="2" borderId="152" xfId="2" applyFont="1" applyFill="1" applyBorder="1" applyAlignment="1" applyProtection="1">
      <alignment horizontal="right" vertical="center"/>
      <protection locked="0"/>
    </xf>
    <xf numFmtId="0" fontId="60" fillId="2" borderId="36" xfId="2" applyFont="1" applyFill="1" applyBorder="1" applyAlignment="1" applyProtection="1">
      <alignment horizontal="right" vertical="center"/>
      <protection locked="0"/>
    </xf>
    <xf numFmtId="0" fontId="64" fillId="2" borderId="48" xfId="2" applyFont="1" applyFill="1" applyBorder="1" applyAlignment="1" applyProtection="1">
      <alignment horizontal="right" vertical="center"/>
      <protection locked="0"/>
    </xf>
    <xf numFmtId="0" fontId="60" fillId="0" borderId="157" xfId="2" applyFont="1" applyBorder="1" applyAlignment="1" applyProtection="1">
      <alignment horizontal="left" vertical="center" wrapText="1"/>
    </xf>
    <xf numFmtId="0" fontId="60" fillId="0" borderId="158" xfId="2" applyFont="1" applyBorder="1" applyAlignment="1" applyProtection="1">
      <alignment horizontal="left" vertical="center" wrapText="1"/>
    </xf>
    <xf numFmtId="0" fontId="60" fillId="0" borderId="159" xfId="2" applyFont="1" applyBorder="1" applyAlignment="1" applyProtection="1">
      <alignment horizontal="left" vertical="center" wrapText="1"/>
    </xf>
    <xf numFmtId="0" fontId="60" fillId="2" borderId="80" xfId="2" applyFont="1" applyFill="1" applyBorder="1" applyAlignment="1" applyProtection="1">
      <alignment horizontal="right" vertical="center"/>
      <protection locked="0"/>
    </xf>
    <xf numFmtId="0" fontId="64" fillId="2" borderId="125" xfId="2" applyFont="1" applyFill="1" applyBorder="1" applyAlignment="1" applyProtection="1">
      <alignment horizontal="right" vertical="center"/>
      <protection locked="0"/>
    </xf>
    <xf numFmtId="0" fontId="7" fillId="0" borderId="58" xfId="2" applyBorder="1" applyProtection="1">
      <alignment vertical="center"/>
    </xf>
    <xf numFmtId="0" fontId="7" fillId="0" borderId="85" xfId="2" applyBorder="1" applyProtection="1">
      <alignment vertical="center"/>
    </xf>
    <xf numFmtId="0" fontId="7" fillId="0" borderId="103" xfId="2" applyBorder="1" applyProtection="1">
      <alignment vertical="center"/>
    </xf>
    <xf numFmtId="0" fontId="66" fillId="0" borderId="54" xfId="2" applyFont="1" applyBorder="1" applyAlignment="1" applyProtection="1">
      <alignment vertical="center" wrapText="1"/>
    </xf>
    <xf numFmtId="0" fontId="64" fillId="2" borderId="53" xfId="2" applyFont="1" applyFill="1" applyBorder="1" applyAlignment="1" applyProtection="1">
      <alignment horizontal="center" vertical="center"/>
      <protection locked="0"/>
    </xf>
    <xf numFmtId="0" fontId="64" fillId="2" borderId="54" xfId="2" applyFont="1" applyFill="1" applyBorder="1" applyAlignment="1" applyProtection="1">
      <alignment horizontal="center" vertical="center"/>
      <protection locked="0"/>
    </xf>
    <xf numFmtId="0" fontId="64" fillId="2" borderId="58" xfId="2" applyFont="1" applyFill="1" applyBorder="1" applyAlignment="1" applyProtection="1">
      <alignment horizontal="center" vertical="center"/>
      <protection locked="0"/>
    </xf>
    <xf numFmtId="0" fontId="64" fillId="2" borderId="99" xfId="2" applyFont="1" applyFill="1" applyBorder="1" applyAlignment="1" applyProtection="1">
      <alignment horizontal="center" vertical="center"/>
      <protection locked="0"/>
    </xf>
    <xf numFmtId="0" fontId="64" fillId="2" borderId="125" xfId="2" applyFont="1" applyFill="1" applyBorder="1" applyAlignment="1" applyProtection="1">
      <alignment horizontal="center" vertical="center"/>
      <protection locked="0"/>
    </xf>
    <xf numFmtId="0" fontId="64" fillId="2" borderId="84" xfId="2" applyFont="1" applyFill="1" applyBorder="1" applyAlignment="1" applyProtection="1">
      <alignment horizontal="center" vertical="center"/>
      <protection locked="0"/>
    </xf>
    <xf numFmtId="0" fontId="64" fillId="0" borderId="57" xfId="2" applyFont="1" applyBorder="1" applyProtection="1">
      <alignment vertical="center"/>
    </xf>
    <xf numFmtId="38" fontId="60" fillId="0" borderId="63" xfId="3" applyFont="1" applyFill="1" applyBorder="1" applyAlignment="1" applyProtection="1">
      <alignment horizontal="right" vertical="center"/>
    </xf>
    <xf numFmtId="38" fontId="60" fillId="0" borderId="70" xfId="3" applyFont="1" applyFill="1" applyBorder="1" applyAlignment="1" applyProtection="1">
      <alignment horizontal="right" vertical="center"/>
    </xf>
    <xf numFmtId="38" fontId="60" fillId="0" borderId="99" xfId="3" applyFont="1" applyFill="1" applyBorder="1" applyAlignment="1" applyProtection="1">
      <alignment horizontal="right" vertical="center"/>
    </xf>
    <xf numFmtId="0" fontId="64" fillId="0" borderId="4" xfId="2" applyFont="1" applyBorder="1" applyAlignment="1" applyProtection="1">
      <alignment horizontal="center" vertical="center"/>
    </xf>
    <xf numFmtId="0" fontId="64" fillId="0" borderId="104" xfId="2" applyFont="1" applyBorder="1" applyAlignment="1" applyProtection="1">
      <alignment horizontal="center" vertical="center"/>
    </xf>
    <xf numFmtId="0" fontId="64" fillId="0" borderId="100" xfId="2" applyFont="1" applyBorder="1" applyAlignment="1" applyProtection="1">
      <alignment horizontal="center" vertical="center"/>
    </xf>
    <xf numFmtId="38" fontId="60" fillId="0" borderId="7" xfId="3" applyFont="1" applyFill="1" applyBorder="1" applyAlignment="1" applyProtection="1">
      <alignment horizontal="right" vertical="center"/>
    </xf>
    <xf numFmtId="0" fontId="70" fillId="0" borderId="0" xfId="2" applyFont="1" applyAlignment="1" applyProtection="1">
      <alignment horizontal="center" vertical="center"/>
    </xf>
    <xf numFmtId="0" fontId="64" fillId="0" borderId="56" xfId="2" applyFont="1" applyBorder="1" applyAlignment="1" applyProtection="1">
      <alignment horizontal="distributed" vertical="center"/>
    </xf>
    <xf numFmtId="0" fontId="60" fillId="0" borderId="56" xfId="2" applyFont="1" applyBorder="1" applyAlignment="1" applyProtection="1">
      <alignment vertical="center" shrinkToFit="1"/>
    </xf>
    <xf numFmtId="0" fontId="60" fillId="0" borderId="57" xfId="2" applyFont="1" applyBorder="1" applyAlignment="1" applyProtection="1">
      <alignment vertical="center" shrinkToFit="1"/>
    </xf>
    <xf numFmtId="0" fontId="64" fillId="0" borderId="8" xfId="2" applyFont="1" applyBorder="1" applyAlignment="1" applyProtection="1">
      <alignment horizontal="distributed" vertical="center"/>
    </xf>
    <xf numFmtId="0" fontId="60" fillId="0" borderId="8" xfId="2" applyFont="1" applyBorder="1" applyAlignment="1" applyProtection="1">
      <alignment vertical="center" shrinkToFit="1"/>
    </xf>
    <xf numFmtId="0" fontId="60" fillId="0" borderId="91" xfId="2" applyFont="1" applyBorder="1" applyAlignment="1" applyProtection="1">
      <alignment vertical="center" shrinkToFit="1"/>
    </xf>
    <xf numFmtId="0" fontId="64" fillId="0" borderId="136" xfId="2" applyFont="1" applyBorder="1" applyAlignment="1" applyProtection="1">
      <alignment horizontal="distributed" vertical="center"/>
    </xf>
    <xf numFmtId="0" fontId="60" fillId="0" borderId="136" xfId="2" applyFont="1" applyBorder="1" applyAlignment="1" applyProtection="1">
      <alignment vertical="center" shrinkToFit="1"/>
    </xf>
    <xf numFmtId="0" fontId="60" fillId="0" borderId="129" xfId="2" applyFont="1" applyBorder="1" applyAlignment="1" applyProtection="1">
      <alignment vertical="center" shrinkToFit="1"/>
    </xf>
    <xf numFmtId="0" fontId="124" fillId="0" borderId="0" xfId="0" applyFont="1" applyAlignment="1">
      <alignment horizontal="center" vertical="center"/>
    </xf>
    <xf numFmtId="0" fontId="60" fillId="0" borderId="235" xfId="4" applyFont="1" applyBorder="1" applyAlignment="1">
      <alignment horizontal="left" vertical="center"/>
    </xf>
    <xf numFmtId="0" fontId="60" fillId="0" borderId="236" xfId="4" applyFont="1" applyBorder="1" applyAlignment="1">
      <alignment horizontal="left" vertical="center"/>
    </xf>
    <xf numFmtId="192" fontId="125" fillId="15" borderId="237" xfId="4" applyNumberFormat="1" applyFont="1" applyFill="1" applyBorder="1" applyAlignment="1">
      <alignment horizontal="right" vertical="center"/>
    </xf>
    <xf numFmtId="192" fontId="125" fillId="15" borderId="236" xfId="4" applyNumberFormat="1" applyFont="1" applyFill="1" applyBorder="1" applyAlignment="1">
      <alignment horizontal="right" vertical="center"/>
    </xf>
    <xf numFmtId="0" fontId="60" fillId="0" borderId="53" xfId="4" applyFont="1" applyBorder="1" applyAlignment="1">
      <alignment vertical="center"/>
    </xf>
    <xf numFmtId="0" fontId="78" fillId="0" borderId="54" xfId="4" applyBorder="1" applyAlignment="1">
      <alignment vertical="center"/>
    </xf>
    <xf numFmtId="0" fontId="78" fillId="0" borderId="58" xfId="4" applyBorder="1" applyAlignment="1">
      <alignment vertical="center"/>
    </xf>
    <xf numFmtId="0" fontId="78" fillId="0" borderId="85" xfId="4" applyBorder="1" applyAlignment="1">
      <alignment vertical="center"/>
    </xf>
    <xf numFmtId="0" fontId="78" fillId="0" borderId="103" xfId="4" applyBorder="1" applyAlignment="1">
      <alignment vertical="center"/>
    </xf>
    <xf numFmtId="0" fontId="66" fillId="0" borderId="54" xfId="4" applyFont="1" applyBorder="1" applyAlignment="1">
      <alignment vertical="center" wrapText="1"/>
    </xf>
    <xf numFmtId="0" fontId="78" fillId="0" borderId="54" xfId="4" applyBorder="1" applyAlignment="1">
      <alignment vertical="center" wrapText="1"/>
    </xf>
    <xf numFmtId="0" fontId="78" fillId="0" borderId="58" xfId="4" applyBorder="1" applyAlignment="1">
      <alignment vertical="center" wrapText="1"/>
    </xf>
    <xf numFmtId="0" fontId="78" fillId="0" borderId="125" xfId="4" applyBorder="1" applyAlignment="1">
      <alignment vertical="center" wrapText="1"/>
    </xf>
    <xf numFmtId="0" fontId="78" fillId="0" borderId="84" xfId="4" applyBorder="1" applyAlignment="1">
      <alignment vertical="center" wrapText="1"/>
    </xf>
    <xf numFmtId="0" fontId="64" fillId="15" borderId="53" xfId="4" applyFont="1" applyFill="1" applyBorder="1" applyAlignment="1" applyProtection="1">
      <alignment horizontal="center" vertical="center"/>
      <protection locked="0"/>
    </xf>
    <xf numFmtId="0" fontId="64" fillId="15" borderId="54" xfId="4" applyFont="1" applyFill="1" applyBorder="1" applyAlignment="1" applyProtection="1">
      <alignment horizontal="center" vertical="center"/>
      <protection locked="0"/>
    </xf>
    <xf numFmtId="0" fontId="64" fillId="15" borderId="58" xfId="4" applyFont="1" applyFill="1" applyBorder="1" applyAlignment="1" applyProtection="1">
      <alignment horizontal="center" vertical="center"/>
      <protection locked="0"/>
    </xf>
    <xf numFmtId="0" fontId="64" fillId="15" borderId="99" xfId="4" applyFont="1" applyFill="1" applyBorder="1" applyAlignment="1" applyProtection="1">
      <alignment horizontal="center" vertical="center"/>
      <protection locked="0"/>
    </xf>
    <xf numFmtId="0" fontId="64" fillId="15" borderId="125" xfId="4" applyFont="1" applyFill="1" applyBorder="1" applyAlignment="1" applyProtection="1">
      <alignment horizontal="center" vertical="center"/>
      <protection locked="0"/>
    </xf>
    <xf numFmtId="0" fontId="64" fillId="15" borderId="84" xfId="4" applyFont="1" applyFill="1" applyBorder="1" applyAlignment="1" applyProtection="1">
      <alignment horizontal="center" vertical="center"/>
      <protection locked="0"/>
    </xf>
    <xf numFmtId="0" fontId="60" fillId="0" borderId="5" xfId="4" applyFont="1" applyBorder="1" applyAlignment="1">
      <alignment horizontal="left" vertical="center" wrapText="1"/>
    </xf>
    <xf numFmtId="0" fontId="60" fillId="0" borderId="7" xfId="4" applyFont="1" applyBorder="1" applyAlignment="1">
      <alignment horizontal="left" vertical="center"/>
    </xf>
    <xf numFmtId="192" fontId="60" fillId="0" borderId="5" xfId="4" applyNumberFormat="1" applyFont="1" applyBorder="1" applyAlignment="1">
      <alignment horizontal="right" vertical="center"/>
    </xf>
    <xf numFmtId="192" fontId="60" fillId="0" borderId="7" xfId="4" applyNumberFormat="1" applyFont="1" applyBorder="1" applyAlignment="1">
      <alignment horizontal="right" vertical="center"/>
    </xf>
    <xf numFmtId="0" fontId="60" fillId="0" borderId="3" xfId="4" applyFont="1" applyBorder="1" applyAlignment="1">
      <alignment horizontal="left" vertical="center"/>
    </xf>
    <xf numFmtId="0" fontId="60" fillId="0" borderId="2" xfId="4" applyFont="1" applyBorder="1" applyAlignment="1">
      <alignment horizontal="left" vertical="center"/>
    </xf>
    <xf numFmtId="192" fontId="60" fillId="0" borderId="3" xfId="4" applyNumberFormat="1" applyFont="1" applyBorder="1" applyAlignment="1">
      <alignment horizontal="right" vertical="center"/>
    </xf>
    <xf numFmtId="192" fontId="60" fillId="0" borderId="2" xfId="4" applyNumberFormat="1" applyFont="1" applyBorder="1" applyAlignment="1">
      <alignment horizontal="right" vertical="center"/>
    </xf>
    <xf numFmtId="0" fontId="60" fillId="0" borderId="232" xfId="4" applyFont="1" applyBorder="1" applyAlignment="1">
      <alignment horizontal="left" vertical="center"/>
    </xf>
    <xf numFmtId="0" fontId="60" fillId="0" borderId="233" xfId="4" applyFont="1" applyBorder="1" applyAlignment="1">
      <alignment horizontal="left" vertical="center"/>
    </xf>
    <xf numFmtId="192" fontId="125" fillId="0" borderId="117" xfId="4" applyNumberFormat="1" applyFont="1" applyBorder="1" applyAlignment="1">
      <alignment horizontal="right" vertical="center"/>
    </xf>
    <xf numFmtId="192" fontId="125" fillId="0" borderId="233" xfId="4" applyNumberFormat="1" applyFont="1" applyBorder="1" applyAlignment="1">
      <alignment horizontal="right" vertical="center"/>
    </xf>
    <xf numFmtId="0" fontId="60" fillId="0" borderId="7" xfId="2" applyFont="1" applyBorder="1" applyAlignment="1" applyProtection="1">
      <alignment horizontal="distributed"/>
    </xf>
    <xf numFmtId="0" fontId="64" fillId="0" borderId="5" xfId="2" applyFont="1" applyBorder="1" applyAlignment="1" applyProtection="1">
      <alignment horizontal="left" vertical="center" wrapText="1"/>
    </xf>
    <xf numFmtId="0" fontId="64" fillId="0" borderId="7" xfId="2" applyFont="1" applyBorder="1" applyAlignment="1" applyProtection="1">
      <alignment horizontal="left" vertical="center" wrapText="1"/>
    </xf>
    <xf numFmtId="0" fontId="64" fillId="0" borderId="6" xfId="2" applyFont="1" applyBorder="1" applyAlignment="1" applyProtection="1">
      <alignment horizontal="left" vertical="center" wrapText="1"/>
    </xf>
    <xf numFmtId="0" fontId="64" fillId="2" borderId="5" xfId="2" applyFont="1" applyFill="1" applyBorder="1" applyAlignment="1" applyProtection="1">
      <alignment horizontal="center" vertical="center" wrapText="1"/>
      <protection locked="0"/>
    </xf>
    <xf numFmtId="0" fontId="64" fillId="2" borderId="7" xfId="2" applyFont="1" applyFill="1" applyBorder="1" applyAlignment="1" applyProtection="1">
      <alignment horizontal="center" vertical="center" wrapText="1"/>
      <protection locked="0"/>
    </xf>
    <xf numFmtId="0" fontId="64" fillId="2" borderId="6" xfId="2" applyFont="1" applyFill="1" applyBorder="1" applyAlignment="1" applyProtection="1">
      <alignment horizontal="center" vertical="center" wrapText="1"/>
      <protection locked="0"/>
    </xf>
    <xf numFmtId="0" fontId="64" fillId="0" borderId="0" xfId="2" applyFont="1" applyAlignment="1" applyProtection="1">
      <alignment horizontal="center" vertical="center"/>
    </xf>
    <xf numFmtId="0" fontId="64" fillId="0" borderId="3" xfId="2" applyFont="1" applyBorder="1" applyAlignment="1" applyProtection="1">
      <alignment horizontal="left" vertical="center" wrapText="1"/>
    </xf>
    <xf numFmtId="0" fontId="64" fillId="0" borderId="2" xfId="2" applyFont="1" applyBorder="1" applyAlignment="1" applyProtection="1">
      <alignment horizontal="left" vertical="center" wrapText="1"/>
    </xf>
    <xf numFmtId="0" fontId="64" fillId="0" borderId="4" xfId="2" applyFont="1" applyBorder="1" applyAlignment="1" applyProtection="1">
      <alignment horizontal="left" vertical="center" wrapText="1"/>
    </xf>
    <xf numFmtId="192" fontId="69" fillId="0" borderId="7" xfId="2" applyNumberFormat="1" applyFont="1" applyBorder="1" applyAlignment="1" applyProtection="1">
      <alignment horizontal="right" vertical="center"/>
    </xf>
    <xf numFmtId="0" fontId="66" fillId="0" borderId="0" xfId="2" applyFont="1" applyAlignment="1" applyProtection="1">
      <alignment horizontal="left" vertical="top" wrapText="1"/>
    </xf>
    <xf numFmtId="0" fontId="7" fillId="0" borderId="0" xfId="2" applyAlignment="1" applyProtection="1">
      <alignment horizontal="left" vertical="top" wrapText="1"/>
    </xf>
    <xf numFmtId="0" fontId="60" fillId="2" borderId="0" xfId="2" applyFont="1" applyFill="1" applyAlignment="1" applyProtection="1">
      <alignment horizontal="left" shrinkToFit="1"/>
      <protection locked="0"/>
    </xf>
    <xf numFmtId="0" fontId="60" fillId="0" borderId="0" xfId="2" applyFont="1" applyAlignment="1" applyProtection="1">
      <alignment horizontal="center" vertical="center"/>
    </xf>
    <xf numFmtId="0" fontId="60" fillId="0" borderId="10" xfId="2" applyFont="1" applyBorder="1" applyAlignment="1" applyProtection="1">
      <alignment horizontal="distributed"/>
    </xf>
    <xf numFmtId="38" fontId="69" fillId="7" borderId="5" xfId="2" applyNumberFormat="1" applyFont="1" applyFill="1" applyBorder="1" applyAlignment="1" applyProtection="1">
      <alignment horizontal="right"/>
    </xf>
    <xf numFmtId="38" fontId="69" fillId="7" borderId="7" xfId="2" applyNumberFormat="1" applyFont="1" applyFill="1" applyBorder="1" applyAlignment="1" applyProtection="1">
      <alignment horizontal="right"/>
    </xf>
    <xf numFmtId="38" fontId="69" fillId="7" borderId="6" xfId="2" applyNumberFormat="1" applyFont="1" applyFill="1" applyBorder="1" applyAlignment="1" applyProtection="1">
      <alignment horizontal="right"/>
    </xf>
    <xf numFmtId="192" fontId="69" fillId="7" borderId="7" xfId="2" applyNumberFormat="1" applyFont="1" applyFill="1" applyBorder="1" applyAlignment="1">
      <alignment horizontal="right" vertical="center"/>
    </xf>
    <xf numFmtId="192" fontId="69" fillId="7" borderId="7" xfId="2" applyNumberFormat="1" applyFont="1" applyFill="1" applyBorder="1" applyAlignment="1" applyProtection="1">
      <alignment horizontal="right" vertical="center"/>
    </xf>
    <xf numFmtId="192" fontId="69" fillId="2" borderId="7" xfId="2" applyNumberFormat="1" applyFont="1" applyFill="1" applyBorder="1" applyAlignment="1" applyProtection="1">
      <alignment horizontal="right" vertical="center"/>
      <protection locked="0"/>
    </xf>
    <xf numFmtId="0" fontId="76" fillId="8" borderId="7" xfId="2" applyFont="1" applyFill="1" applyBorder="1" applyAlignment="1" applyProtection="1">
      <alignment horizontal="left" vertical="center" wrapText="1"/>
    </xf>
    <xf numFmtId="0" fontId="76" fillId="8" borderId="6" xfId="2" applyFont="1" applyFill="1" applyBorder="1" applyAlignment="1" applyProtection="1">
      <alignment horizontal="left" vertical="center" wrapText="1"/>
    </xf>
    <xf numFmtId="0" fontId="64" fillId="0" borderId="8" xfId="2" applyFont="1" applyBorder="1" applyAlignment="1" applyProtection="1">
      <alignment horizontal="left" vertical="center" wrapText="1"/>
    </xf>
    <xf numFmtId="192" fontId="69" fillId="0" borderId="7" xfId="2" applyNumberFormat="1" applyFont="1" applyFill="1" applyBorder="1" applyAlignment="1" applyProtection="1">
      <alignment horizontal="right" vertical="center"/>
    </xf>
    <xf numFmtId="0" fontId="60" fillId="0" borderId="81" xfId="2" applyFont="1" applyBorder="1" applyAlignment="1" applyProtection="1">
      <alignment horizontal="left" vertical="center"/>
    </xf>
    <xf numFmtId="0" fontId="60" fillId="0" borderId="82" xfId="2" applyFont="1" applyBorder="1" applyAlignment="1" applyProtection="1">
      <alignment horizontal="left" vertical="center"/>
    </xf>
    <xf numFmtId="0" fontId="60" fillId="0" borderId="83" xfId="2" applyFont="1" applyBorder="1" applyAlignment="1" applyProtection="1">
      <alignment horizontal="left" vertical="center"/>
    </xf>
    <xf numFmtId="0" fontId="60" fillId="0" borderId="87" xfId="2" applyFont="1" applyBorder="1" applyAlignment="1" applyProtection="1">
      <alignment vertical="center" shrinkToFit="1"/>
    </xf>
    <xf numFmtId="0" fontId="60" fillId="0" borderId="135" xfId="2" applyFont="1" applyBorder="1" applyAlignment="1" applyProtection="1">
      <alignment vertical="center" shrinkToFit="1"/>
    </xf>
    <xf numFmtId="0" fontId="60" fillId="0" borderId="107" xfId="2" applyFont="1" applyBorder="1" applyAlignment="1" applyProtection="1">
      <alignment vertical="center" shrinkToFit="1"/>
    </xf>
    <xf numFmtId="0" fontId="60" fillId="0" borderId="11" xfId="2" applyFont="1" applyBorder="1" applyAlignment="1" applyProtection="1">
      <alignment vertical="center" shrinkToFit="1"/>
    </xf>
    <xf numFmtId="0" fontId="60" fillId="0" borderId="10" xfId="2" applyFont="1" applyBorder="1" applyAlignment="1" applyProtection="1">
      <alignment vertical="center" shrinkToFit="1"/>
    </xf>
    <xf numFmtId="0" fontId="60" fillId="0" borderId="62" xfId="2" applyFont="1" applyBorder="1" applyAlignment="1" applyProtection="1">
      <alignment vertical="center" shrinkToFit="1"/>
    </xf>
    <xf numFmtId="0" fontId="60" fillId="0" borderId="80" xfId="2" applyFont="1" applyBorder="1" applyAlignment="1" applyProtection="1">
      <alignment vertical="center" shrinkToFit="1"/>
    </xf>
    <xf numFmtId="0" fontId="60" fillId="0" borderId="125" xfId="2" applyFont="1" applyBorder="1" applyAlignment="1" applyProtection="1">
      <alignment vertical="center" shrinkToFit="1"/>
    </xf>
    <xf numFmtId="0" fontId="60" fillId="0" borderId="84" xfId="2" applyFont="1" applyBorder="1" applyAlignment="1" applyProtection="1">
      <alignment vertical="center" shrinkToFit="1"/>
    </xf>
    <xf numFmtId="0" fontId="60" fillId="0" borderId="5" xfId="2" applyFont="1" applyBorder="1" applyAlignment="1" applyProtection="1">
      <alignment horizontal="center" vertical="center"/>
    </xf>
    <xf numFmtId="0" fontId="60" fillId="0" borderId="7" xfId="2" applyFont="1" applyBorder="1" applyAlignment="1" applyProtection="1">
      <alignment horizontal="center" vertical="center"/>
    </xf>
    <xf numFmtId="0" fontId="60" fillId="0" borderId="6" xfId="2" applyFont="1" applyBorder="1" applyAlignment="1" applyProtection="1">
      <alignment horizontal="center" vertical="center"/>
    </xf>
    <xf numFmtId="0" fontId="60" fillId="0" borderId="177" xfId="2" applyFont="1" applyBorder="1" applyAlignment="1" applyProtection="1">
      <alignment horizontal="left" vertical="center"/>
    </xf>
    <xf numFmtId="0" fontId="60" fillId="0" borderId="178" xfId="2" applyFont="1" applyBorder="1" applyAlignment="1" applyProtection="1">
      <alignment horizontal="left" vertical="center"/>
    </xf>
    <xf numFmtId="0" fontId="60" fillId="0" borderId="179" xfId="2" applyFont="1" applyBorder="1" applyAlignment="1" applyProtection="1">
      <alignment horizontal="left" vertical="center"/>
    </xf>
    <xf numFmtId="0" fontId="87" fillId="0" borderId="0" xfId="4" applyFont="1" applyAlignment="1">
      <alignment horizontal="left" vertical="top" wrapText="1"/>
    </xf>
    <xf numFmtId="0" fontId="87" fillId="0" borderId="0" xfId="4" applyFont="1" applyAlignment="1">
      <alignment horizontal="left" vertical="top"/>
    </xf>
    <xf numFmtId="0" fontId="90" fillId="0" borderId="5" xfId="4" applyFont="1" applyBorder="1" applyAlignment="1">
      <alignment horizontal="left" vertical="center" wrapText="1"/>
    </xf>
    <xf numFmtId="0" fontId="90" fillId="0" borderId="7" xfId="4" applyFont="1" applyBorder="1" applyAlignment="1">
      <alignment horizontal="left" vertical="center" wrapText="1"/>
    </xf>
    <xf numFmtId="0" fontId="90" fillId="0" borderId="6" xfId="4" applyFont="1" applyBorder="1" applyAlignment="1">
      <alignment horizontal="left" vertical="center" wrapText="1"/>
    </xf>
    <xf numFmtId="0" fontId="87" fillId="0" borderId="0" xfId="5" applyFont="1" applyAlignment="1">
      <alignment horizontal="left" vertical="top" wrapText="1" shrinkToFit="1"/>
    </xf>
    <xf numFmtId="0" fontId="87" fillId="0" borderId="0" xfId="5" applyFont="1" applyAlignment="1">
      <alignment horizontal="left" vertical="top" shrinkToFit="1"/>
    </xf>
    <xf numFmtId="0" fontId="93" fillId="8" borderId="6" xfId="5" applyNumberFormat="1" applyFont="1" applyFill="1" applyBorder="1" applyAlignment="1" applyProtection="1">
      <alignment horizontal="left" vertical="center" shrinkToFit="1"/>
      <protection locked="0"/>
    </xf>
    <xf numFmtId="0" fontId="93" fillId="8" borderId="8" xfId="5" applyNumberFormat="1" applyFont="1" applyFill="1" applyBorder="1" applyAlignment="1" applyProtection="1">
      <alignment horizontal="left" vertical="center" shrinkToFit="1"/>
      <protection locked="0"/>
    </xf>
    <xf numFmtId="0" fontId="87" fillId="0" borderId="14" xfId="5" applyFont="1" applyBorder="1" applyAlignment="1" applyProtection="1">
      <alignment horizontal="left" vertical="center" shrinkToFit="1"/>
      <protection locked="0"/>
    </xf>
    <xf numFmtId="0" fontId="87" fillId="0" borderId="50" xfId="5" applyFont="1" applyBorder="1" applyAlignment="1">
      <alignment horizontal="center" vertical="center" shrinkToFit="1"/>
    </xf>
    <xf numFmtId="0" fontId="87" fillId="0" borderId="51" xfId="5" applyFont="1" applyBorder="1" applyAlignment="1">
      <alignment horizontal="center" vertical="center" shrinkToFit="1"/>
    </xf>
    <xf numFmtId="0" fontId="87" fillId="8" borderId="197" xfId="5" applyNumberFormat="1" applyFont="1" applyFill="1" applyBorder="1" applyAlignment="1">
      <alignment horizontal="left" vertical="center" shrinkToFit="1"/>
    </xf>
    <xf numFmtId="0" fontId="87" fillId="8" borderId="181" xfId="5" applyNumberFormat="1" applyFont="1" applyFill="1" applyBorder="1" applyAlignment="1">
      <alignment horizontal="left" vertical="center" shrinkToFit="1"/>
    </xf>
    <xf numFmtId="0" fontId="87" fillId="0" borderId="8" xfId="5" applyFont="1" applyBorder="1" applyAlignment="1" applyProtection="1">
      <alignment horizontal="left" vertical="center" shrinkToFit="1"/>
      <protection locked="0"/>
    </xf>
    <xf numFmtId="0" fontId="87" fillId="0" borderId="5" xfId="5" applyFont="1" applyBorder="1" applyAlignment="1" applyProtection="1">
      <alignment horizontal="left" vertical="center" shrinkToFit="1"/>
      <protection locked="0"/>
    </xf>
    <xf numFmtId="0" fontId="87" fillId="0" borderId="7" xfId="5" applyFont="1" applyBorder="1" applyAlignment="1" applyProtection="1">
      <alignment horizontal="left" vertical="center" shrinkToFit="1"/>
      <protection locked="0"/>
    </xf>
    <xf numFmtId="0" fontId="87" fillId="0" borderId="6" xfId="5" applyFont="1" applyBorder="1" applyAlignment="1" applyProtection="1">
      <alignment horizontal="left" vertical="center" shrinkToFit="1"/>
      <protection locked="0"/>
    </xf>
    <xf numFmtId="0" fontId="87" fillId="0" borderId="6" xfId="5" applyNumberFormat="1" applyFont="1" applyBorder="1" applyAlignment="1" applyProtection="1">
      <alignment horizontal="left" vertical="center" shrinkToFit="1"/>
      <protection locked="0"/>
    </xf>
    <xf numFmtId="0" fontId="87" fillId="0" borderId="8" xfId="5" applyNumberFormat="1" applyFont="1" applyBorder="1" applyAlignment="1" applyProtection="1">
      <alignment horizontal="left" vertical="center" shrinkToFit="1"/>
      <protection locked="0"/>
    </xf>
    <xf numFmtId="38" fontId="87" fillId="0" borderId="185" xfId="5" applyNumberFormat="1" applyFont="1" applyBorder="1" applyAlignment="1" applyProtection="1">
      <alignment horizontal="center" vertical="center" shrinkToFit="1"/>
    </xf>
    <xf numFmtId="38" fontId="87" fillId="0" borderId="189" xfId="5" applyNumberFormat="1" applyFont="1" applyBorder="1" applyAlignment="1" applyProtection="1">
      <alignment horizontal="center" vertical="center" shrinkToFit="1"/>
    </xf>
    <xf numFmtId="38" fontId="87" fillId="0" borderId="191" xfId="5" applyNumberFormat="1" applyFont="1" applyBorder="1" applyAlignment="1" applyProtection="1">
      <alignment horizontal="center" vertical="center" shrinkToFit="1"/>
    </xf>
    <xf numFmtId="0" fontId="93" fillId="8" borderId="6" xfId="5" applyNumberFormat="1" applyFont="1" applyFill="1" applyBorder="1" applyAlignment="1" applyProtection="1">
      <alignment horizontal="left" vertical="center" wrapText="1" shrinkToFit="1"/>
      <protection locked="0"/>
    </xf>
    <xf numFmtId="0" fontId="93" fillId="0" borderId="6" xfId="5" applyNumberFormat="1" applyFont="1" applyBorder="1" applyAlignment="1" applyProtection="1">
      <alignment horizontal="left" vertical="center" shrinkToFit="1"/>
      <protection locked="0"/>
    </xf>
    <xf numFmtId="0" fontId="93" fillId="0" borderId="8" xfId="5" applyNumberFormat="1" applyFont="1" applyBorder="1" applyAlignment="1" applyProtection="1">
      <alignment horizontal="left" vertical="center" shrinkToFit="1"/>
      <protection locked="0"/>
    </xf>
    <xf numFmtId="0" fontId="87" fillId="0" borderId="9" xfId="5" applyFont="1" applyBorder="1" applyAlignment="1" applyProtection="1">
      <alignment horizontal="left" vertical="center" shrinkToFit="1"/>
      <protection locked="0"/>
    </xf>
    <xf numFmtId="38" fontId="87" fillId="8" borderId="183" xfId="5" applyNumberFormat="1" applyFont="1" applyFill="1" applyBorder="1" applyAlignment="1" applyProtection="1">
      <alignment horizontal="center" vertical="center" shrinkToFit="1"/>
    </xf>
    <xf numFmtId="38" fontId="87" fillId="8" borderId="187" xfId="5" applyNumberFormat="1" applyFont="1" applyFill="1" applyBorder="1" applyAlignment="1" applyProtection="1">
      <alignment horizontal="center" vertical="center" shrinkToFit="1"/>
    </xf>
    <xf numFmtId="0" fontId="87" fillId="8" borderId="183" xfId="5" applyFont="1" applyFill="1" applyBorder="1" applyAlignment="1" applyProtection="1">
      <alignment horizontal="center" vertical="center" shrinkToFit="1"/>
    </xf>
    <xf numFmtId="0" fontId="87" fillId="8" borderId="187" xfId="5" applyFont="1" applyFill="1" applyBorder="1" applyAlignment="1" applyProtection="1">
      <alignment horizontal="center" vertical="center" shrinkToFit="1"/>
    </xf>
    <xf numFmtId="0" fontId="87" fillId="8" borderId="190" xfId="5" applyFont="1" applyFill="1" applyBorder="1" applyAlignment="1" applyProtection="1">
      <alignment horizontal="center" vertical="center" shrinkToFit="1"/>
    </xf>
    <xf numFmtId="38" fontId="87" fillId="0" borderId="184" xfId="5" applyNumberFormat="1" applyFont="1" applyBorder="1" applyAlignment="1" applyProtection="1">
      <alignment horizontal="center" vertical="center" shrinkToFit="1"/>
    </xf>
    <xf numFmtId="38" fontId="87" fillId="0" borderId="188" xfId="5" applyNumberFormat="1" applyFont="1" applyBorder="1" applyAlignment="1" applyProtection="1">
      <alignment horizontal="center" vertical="center" shrinkToFit="1"/>
    </xf>
    <xf numFmtId="38" fontId="87" fillId="0" borderId="196" xfId="5" applyNumberFormat="1" applyFont="1" applyBorder="1" applyAlignment="1" applyProtection="1">
      <alignment horizontal="center" vertical="center" shrinkToFit="1"/>
    </xf>
    <xf numFmtId="38" fontId="87" fillId="0" borderId="91" xfId="5" applyNumberFormat="1" applyFont="1" applyBorder="1" applyAlignment="1" applyProtection="1">
      <alignment horizontal="center" vertical="center" shrinkToFit="1"/>
    </xf>
    <xf numFmtId="0" fontId="85" fillId="8" borderId="55" xfId="5" applyFont="1" applyFill="1" applyBorder="1" applyAlignment="1">
      <alignment horizontal="center" vertical="center"/>
    </xf>
    <xf numFmtId="0" fontId="85" fillId="8" borderId="56" xfId="5" applyFont="1" applyFill="1" applyBorder="1" applyAlignment="1">
      <alignment horizontal="center" vertical="center"/>
    </xf>
    <xf numFmtId="0" fontId="85" fillId="8" borderId="87" xfId="5" applyFont="1" applyFill="1" applyBorder="1" applyAlignment="1">
      <alignment horizontal="center" vertical="center"/>
    </xf>
    <xf numFmtId="0" fontId="85" fillId="8" borderId="57" xfId="5" applyFont="1" applyFill="1" applyBorder="1" applyAlignment="1">
      <alignment horizontal="center" vertical="center"/>
    </xf>
    <xf numFmtId="0" fontId="85" fillId="8" borderId="106" xfId="4" applyFont="1" applyFill="1" applyBorder="1" applyAlignment="1">
      <alignment horizontal="center" vertical="center"/>
    </xf>
    <xf numFmtId="0" fontId="85" fillId="8" borderId="54" xfId="4" applyFont="1" applyFill="1" applyBorder="1" applyAlignment="1">
      <alignment horizontal="center" vertical="center"/>
    </xf>
    <xf numFmtId="0" fontId="85" fillId="8" borderId="135" xfId="4" applyFont="1" applyFill="1" applyBorder="1" applyAlignment="1">
      <alignment horizontal="center" vertical="center"/>
    </xf>
    <xf numFmtId="0" fontId="85" fillId="8" borderId="107" xfId="4" applyFont="1" applyFill="1" applyBorder="1" applyAlignment="1">
      <alignment horizontal="center" vertical="center"/>
    </xf>
    <xf numFmtId="0" fontId="90" fillId="8" borderId="7" xfId="5" applyFont="1" applyFill="1" applyBorder="1" applyAlignment="1">
      <alignment horizontal="center" vertical="center" wrapText="1"/>
    </xf>
    <xf numFmtId="0" fontId="90" fillId="8" borderId="6" xfId="5" applyFont="1" applyFill="1" applyBorder="1" applyAlignment="1">
      <alignment horizontal="center" vertical="center" wrapText="1"/>
    </xf>
    <xf numFmtId="0" fontId="90" fillId="8" borderId="6" xfId="6" applyFont="1" applyFill="1" applyBorder="1" applyAlignment="1">
      <alignment horizontal="center" vertical="center" wrapText="1" shrinkToFit="1"/>
    </xf>
    <xf numFmtId="0" fontId="90" fillId="8" borderId="8" xfId="6" applyFont="1" applyFill="1" applyBorder="1" applyAlignment="1">
      <alignment horizontal="center" vertical="center" wrapText="1" shrinkToFit="1"/>
    </xf>
    <xf numFmtId="0" fontId="90" fillId="8" borderId="3" xfId="6" applyFont="1" applyFill="1" applyBorder="1" applyAlignment="1">
      <alignment horizontal="center" vertical="center" wrapText="1" shrinkToFit="1"/>
    </xf>
    <xf numFmtId="0" fontId="90" fillId="8" borderId="13" xfId="6" applyFont="1" applyFill="1" applyBorder="1" applyAlignment="1">
      <alignment horizontal="center" vertical="center" wrapText="1" shrinkToFit="1"/>
    </xf>
    <xf numFmtId="0" fontId="90" fillId="8" borderId="11" xfId="6" applyFont="1" applyFill="1" applyBorder="1" applyAlignment="1">
      <alignment horizontal="center" vertical="center" wrapText="1" shrinkToFit="1"/>
    </xf>
    <xf numFmtId="0" fontId="90" fillId="10" borderId="91" xfId="6" applyFont="1" applyFill="1" applyBorder="1" applyAlignment="1">
      <alignment horizontal="center" vertical="center" wrapText="1" shrinkToFit="1"/>
    </xf>
    <xf numFmtId="0" fontId="90" fillId="8" borderId="133" xfId="6" applyFont="1" applyFill="1" applyBorder="1" applyAlignment="1">
      <alignment horizontal="center" vertical="center" wrapText="1" shrinkToFit="1"/>
    </xf>
    <xf numFmtId="0" fontId="90" fillId="8" borderId="164" xfId="6" applyFont="1" applyFill="1" applyBorder="1" applyAlignment="1">
      <alignment horizontal="center" vertical="center" wrapText="1" shrinkToFit="1"/>
    </xf>
    <xf numFmtId="0" fontId="90" fillId="8" borderId="5" xfId="6" applyFont="1" applyFill="1" applyBorder="1" applyAlignment="1">
      <alignment horizontal="center" vertical="center" shrinkToFit="1"/>
    </xf>
    <xf numFmtId="0" fontId="90" fillId="8" borderId="7" xfId="6" applyFont="1" applyFill="1" applyBorder="1" applyAlignment="1">
      <alignment horizontal="center" vertical="center" shrinkToFit="1"/>
    </xf>
    <xf numFmtId="0" fontId="90" fillId="8" borderId="1" xfId="5" applyFont="1" applyFill="1" applyBorder="1" applyAlignment="1">
      <alignment horizontal="center" vertical="center" wrapText="1"/>
    </xf>
    <xf numFmtId="0" fontId="90" fillId="8" borderId="9" xfId="5" applyFont="1" applyFill="1" applyBorder="1" applyAlignment="1">
      <alignment horizontal="center" vertical="center" wrapText="1"/>
    </xf>
    <xf numFmtId="0" fontId="87" fillId="0" borderId="6" xfId="5" applyFont="1" applyBorder="1" applyAlignment="1">
      <alignment horizontal="center" vertical="center" wrapText="1" shrinkToFit="1"/>
    </xf>
    <xf numFmtId="0" fontId="87" fillId="0" borderId="8" xfId="5" applyFont="1" applyBorder="1" applyAlignment="1">
      <alignment horizontal="center" vertical="center" wrapText="1" shrinkToFit="1"/>
    </xf>
    <xf numFmtId="0" fontId="89" fillId="8" borderId="108" xfId="5" applyFont="1" applyFill="1" applyBorder="1" applyAlignment="1">
      <alignment horizontal="center" vertical="center"/>
    </xf>
    <xf numFmtId="0" fontId="89" fillId="8" borderId="62" xfId="5" applyFont="1" applyFill="1" applyBorder="1" applyAlignment="1">
      <alignment horizontal="center" vertical="center"/>
    </xf>
    <xf numFmtId="0" fontId="89" fillId="8" borderId="5" xfId="4" applyFont="1" applyFill="1" applyBorder="1" applyAlignment="1">
      <alignment horizontal="center" vertical="center"/>
    </xf>
    <xf numFmtId="0" fontId="89" fillId="8" borderId="7" xfId="4" applyFont="1" applyFill="1" applyBorder="1" applyAlignment="1">
      <alignment horizontal="center" vertical="center"/>
    </xf>
    <xf numFmtId="0" fontId="89" fillId="8" borderId="6" xfId="4" applyFont="1" applyFill="1" applyBorder="1" applyAlignment="1">
      <alignment horizontal="center" vertical="center"/>
    </xf>
    <xf numFmtId="0" fontId="90" fillId="8" borderId="90" xfId="6" applyFont="1" applyFill="1" applyBorder="1" applyAlignment="1">
      <alignment horizontal="center" vertical="center" wrapText="1" shrinkToFit="1"/>
    </xf>
    <xf numFmtId="0" fontId="82" fillId="0" borderId="88" xfId="5" applyFont="1" applyBorder="1" applyAlignment="1">
      <alignment horizontal="center" vertical="center"/>
    </xf>
    <xf numFmtId="0" fontId="82" fillId="0" borderId="85" xfId="5" applyFont="1" applyBorder="1" applyAlignment="1">
      <alignment horizontal="center" vertical="center"/>
    </xf>
    <xf numFmtId="0" fontId="82" fillId="0" borderId="103" xfId="5" applyFont="1" applyBorder="1" applyAlignment="1">
      <alignment horizontal="center" vertical="center"/>
    </xf>
    <xf numFmtId="0" fontId="83" fillId="0" borderId="54" xfId="4" applyFont="1" applyBorder="1" applyAlignment="1">
      <alignment horizontal="center" vertical="center" wrapText="1"/>
    </xf>
    <xf numFmtId="0" fontId="83" fillId="0" borderId="58" xfId="4" applyFont="1" applyBorder="1" applyAlignment="1">
      <alignment horizontal="center" vertical="center" wrapText="1"/>
    </xf>
    <xf numFmtId="0" fontId="83" fillId="0" borderId="0" xfId="4" applyFont="1" applyAlignment="1">
      <alignment horizontal="center" vertical="center" wrapText="1"/>
    </xf>
    <xf numFmtId="0" fontId="83" fillId="0" borderId="122" xfId="4" applyFont="1" applyBorder="1" applyAlignment="1">
      <alignment horizontal="center" vertical="center" wrapText="1"/>
    </xf>
    <xf numFmtId="0" fontId="83" fillId="0" borderId="125" xfId="4" applyFont="1" applyBorder="1" applyAlignment="1">
      <alignment horizontal="center" vertical="center" wrapText="1"/>
    </xf>
    <xf numFmtId="0" fontId="83" fillId="0" borderId="84" xfId="4" applyFont="1" applyBorder="1" applyAlignment="1">
      <alignment horizontal="center" vertical="center" wrapText="1"/>
    </xf>
    <xf numFmtId="0" fontId="85" fillId="0" borderId="0" xfId="5" applyFont="1" applyAlignment="1">
      <alignment horizontal="left" vertical="center"/>
    </xf>
    <xf numFmtId="0" fontId="87" fillId="0" borderId="8" xfId="5" applyFont="1" applyBorder="1" applyAlignment="1">
      <alignment horizontal="center" vertical="center"/>
    </xf>
    <xf numFmtId="0" fontId="87" fillId="0" borderId="8" xfId="5" applyFont="1" applyBorder="1" applyAlignment="1">
      <alignment horizontal="center" vertical="center" wrapText="1"/>
    </xf>
    <xf numFmtId="0" fontId="90" fillId="10" borderId="8" xfId="6" applyFont="1" applyFill="1" applyBorder="1" applyAlignment="1">
      <alignment horizontal="center" vertical="center" wrapText="1" shrinkToFit="1"/>
    </xf>
    <xf numFmtId="0" fontId="90" fillId="8" borderId="60" xfId="6" applyFont="1" applyFill="1" applyBorder="1" applyAlignment="1">
      <alignment horizontal="center" vertical="center" wrapText="1" shrinkToFit="1"/>
    </xf>
    <xf numFmtId="0" fontId="90" fillId="8" borderId="5" xfId="5" applyFont="1" applyFill="1" applyBorder="1" applyAlignment="1">
      <alignment horizontal="center" vertical="center" wrapText="1"/>
    </xf>
    <xf numFmtId="0" fontId="60" fillId="0" borderId="130" xfId="2" applyFont="1" applyBorder="1" applyAlignment="1">
      <alignment horizontal="center" vertical="center"/>
    </xf>
    <xf numFmtId="0" fontId="60" fillId="0" borderId="137" xfId="2" applyFont="1" applyBorder="1" applyAlignment="1">
      <alignment horizontal="center" vertical="center"/>
    </xf>
    <xf numFmtId="0" fontId="60" fillId="0" borderId="134" xfId="2" applyFont="1" applyBorder="1" applyAlignment="1">
      <alignment horizontal="center" vertical="center"/>
    </xf>
    <xf numFmtId="0" fontId="60" fillId="0" borderId="0" xfId="2" applyFont="1" applyAlignment="1">
      <alignment vertical="top" wrapText="1"/>
    </xf>
    <xf numFmtId="0" fontId="60" fillId="0" borderId="0" xfId="2" applyFont="1" applyAlignment="1">
      <alignment vertical="top"/>
    </xf>
    <xf numFmtId="0" fontId="60" fillId="0" borderId="50" xfId="2" applyFont="1" applyBorder="1" applyAlignment="1">
      <alignment horizontal="center" vertical="center"/>
    </xf>
    <xf numFmtId="0" fontId="60" fillId="0" borderId="52" xfId="2" applyFont="1" applyBorder="1" applyAlignment="1">
      <alignment horizontal="center" vertical="center"/>
    </xf>
    <xf numFmtId="0" fontId="60" fillId="0" borderId="160" xfId="2" applyFont="1" applyBorder="1" applyAlignment="1">
      <alignment horizontal="center" vertical="center"/>
    </xf>
    <xf numFmtId="0" fontId="60" fillId="0" borderId="81" xfId="2" applyFont="1" applyBorder="1" applyAlignment="1">
      <alignment horizontal="center" vertical="center"/>
    </xf>
    <xf numFmtId="0" fontId="60" fillId="0" borderId="161" xfId="2" applyFont="1" applyBorder="1" applyAlignment="1">
      <alignment horizontal="center" vertical="center"/>
    </xf>
    <xf numFmtId="0" fontId="60" fillId="0" borderId="82" xfId="2" applyFont="1" applyBorder="1" applyAlignment="1">
      <alignment horizontal="center" vertical="center"/>
    </xf>
    <xf numFmtId="0" fontId="60" fillId="0" borderId="161" xfId="2" applyFont="1" applyBorder="1" applyAlignment="1">
      <alignment horizontal="center" vertical="center" wrapText="1"/>
    </xf>
    <xf numFmtId="0" fontId="60" fillId="0" borderId="82" xfId="2" applyFont="1" applyBorder="1" applyAlignment="1">
      <alignment horizontal="center" vertical="center" wrapText="1"/>
    </xf>
    <xf numFmtId="0" fontId="60" fillId="0" borderId="198" xfId="2" applyFont="1" applyBorder="1" applyAlignment="1">
      <alignment horizontal="center" vertical="center" wrapText="1"/>
    </xf>
    <xf numFmtId="0" fontId="60" fillId="0" borderId="83" xfId="2" applyFont="1" applyBorder="1" applyAlignment="1">
      <alignment horizontal="center" vertical="center" wrapText="1"/>
    </xf>
    <xf numFmtId="0" fontId="60" fillId="0" borderId="7" xfId="2" applyFont="1" applyBorder="1" applyAlignment="1" applyProtection="1">
      <alignment horizontal="distributed" vertical="center"/>
    </xf>
    <xf numFmtId="0" fontId="67" fillId="0" borderId="0" xfId="2" applyFont="1" applyAlignment="1" applyProtection="1">
      <alignment horizontal="left" vertical="top" wrapText="1"/>
    </xf>
    <xf numFmtId="0" fontId="60" fillId="0" borderId="0" xfId="2" applyFont="1" applyAlignment="1" applyProtection="1">
      <alignment horizontal="left" vertical="center" wrapText="1"/>
    </xf>
    <xf numFmtId="0" fontId="60" fillId="2" borderId="0" xfId="2" applyFont="1" applyFill="1" applyAlignment="1" applyProtection="1">
      <alignment horizontal="left" vertical="center" shrinkToFit="1"/>
      <protection locked="0"/>
    </xf>
    <xf numFmtId="0" fontId="60" fillId="0" borderId="10" xfId="2" applyFont="1" applyBorder="1" applyAlignment="1" applyProtection="1">
      <alignment horizontal="distributed" vertical="center"/>
    </xf>
    <xf numFmtId="0" fontId="66" fillId="0" borderId="0" xfId="2" applyFont="1" applyAlignment="1" applyProtection="1">
      <alignment horizontal="left" vertical="center" wrapText="1"/>
    </xf>
    <xf numFmtId="0" fontId="64" fillId="2" borderId="8" xfId="2" applyFont="1" applyFill="1" applyBorder="1" applyAlignment="1" applyProtection="1">
      <alignment horizontal="center" vertical="center"/>
      <protection locked="0"/>
    </xf>
    <xf numFmtId="0" fontId="66" fillId="0" borderId="8" xfId="2" applyFont="1" applyBorder="1" applyAlignment="1" applyProtection="1">
      <alignment horizontal="left" vertical="center" wrapText="1"/>
    </xf>
    <xf numFmtId="0" fontId="64" fillId="0" borderId="5" xfId="2" applyFont="1" applyBorder="1" applyAlignment="1" applyProtection="1">
      <alignment horizontal="center" vertical="center" wrapText="1"/>
    </xf>
    <xf numFmtId="0" fontId="64" fillId="0" borderId="7" xfId="2" applyFont="1" applyBorder="1" applyAlignment="1" applyProtection="1">
      <alignment horizontal="center" vertical="center" wrapText="1"/>
    </xf>
    <xf numFmtId="0" fontId="64" fillId="0" borderId="6" xfId="2" applyFont="1" applyBorder="1" applyAlignment="1" applyProtection="1">
      <alignment horizontal="center" vertical="center" wrapText="1"/>
    </xf>
    <xf numFmtId="0" fontId="106" fillId="8" borderId="3" xfId="2" applyFont="1" applyFill="1" applyBorder="1" applyAlignment="1" applyProtection="1">
      <alignment horizontal="left" vertical="center" wrapText="1"/>
    </xf>
    <xf numFmtId="0" fontId="106" fillId="8" borderId="2" xfId="2" applyFont="1" applyFill="1" applyBorder="1" applyAlignment="1" applyProtection="1">
      <alignment horizontal="left" vertical="center" wrapText="1"/>
    </xf>
    <xf numFmtId="0" fontId="106" fillId="8" borderId="4" xfId="2" applyFont="1" applyFill="1" applyBorder="1" applyAlignment="1" applyProtection="1">
      <alignment horizontal="left" vertical="center" wrapText="1"/>
    </xf>
    <xf numFmtId="0" fontId="106" fillId="2" borderId="11" xfId="2" applyFont="1" applyFill="1" applyBorder="1" applyProtection="1">
      <alignment vertical="center"/>
      <protection locked="0"/>
    </xf>
    <xf numFmtId="0" fontId="106" fillId="2" borderId="10" xfId="2" applyFont="1" applyFill="1" applyBorder="1" applyProtection="1">
      <alignment vertical="center"/>
      <protection locked="0"/>
    </xf>
    <xf numFmtId="0" fontId="106" fillId="2" borderId="12" xfId="2" applyFont="1" applyFill="1" applyBorder="1" applyProtection="1">
      <alignment vertical="center"/>
      <protection locked="0"/>
    </xf>
    <xf numFmtId="0" fontId="64" fillId="8" borderId="81" xfId="2" applyFont="1" applyFill="1" applyBorder="1" applyAlignment="1" applyProtection="1">
      <alignment horizontal="center" vertical="center"/>
    </xf>
    <xf numFmtId="0" fontId="64" fillId="8" borderId="82" xfId="2" applyFont="1" applyFill="1" applyBorder="1" applyAlignment="1" applyProtection="1">
      <alignment horizontal="center" vertical="center"/>
    </xf>
    <xf numFmtId="0" fontId="60" fillId="2" borderId="100" xfId="2" applyFont="1" applyFill="1" applyBorder="1" applyAlignment="1" applyProtection="1">
      <alignment vertical="center" shrinkToFit="1"/>
      <protection locked="0"/>
    </xf>
    <xf numFmtId="0" fontId="60" fillId="2" borderId="82" xfId="2" applyFont="1" applyFill="1" applyBorder="1" applyAlignment="1" applyProtection="1">
      <alignment vertical="center" shrinkToFit="1"/>
      <protection locked="0"/>
    </xf>
    <xf numFmtId="0" fontId="60" fillId="2" borderId="83" xfId="2" applyFont="1" applyFill="1" applyBorder="1" applyAlignment="1" applyProtection="1">
      <alignment vertical="center" shrinkToFit="1"/>
      <protection locked="0"/>
    </xf>
    <xf numFmtId="0" fontId="106" fillId="8" borderId="16" xfId="2" applyFont="1" applyFill="1" applyBorder="1" applyAlignment="1" applyProtection="1">
      <alignment horizontal="left" vertical="center" wrapText="1"/>
    </xf>
    <xf numFmtId="0" fontId="106" fillId="8" borderId="25" xfId="2" applyFont="1" applyFill="1" applyBorder="1" applyAlignment="1" applyProtection="1">
      <alignment horizontal="left" vertical="center" wrapText="1"/>
    </xf>
    <xf numFmtId="0" fontId="106" fillId="8" borderId="17" xfId="2" applyFont="1" applyFill="1" applyBorder="1" applyAlignment="1" applyProtection="1">
      <alignment horizontal="left" vertical="center" wrapText="1"/>
    </xf>
    <xf numFmtId="0" fontId="106" fillId="2" borderId="5" xfId="2" applyFont="1" applyFill="1" applyBorder="1" applyProtection="1">
      <alignment vertical="center"/>
      <protection locked="0"/>
    </xf>
    <xf numFmtId="0" fontId="106" fillId="2" borderId="7" xfId="2" applyFont="1" applyFill="1" applyBorder="1" applyProtection="1">
      <alignment vertical="center"/>
      <protection locked="0"/>
    </xf>
    <xf numFmtId="0" fontId="106" fillId="2" borderId="6" xfId="2" applyFont="1" applyFill="1" applyBorder="1" applyProtection="1">
      <alignment vertical="center"/>
      <protection locked="0"/>
    </xf>
    <xf numFmtId="0" fontId="64" fillId="8" borderId="90" xfId="2" applyFont="1" applyFill="1" applyBorder="1" applyAlignment="1" applyProtection="1">
      <alignment horizontal="center" vertical="center"/>
    </xf>
    <xf numFmtId="0" fontId="64" fillId="8" borderId="8" xfId="2" applyFont="1" applyFill="1" applyBorder="1" applyAlignment="1" applyProtection="1">
      <alignment horizontal="center" vertical="center"/>
    </xf>
    <xf numFmtId="0" fontId="60" fillId="2" borderId="12" xfId="2" applyFont="1" applyFill="1" applyBorder="1" applyAlignment="1" applyProtection="1">
      <alignment vertical="center" shrinkToFit="1"/>
      <protection locked="0"/>
    </xf>
    <xf numFmtId="0" fontId="60" fillId="2" borderId="9" xfId="2" applyFont="1" applyFill="1" applyBorder="1" applyAlignment="1" applyProtection="1">
      <alignment vertical="center" shrinkToFit="1"/>
      <protection locked="0"/>
    </xf>
    <xf numFmtId="0" fontId="60" fillId="2" borderId="199" xfId="2" applyFont="1" applyFill="1" applyBorder="1" applyAlignment="1" applyProtection="1">
      <alignment vertical="center" shrinkToFit="1"/>
      <protection locked="0"/>
    </xf>
    <xf numFmtId="0" fontId="104" fillId="8" borderId="0" xfId="2" applyFont="1" applyFill="1" applyAlignment="1" applyProtection="1">
      <alignment horizontal="right" vertical="center" shrinkToFit="1"/>
    </xf>
    <xf numFmtId="0" fontId="104" fillId="8" borderId="0" xfId="2" applyFont="1" applyFill="1" applyAlignment="1" applyProtection="1">
      <alignment horizontal="center" vertical="center"/>
    </xf>
    <xf numFmtId="0" fontId="64" fillId="8" borderId="55" xfId="2" applyFont="1" applyFill="1" applyBorder="1" applyAlignment="1" applyProtection="1">
      <alignment horizontal="center" vertical="center"/>
    </xf>
    <xf numFmtId="0" fontId="64" fillId="8" borderId="56" xfId="2" applyFont="1" applyFill="1" applyBorder="1" applyAlignment="1" applyProtection="1">
      <alignment horizontal="center" vertical="center"/>
    </xf>
  </cellXfs>
  <cellStyles count="9">
    <cellStyle name="桁区切り" xfId="1" builtinId="6"/>
    <cellStyle name="桁区切り 2" xfId="3" xr:uid="{BEFC7D61-4258-415A-9F7A-98882CFBB538}"/>
    <cellStyle name="標準" xfId="0" builtinId="0"/>
    <cellStyle name="標準 2 3" xfId="6" xr:uid="{C3556A08-917E-40CA-BE3C-329C2C46FC4C}"/>
    <cellStyle name="標準 3" xfId="4" xr:uid="{D9981AB8-B7D1-40FC-9A66-21A9B22BD144}"/>
    <cellStyle name="標準 3 2" xfId="7" xr:uid="{0FE6072F-B02E-42C8-9775-CAA13A8A8FD2}"/>
    <cellStyle name="標準 4" xfId="8" xr:uid="{BBA19A37-C468-4FDF-AA98-B5435B0C21DF}"/>
    <cellStyle name="標準 4 2" xfId="2" xr:uid="{779A6857-3F95-450B-AFA7-21CBB90FE4C2}"/>
    <cellStyle name="標準_賃金改善内訳表" xfId="5" xr:uid="{A893CC8D-8287-462D-8D3F-AC84E60AE7CB}"/>
  </cellStyles>
  <dxfs count="2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108DD136-AF32-4B5B-9EE4-A3167AA4D8D8}"/>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0621C620-8BB1-41BB-B1F0-0BAE68B1770C}"/>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C71A4DF4-1E51-435C-9802-1C3DA1991EB0}"/>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ADE09895-2973-412E-8F1A-734820AEDC0F}"/>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5550A135-F64E-4F47-A913-86BF31ABE2C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026D8420-6021-41D9-90A2-A21077473BEF}"/>
            </a:ext>
          </a:extLst>
        </xdr:cNvPr>
        <xdr:cNvSpPr/>
      </xdr:nvSpPr>
      <xdr:spPr>
        <a:xfrm>
          <a:off x="4707990" y="567186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4251196E-74FF-4EBA-A85E-CB810D11D274}"/>
            </a:ext>
          </a:extLst>
        </xdr:cNvPr>
        <xdr:cNvSpPr/>
      </xdr:nvSpPr>
      <xdr:spPr>
        <a:xfrm>
          <a:off x="4727680" y="914399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8B42844D-EA45-4069-B634-46184C634648}"/>
            </a:ext>
          </a:extLst>
        </xdr:cNvPr>
        <xdr:cNvSpPr txBox="1"/>
      </xdr:nvSpPr>
      <xdr:spPr>
        <a:xfrm>
          <a:off x="2062843" y="860923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168089</xdr:colOff>
      <xdr:row>0</xdr:row>
      <xdr:rowOff>123264</xdr:rowOff>
    </xdr:from>
    <xdr:ext cx="5020236" cy="1567417"/>
    <xdr:sp macro="" textlink="">
      <xdr:nvSpPr>
        <xdr:cNvPr id="2" name="テキスト ボックス 1">
          <a:extLst>
            <a:ext uri="{FF2B5EF4-FFF2-40B4-BE49-F238E27FC236}">
              <a16:creationId xmlns:a16="http://schemas.microsoft.com/office/drawing/2014/main" id="{133452F1-BA7D-43BE-A040-DB29DD440321}"/>
            </a:ext>
          </a:extLst>
        </xdr:cNvPr>
        <xdr:cNvSpPr txBox="1"/>
      </xdr:nvSpPr>
      <xdr:spPr>
        <a:xfrm>
          <a:off x="9464489" y="123264"/>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5020236" cy="864660"/>
    <xdr:sp macro="" textlink="">
      <xdr:nvSpPr>
        <xdr:cNvPr id="2" name="テキスト ボックス 1">
          <a:extLst>
            <a:ext uri="{FF2B5EF4-FFF2-40B4-BE49-F238E27FC236}">
              <a16:creationId xmlns:a16="http://schemas.microsoft.com/office/drawing/2014/main" id="{F54D5495-8C36-41B1-B13D-DB5652C1EA98}"/>
            </a:ext>
          </a:extLst>
        </xdr:cNvPr>
        <xdr:cNvSpPr txBox="1"/>
      </xdr:nvSpPr>
      <xdr:spPr>
        <a:xfrm>
          <a:off x="7194176" y="118782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7B25B624-9754-4BBE-8556-87392C913C65}"/>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A5F37B13-B4EB-41F7-B5FD-9E9A0862C641}"/>
            </a:ext>
          </a:extLst>
        </xdr:cNvPr>
        <xdr:cNvSpPr txBox="1"/>
      </xdr:nvSpPr>
      <xdr:spPr>
        <a:xfrm>
          <a:off x="8810625" y="33147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9829712A-67DE-4743-9108-51CF96AC26F4}"/>
            </a:ext>
          </a:extLst>
        </xdr:cNvPr>
        <xdr:cNvSpPr txBox="1"/>
      </xdr:nvSpPr>
      <xdr:spPr>
        <a:xfrm>
          <a:off x="9096375" y="11374048"/>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7</xdr:row>
      <xdr:rowOff>42333</xdr:rowOff>
    </xdr:from>
    <xdr:ext cx="4762499" cy="3097643"/>
    <xdr:sp macro="" textlink="">
      <xdr:nvSpPr>
        <xdr:cNvPr id="3" name="テキスト ボックス 2">
          <a:extLst>
            <a:ext uri="{FF2B5EF4-FFF2-40B4-BE49-F238E27FC236}">
              <a16:creationId xmlns:a16="http://schemas.microsoft.com/office/drawing/2014/main" id="{AE7A3832-708A-4A45-8145-2B2EE4F03534}"/>
            </a:ext>
          </a:extLst>
        </xdr:cNvPr>
        <xdr:cNvSpPr txBox="1"/>
      </xdr:nvSpPr>
      <xdr:spPr>
        <a:xfrm>
          <a:off x="9696201" y="2025774"/>
          <a:ext cx="4762499" cy="3097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BC7764D1-4556-423E-B4B4-6663F7000824}"/>
            </a:ext>
          </a:extLst>
        </xdr:cNvPr>
        <xdr:cNvCxnSpPr/>
      </xdr:nvCxnSpPr>
      <xdr:spPr>
        <a:xfrm flipH="1">
          <a:off x="7881408" y="4210050"/>
          <a:ext cx="1809750" cy="1058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199DC3BC-4ECE-492C-9775-89F104F0D779}"/>
            </a:ext>
          </a:extLst>
        </xdr:cNvPr>
        <xdr:cNvSpPr txBox="1"/>
      </xdr:nvSpPr>
      <xdr:spPr>
        <a:xfrm>
          <a:off x="11946084" y="2902527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02A44F1D-1BC2-4703-8534-080312BD2DF4}"/>
            </a:ext>
          </a:extLst>
        </xdr:cNvPr>
        <xdr:cNvCxnSpPr/>
      </xdr:nvCxnSpPr>
      <xdr:spPr>
        <a:xfrm flipH="1" flipV="1">
          <a:off x="9987396" y="24871507"/>
          <a:ext cx="2201143" cy="41306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DB54C538-D3DE-4D12-8A41-FCC0EB506FBA}"/>
            </a:ext>
          </a:extLst>
        </xdr:cNvPr>
        <xdr:cNvSpPr txBox="1"/>
      </xdr:nvSpPr>
      <xdr:spPr>
        <a:xfrm>
          <a:off x="16936318" y="2902221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E85187DC-2FB6-4C85-A192-08C90A8CEBEC}"/>
            </a:ext>
          </a:extLst>
        </xdr:cNvPr>
        <xdr:cNvCxnSpPr/>
      </xdr:nvCxnSpPr>
      <xdr:spPr>
        <a:xfrm flipH="1" flipV="1">
          <a:off x="11659976" y="24893919"/>
          <a:ext cx="5518797" cy="410520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5C42FB5C-4D9B-4C49-894B-F821CB9B0315}"/>
            </a:ext>
          </a:extLst>
        </xdr:cNvPr>
        <xdr:cNvSpPr txBox="1"/>
      </xdr:nvSpPr>
      <xdr:spPr>
        <a:xfrm>
          <a:off x="6914754" y="308768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868F502C-8A71-4EBC-99B6-AA8F53514117}"/>
            </a:ext>
          </a:extLst>
        </xdr:cNvPr>
        <xdr:cNvCxnSpPr/>
      </xdr:nvCxnSpPr>
      <xdr:spPr>
        <a:xfrm flipH="1" flipV="1">
          <a:off x="4237038" y="3147218"/>
          <a:ext cx="2683668" cy="47188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Z2:AC11" totalsRowShown="0" headerRowDxfId="28" dataDxfId="27" tableBorderDxfId="26" dataCellStyle="標準 4 2">
  <autoFilter ref="Z2:AC11" xr:uid="{4D10CB30-28E6-48D2-8B56-05A7B47A5BF8}"/>
  <tableColumns count="4">
    <tableColumn id="1" xr3:uid="{7FF36326-26FF-4AC6-9CDD-EB20B010ABBE}" name="列1" dataDxfId="25" dataCellStyle="標準 4 2"/>
    <tableColumn id="2" xr3:uid="{E341003B-6E7A-4FF6-A172-56DFDABBAB5B}" name="列2" dataDxfId="24" dataCellStyle="標準 4 2"/>
    <tableColumn id="3" xr3:uid="{30942BC7-8EDC-4707-A158-55C1B472466E}" name="列3" dataDxfId="23" dataCellStyle="標準 4 2"/>
    <tableColumn id="4" xr3:uid="{FF7BCE3C-F6AD-44E9-9EDB-313DC555B42B}" name="列4" dataDxfId="22"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45876B-92CD-40E2-9C22-35AFF62C657F}" name="単価" displayName="単価" ref="F2:W15" totalsRowShown="0" dataDxfId="21" tableBorderDxfId="20" dataCellStyle="標準 4 2">
  <autoFilter ref="F2:W15" xr:uid="{E845876B-92CD-40E2-9C22-35AFF62C657F}"/>
  <tableColumns count="18">
    <tableColumn id="1" xr3:uid="{E851F799-7722-4756-963E-1BD6D030D6BB}" name="列1" dataDxfId="19">
      <calculatedColumnFormula>D3&amp;E3</calculatedColumnFormula>
    </tableColumn>
    <tableColumn id="2" xr3:uid="{40930F08-F975-4862-B83C-A37D079FE7F1}" name="列2" dataDxfId="18" dataCellStyle="標準 4 2"/>
    <tableColumn id="3" xr3:uid="{12974A40-607F-4529-905F-F5840E14CD68}" name="列3" dataDxfId="17" dataCellStyle="標準 4 2"/>
    <tableColumn id="4" xr3:uid="{9C10139E-E888-4825-89DB-A9B85C9E89E5}" name="列4" dataDxfId="16" dataCellStyle="標準 4 2"/>
    <tableColumn id="5" xr3:uid="{FB3B94B0-3BCF-4239-890B-D8EF7BB06DF9}" name="列5" dataDxfId="15" dataCellStyle="標準 4 2"/>
    <tableColumn id="6" xr3:uid="{39ABB9BB-AFCF-439A-BF24-A5DA05AFEBD7}" name="列6"/>
    <tableColumn id="7" xr3:uid="{834B9447-1B6C-403D-BB07-C534062CC01D}" name="列7"/>
    <tableColumn id="8" xr3:uid="{276EF9E8-A683-4085-8CB1-4AB1C0B8914A}" name="列8"/>
    <tableColumn id="9" xr3:uid="{43C3D425-A02C-4CAA-896D-7620385B6A30}" name="列9"/>
    <tableColumn id="10" xr3:uid="{19101C5D-4CB7-46CE-BFC6-EE0501880200}" name="列10"/>
    <tableColumn id="11" xr3:uid="{D39B8EF8-D88B-4713-87AA-4D5634B3DFC6}" name="列11"/>
    <tableColumn id="12" xr3:uid="{11DBA3C7-39F2-4255-8F5A-962604D1D966}" name="列12" dataDxfId="14" dataCellStyle="標準 4 2"/>
    <tableColumn id="13" xr3:uid="{FDE0530C-4F3C-4C16-BF72-0599A1D7B739}" name="列13" dataDxfId="13"/>
    <tableColumn id="14" xr3:uid="{CB741B37-B029-471A-845D-8EED4D7842BC}" name="列14" dataDxfId="12" dataCellStyle="標準 4 2"/>
    <tableColumn id="15" xr3:uid="{867D72B1-56A3-4073-BB0E-C3A43846D791}" name="列15" dataDxfId="11" dataCellStyle="標準 4 2"/>
    <tableColumn id="16" xr3:uid="{62A241AE-4EE5-4353-9152-BE55C1DA520D}" name="列16" dataDxfId="10" dataCellStyle="標準 4 2"/>
    <tableColumn id="17" xr3:uid="{E5F56917-98F4-49B0-84B7-DAB0FF49398C}" name="列17" dataDxfId="9" dataCellStyle="標準 4 2"/>
    <tableColumn id="18" xr3:uid="{64515FE9-12A8-4AC3-B4A9-2D2FCCB25497}" name="列18" dataDxfId="8"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9642-D8D1-4EF1-B8D8-8D9198FED9D3}">
  <sheetPr>
    <pageSetUpPr fitToPage="1"/>
  </sheetPr>
  <dimension ref="A1:I48"/>
  <sheetViews>
    <sheetView tabSelected="1" view="pageBreakPreview" zoomScale="85" zoomScaleNormal="85" zoomScaleSheetLayoutView="85" workbookViewId="0">
      <selection activeCell="H24" sqref="H24"/>
    </sheetView>
  </sheetViews>
  <sheetFormatPr defaultRowHeight="16.5"/>
  <cols>
    <col min="1" max="1" width="3.5" style="328" customWidth="1"/>
    <col min="2" max="2" width="3.25" style="328" customWidth="1"/>
    <col min="3" max="3" width="10.25" style="328" customWidth="1"/>
    <col min="4" max="4" width="39.5" style="328" customWidth="1"/>
    <col min="5" max="7" width="9" style="328"/>
    <col min="8" max="8" width="17.375" style="328" customWidth="1"/>
    <col min="9" max="9" width="21.375" style="328" bestFit="1" customWidth="1"/>
    <col min="10" max="16384" width="9" style="328"/>
  </cols>
  <sheetData>
    <row r="1" spans="1:5">
      <c r="A1" s="328" t="s">
        <v>242</v>
      </c>
    </row>
    <row r="2" spans="1:5" ht="17.25" thickBot="1">
      <c r="B2" s="328" t="s">
        <v>241</v>
      </c>
    </row>
    <row r="3" spans="1:5" ht="17.25" thickBot="1">
      <c r="B3" s="638" t="s">
        <v>240</v>
      </c>
      <c r="C3" s="639"/>
      <c r="D3" s="640"/>
    </row>
    <row r="4" spans="1:5" ht="17.25" thickBot="1">
      <c r="B4" s="338" t="s">
        <v>239</v>
      </c>
      <c r="C4" s="337"/>
      <c r="D4" s="456"/>
    </row>
    <row r="5" spans="1:5" ht="17.25" thickBot="1">
      <c r="B5" s="338" t="s">
        <v>238</v>
      </c>
      <c r="C5" s="337"/>
      <c r="D5" s="455"/>
    </row>
    <row r="7" spans="1:5">
      <c r="B7" s="328" t="s">
        <v>236</v>
      </c>
    </row>
    <row r="8" spans="1:5" ht="17.25" thickBot="1">
      <c r="C8" s="328" t="s">
        <v>235</v>
      </c>
    </row>
    <row r="9" spans="1:5" ht="17.25" thickBot="1">
      <c r="D9" s="455"/>
    </row>
    <row r="10" spans="1:5" ht="17.25" thickBot="1">
      <c r="C10" s="328" t="s">
        <v>234</v>
      </c>
    </row>
    <row r="11" spans="1:5" ht="17.25" thickBot="1">
      <c r="D11" s="455"/>
    </row>
    <row r="12" spans="1:5" ht="17.25" thickBot="1">
      <c r="C12" s="328" t="s">
        <v>233</v>
      </c>
    </row>
    <row r="13" spans="1:5" ht="17.25" thickBot="1">
      <c r="D13" s="455"/>
      <c r="E13" s="328" t="str">
        <f>IF(D11='【リスト】 (2)'!$B$3,"←記入は不要です","")</f>
        <v/>
      </c>
    </row>
    <row r="14" spans="1:5" ht="17.25" thickBot="1">
      <c r="C14" s="328" t="s">
        <v>232</v>
      </c>
    </row>
    <row r="15" spans="1:5" ht="17.25" thickBot="1">
      <c r="D15" s="455"/>
    </row>
    <row r="16" spans="1:5" ht="17.25" thickBot="1">
      <c r="C16" s="328" t="s">
        <v>231</v>
      </c>
    </row>
    <row r="17" spans="2:5" ht="17.25" thickBot="1">
      <c r="D17" s="455"/>
      <c r="E17" s="328" t="str">
        <f>IF(D15='【リスト】 (2)'!$B$3,"←記入は不要です","")</f>
        <v/>
      </c>
    </row>
    <row r="18" spans="2:5" ht="17.25" thickBot="1">
      <c r="C18" s="328" t="s">
        <v>230</v>
      </c>
    </row>
    <row r="19" spans="2:5" ht="17.25" thickBot="1">
      <c r="D19" s="455"/>
    </row>
    <row r="20" spans="2:5" ht="17.25" thickBot="1">
      <c r="C20" s="328" t="s">
        <v>229</v>
      </c>
    </row>
    <row r="21" spans="2:5" ht="17.25" thickBot="1">
      <c r="D21" s="455"/>
      <c r="E21" s="328" t="str">
        <f>IF(D19='【リスト】 (2)'!$B$3,"←記入は不要です","")</f>
        <v/>
      </c>
    </row>
    <row r="23" spans="2:5" ht="17.25" thickBot="1">
      <c r="B23" s="328" t="s">
        <v>228</v>
      </c>
    </row>
    <row r="24" spans="2:5" ht="17.25" thickBot="1">
      <c r="B24" s="338" t="s">
        <v>55</v>
      </c>
      <c r="C24" s="337"/>
      <c r="D24" s="455"/>
    </row>
    <row r="25" spans="2:5" ht="17.25" thickBot="1">
      <c r="B25" s="338" t="s">
        <v>56</v>
      </c>
      <c r="C25" s="337"/>
      <c r="D25" s="455"/>
    </row>
    <row r="26" spans="2:5" ht="17.25" thickBot="1">
      <c r="B26" s="338" t="s">
        <v>227</v>
      </c>
      <c r="C26" s="337"/>
      <c r="D26" s="455"/>
    </row>
    <row r="28" spans="2:5" ht="17.25" thickBot="1">
      <c r="B28" s="328" t="s">
        <v>225</v>
      </c>
    </row>
    <row r="29" spans="2:5" ht="17.25" thickBot="1">
      <c r="D29" s="457"/>
    </row>
    <row r="30" spans="2:5">
      <c r="D30" s="336" t="str">
        <f>IF(D29='【リスト】 (2)'!$D$3,"「該当する」は例外的な取扱いです。本当に該当するか再度ご確認ください","")</f>
        <v/>
      </c>
    </row>
    <row r="31" spans="2:5">
      <c r="B31" s="328" t="s">
        <v>223</v>
      </c>
      <c r="D31" s="336"/>
    </row>
    <row r="32" spans="2:5" ht="17.25" thickBot="1">
      <c r="C32" s="328" t="s">
        <v>222</v>
      </c>
    </row>
    <row r="33" spans="2:9" ht="17.25" thickBot="1">
      <c r="D33" s="458"/>
      <c r="E33" s="328" t="str">
        <f>IF(D25='【リスト】 (2)'!$C$3,"←記入は不要です","")</f>
        <v/>
      </c>
    </row>
    <row r="35" spans="2:9" ht="20.25" thickBot="1">
      <c r="B35" s="335"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333" t="s">
        <v>220</v>
      </c>
      <c r="D36" s="332"/>
      <c r="E36" s="332"/>
      <c r="F36" s="331"/>
      <c r="G36" s="330"/>
      <c r="H36" s="329" t="str">
        <f>IF($B$35='【リスト】 (2)'!$F$3,"-",IF(OR(D25='【リスト】 (2)'!$C$2,D26='【リスト】 (2)'!$C$2),"●",""))</f>
        <v>-</v>
      </c>
      <c r="I36" s="334"/>
    </row>
    <row r="37" spans="2:9" customFormat="1" ht="36" customHeight="1" thickBot="1">
      <c r="C37" s="333" t="s">
        <v>219</v>
      </c>
      <c r="D37" s="332"/>
      <c r="E37" s="332"/>
      <c r="F37" s="331"/>
      <c r="G37" s="330"/>
      <c r="H37" s="329" t="str">
        <f>IF($B$35='【リスト】 (2)'!$F$3,"-",IF(OR(D24='【リスト】 (2)'!$C$2,D25='【リスト】 (2)'!$C$2),"●",""))</f>
        <v>-</v>
      </c>
      <c r="I37" s="334"/>
    </row>
    <row r="38" spans="2:9" customFormat="1" ht="36" customHeight="1" thickBot="1">
      <c r="C38" s="333" t="s">
        <v>218</v>
      </c>
      <c r="D38" s="332"/>
      <c r="E38" s="332"/>
      <c r="F38" s="331"/>
      <c r="G38" s="330"/>
      <c r="H38" s="329" t="str">
        <f>IF($B$35='【リスト】 (2)'!$F$3,"-",IF(D26='【リスト】 (2)'!$C$2,"●",""))</f>
        <v>-</v>
      </c>
      <c r="I38" s="334"/>
    </row>
    <row r="39" spans="2:9" customFormat="1" ht="36" customHeight="1" thickBot="1">
      <c r="C39" s="333" t="s">
        <v>217</v>
      </c>
      <c r="D39" s="332"/>
      <c r="E39" s="332"/>
      <c r="F39" s="331"/>
      <c r="G39" s="330"/>
      <c r="H39" s="329" t="str">
        <f>IF($B$35='【リスト】 (2)'!$F$3,"-",IF(OR(D24='【リスト】 (2)'!$C$2,D25='【リスト】 (2)'!$C$2,D26='【リスト】 (2)'!$C$2),"●",""))</f>
        <v>-</v>
      </c>
    </row>
    <row r="40" spans="2:9" customFormat="1" ht="36" customHeight="1" thickBot="1">
      <c r="C40" s="333" t="s">
        <v>216</v>
      </c>
      <c r="D40" s="332"/>
      <c r="E40" s="332"/>
      <c r="F40" s="331"/>
      <c r="G40" s="330"/>
      <c r="H40" s="329" t="str">
        <f>IF($B$35='【リスト】 (2)'!$F$3,"-",IF(OR(D24='【リスト】 (2)'!$C$3,D26='【リスト】 (2)'!$C$2),"",IF(OR(D11&lt;&gt;'【リスト】 (2)'!$B$2,D13&lt;&gt;'【リスト】 (2)'!$B$2),"●","")))</f>
        <v>-</v>
      </c>
    </row>
    <row r="41" spans="2:9" customFormat="1" ht="36" customHeight="1" thickBot="1">
      <c r="C41" s="333" t="s">
        <v>555</v>
      </c>
      <c r="D41" s="332"/>
      <c r="E41" s="332"/>
      <c r="F41" s="331"/>
      <c r="G41" s="330"/>
      <c r="H41" s="329" t="str">
        <f>IF($B$35='【リスト】 (2)'!$F$3,"-",IF(H40="●","●",""))</f>
        <v>-</v>
      </c>
    </row>
    <row r="42" spans="2:9" customFormat="1" ht="36" customHeight="1" thickBot="1">
      <c r="C42" s="333" t="s">
        <v>215</v>
      </c>
      <c r="D42" s="332"/>
      <c r="E42" s="332"/>
      <c r="F42" s="331"/>
      <c r="G42" s="330"/>
      <c r="H42" s="329" t="str">
        <f>IF($B$35='【リスト】 (2)'!$F$3,"-",IF(D26='【リスト】 (2)'!$C$3,"","●"))</f>
        <v>-</v>
      </c>
    </row>
    <row r="43" spans="2:9" customFormat="1" ht="36" customHeight="1" thickBot="1">
      <c r="C43" s="333" t="s">
        <v>214</v>
      </c>
      <c r="D43" s="332"/>
      <c r="E43" s="332"/>
      <c r="F43" s="331"/>
      <c r="G43" s="330"/>
      <c r="H43" s="329" t="str">
        <f>IF($B$35='【リスト】 (2)'!$F$3,"-",IF(AND(D25='【リスト】 (2)'!$C$3,D26='【リスト】 (2)'!$C$3),"",
IF(AND(D25='【リスト】 (2)'!$C$2,OR(D15&lt;&gt;'【リスト】 (2)'!$B$2,D17&lt;&gt;'【リスト】 (2)'!$B$2)),"●",
IF(AND(D26='【リスト】 (2)'!$C$2,OR(D19&lt;&gt;'【リスト】 (2)'!$B$2,D21&lt;&gt;'【リスト】 (2)'!$B$2)),"●",""))))</f>
        <v>-</v>
      </c>
    </row>
    <row r="44" spans="2:9" customFormat="1" ht="36" customHeight="1" thickBot="1">
      <c r="C44" s="333" t="s">
        <v>213</v>
      </c>
      <c r="D44" s="332"/>
      <c r="E44" s="332"/>
      <c r="F44" s="331"/>
      <c r="G44" s="330"/>
      <c r="H44" s="329" t="str">
        <f>IF($B$35='【リスト】 (2)'!$F$3,"-",IF(H43="●","●",""))</f>
        <v>-</v>
      </c>
    </row>
    <row r="45" spans="2:9" customFormat="1" ht="36" customHeight="1" thickBot="1">
      <c r="C45" s="333" t="s">
        <v>212</v>
      </c>
      <c r="D45" s="332"/>
      <c r="E45" s="332"/>
      <c r="F45" s="331"/>
      <c r="G45" s="330"/>
      <c r="H45" s="329" t="str">
        <f>IF($B$35='【リスト】 (2)'!$F$3,"-",IF(AND(D33='【リスト】 (2)'!$E$3,H44="●"),"●",""))</f>
        <v>-</v>
      </c>
    </row>
    <row r="46" spans="2:9" customFormat="1" ht="36" customHeight="1" thickBot="1">
      <c r="C46" s="333" t="s">
        <v>211</v>
      </c>
      <c r="D46" s="332"/>
      <c r="E46" s="332"/>
      <c r="F46" s="331"/>
      <c r="G46" s="330"/>
      <c r="H46" s="329" t="str">
        <f>IF($B$35='【リスト】 (2)'!$F$3,"-",IF(AND(OR(D25='【リスト】 (2)'!$C$2,D26='【リスト】 (2)'!$C$2),H43="",H44="",H45=""),"●",""))</f>
        <v>-</v>
      </c>
    </row>
    <row r="47" spans="2:9" customFormat="1" ht="36" customHeight="1" thickBot="1">
      <c r="C47" s="333" t="s">
        <v>210</v>
      </c>
      <c r="D47" s="332"/>
      <c r="E47" s="332"/>
      <c r="F47" s="331"/>
      <c r="G47" s="330"/>
      <c r="H47" s="329" t="str">
        <f>IF($B$35='【リスト】 (2)'!$F$3,"-",IF(D29='【リスト】 (2)'!$D$3,"●",""))</f>
        <v>-</v>
      </c>
    </row>
    <row r="48" spans="2:9" ht="24.75" thickBot="1">
      <c r="C48" s="715" t="s">
        <v>620</v>
      </c>
      <c r="D48" s="332"/>
      <c r="E48" s="332"/>
      <c r="F48" s="331"/>
      <c r="G48" s="330"/>
      <c r="H48" s="329" t="s">
        <v>45</v>
      </c>
    </row>
  </sheetData>
  <phoneticPr fontId="4"/>
  <conditionalFormatting sqref="D33">
    <cfRule type="expression" dxfId="7"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D33</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8AF4E71D-6D6C-4746-9EC1-CC882B5CC010}">
          <x14:formula1>
            <xm:f>'【リスト】 (2)'!$B$2:$B$3</xm:f>
          </x14:formula1>
          <xm:sqref>D9 D11 D19 D13 D15 D17 D21</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45E7-FB73-4E0B-BCAA-F8E9BEC67403}">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460" customWidth="1"/>
    <col min="2" max="34" width="3.375" style="460" customWidth="1"/>
    <col min="35" max="35" width="2.5" style="460" customWidth="1"/>
    <col min="36" max="36" width="3" style="460" customWidth="1"/>
    <col min="37" max="40" width="3" style="460" hidden="1" customWidth="1"/>
    <col min="41" max="47" width="3" style="460" customWidth="1"/>
    <col min="48" max="51" width="9" style="460"/>
    <col min="52" max="53" width="21.375" style="460" customWidth="1"/>
    <col min="54" max="16384" width="9" style="460"/>
  </cols>
  <sheetData>
    <row r="1" spans="2:51" ht="18" customHeight="1">
      <c r="B1" s="459" t="s">
        <v>380</v>
      </c>
      <c r="AM1" s="460" t="s">
        <v>381</v>
      </c>
      <c r="AN1" s="460" t="s">
        <v>382</v>
      </c>
    </row>
    <row r="2" spans="2:51" ht="42.75" customHeight="1">
      <c r="B2" s="1192" t="str">
        <f>様式1!$AQ$1&amp;様式1!$AQ$2&amp;"年度賃金改善計画書（処遇改善等加算）"</f>
        <v>令和７年度賃金改善計画書（処遇改善等加算）</v>
      </c>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row>
    <row r="3" spans="2:51" ht="26.25" customHeight="1" thickBot="1">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row>
    <row r="4" spans="2:51" ht="20.25" customHeight="1">
      <c r="D4" s="466"/>
      <c r="E4" s="466"/>
      <c r="F4" s="466"/>
      <c r="G4" s="466"/>
      <c r="H4" s="466"/>
      <c r="I4" s="466"/>
      <c r="J4" s="466"/>
      <c r="K4" s="466"/>
      <c r="L4" s="466"/>
      <c r="M4" s="466"/>
      <c r="N4" s="466"/>
      <c r="O4" s="466"/>
      <c r="P4" s="466"/>
      <c r="R4" s="959" t="s">
        <v>268</v>
      </c>
      <c r="S4" s="1193"/>
      <c r="T4" s="1193"/>
      <c r="U4" s="1193"/>
      <c r="V4" s="1193"/>
      <c r="W4" s="1193"/>
      <c r="X4" s="1265" t="str">
        <f>様式1!U7</f>
        <v>横須賀市</v>
      </c>
      <c r="Y4" s="1266"/>
      <c r="Z4" s="1266"/>
      <c r="AA4" s="1266"/>
      <c r="AB4" s="1266"/>
      <c r="AC4" s="1266"/>
      <c r="AD4" s="1266"/>
      <c r="AE4" s="1266"/>
      <c r="AF4" s="1266"/>
      <c r="AG4" s="1266"/>
      <c r="AH4" s="1266"/>
      <c r="AI4" s="1266"/>
      <c r="AJ4" s="1267"/>
    </row>
    <row r="5" spans="2:51" ht="20.25" customHeight="1">
      <c r="D5" s="466"/>
      <c r="E5" s="466"/>
      <c r="F5" s="466"/>
      <c r="G5" s="466"/>
      <c r="H5" s="466"/>
      <c r="I5" s="466"/>
      <c r="J5" s="466"/>
      <c r="K5" s="466"/>
      <c r="L5" s="466"/>
      <c r="M5" s="466"/>
      <c r="N5" s="466"/>
      <c r="O5" s="466"/>
      <c r="P5" s="466"/>
      <c r="R5" s="962" t="s">
        <v>269</v>
      </c>
      <c r="S5" s="1196"/>
      <c r="T5" s="1196"/>
      <c r="U5" s="1196"/>
      <c r="V5" s="1196"/>
      <c r="W5" s="1196"/>
      <c r="X5" s="1268">
        <f>様式1!U8</f>
        <v>0</v>
      </c>
      <c r="Y5" s="1269"/>
      <c r="Z5" s="1269"/>
      <c r="AA5" s="1269"/>
      <c r="AB5" s="1269"/>
      <c r="AC5" s="1269"/>
      <c r="AD5" s="1269"/>
      <c r="AE5" s="1269"/>
      <c r="AF5" s="1269"/>
      <c r="AG5" s="1269"/>
      <c r="AH5" s="1269"/>
      <c r="AI5" s="1269"/>
      <c r="AJ5" s="1270"/>
    </row>
    <row r="6" spans="2:51" ht="20.25" customHeight="1" thickBot="1">
      <c r="D6" s="466"/>
      <c r="E6" s="466"/>
      <c r="F6" s="466"/>
      <c r="G6" s="466"/>
      <c r="H6" s="466"/>
      <c r="I6" s="466"/>
      <c r="J6" s="466"/>
      <c r="K6" s="466"/>
      <c r="L6" s="466"/>
      <c r="M6" s="466"/>
      <c r="N6" s="466"/>
      <c r="O6" s="466"/>
      <c r="P6" s="466"/>
      <c r="R6" s="965" t="s">
        <v>270</v>
      </c>
      <c r="S6" s="1199"/>
      <c r="T6" s="1199"/>
      <c r="U6" s="1199"/>
      <c r="V6" s="1199"/>
      <c r="W6" s="1199"/>
      <c r="X6" s="1271">
        <f>様式1!U9</f>
        <v>0</v>
      </c>
      <c r="Y6" s="1272"/>
      <c r="Z6" s="1272"/>
      <c r="AA6" s="1272"/>
      <c r="AB6" s="1272"/>
      <c r="AC6" s="1272"/>
      <c r="AD6" s="1272"/>
      <c r="AE6" s="1272"/>
      <c r="AF6" s="1272"/>
      <c r="AG6" s="1272"/>
      <c r="AH6" s="1272"/>
      <c r="AI6" s="1272"/>
      <c r="AJ6" s="1273"/>
    </row>
    <row r="7" spans="2:51" ht="9" customHeight="1">
      <c r="R7" s="468"/>
      <c r="S7" s="468"/>
      <c r="T7" s="468"/>
      <c r="U7" s="468"/>
      <c r="V7" s="468"/>
      <c r="W7" s="468"/>
      <c r="X7" s="468"/>
      <c r="Y7" s="468"/>
    </row>
    <row r="8" spans="2:51" ht="9" customHeight="1">
      <c r="R8" s="468"/>
      <c r="S8" s="468"/>
      <c r="T8" s="468"/>
      <c r="U8" s="468"/>
      <c r="V8" s="468"/>
      <c r="W8" s="468"/>
      <c r="X8" s="468"/>
      <c r="Y8" s="468"/>
    </row>
    <row r="9" spans="2:51" ht="18" customHeight="1" thickBot="1">
      <c r="B9" s="460" t="s">
        <v>383</v>
      </c>
    </row>
    <row r="10" spans="2:51" ht="29.25" customHeight="1" thickBot="1">
      <c r="C10" s="576"/>
      <c r="D10" s="577"/>
      <c r="E10" s="577"/>
      <c r="F10" s="577"/>
      <c r="G10" s="577"/>
      <c r="H10" s="577"/>
      <c r="I10" s="577"/>
      <c r="J10" s="577"/>
      <c r="K10" s="577"/>
      <c r="L10" s="577"/>
      <c r="M10" s="578"/>
      <c r="N10" s="1137" t="s">
        <v>384</v>
      </c>
      <c r="O10" s="1137"/>
      <c r="P10" s="1137"/>
      <c r="Q10" s="1137"/>
      <c r="R10" s="1137"/>
      <c r="S10" s="1137"/>
      <c r="T10" s="1137"/>
      <c r="U10" s="1137"/>
      <c r="V10" s="1138"/>
      <c r="W10" s="1274" t="s">
        <v>385</v>
      </c>
      <c r="X10" s="1275"/>
      <c r="Y10" s="1275"/>
      <c r="Z10" s="1275"/>
      <c r="AA10" s="1275"/>
      <c r="AB10" s="1275"/>
      <c r="AC10" s="1275"/>
      <c r="AD10" s="1275"/>
      <c r="AE10" s="1276"/>
      <c r="AG10" s="1277" t="s">
        <v>386</v>
      </c>
      <c r="AH10" s="1278"/>
      <c r="AI10" s="1279"/>
      <c r="AJ10" s="505" t="str">
        <f>IFERROR(IF(N12&gt;=N11,"○","×"),"")</f>
        <v/>
      </c>
    </row>
    <row r="11" spans="2:51" ht="27.75" customHeight="1" thickBot="1">
      <c r="C11" s="579" t="s">
        <v>287</v>
      </c>
      <c r="D11" s="1260" t="s">
        <v>387</v>
      </c>
      <c r="E11" s="1260"/>
      <c r="F11" s="1260"/>
      <c r="G11" s="1260"/>
      <c r="H11" s="1260"/>
      <c r="I11" s="1260"/>
      <c r="J11" s="1260"/>
      <c r="K11" s="1260"/>
      <c r="L11" s="1260"/>
      <c r="M11" s="1260"/>
      <c r="N11" s="1261" t="e">
        <f>【参考】計算結果!$D$14-N37+N38</f>
        <v>#N/A</v>
      </c>
      <c r="O11" s="1261"/>
      <c r="P11" s="1261"/>
      <c r="Q11" s="1261"/>
      <c r="R11" s="1261"/>
      <c r="S11" s="1261"/>
      <c r="T11" s="1261"/>
      <c r="U11" s="1261"/>
      <c r="V11" s="580" t="s">
        <v>388</v>
      </c>
      <c r="W11" s="1261">
        <f>【参考】計算結果!$D$20</f>
        <v>0</v>
      </c>
      <c r="X11" s="1261"/>
      <c r="Y11" s="1261"/>
      <c r="Z11" s="1261"/>
      <c r="AA11" s="1261"/>
      <c r="AB11" s="1261"/>
      <c r="AC11" s="1261"/>
      <c r="AD11" s="1261"/>
      <c r="AE11" s="581" t="s">
        <v>388</v>
      </c>
      <c r="AF11" s="487"/>
      <c r="AG11" s="1262" t="s">
        <v>389</v>
      </c>
      <c r="AH11" s="1263"/>
      <c r="AI11" s="1264"/>
      <c r="AJ11" s="505" t="str">
        <f>IFERROR(IF(W12&gt;=W11,"○","×"),"")</f>
        <v>○</v>
      </c>
    </row>
    <row r="12" spans="2:51" ht="27.75" customHeight="1">
      <c r="C12" s="582" t="s">
        <v>294</v>
      </c>
      <c r="D12" s="1236" t="s">
        <v>390</v>
      </c>
      <c r="E12" s="1237"/>
      <c r="F12" s="1237"/>
      <c r="G12" s="1237"/>
      <c r="H12" s="1237"/>
      <c r="I12" s="1237"/>
      <c r="J12" s="1237"/>
      <c r="K12" s="1237"/>
      <c r="L12" s="1237"/>
      <c r="M12" s="1238"/>
      <c r="N12" s="1255">
        <f>ROUNDDOWN(N13+N14,-3)</f>
        <v>0</v>
      </c>
      <c r="O12" s="1255"/>
      <c r="P12" s="1255"/>
      <c r="Q12" s="1255"/>
      <c r="R12" s="1255"/>
      <c r="S12" s="1255"/>
      <c r="T12" s="1255"/>
      <c r="U12" s="1255"/>
      <c r="V12" s="627" t="s">
        <v>388</v>
      </c>
      <c r="W12" s="1255">
        <f>ROUNDDOWN(W13+W14,-3)</f>
        <v>0</v>
      </c>
      <c r="X12" s="1255"/>
      <c r="Y12" s="1255"/>
      <c r="Z12" s="1255"/>
      <c r="AA12" s="1255"/>
      <c r="AB12" s="1255"/>
      <c r="AC12" s="1255"/>
      <c r="AD12" s="1255"/>
      <c r="AE12" s="580" t="s">
        <v>388</v>
      </c>
      <c r="AF12" s="487"/>
      <c r="AG12" s="487"/>
    </row>
    <row r="13" spans="2:51" ht="27.75" customHeight="1">
      <c r="C13" s="582"/>
      <c r="D13" s="1236" t="s">
        <v>391</v>
      </c>
      <c r="E13" s="1237"/>
      <c r="F13" s="1237"/>
      <c r="G13" s="1237"/>
      <c r="H13" s="1237"/>
      <c r="I13" s="1237"/>
      <c r="J13" s="1237"/>
      <c r="K13" s="1237"/>
      <c r="L13" s="1237"/>
      <c r="M13" s="1238"/>
      <c r="N13" s="1256">
        <f>様式4別添1!T61</f>
        <v>0</v>
      </c>
      <c r="O13" s="1256"/>
      <c r="P13" s="1256"/>
      <c r="Q13" s="1256"/>
      <c r="R13" s="1256"/>
      <c r="S13" s="1256"/>
      <c r="T13" s="1256"/>
      <c r="U13" s="1256"/>
      <c r="V13" s="583" t="s">
        <v>388</v>
      </c>
      <c r="W13" s="1256">
        <f>様式4別添1!X61</f>
        <v>0</v>
      </c>
      <c r="X13" s="1256"/>
      <c r="Y13" s="1256"/>
      <c r="Z13" s="1256"/>
      <c r="AA13" s="1256"/>
      <c r="AB13" s="1256"/>
      <c r="AC13" s="1256"/>
      <c r="AD13" s="1256"/>
      <c r="AE13" s="583" t="s">
        <v>388</v>
      </c>
      <c r="AF13" s="487"/>
      <c r="AG13" s="487"/>
    </row>
    <row r="14" spans="2:51" ht="27.75" customHeight="1">
      <c r="C14" s="582"/>
      <c r="D14" s="1236" t="s">
        <v>392</v>
      </c>
      <c r="E14" s="1237"/>
      <c r="F14" s="1237"/>
      <c r="G14" s="1237"/>
      <c r="H14" s="1237"/>
      <c r="I14" s="1237"/>
      <c r="J14" s="1237"/>
      <c r="K14" s="1237"/>
      <c r="L14" s="1237"/>
      <c r="M14" s="1238"/>
      <c r="N14" s="1257"/>
      <c r="O14" s="1257"/>
      <c r="P14" s="1257"/>
      <c r="Q14" s="1257"/>
      <c r="R14" s="1257"/>
      <c r="S14" s="1257"/>
      <c r="T14" s="1257"/>
      <c r="U14" s="1257"/>
      <c r="V14" s="583" t="s">
        <v>388</v>
      </c>
      <c r="W14" s="1257"/>
      <c r="X14" s="1257"/>
      <c r="Y14" s="1257"/>
      <c r="Z14" s="1257"/>
      <c r="AA14" s="1257"/>
      <c r="AB14" s="1257"/>
      <c r="AC14" s="1257"/>
      <c r="AD14" s="1257"/>
      <c r="AE14" s="580" t="s">
        <v>388</v>
      </c>
      <c r="AF14" s="487"/>
      <c r="AG14" s="487"/>
    </row>
    <row r="15" spans="2:51" ht="27.75" customHeight="1">
      <c r="C15" s="480"/>
      <c r="D15" s="584"/>
      <c r="E15" s="584"/>
      <c r="F15" s="584"/>
      <c r="G15" s="584"/>
      <c r="H15" s="584"/>
      <c r="I15" s="584"/>
      <c r="J15" s="584"/>
      <c r="K15" s="584"/>
      <c r="L15" s="584"/>
      <c r="M15" s="584"/>
      <c r="O15" s="585"/>
      <c r="P15" s="585"/>
      <c r="Q15" s="585"/>
      <c r="R15" s="585"/>
      <c r="S15" s="585"/>
      <c r="T15" s="585"/>
      <c r="U15" s="585"/>
      <c r="V15" s="585"/>
      <c r="W15" s="585"/>
      <c r="X15" s="586"/>
      <c r="Y15" s="585"/>
      <c r="Z15" s="585"/>
      <c r="AA15" s="585"/>
      <c r="AB15" s="585"/>
      <c r="AC15" s="585"/>
      <c r="AD15" s="585"/>
      <c r="AE15" s="585"/>
      <c r="AF15" s="585"/>
      <c r="AG15" s="585"/>
      <c r="AH15" s="487"/>
    </row>
    <row r="16" spans="2:51" ht="18" customHeight="1" thickBot="1">
      <c r="B16" s="460" t="s">
        <v>393</v>
      </c>
      <c r="AY16" s="466"/>
    </row>
    <row r="17" spans="2:53" ht="30.75" customHeight="1" thickBot="1">
      <c r="C17" s="587" t="s">
        <v>287</v>
      </c>
      <c r="D17" s="1258" t="s">
        <v>557</v>
      </c>
      <c r="E17" s="1258"/>
      <c r="F17" s="1258"/>
      <c r="G17" s="1258"/>
      <c r="H17" s="1258"/>
      <c r="I17" s="1258"/>
      <c r="J17" s="1258"/>
      <c r="K17" s="1258"/>
      <c r="L17" s="1258"/>
      <c r="M17" s="1258"/>
      <c r="N17" s="1258"/>
      <c r="O17" s="1258"/>
      <c r="P17" s="1258"/>
      <c r="Q17" s="1258"/>
      <c r="R17" s="1258"/>
      <c r="S17" s="1258"/>
      <c r="T17" s="1258"/>
      <c r="U17" s="1258"/>
      <c r="V17" s="1258"/>
      <c r="W17" s="1258"/>
      <c r="X17" s="1259"/>
      <c r="Y17" s="1252">
        <f>Y18-Y19-Y20-Y21-Y22</f>
        <v>0</v>
      </c>
      <c r="Z17" s="1253"/>
      <c r="AA17" s="1253"/>
      <c r="AB17" s="1253"/>
      <c r="AC17" s="1253"/>
      <c r="AD17" s="1253"/>
      <c r="AE17" s="1253"/>
      <c r="AF17" s="1253"/>
      <c r="AG17" s="1254"/>
      <c r="AH17" s="581" t="s">
        <v>388</v>
      </c>
      <c r="AJ17" s="588" t="str">
        <f>IFERROR(IF(Y17&gt;=Y23,"○","×"),"")</f>
        <v>○</v>
      </c>
      <c r="AY17" s="466" t="s">
        <v>394</v>
      </c>
      <c r="AZ17" s="359"/>
    </row>
    <row r="18" spans="2:53" ht="27.75" customHeight="1">
      <c r="C18" s="589"/>
      <c r="D18" s="1236" t="s">
        <v>395</v>
      </c>
      <c r="E18" s="1237"/>
      <c r="F18" s="1237"/>
      <c r="G18" s="1237"/>
      <c r="H18" s="1237"/>
      <c r="I18" s="1237"/>
      <c r="J18" s="1237"/>
      <c r="K18" s="1237"/>
      <c r="L18" s="1237"/>
      <c r="M18" s="1237"/>
      <c r="N18" s="1237"/>
      <c r="O18" s="1237"/>
      <c r="P18" s="1237"/>
      <c r="Q18" s="1237"/>
      <c r="R18" s="1237"/>
      <c r="S18" s="1237"/>
      <c r="T18" s="1237"/>
      <c r="U18" s="1237"/>
      <c r="V18" s="1237"/>
      <c r="W18" s="1237"/>
      <c r="X18" s="1238"/>
      <c r="Y18" s="1252">
        <f>様式4別添1!S61</f>
        <v>0</v>
      </c>
      <c r="Z18" s="1253"/>
      <c r="AA18" s="1253"/>
      <c r="AB18" s="1253"/>
      <c r="AC18" s="1253"/>
      <c r="AD18" s="1253"/>
      <c r="AE18" s="1253"/>
      <c r="AF18" s="1253"/>
      <c r="AG18" s="1254"/>
      <c r="AH18" s="581" t="s">
        <v>388</v>
      </c>
      <c r="AY18" s="466" t="s">
        <v>396</v>
      </c>
      <c r="AZ18" s="359"/>
    </row>
    <row r="19" spans="2:53" ht="27.75" customHeight="1">
      <c r="C19" s="589"/>
      <c r="D19" s="1236" t="s">
        <v>397</v>
      </c>
      <c r="E19" s="1237"/>
      <c r="F19" s="1237"/>
      <c r="G19" s="1237"/>
      <c r="H19" s="1237"/>
      <c r="I19" s="1237"/>
      <c r="J19" s="1237"/>
      <c r="K19" s="1237"/>
      <c r="L19" s="1237"/>
      <c r="M19" s="1237"/>
      <c r="N19" s="1237"/>
      <c r="O19" s="1237"/>
      <c r="P19" s="1237"/>
      <c r="Q19" s="1237"/>
      <c r="R19" s="1237"/>
      <c r="S19" s="1237"/>
      <c r="T19" s="1237"/>
      <c r="U19" s="1237"/>
      <c r="V19" s="1237"/>
      <c r="W19" s="1237"/>
      <c r="X19" s="1238"/>
      <c r="Y19" s="1252">
        <f>N13+W13</f>
        <v>0</v>
      </c>
      <c r="Z19" s="1253"/>
      <c r="AA19" s="1253"/>
      <c r="AB19" s="1253"/>
      <c r="AC19" s="1253"/>
      <c r="AD19" s="1253"/>
      <c r="AE19" s="1253"/>
      <c r="AF19" s="1253"/>
      <c r="AG19" s="1254"/>
      <c r="AH19" s="581" t="s">
        <v>388</v>
      </c>
      <c r="AX19" s="462"/>
      <c r="AY19" s="590" t="s">
        <v>398</v>
      </c>
      <c r="AZ19" s="591" t="e">
        <f>$AZ$17/$AZ$18*$N$13</f>
        <v>#DIV/0!</v>
      </c>
      <c r="BA19" s="591" t="e">
        <f>$AZ$17/$AZ$18*$W$13</f>
        <v>#DIV/0!</v>
      </c>
    </row>
    <row r="20" spans="2:53" ht="27.75" customHeight="1">
      <c r="C20" s="589"/>
      <c r="D20" s="1236" t="s">
        <v>399</v>
      </c>
      <c r="E20" s="1237"/>
      <c r="F20" s="1237"/>
      <c r="G20" s="1237"/>
      <c r="H20" s="1237"/>
      <c r="I20" s="1237"/>
      <c r="J20" s="1237"/>
      <c r="K20" s="1237"/>
      <c r="L20" s="1237"/>
      <c r="M20" s="1237"/>
      <c r="N20" s="1237"/>
      <c r="O20" s="1237"/>
      <c r="P20" s="1237"/>
      <c r="Q20" s="1237"/>
      <c r="R20" s="1237"/>
      <c r="S20" s="1237"/>
      <c r="T20" s="1237"/>
      <c r="U20" s="1237"/>
      <c r="V20" s="1237"/>
      <c r="W20" s="1237"/>
      <c r="X20" s="1238"/>
      <c r="Y20" s="1252">
        <f>様式4別添1!AA61</f>
        <v>0</v>
      </c>
      <c r="Z20" s="1253"/>
      <c r="AA20" s="1253"/>
      <c r="AB20" s="1253"/>
      <c r="AC20" s="1253"/>
      <c r="AD20" s="1253"/>
      <c r="AE20" s="1253"/>
      <c r="AF20" s="1253"/>
      <c r="AG20" s="1254"/>
      <c r="AH20" s="580" t="s">
        <v>388</v>
      </c>
      <c r="AZ20" s="592" t="s">
        <v>400</v>
      </c>
      <c r="BA20" s="592" t="s">
        <v>401</v>
      </c>
    </row>
    <row r="21" spans="2:53" ht="27.75" customHeight="1">
      <c r="C21" s="589"/>
      <c r="D21" s="1236" t="s">
        <v>402</v>
      </c>
      <c r="E21" s="1237"/>
      <c r="F21" s="1237"/>
      <c r="G21" s="1237"/>
      <c r="H21" s="1237"/>
      <c r="I21" s="1237"/>
      <c r="J21" s="1237"/>
      <c r="K21" s="1237"/>
      <c r="L21" s="1237"/>
      <c r="M21" s="1237"/>
      <c r="N21" s="1237"/>
      <c r="O21" s="1237"/>
      <c r="P21" s="1237"/>
      <c r="Q21" s="1237"/>
      <c r="R21" s="1237"/>
      <c r="S21" s="1237"/>
      <c r="T21" s="1237"/>
      <c r="U21" s="1237"/>
      <c r="V21" s="1237"/>
      <c r="W21" s="1237"/>
      <c r="X21" s="1238"/>
      <c r="Y21" s="1252">
        <f>様式4別添1!AB61</f>
        <v>0</v>
      </c>
      <c r="Z21" s="1253"/>
      <c r="AA21" s="1253"/>
      <c r="AB21" s="1253"/>
      <c r="AC21" s="1253"/>
      <c r="AD21" s="1253"/>
      <c r="AE21" s="1253"/>
      <c r="AF21" s="1253"/>
      <c r="AG21" s="1254"/>
      <c r="AH21" s="580" t="s">
        <v>388</v>
      </c>
    </row>
    <row r="22" spans="2:53" ht="27.75" customHeight="1">
      <c r="C22" s="589"/>
      <c r="D22" s="1236" t="s">
        <v>403</v>
      </c>
      <c r="E22" s="1237"/>
      <c r="F22" s="1237"/>
      <c r="G22" s="1237"/>
      <c r="H22" s="1237"/>
      <c r="I22" s="1237"/>
      <c r="J22" s="1237"/>
      <c r="K22" s="1237"/>
      <c r="L22" s="1237"/>
      <c r="M22" s="1237"/>
      <c r="N22" s="1237"/>
      <c r="O22" s="1237"/>
      <c r="P22" s="1237"/>
      <c r="Q22" s="1237"/>
      <c r="R22" s="1237"/>
      <c r="S22" s="1237"/>
      <c r="T22" s="1237"/>
      <c r="U22" s="1237"/>
      <c r="V22" s="1237"/>
      <c r="W22" s="1237"/>
      <c r="X22" s="1238"/>
      <c r="Y22" s="1252">
        <f>様式4別添1!AC61</f>
        <v>0</v>
      </c>
      <c r="Z22" s="1253"/>
      <c r="AA22" s="1253"/>
      <c r="AB22" s="1253"/>
      <c r="AC22" s="1253"/>
      <c r="AD22" s="1253"/>
      <c r="AE22" s="1253"/>
      <c r="AF22" s="1253"/>
      <c r="AG22" s="1254"/>
      <c r="AH22" s="580" t="s">
        <v>388</v>
      </c>
    </row>
    <row r="23" spans="2:53" ht="27.75" customHeight="1">
      <c r="C23" s="587" t="s">
        <v>294</v>
      </c>
      <c r="D23" s="1237" t="s">
        <v>404</v>
      </c>
      <c r="E23" s="1237"/>
      <c r="F23" s="1237"/>
      <c r="G23" s="1237"/>
      <c r="H23" s="1237"/>
      <c r="I23" s="1237"/>
      <c r="J23" s="1237"/>
      <c r="K23" s="1237"/>
      <c r="L23" s="1237"/>
      <c r="M23" s="1237"/>
      <c r="N23" s="1237"/>
      <c r="O23" s="1237"/>
      <c r="P23" s="1237"/>
      <c r="Q23" s="1237"/>
      <c r="R23" s="1237"/>
      <c r="S23" s="1237"/>
      <c r="T23" s="1237"/>
      <c r="U23" s="1237"/>
      <c r="V23" s="1237"/>
      <c r="W23" s="1237"/>
      <c r="X23" s="1238"/>
      <c r="Y23" s="1252">
        <f>Y24-(Y25-Y26)-Y27-Y28+Y29</f>
        <v>0</v>
      </c>
      <c r="Z23" s="1253"/>
      <c r="AA23" s="1253"/>
      <c r="AB23" s="1253"/>
      <c r="AC23" s="1253"/>
      <c r="AD23" s="1253"/>
      <c r="AE23" s="1253"/>
      <c r="AF23" s="1253"/>
      <c r="AG23" s="1254"/>
      <c r="AH23" s="581" t="s">
        <v>388</v>
      </c>
    </row>
    <row r="24" spans="2:53" ht="27.75" customHeight="1">
      <c r="C24" s="589"/>
      <c r="D24" s="1236" t="s">
        <v>405</v>
      </c>
      <c r="E24" s="1237"/>
      <c r="F24" s="1237"/>
      <c r="G24" s="1237"/>
      <c r="H24" s="1237"/>
      <c r="I24" s="1237"/>
      <c r="J24" s="1237"/>
      <c r="K24" s="1237"/>
      <c r="L24" s="1237"/>
      <c r="M24" s="1237"/>
      <c r="N24" s="1237"/>
      <c r="O24" s="1237"/>
      <c r="P24" s="1237"/>
      <c r="Q24" s="1237"/>
      <c r="R24" s="1237"/>
      <c r="S24" s="1237"/>
      <c r="T24" s="1237"/>
      <c r="U24" s="1237"/>
      <c r="V24" s="1237"/>
      <c r="W24" s="1237"/>
      <c r="X24" s="1238"/>
      <c r="Y24" s="1252">
        <f>様式4別添1!K61</f>
        <v>0</v>
      </c>
      <c r="Z24" s="1253"/>
      <c r="AA24" s="1253"/>
      <c r="AB24" s="1253"/>
      <c r="AC24" s="1253"/>
      <c r="AD24" s="1253"/>
      <c r="AE24" s="1253"/>
      <c r="AF24" s="1253"/>
      <c r="AG24" s="1254"/>
      <c r="AH24" s="581" t="s">
        <v>388</v>
      </c>
    </row>
    <row r="25" spans="2:53" ht="27.75" customHeight="1">
      <c r="C25" s="589"/>
      <c r="D25" s="1236" t="s">
        <v>406</v>
      </c>
      <c r="E25" s="1237"/>
      <c r="F25" s="1237"/>
      <c r="G25" s="1237"/>
      <c r="H25" s="1237"/>
      <c r="I25" s="1237"/>
      <c r="J25" s="1237"/>
      <c r="K25" s="1237"/>
      <c r="L25" s="1237"/>
      <c r="M25" s="1237"/>
      <c r="N25" s="1237"/>
      <c r="O25" s="1237"/>
      <c r="P25" s="1237"/>
      <c r="Q25" s="1237"/>
      <c r="R25" s="1237"/>
      <c r="S25" s="1237"/>
      <c r="T25" s="1237"/>
      <c r="U25" s="1237"/>
      <c r="V25" s="1237"/>
      <c r="W25" s="1237"/>
      <c r="X25" s="1238"/>
      <c r="Y25" s="1252">
        <f>様式4別添1!L61</f>
        <v>0</v>
      </c>
      <c r="Z25" s="1253"/>
      <c r="AA25" s="1253"/>
      <c r="AB25" s="1253"/>
      <c r="AC25" s="1253"/>
      <c r="AD25" s="1253"/>
      <c r="AE25" s="1253"/>
      <c r="AF25" s="1253"/>
      <c r="AG25" s="1254"/>
      <c r="AH25" s="581" t="s">
        <v>388</v>
      </c>
    </row>
    <row r="26" spans="2:53" ht="27.75" customHeight="1">
      <c r="C26" s="589"/>
      <c r="D26" s="1236" t="s">
        <v>407</v>
      </c>
      <c r="E26" s="1237"/>
      <c r="F26" s="1237"/>
      <c r="G26" s="1237"/>
      <c r="H26" s="1237"/>
      <c r="I26" s="1237"/>
      <c r="J26" s="1237"/>
      <c r="K26" s="1237"/>
      <c r="L26" s="1237"/>
      <c r="M26" s="1237"/>
      <c r="N26" s="1237"/>
      <c r="O26" s="1237"/>
      <c r="P26" s="1237"/>
      <c r="Q26" s="1237"/>
      <c r="R26" s="1237"/>
      <c r="S26" s="1237"/>
      <c r="T26" s="1237"/>
      <c r="U26" s="1237"/>
      <c r="V26" s="1237"/>
      <c r="W26" s="1237"/>
      <c r="X26" s="1238"/>
      <c r="Y26" s="1252">
        <f>様式4別添1!M61</f>
        <v>0</v>
      </c>
      <c r="Z26" s="1253"/>
      <c r="AA26" s="1253"/>
      <c r="AB26" s="1253"/>
      <c r="AC26" s="1253"/>
      <c r="AD26" s="1253"/>
      <c r="AE26" s="1253"/>
      <c r="AF26" s="1253"/>
      <c r="AG26" s="1254"/>
      <c r="AH26" s="581" t="s">
        <v>388</v>
      </c>
    </row>
    <row r="27" spans="2:53" ht="27.75" customHeight="1">
      <c r="C27" s="589"/>
      <c r="D27" s="1236" t="s">
        <v>408</v>
      </c>
      <c r="E27" s="1237"/>
      <c r="F27" s="1237"/>
      <c r="G27" s="1237"/>
      <c r="H27" s="1237"/>
      <c r="I27" s="1237"/>
      <c r="J27" s="1237"/>
      <c r="K27" s="1237"/>
      <c r="L27" s="1237"/>
      <c r="M27" s="1237"/>
      <c r="N27" s="1237"/>
      <c r="O27" s="1237"/>
      <c r="P27" s="1237"/>
      <c r="Q27" s="1237"/>
      <c r="R27" s="1237"/>
      <c r="S27" s="1237"/>
      <c r="T27" s="1237"/>
      <c r="U27" s="1237"/>
      <c r="V27" s="1237"/>
      <c r="W27" s="1237"/>
      <c r="X27" s="1238"/>
      <c r="Y27" s="1252">
        <f>様式4別添1!N61</f>
        <v>0</v>
      </c>
      <c r="Z27" s="1253"/>
      <c r="AA27" s="1253"/>
      <c r="AB27" s="1253"/>
      <c r="AC27" s="1253"/>
      <c r="AD27" s="1253"/>
      <c r="AE27" s="1253"/>
      <c r="AF27" s="1253"/>
      <c r="AG27" s="1254"/>
      <c r="AH27" s="581" t="s">
        <v>388</v>
      </c>
    </row>
    <row r="28" spans="2:53" ht="27.75" customHeight="1">
      <c r="C28" s="593"/>
      <c r="D28" s="1237" t="s">
        <v>409</v>
      </c>
      <c r="E28" s="1237"/>
      <c r="F28" s="1237"/>
      <c r="G28" s="1237"/>
      <c r="H28" s="1237"/>
      <c r="I28" s="1237"/>
      <c r="J28" s="1237"/>
      <c r="K28" s="1237"/>
      <c r="L28" s="1237"/>
      <c r="M28" s="1237"/>
      <c r="N28" s="1237"/>
      <c r="O28" s="1237"/>
      <c r="P28" s="1237"/>
      <c r="Q28" s="1237"/>
      <c r="R28" s="1237"/>
      <c r="S28" s="1237"/>
      <c r="T28" s="1237"/>
      <c r="U28" s="1237"/>
      <c r="V28" s="1237"/>
      <c r="W28" s="1237"/>
      <c r="X28" s="1238"/>
      <c r="Y28" s="1252">
        <f>様式4別添1!O61</f>
        <v>0</v>
      </c>
      <c r="Z28" s="1253"/>
      <c r="AA28" s="1253"/>
      <c r="AB28" s="1253"/>
      <c r="AC28" s="1253"/>
      <c r="AD28" s="1253"/>
      <c r="AE28" s="1253"/>
      <c r="AF28" s="1253"/>
      <c r="AG28" s="1254"/>
      <c r="AH28" s="580" t="s">
        <v>388</v>
      </c>
    </row>
    <row r="29" spans="2:53" ht="27.75" customHeight="1">
      <c r="C29" s="579"/>
      <c r="D29" s="1236" t="s">
        <v>410</v>
      </c>
      <c r="E29" s="1237"/>
      <c r="F29" s="1237"/>
      <c r="G29" s="1237"/>
      <c r="H29" s="1237"/>
      <c r="I29" s="1237"/>
      <c r="J29" s="1237"/>
      <c r="K29" s="1237"/>
      <c r="L29" s="1237"/>
      <c r="M29" s="1237"/>
      <c r="N29" s="1237"/>
      <c r="O29" s="1237"/>
      <c r="P29" s="1237"/>
      <c r="Q29" s="1237"/>
      <c r="R29" s="1237"/>
      <c r="S29" s="1237"/>
      <c r="T29" s="1237"/>
      <c r="U29" s="1237"/>
      <c r="V29" s="1237"/>
      <c r="W29" s="1237"/>
      <c r="X29" s="1238"/>
      <c r="Y29" s="1252">
        <f>様式4別添1!P61</f>
        <v>0</v>
      </c>
      <c r="Z29" s="1253"/>
      <c r="AA29" s="1253"/>
      <c r="AB29" s="1253"/>
      <c r="AC29" s="1253"/>
      <c r="AD29" s="1253"/>
      <c r="AE29" s="1253"/>
      <c r="AF29" s="1253"/>
      <c r="AG29" s="1254"/>
      <c r="AH29" s="580" t="s">
        <v>388</v>
      </c>
    </row>
    <row r="30" spans="2:53" ht="9" customHeight="1">
      <c r="C30" s="480"/>
      <c r="D30" s="584"/>
      <c r="E30" s="584"/>
      <c r="F30" s="584"/>
      <c r="G30" s="584"/>
      <c r="H30" s="584"/>
      <c r="I30" s="584"/>
      <c r="J30" s="584"/>
      <c r="K30" s="584"/>
      <c r="L30" s="584"/>
      <c r="M30" s="584"/>
      <c r="N30" s="584"/>
      <c r="O30" s="584"/>
      <c r="P30" s="584"/>
      <c r="Q30" s="584"/>
      <c r="R30" s="584"/>
      <c r="S30" s="584"/>
      <c r="T30" s="584"/>
      <c r="U30" s="584"/>
      <c r="V30" s="584"/>
      <c r="W30" s="584"/>
      <c r="X30" s="584"/>
      <c r="Y30" s="594"/>
      <c r="Z30" s="594"/>
      <c r="AA30" s="594"/>
      <c r="AB30" s="594"/>
      <c r="AC30" s="594"/>
      <c r="AD30" s="594"/>
      <c r="AE30" s="594"/>
      <c r="AF30" s="594"/>
      <c r="AG30" s="594"/>
      <c r="AH30" s="487"/>
    </row>
    <row r="31" spans="2:53" ht="21" customHeight="1">
      <c r="B31" s="460" t="s">
        <v>411</v>
      </c>
    </row>
    <row r="32" spans="2:53" ht="29.25" customHeight="1">
      <c r="C32" s="1236" t="s">
        <v>412</v>
      </c>
      <c r="D32" s="1237"/>
      <c r="E32" s="1237"/>
      <c r="F32" s="1237"/>
      <c r="G32" s="1237"/>
      <c r="H32" s="1237"/>
      <c r="I32" s="1238"/>
      <c r="J32" s="1239"/>
      <c r="K32" s="1240"/>
      <c r="L32" s="1240"/>
      <c r="M32" s="1240"/>
      <c r="N32" s="1240"/>
      <c r="O32" s="1240"/>
      <c r="P32" s="1240"/>
      <c r="Q32" s="1240"/>
      <c r="R32" s="1240"/>
      <c r="S32" s="1240"/>
      <c r="T32" s="1240"/>
      <c r="U32" s="1240"/>
      <c r="V32" s="1240"/>
      <c r="W32" s="1240"/>
      <c r="X32" s="1240"/>
      <c r="Y32" s="1240"/>
      <c r="Z32" s="1240"/>
      <c r="AA32" s="1240"/>
      <c r="AB32" s="1240"/>
      <c r="AC32" s="1240"/>
      <c r="AD32" s="1240"/>
      <c r="AE32" s="1240"/>
      <c r="AF32" s="1240"/>
      <c r="AG32" s="1240"/>
      <c r="AH32" s="1241"/>
    </row>
    <row r="33" spans="2:34" ht="29.25" customHeight="1">
      <c r="C33" s="1236" t="s">
        <v>413</v>
      </c>
      <c r="D33" s="1237"/>
      <c r="E33" s="1237"/>
      <c r="F33" s="1237"/>
      <c r="G33" s="1237"/>
      <c r="H33" s="1237"/>
      <c r="I33" s="1238"/>
      <c r="J33" s="1239"/>
      <c r="K33" s="1240"/>
      <c r="L33" s="1240"/>
      <c r="M33" s="1240"/>
      <c r="N33" s="1240"/>
      <c r="O33" s="1240"/>
      <c r="P33" s="1240"/>
      <c r="Q33" s="1240"/>
      <c r="R33" s="1240"/>
      <c r="S33" s="1240"/>
      <c r="T33" s="1240"/>
      <c r="U33" s="1240"/>
      <c r="V33" s="1240"/>
      <c r="W33" s="1240"/>
      <c r="X33" s="1240"/>
      <c r="Y33" s="1240"/>
      <c r="Z33" s="1240"/>
      <c r="AA33" s="1240"/>
      <c r="AB33" s="1240"/>
      <c r="AC33" s="1240"/>
      <c r="AD33" s="1240"/>
      <c r="AE33" s="1240"/>
      <c r="AF33" s="1240"/>
      <c r="AG33" s="1240"/>
      <c r="AH33" s="1241"/>
    </row>
    <row r="35" spans="2:34" ht="27" customHeight="1">
      <c r="B35" s="460" t="s">
        <v>414</v>
      </c>
    </row>
    <row r="36" spans="2:34" ht="29.25" customHeight="1">
      <c r="C36" s="1136"/>
      <c r="D36" s="1137"/>
      <c r="E36" s="1137"/>
      <c r="F36" s="1137"/>
      <c r="G36" s="1137"/>
      <c r="H36" s="1137"/>
      <c r="I36" s="1137"/>
      <c r="J36" s="1137"/>
      <c r="K36" s="1137"/>
      <c r="L36" s="1137"/>
      <c r="M36" s="1138"/>
      <c r="N36" s="1137" t="s">
        <v>384</v>
      </c>
      <c r="O36" s="1137"/>
      <c r="P36" s="1137"/>
      <c r="Q36" s="1137"/>
      <c r="R36" s="1137"/>
      <c r="S36" s="1137"/>
      <c r="T36" s="1137"/>
      <c r="U36" s="1137"/>
      <c r="V36" s="1138"/>
      <c r="W36" s="1242"/>
      <c r="X36" s="1242"/>
      <c r="Y36" s="1242"/>
    </row>
    <row r="37" spans="2:34" ht="24" customHeight="1">
      <c r="C37" s="595" t="s">
        <v>287</v>
      </c>
      <c r="D37" s="1243" t="s">
        <v>415</v>
      </c>
      <c r="E37" s="1244"/>
      <c r="F37" s="1244"/>
      <c r="G37" s="1244"/>
      <c r="H37" s="1244"/>
      <c r="I37" s="1244"/>
      <c r="J37" s="1244"/>
      <c r="K37" s="1244"/>
      <c r="L37" s="1244"/>
      <c r="M37" s="1245"/>
      <c r="N37" s="1246">
        <f>様式4別添2!E18</f>
        <v>0</v>
      </c>
      <c r="O37" s="1246"/>
      <c r="P37" s="1246"/>
      <c r="Q37" s="1246"/>
      <c r="R37" s="1246"/>
      <c r="S37" s="1246"/>
      <c r="T37" s="1246"/>
      <c r="U37" s="1246"/>
      <c r="V37" s="580" t="s">
        <v>388</v>
      </c>
      <c r="W37" s="1242"/>
      <c r="X37" s="1242"/>
      <c r="Y37" s="1242"/>
    </row>
    <row r="38" spans="2:34" ht="24" customHeight="1">
      <c r="C38" s="596" t="s">
        <v>294</v>
      </c>
      <c r="D38" s="1236" t="s">
        <v>416</v>
      </c>
      <c r="E38" s="1237"/>
      <c r="F38" s="1237"/>
      <c r="G38" s="1237"/>
      <c r="H38" s="1237"/>
      <c r="I38" s="1237"/>
      <c r="J38" s="1237"/>
      <c r="K38" s="1237"/>
      <c r="L38" s="1237"/>
      <c r="M38" s="1238"/>
      <c r="N38" s="1246">
        <f>様式4別添2!F18</f>
        <v>0</v>
      </c>
      <c r="O38" s="1246"/>
      <c r="P38" s="1246"/>
      <c r="Q38" s="1246"/>
      <c r="R38" s="1246"/>
      <c r="S38" s="1246"/>
      <c r="T38" s="1246"/>
      <c r="U38" s="1246"/>
      <c r="V38" s="580" t="s">
        <v>388</v>
      </c>
      <c r="W38" s="1242"/>
      <c r="X38" s="1242"/>
      <c r="Y38" s="1242"/>
    </row>
    <row r="39" spans="2:34" ht="17.100000000000001" customHeight="1">
      <c r="C39" s="597" t="s">
        <v>274</v>
      </c>
      <c r="D39" s="1247" t="s">
        <v>417</v>
      </c>
      <c r="E39" s="1248"/>
      <c r="F39" s="1248"/>
      <c r="G39" s="1248"/>
      <c r="H39" s="1248"/>
      <c r="I39" s="1248"/>
      <c r="J39" s="1248"/>
      <c r="K39" s="1248"/>
      <c r="L39" s="1248"/>
      <c r="M39" s="1248"/>
      <c r="N39" s="1248"/>
      <c r="O39" s="1248"/>
      <c r="P39" s="1248"/>
      <c r="Q39" s="1248"/>
      <c r="R39" s="1248"/>
      <c r="S39" s="1248"/>
      <c r="T39" s="1248"/>
      <c r="U39" s="1248"/>
      <c r="V39" s="1248"/>
      <c r="W39" s="1248"/>
      <c r="X39" s="1248"/>
      <c r="Y39" s="1248"/>
      <c r="Z39" s="1248"/>
      <c r="AA39" s="1248"/>
      <c r="AB39" s="1248"/>
      <c r="AC39" s="1248"/>
      <c r="AD39" s="1248"/>
      <c r="AE39" s="1248"/>
      <c r="AF39" s="1248"/>
      <c r="AG39" s="1248"/>
      <c r="AH39" s="1248"/>
    </row>
    <row r="40" spans="2:34" ht="9" customHeight="1">
      <c r="B40" s="471"/>
      <c r="C40" s="471"/>
      <c r="D40" s="471"/>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1"/>
    </row>
    <row r="41" spans="2:34" ht="16.149999999999999" customHeight="1">
      <c r="C41" s="460" t="s">
        <v>418</v>
      </c>
    </row>
    <row r="42" spans="2:34" ht="16.149999999999999" customHeight="1">
      <c r="Q42" s="1249" t="s">
        <v>305</v>
      </c>
      <c r="R42" s="1249"/>
      <c r="S42" s="1249"/>
      <c r="T42" s="1249"/>
      <c r="U42" s="1249"/>
      <c r="V42" s="1249"/>
      <c r="W42" s="1249"/>
      <c r="X42" s="1249"/>
      <c r="Y42" s="1250"/>
      <c r="Z42" s="1250"/>
      <c r="AA42" s="1250"/>
      <c r="AB42" s="1250"/>
      <c r="AC42" s="1250"/>
      <c r="AD42" s="1250"/>
      <c r="AE42" s="1250"/>
      <c r="AF42" s="1250"/>
      <c r="AG42" s="1250"/>
      <c r="AH42" s="1250"/>
    </row>
    <row r="43" spans="2:34" ht="17.25" customHeight="1">
      <c r="S43" s="1251" t="s">
        <v>306</v>
      </c>
      <c r="T43" s="1251"/>
      <c r="U43" s="1251"/>
      <c r="V43" s="1251"/>
      <c r="W43" s="1251"/>
      <c r="X43" s="1251"/>
      <c r="Y43" s="971"/>
      <c r="Z43" s="971"/>
      <c r="AA43" s="971"/>
      <c r="AB43" s="971"/>
      <c r="AC43" s="971"/>
      <c r="AD43" s="971"/>
      <c r="AE43" s="971"/>
      <c r="AF43" s="971"/>
      <c r="AG43" s="971"/>
      <c r="AH43" s="971"/>
    </row>
    <row r="44" spans="2:34" ht="17.25" customHeight="1">
      <c r="S44" s="1235" t="s">
        <v>307</v>
      </c>
      <c r="T44" s="1235"/>
      <c r="U44" s="1235"/>
      <c r="V44" s="1235"/>
      <c r="W44" s="1235"/>
      <c r="X44" s="1235"/>
      <c r="Y44" s="973"/>
      <c r="Z44" s="973"/>
      <c r="AA44" s="973"/>
      <c r="AB44" s="973"/>
      <c r="AC44" s="973"/>
      <c r="AD44" s="973"/>
      <c r="AE44" s="973"/>
      <c r="AF44" s="973"/>
      <c r="AG44" s="973"/>
      <c r="AH44" s="973"/>
    </row>
  </sheetData>
  <sheetProtection insertRows="0"/>
  <mergeCells count="67">
    <mergeCell ref="D11:M11"/>
    <mergeCell ref="N11:U11"/>
    <mergeCell ref="W11:AD11"/>
    <mergeCell ref="AG11:AI11"/>
    <mergeCell ref="B2:AJ2"/>
    <mergeCell ref="R4:W4"/>
    <mergeCell ref="X4:AJ4"/>
    <mergeCell ref="R5:W5"/>
    <mergeCell ref="X5:AJ5"/>
    <mergeCell ref="R6:W6"/>
    <mergeCell ref="X6:AJ6"/>
    <mergeCell ref="N10:V10"/>
    <mergeCell ref="W10:AE10"/>
    <mergeCell ref="AG10:AI10"/>
    <mergeCell ref="D18:X18"/>
    <mergeCell ref="Y18:AG18"/>
    <mergeCell ref="D12:M12"/>
    <mergeCell ref="N12:U12"/>
    <mergeCell ref="W12:AD12"/>
    <mergeCell ref="D13:M13"/>
    <mergeCell ref="N13:U13"/>
    <mergeCell ref="W13:AD13"/>
    <mergeCell ref="D14:M14"/>
    <mergeCell ref="N14:U14"/>
    <mergeCell ref="W14:AD14"/>
    <mergeCell ref="D17:X17"/>
    <mergeCell ref="Y17:AG17"/>
    <mergeCell ref="D19:X19"/>
    <mergeCell ref="Y19:AG19"/>
    <mergeCell ref="D20:X20"/>
    <mergeCell ref="Y20:AG20"/>
    <mergeCell ref="D21:X21"/>
    <mergeCell ref="Y21:AG21"/>
    <mergeCell ref="D22:X22"/>
    <mergeCell ref="Y22:AG22"/>
    <mergeCell ref="D23:X23"/>
    <mergeCell ref="Y23:AG23"/>
    <mergeCell ref="D24:X24"/>
    <mergeCell ref="Y24:AG24"/>
    <mergeCell ref="D25:X25"/>
    <mergeCell ref="Y25:AG25"/>
    <mergeCell ref="D26:X26"/>
    <mergeCell ref="Y26:AG26"/>
    <mergeCell ref="D27:X27"/>
    <mergeCell ref="Y27:AG27"/>
    <mergeCell ref="D28:X28"/>
    <mergeCell ref="Y28:AG28"/>
    <mergeCell ref="D29:X29"/>
    <mergeCell ref="Y29:AG29"/>
    <mergeCell ref="C32:I32"/>
    <mergeCell ref="J32:AH32"/>
    <mergeCell ref="S44:X44"/>
    <mergeCell ref="Y44:AH44"/>
    <mergeCell ref="C33:I33"/>
    <mergeCell ref="J33:AH33"/>
    <mergeCell ref="C36:M36"/>
    <mergeCell ref="N36:V36"/>
    <mergeCell ref="W36:Y38"/>
    <mergeCell ref="D37:M37"/>
    <mergeCell ref="N37:U37"/>
    <mergeCell ref="D38:M38"/>
    <mergeCell ref="N38:U38"/>
    <mergeCell ref="D39:AH39"/>
    <mergeCell ref="Q42:X42"/>
    <mergeCell ref="Y42:AH42"/>
    <mergeCell ref="S43:X43"/>
    <mergeCell ref="Y43:AH43"/>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EF9-861C-4B91-B7D2-7311D2062BD7}">
  <sheetPr>
    <pageSetUpPr fitToPage="1"/>
  </sheetPr>
  <dimension ref="A1:AX95"/>
  <sheetViews>
    <sheetView showGridLines="0" view="pageBreakPreview" topLeftCell="A14" zoomScale="40" zoomScaleNormal="100" zoomScaleSheetLayoutView="40" workbookViewId="0">
      <selection activeCell="F16" sqref="F16"/>
    </sheetView>
  </sheetViews>
  <sheetFormatPr defaultColWidth="9.125" defaultRowHeight="12"/>
  <cols>
    <col min="1" max="3" width="4.625" style="361" customWidth="1"/>
    <col min="4" max="4" width="15" style="361" customWidth="1"/>
    <col min="5" max="5" width="7.125" style="361" customWidth="1"/>
    <col min="6" max="6" width="16" style="361" customWidth="1"/>
    <col min="7" max="7" width="12.125" style="361" customWidth="1"/>
    <col min="8" max="8" width="7.625" style="361" customWidth="1"/>
    <col min="9" max="9" width="10.125" style="361" customWidth="1"/>
    <col min="10" max="10" width="8.5" style="361" customWidth="1"/>
    <col min="11" max="16" width="21.375" style="361" customWidth="1"/>
    <col min="17" max="17" width="26.125" style="361" customWidth="1"/>
    <col min="18" max="20" width="21.375" style="361" customWidth="1"/>
    <col min="21" max="21" width="16.375" style="361" customWidth="1"/>
    <col min="22" max="23" width="16.875" style="361" customWidth="1"/>
    <col min="24" max="24" width="21.375" style="361" customWidth="1"/>
    <col min="25" max="25" width="38.875" style="361" customWidth="1"/>
    <col min="26" max="29" width="21.375" style="361" customWidth="1"/>
    <col min="30" max="30" width="26.125" style="361" customWidth="1"/>
    <col min="31" max="33" width="19.375" style="361" customWidth="1"/>
    <col min="34" max="36" width="18.5" style="361" customWidth="1"/>
    <col min="37" max="37" width="18.125" style="361" customWidth="1"/>
    <col min="38" max="38" width="15.375" style="361" customWidth="1"/>
    <col min="39" max="40" width="19.5" style="361" customWidth="1"/>
    <col min="41" max="41" width="22.375" style="361" customWidth="1"/>
    <col min="42" max="42" width="2.5" style="361" customWidth="1"/>
    <col min="43" max="43" width="5.75" style="361" bestFit="1" customWidth="1"/>
    <col min="44" max="44" width="9.5" style="361" bestFit="1" customWidth="1"/>
    <col min="45" max="45" width="7.375" style="361" bestFit="1" customWidth="1"/>
    <col min="46" max="47" width="34.5" style="361" bestFit="1" customWidth="1"/>
    <col min="48" max="49" width="22" style="361" bestFit="1" customWidth="1"/>
    <col min="50" max="50" width="67" style="361" customWidth="1"/>
    <col min="51" max="16384" width="9.125" style="361"/>
  </cols>
  <sheetData>
    <row r="1" spans="1:50" ht="33.6" customHeight="1">
      <c r="A1" s="360" t="s">
        <v>419</v>
      </c>
      <c r="P1" s="362"/>
      <c r="AE1" s="1346" t="s">
        <v>420</v>
      </c>
      <c r="AF1" s="1349">
        <f>様式4!$X$5</f>
        <v>0</v>
      </c>
      <c r="AG1" s="1350"/>
      <c r="AQ1" s="632" t="s">
        <v>547</v>
      </c>
      <c r="AR1" s="632" t="s">
        <v>548</v>
      </c>
      <c r="AS1" s="632" t="s">
        <v>549</v>
      </c>
      <c r="AT1" s="632" t="s">
        <v>550</v>
      </c>
      <c r="AU1" s="632" t="s">
        <v>551</v>
      </c>
      <c r="AV1" s="632" t="s">
        <v>552</v>
      </c>
      <c r="AW1" s="632" t="s">
        <v>553</v>
      </c>
      <c r="AX1" s="632" t="s">
        <v>554</v>
      </c>
    </row>
    <row r="2" spans="1:50" ht="33.6" customHeight="1">
      <c r="A2" s="363"/>
      <c r="P2" s="362"/>
      <c r="AE2" s="1347"/>
      <c r="AF2" s="1351"/>
      <c r="AG2" s="1352"/>
      <c r="AQ2" s="633">
        <f>A11</f>
        <v>1</v>
      </c>
      <c r="AR2" s="633" t="str">
        <f>IF(B11="","",B11)</f>
        <v/>
      </c>
      <c r="AS2" s="633" t="str">
        <f>IF(F11="","",F11)</f>
        <v/>
      </c>
      <c r="AT2" s="633" t="str">
        <f>IF(K11="","",K11)</f>
        <v/>
      </c>
      <c r="AU2" s="633" t="str">
        <f>IF(S11="","",S11)</f>
        <v/>
      </c>
      <c r="AV2" s="633">
        <f>IF(T11="","",T11)</f>
        <v>0</v>
      </c>
      <c r="AW2" s="633" t="str">
        <f>IF(X11="","",X11)</f>
        <v/>
      </c>
      <c r="AX2" s="634" t="str">
        <f>IF(AE11="","",AE11)</f>
        <v/>
      </c>
    </row>
    <row r="3" spans="1:50" ht="24.75" customHeight="1" thickBot="1">
      <c r="A3" s="364" t="s">
        <v>421</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1348"/>
      <c r="AF3" s="1353"/>
      <c r="AG3" s="1354"/>
      <c r="AJ3" s="365"/>
      <c r="AQ3" s="633">
        <f>A12</f>
        <v>2</v>
      </c>
      <c r="AR3" s="633" t="str">
        <f t="shared" ref="AR3:AR51" si="0">IF(B12="","",B12)</f>
        <v/>
      </c>
      <c r="AS3" s="633" t="str">
        <f t="shared" ref="AS3:AS51" si="1">IF(F12="","",F12)</f>
        <v/>
      </c>
      <c r="AT3" s="633" t="str">
        <f t="shared" ref="AT3:AT51" si="2">IF(K12="","",K12)</f>
        <v/>
      </c>
      <c r="AU3" s="633" t="str">
        <f t="shared" ref="AU3:AV18" si="3">IF(S12="","",S12)</f>
        <v/>
      </c>
      <c r="AV3" s="633">
        <f t="shared" si="3"/>
        <v>0</v>
      </c>
      <c r="AW3" s="633" t="str">
        <f t="shared" ref="AW3:AW51" si="4">IF(X12="","",X12)</f>
        <v/>
      </c>
      <c r="AX3" s="634" t="str">
        <f t="shared" ref="AX3:AX51" si="5">IF(AE12="","",AE12)</f>
        <v/>
      </c>
    </row>
    <row r="4" spans="1:50" ht="24.75" customHeight="1">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6"/>
      <c r="AH4" s="364"/>
      <c r="AI4" s="364"/>
      <c r="AJ4" s="364"/>
      <c r="AK4" s="366"/>
      <c r="AL4" s="366"/>
      <c r="AM4" s="367"/>
      <c r="AN4" s="367"/>
      <c r="AO4" s="368"/>
      <c r="AP4" s="365"/>
      <c r="AQ4" s="633">
        <f t="shared" ref="AQ4:AQ51" si="6">A13</f>
        <v>3</v>
      </c>
      <c r="AR4" s="633" t="str">
        <f t="shared" si="0"/>
        <v/>
      </c>
      <c r="AS4" s="633" t="str">
        <f t="shared" si="1"/>
        <v/>
      </c>
      <c r="AT4" s="633" t="str">
        <f t="shared" si="2"/>
        <v/>
      </c>
      <c r="AU4" s="633" t="str">
        <f t="shared" si="3"/>
        <v/>
      </c>
      <c r="AV4" s="633">
        <f t="shared" si="3"/>
        <v>0</v>
      </c>
      <c r="AW4" s="633" t="str">
        <f t="shared" si="4"/>
        <v/>
      </c>
      <c r="AX4" s="634" t="str">
        <f t="shared" si="5"/>
        <v/>
      </c>
    </row>
    <row r="5" spans="1:50" s="371" customFormat="1" ht="39.75" customHeight="1" thickBot="1">
      <c r="A5" s="1355" t="s">
        <v>422</v>
      </c>
      <c r="B5" s="1355"/>
      <c r="C5" s="1355"/>
      <c r="D5" s="1355"/>
      <c r="E5" s="1355"/>
      <c r="F5" s="1355"/>
      <c r="G5" s="1355"/>
      <c r="H5" s="1355"/>
      <c r="I5" s="1355"/>
      <c r="J5" s="1355"/>
      <c r="K5" s="1355"/>
      <c r="L5" s="1355"/>
      <c r="M5" s="1355"/>
      <c r="N5" s="1355"/>
      <c r="O5" s="364"/>
      <c r="P5" s="364"/>
      <c r="Q5" s="364"/>
      <c r="R5" s="364"/>
      <c r="S5" s="369"/>
      <c r="T5" s="369"/>
      <c r="U5" s="369"/>
      <c r="V5" s="369"/>
      <c r="W5" s="369"/>
      <c r="X5" s="364"/>
      <c r="Y5" s="364"/>
      <c r="Z5" s="364"/>
      <c r="AA5" s="364"/>
      <c r="AB5" s="364"/>
      <c r="AC5" s="364"/>
      <c r="AD5" s="369"/>
      <c r="AE5" s="369"/>
      <c r="AF5" s="369"/>
      <c r="AG5" s="369"/>
      <c r="AH5" s="364"/>
      <c r="AI5" s="369"/>
      <c r="AJ5" s="369"/>
      <c r="AK5" s="369"/>
      <c r="AL5" s="369"/>
      <c r="AM5" s="369"/>
      <c r="AN5" s="369"/>
      <c r="AO5" s="370"/>
      <c r="AP5" s="364"/>
      <c r="AQ5" s="633">
        <f t="shared" si="6"/>
        <v>4</v>
      </c>
      <c r="AR5" s="633" t="str">
        <f t="shared" si="0"/>
        <v/>
      </c>
      <c r="AS5" s="633" t="str">
        <f t="shared" si="1"/>
        <v/>
      </c>
      <c r="AT5" s="633" t="str">
        <f t="shared" si="2"/>
        <v/>
      </c>
      <c r="AU5" s="633" t="str">
        <f t="shared" si="3"/>
        <v/>
      </c>
      <c r="AV5" s="633">
        <f t="shared" si="3"/>
        <v>0</v>
      </c>
      <c r="AW5" s="633" t="str">
        <f t="shared" si="4"/>
        <v/>
      </c>
      <c r="AX5" s="634" t="str">
        <f t="shared" si="5"/>
        <v/>
      </c>
    </row>
    <row r="6" spans="1:50" ht="33" customHeight="1">
      <c r="A6" s="1356" t="s">
        <v>423</v>
      </c>
      <c r="B6" s="1357" t="s">
        <v>424</v>
      </c>
      <c r="C6" s="1357"/>
      <c r="D6" s="1357"/>
      <c r="E6" s="1357" t="s">
        <v>425</v>
      </c>
      <c r="F6" s="1357" t="s">
        <v>426</v>
      </c>
      <c r="G6" s="1357" t="s">
        <v>427</v>
      </c>
      <c r="H6" s="1357" t="s">
        <v>428</v>
      </c>
      <c r="I6" s="1357" t="s">
        <v>429</v>
      </c>
      <c r="J6" s="1357" t="s">
        <v>430</v>
      </c>
      <c r="K6" s="1316" t="s">
        <v>431</v>
      </c>
      <c r="L6" s="1317"/>
      <c r="M6" s="1317"/>
      <c r="N6" s="1317"/>
      <c r="O6" s="1318"/>
      <c r="P6" s="1318"/>
      <c r="Q6" s="1318"/>
      <c r="R6" s="1319"/>
      <c r="S6" s="1320" t="s">
        <v>432</v>
      </c>
      <c r="T6" s="1321"/>
      <c r="U6" s="1321"/>
      <c r="V6" s="1321"/>
      <c r="W6" s="1321"/>
      <c r="X6" s="1321"/>
      <c r="Y6" s="1321"/>
      <c r="Z6" s="1321"/>
      <c r="AA6" s="1322"/>
      <c r="AB6" s="1322"/>
      <c r="AC6" s="1322"/>
      <c r="AD6" s="1323"/>
      <c r="AE6" s="1338" t="s">
        <v>433</v>
      </c>
      <c r="AF6" s="1339"/>
      <c r="AG6" s="1339"/>
      <c r="AH6" s="365"/>
      <c r="AQ6" s="633">
        <f t="shared" si="6"/>
        <v>5</v>
      </c>
      <c r="AR6" s="633" t="str">
        <f t="shared" si="0"/>
        <v/>
      </c>
      <c r="AS6" s="633" t="str">
        <f t="shared" si="1"/>
        <v/>
      </c>
      <c r="AT6" s="633" t="str">
        <f t="shared" si="2"/>
        <v/>
      </c>
      <c r="AU6" s="633" t="str">
        <f t="shared" si="3"/>
        <v/>
      </c>
      <c r="AV6" s="633">
        <f t="shared" si="3"/>
        <v>0</v>
      </c>
      <c r="AW6" s="633" t="str">
        <f t="shared" si="4"/>
        <v/>
      </c>
      <c r="AX6" s="634" t="str">
        <f t="shared" si="5"/>
        <v/>
      </c>
    </row>
    <row r="7" spans="1:50" ht="44.25" customHeight="1">
      <c r="A7" s="1356"/>
      <c r="B7" s="1357"/>
      <c r="C7" s="1357"/>
      <c r="D7" s="1357"/>
      <c r="E7" s="1357"/>
      <c r="F7" s="1357"/>
      <c r="G7" s="1357"/>
      <c r="H7" s="1357"/>
      <c r="I7" s="1357"/>
      <c r="J7" s="1357"/>
      <c r="K7" s="372" t="s">
        <v>287</v>
      </c>
      <c r="L7" s="373" t="s">
        <v>294</v>
      </c>
      <c r="M7" s="373" t="s">
        <v>434</v>
      </c>
      <c r="N7" s="373" t="s">
        <v>435</v>
      </c>
      <c r="O7" s="374" t="s">
        <v>436</v>
      </c>
      <c r="P7" s="374" t="s">
        <v>437</v>
      </c>
      <c r="Q7" s="373" t="s">
        <v>438</v>
      </c>
      <c r="R7" s="1340" t="s">
        <v>439</v>
      </c>
      <c r="S7" s="375" t="s">
        <v>440</v>
      </c>
      <c r="T7" s="376" t="s">
        <v>441</v>
      </c>
      <c r="U7" s="1342" t="s">
        <v>442</v>
      </c>
      <c r="V7" s="1343"/>
      <c r="W7" s="1344"/>
      <c r="X7" s="376" t="s">
        <v>443</v>
      </c>
      <c r="Y7" s="1342" t="s">
        <v>444</v>
      </c>
      <c r="Z7" s="1344"/>
      <c r="AA7" s="376" t="s">
        <v>445</v>
      </c>
      <c r="AB7" s="376" t="s">
        <v>446</v>
      </c>
      <c r="AC7" s="377" t="s">
        <v>447</v>
      </c>
      <c r="AD7" s="378" t="s">
        <v>448</v>
      </c>
      <c r="AE7" s="1338"/>
      <c r="AF7" s="1339"/>
      <c r="AG7" s="1339"/>
      <c r="AH7" s="365"/>
      <c r="AQ7" s="633">
        <f t="shared" si="6"/>
        <v>6</v>
      </c>
      <c r="AR7" s="633" t="str">
        <f t="shared" si="0"/>
        <v/>
      </c>
      <c r="AS7" s="633" t="str">
        <f t="shared" si="1"/>
        <v/>
      </c>
      <c r="AT7" s="633" t="str">
        <f t="shared" si="2"/>
        <v/>
      </c>
      <c r="AU7" s="633" t="str">
        <f t="shared" si="3"/>
        <v/>
      </c>
      <c r="AV7" s="633">
        <f t="shared" si="3"/>
        <v>0</v>
      </c>
      <c r="AW7" s="633" t="str">
        <f t="shared" si="4"/>
        <v/>
      </c>
      <c r="AX7" s="634" t="str">
        <f t="shared" si="5"/>
        <v/>
      </c>
    </row>
    <row r="8" spans="1:50" ht="44.25" customHeight="1">
      <c r="A8" s="1356"/>
      <c r="B8" s="1357"/>
      <c r="C8" s="1357"/>
      <c r="D8" s="1357"/>
      <c r="E8" s="1357"/>
      <c r="F8" s="1357"/>
      <c r="G8" s="1357"/>
      <c r="H8" s="1357"/>
      <c r="I8" s="1357"/>
      <c r="J8" s="1357"/>
      <c r="K8" s="1345" t="s">
        <v>449</v>
      </c>
      <c r="L8" s="1327" t="s">
        <v>450</v>
      </c>
      <c r="M8" s="1327" t="s">
        <v>451</v>
      </c>
      <c r="N8" s="1327" t="s">
        <v>452</v>
      </c>
      <c r="O8" s="1328" t="s">
        <v>453</v>
      </c>
      <c r="P8" s="1328" t="s">
        <v>454</v>
      </c>
      <c r="Q8" s="1358" t="s">
        <v>455</v>
      </c>
      <c r="R8" s="1341"/>
      <c r="S8" s="1359" t="s">
        <v>456</v>
      </c>
      <c r="T8" s="1360" t="s">
        <v>384</v>
      </c>
      <c r="U8" s="1324"/>
      <c r="V8" s="1324"/>
      <c r="W8" s="1325"/>
      <c r="X8" s="1324" t="s">
        <v>457</v>
      </c>
      <c r="Y8" s="1324"/>
      <c r="Z8" s="1325"/>
      <c r="AA8" s="1326" t="s">
        <v>458</v>
      </c>
      <c r="AB8" s="1327" t="s">
        <v>459</v>
      </c>
      <c r="AC8" s="1328" t="s">
        <v>460</v>
      </c>
      <c r="AD8" s="1331" t="s">
        <v>461</v>
      </c>
      <c r="AE8" s="1338"/>
      <c r="AF8" s="1339"/>
      <c r="AG8" s="1339"/>
      <c r="AH8" s="365"/>
      <c r="AQ8" s="633">
        <f t="shared" si="6"/>
        <v>7</v>
      </c>
      <c r="AR8" s="633" t="str">
        <f t="shared" si="0"/>
        <v/>
      </c>
      <c r="AS8" s="633" t="str">
        <f t="shared" si="1"/>
        <v/>
      </c>
      <c r="AT8" s="633" t="str">
        <f t="shared" si="2"/>
        <v/>
      </c>
      <c r="AU8" s="633" t="str">
        <f t="shared" si="3"/>
        <v/>
      </c>
      <c r="AV8" s="633">
        <f t="shared" si="3"/>
        <v>0</v>
      </c>
      <c r="AW8" s="633" t="str">
        <f t="shared" si="4"/>
        <v/>
      </c>
      <c r="AX8" s="634" t="str">
        <f t="shared" si="5"/>
        <v/>
      </c>
    </row>
    <row r="9" spans="1:50" ht="64.5" customHeight="1">
      <c r="A9" s="1356"/>
      <c r="B9" s="1357"/>
      <c r="C9" s="1357"/>
      <c r="D9" s="1357"/>
      <c r="E9" s="1357"/>
      <c r="F9" s="1357"/>
      <c r="G9" s="1357"/>
      <c r="H9" s="1357"/>
      <c r="I9" s="1357"/>
      <c r="J9" s="1357"/>
      <c r="K9" s="1345"/>
      <c r="L9" s="1327"/>
      <c r="M9" s="1327"/>
      <c r="N9" s="1327"/>
      <c r="O9" s="1329"/>
      <c r="P9" s="1329"/>
      <c r="Q9" s="1358"/>
      <c r="R9" s="1332" t="s">
        <v>462</v>
      </c>
      <c r="S9" s="1359"/>
      <c r="T9" s="1334" t="s">
        <v>463</v>
      </c>
      <c r="U9" s="1335"/>
      <c r="V9" s="1335"/>
      <c r="W9" s="1335"/>
      <c r="X9" s="1336" t="s">
        <v>464</v>
      </c>
      <c r="Y9" s="1336" t="s">
        <v>465</v>
      </c>
      <c r="Z9" s="1336" t="s">
        <v>466</v>
      </c>
      <c r="AA9" s="1326"/>
      <c r="AB9" s="1327"/>
      <c r="AC9" s="1329"/>
      <c r="AD9" s="1331"/>
      <c r="AE9" s="1338"/>
      <c r="AF9" s="1339"/>
      <c r="AG9" s="1339"/>
      <c r="AH9" s="379"/>
      <c r="AQ9" s="633">
        <f t="shared" si="6"/>
        <v>8</v>
      </c>
      <c r="AR9" s="633" t="str">
        <f t="shared" si="0"/>
        <v/>
      </c>
      <c r="AS9" s="633" t="str">
        <f t="shared" si="1"/>
        <v/>
      </c>
      <c r="AT9" s="633" t="str">
        <f t="shared" si="2"/>
        <v/>
      </c>
      <c r="AU9" s="633" t="str">
        <f t="shared" si="3"/>
        <v/>
      </c>
      <c r="AV9" s="633">
        <f t="shared" si="3"/>
        <v>0</v>
      </c>
      <c r="AW9" s="633" t="str">
        <f t="shared" si="4"/>
        <v/>
      </c>
      <c r="AX9" s="634" t="str">
        <f t="shared" si="5"/>
        <v/>
      </c>
    </row>
    <row r="10" spans="1:50" ht="88.5" customHeight="1">
      <c r="A10" s="1356"/>
      <c r="B10" s="1357"/>
      <c r="C10" s="1357"/>
      <c r="D10" s="1357"/>
      <c r="E10" s="1357"/>
      <c r="F10" s="1357"/>
      <c r="G10" s="1357"/>
      <c r="H10" s="1357"/>
      <c r="I10" s="1357"/>
      <c r="J10" s="1357"/>
      <c r="K10" s="1345"/>
      <c r="L10" s="1327"/>
      <c r="M10" s="1327"/>
      <c r="N10" s="1327"/>
      <c r="O10" s="1330"/>
      <c r="P10" s="1330"/>
      <c r="Q10" s="1358"/>
      <c r="R10" s="1333"/>
      <c r="S10" s="1359"/>
      <c r="T10" s="380" t="s">
        <v>467</v>
      </c>
      <c r="U10" s="381" t="s">
        <v>468</v>
      </c>
      <c r="V10" s="381" t="s">
        <v>469</v>
      </c>
      <c r="W10" s="381" t="s">
        <v>470</v>
      </c>
      <c r="X10" s="1337"/>
      <c r="Y10" s="1337"/>
      <c r="Z10" s="1337"/>
      <c r="AA10" s="1326"/>
      <c r="AB10" s="1327"/>
      <c r="AC10" s="1330"/>
      <c r="AD10" s="1331"/>
      <c r="AE10" s="1338"/>
      <c r="AF10" s="1339"/>
      <c r="AG10" s="1339"/>
      <c r="AH10" s="382"/>
      <c r="AI10" s="630" t="s">
        <v>546</v>
      </c>
      <c r="AQ10" s="633">
        <f t="shared" si="6"/>
        <v>9</v>
      </c>
      <c r="AR10" s="633" t="str">
        <f t="shared" si="0"/>
        <v/>
      </c>
      <c r="AS10" s="633" t="str">
        <f t="shared" si="1"/>
        <v/>
      </c>
      <c r="AT10" s="633" t="str">
        <f t="shared" si="2"/>
        <v/>
      </c>
      <c r="AU10" s="633" t="str">
        <f t="shared" si="3"/>
        <v/>
      </c>
      <c r="AV10" s="633">
        <f t="shared" si="3"/>
        <v>0</v>
      </c>
      <c r="AW10" s="633" t="str">
        <f t="shared" si="4"/>
        <v/>
      </c>
      <c r="AX10" s="634" t="str">
        <f t="shared" si="5"/>
        <v/>
      </c>
    </row>
    <row r="11" spans="1:50" s="392" customFormat="1" ht="30" customHeight="1">
      <c r="A11" s="383">
        <f>ROWS(A$11:A11)</f>
        <v>1</v>
      </c>
      <c r="B11" s="1306"/>
      <c r="C11" s="1306"/>
      <c r="D11" s="1306"/>
      <c r="E11" s="384"/>
      <c r="F11" s="384"/>
      <c r="G11" s="598"/>
      <c r="H11" s="598"/>
      <c r="I11" s="598"/>
      <c r="J11" s="599"/>
      <c r="K11" s="385"/>
      <c r="L11" s="1307" t="s">
        <v>543</v>
      </c>
      <c r="M11" s="1307" t="s">
        <v>543</v>
      </c>
      <c r="N11" s="1309" t="s">
        <v>543</v>
      </c>
      <c r="O11" s="386"/>
      <c r="P11" s="386"/>
      <c r="Q11" s="1312" t="s">
        <v>543</v>
      </c>
      <c r="R11" s="1315" t="s">
        <v>543</v>
      </c>
      <c r="S11" s="387"/>
      <c r="T11" s="388">
        <f>SUM(U11:W11)</f>
        <v>0</v>
      </c>
      <c r="U11" s="386"/>
      <c r="V11" s="386"/>
      <c r="W11" s="386"/>
      <c r="X11" s="629"/>
      <c r="Y11" s="386"/>
      <c r="Z11" s="386"/>
      <c r="AA11" s="389"/>
      <c r="AB11" s="1300" t="s">
        <v>543</v>
      </c>
      <c r="AC11" s="390"/>
      <c r="AD11" s="1300" t="s">
        <v>543</v>
      </c>
      <c r="AE11" s="1298"/>
      <c r="AF11" s="1299"/>
      <c r="AG11" s="1299"/>
      <c r="AH11" s="391"/>
      <c r="AI11" s="631" t="str">
        <f>IF(OR($Y11=$Y$80,$Y11=$Y$81,$Y11=$Y$82,$Y11=$Y$84),1,IF(OR($Y11=$Y$83,$Y11=$Y$85),2,"-"))</f>
        <v>-</v>
      </c>
      <c r="AQ11" s="633">
        <f t="shared" si="6"/>
        <v>10</v>
      </c>
      <c r="AR11" s="633" t="str">
        <f t="shared" si="0"/>
        <v/>
      </c>
      <c r="AS11" s="633" t="str">
        <f t="shared" si="1"/>
        <v/>
      </c>
      <c r="AT11" s="633" t="str">
        <f t="shared" si="2"/>
        <v/>
      </c>
      <c r="AU11" s="633" t="str">
        <f t="shared" si="3"/>
        <v/>
      </c>
      <c r="AV11" s="633">
        <f t="shared" si="3"/>
        <v>0</v>
      </c>
      <c r="AW11" s="633" t="str">
        <f t="shared" si="4"/>
        <v/>
      </c>
      <c r="AX11" s="634" t="str">
        <f t="shared" si="5"/>
        <v/>
      </c>
    </row>
    <row r="12" spans="1:50" s="392" customFormat="1" ht="30" customHeight="1">
      <c r="A12" s="383">
        <f>ROWS(A$11:A12)</f>
        <v>2</v>
      </c>
      <c r="B12" s="1295"/>
      <c r="C12" s="1296"/>
      <c r="D12" s="1297"/>
      <c r="E12" s="384"/>
      <c r="F12" s="393"/>
      <c r="G12" s="598"/>
      <c r="H12" s="600"/>
      <c r="I12" s="600"/>
      <c r="J12" s="599"/>
      <c r="K12" s="385"/>
      <c r="L12" s="1308"/>
      <c r="M12" s="1308"/>
      <c r="N12" s="1310"/>
      <c r="O12" s="386"/>
      <c r="P12" s="386"/>
      <c r="Q12" s="1313"/>
      <c r="R12" s="1315"/>
      <c r="S12" s="387"/>
      <c r="T12" s="388">
        <f t="shared" ref="T12:T60" si="7">SUM(U12:W12)</f>
        <v>0</v>
      </c>
      <c r="U12" s="386"/>
      <c r="V12" s="386"/>
      <c r="W12" s="386"/>
      <c r="X12" s="629"/>
      <c r="Y12" s="386"/>
      <c r="Z12" s="386"/>
      <c r="AA12" s="389"/>
      <c r="AB12" s="1301"/>
      <c r="AC12" s="390"/>
      <c r="AD12" s="1301"/>
      <c r="AE12" s="1298"/>
      <c r="AF12" s="1299"/>
      <c r="AG12" s="1299"/>
      <c r="AH12" s="391"/>
      <c r="AI12" s="631" t="str">
        <f t="shared" ref="AI12:AI60" si="8">IF(OR($Y12=$Y$80,$Y12=$Y$81,$Y12=$Y$82,$Y12=$Y$84),1,IF(OR($Y12=$Y$83,$Y12=$Y$85),2,"-"))</f>
        <v>-</v>
      </c>
      <c r="AQ12" s="633">
        <f t="shared" si="6"/>
        <v>11</v>
      </c>
      <c r="AR12" s="633" t="str">
        <f t="shared" si="0"/>
        <v/>
      </c>
      <c r="AS12" s="633" t="str">
        <f t="shared" si="1"/>
        <v/>
      </c>
      <c r="AT12" s="633" t="str">
        <f t="shared" si="2"/>
        <v/>
      </c>
      <c r="AU12" s="633" t="str">
        <f t="shared" si="3"/>
        <v/>
      </c>
      <c r="AV12" s="633">
        <f t="shared" si="3"/>
        <v>0</v>
      </c>
      <c r="AW12" s="633" t="str">
        <f t="shared" si="4"/>
        <v/>
      </c>
      <c r="AX12" s="634" t="str">
        <f t="shared" si="5"/>
        <v/>
      </c>
    </row>
    <row r="13" spans="1:50" s="392" customFormat="1" ht="30" customHeight="1">
      <c r="A13" s="394">
        <f>ROWS(A$11:A13)</f>
        <v>3</v>
      </c>
      <c r="B13" s="1295"/>
      <c r="C13" s="1296"/>
      <c r="D13" s="1297"/>
      <c r="E13" s="393"/>
      <c r="F13" s="393"/>
      <c r="G13" s="598"/>
      <c r="H13" s="598"/>
      <c r="I13" s="598"/>
      <c r="J13" s="599"/>
      <c r="K13" s="385"/>
      <c r="L13" s="1308"/>
      <c r="M13" s="1308"/>
      <c r="N13" s="1310"/>
      <c r="O13" s="386"/>
      <c r="P13" s="386"/>
      <c r="Q13" s="1313"/>
      <c r="R13" s="1315"/>
      <c r="S13" s="395"/>
      <c r="T13" s="388">
        <f t="shared" si="7"/>
        <v>0</v>
      </c>
      <c r="U13" s="386"/>
      <c r="V13" s="386"/>
      <c r="W13" s="386"/>
      <c r="X13" s="386"/>
      <c r="Y13" s="386"/>
      <c r="Z13" s="386"/>
      <c r="AA13" s="396"/>
      <c r="AB13" s="1301"/>
      <c r="AC13" s="397"/>
      <c r="AD13" s="1301"/>
      <c r="AE13" s="1303"/>
      <c r="AF13" s="1288"/>
      <c r="AG13" s="1288"/>
      <c r="AH13" s="391"/>
      <c r="AI13" s="631" t="str">
        <f t="shared" si="8"/>
        <v>-</v>
      </c>
      <c r="AQ13" s="633">
        <f t="shared" si="6"/>
        <v>12</v>
      </c>
      <c r="AR13" s="633" t="str">
        <f t="shared" si="0"/>
        <v/>
      </c>
      <c r="AS13" s="633" t="str">
        <f t="shared" si="1"/>
        <v/>
      </c>
      <c r="AT13" s="633" t="str">
        <f t="shared" si="2"/>
        <v/>
      </c>
      <c r="AU13" s="633" t="str">
        <f t="shared" si="3"/>
        <v/>
      </c>
      <c r="AV13" s="633">
        <f t="shared" si="3"/>
        <v>0</v>
      </c>
      <c r="AW13" s="633" t="str">
        <f t="shared" si="4"/>
        <v/>
      </c>
      <c r="AX13" s="634" t="str">
        <f t="shared" si="5"/>
        <v/>
      </c>
    </row>
    <row r="14" spans="1:50" s="392" customFormat="1" ht="30" customHeight="1">
      <c r="A14" s="394">
        <f>ROWS(A$11:A14)</f>
        <v>4</v>
      </c>
      <c r="B14" s="1295"/>
      <c r="C14" s="1296"/>
      <c r="D14" s="1297"/>
      <c r="E14" s="393"/>
      <c r="F14" s="393"/>
      <c r="G14" s="598"/>
      <c r="H14" s="598"/>
      <c r="I14" s="598"/>
      <c r="J14" s="599"/>
      <c r="K14" s="385"/>
      <c r="L14" s="1308"/>
      <c r="M14" s="1308"/>
      <c r="N14" s="1310"/>
      <c r="O14" s="386"/>
      <c r="P14" s="386"/>
      <c r="Q14" s="1313"/>
      <c r="R14" s="1315"/>
      <c r="S14" s="395"/>
      <c r="T14" s="388">
        <f t="shared" si="7"/>
        <v>0</v>
      </c>
      <c r="U14" s="386"/>
      <c r="V14" s="386"/>
      <c r="W14" s="386"/>
      <c r="X14" s="386"/>
      <c r="Y14" s="386"/>
      <c r="Z14" s="386"/>
      <c r="AA14" s="396"/>
      <c r="AB14" s="1301"/>
      <c r="AC14" s="397"/>
      <c r="AD14" s="1301"/>
      <c r="AE14" s="1304"/>
      <c r="AF14" s="1305"/>
      <c r="AG14" s="1305"/>
      <c r="AH14" s="391"/>
      <c r="AI14" s="631" t="str">
        <f t="shared" si="8"/>
        <v>-</v>
      </c>
      <c r="AQ14" s="633">
        <f t="shared" si="6"/>
        <v>13</v>
      </c>
      <c r="AR14" s="633" t="str">
        <f t="shared" si="0"/>
        <v/>
      </c>
      <c r="AS14" s="633" t="str">
        <f t="shared" si="1"/>
        <v/>
      </c>
      <c r="AT14" s="633" t="str">
        <f t="shared" si="2"/>
        <v/>
      </c>
      <c r="AU14" s="633" t="str">
        <f t="shared" si="3"/>
        <v/>
      </c>
      <c r="AV14" s="633">
        <f t="shared" si="3"/>
        <v>0</v>
      </c>
      <c r="AW14" s="633" t="str">
        <f t="shared" si="4"/>
        <v/>
      </c>
      <c r="AX14" s="634" t="str">
        <f t="shared" si="5"/>
        <v/>
      </c>
    </row>
    <row r="15" spans="1:50" s="392" customFormat="1" ht="30" customHeight="1">
      <c r="A15" s="394">
        <f>ROWS(A$11:A15)</f>
        <v>5</v>
      </c>
      <c r="B15" s="1295"/>
      <c r="C15" s="1296"/>
      <c r="D15" s="1297"/>
      <c r="E15" s="393"/>
      <c r="F15" s="393"/>
      <c r="G15" s="598"/>
      <c r="H15" s="598"/>
      <c r="I15" s="598"/>
      <c r="J15" s="599"/>
      <c r="K15" s="385"/>
      <c r="L15" s="1308"/>
      <c r="M15" s="1308"/>
      <c r="N15" s="1310"/>
      <c r="O15" s="386"/>
      <c r="P15" s="386"/>
      <c r="Q15" s="1313"/>
      <c r="R15" s="1315"/>
      <c r="S15" s="395"/>
      <c r="T15" s="388">
        <f t="shared" si="7"/>
        <v>0</v>
      </c>
      <c r="U15" s="386"/>
      <c r="V15" s="386"/>
      <c r="W15" s="386"/>
      <c r="X15" s="386"/>
      <c r="Y15" s="386"/>
      <c r="Z15" s="386"/>
      <c r="AA15" s="396"/>
      <c r="AB15" s="1301"/>
      <c r="AC15" s="397"/>
      <c r="AD15" s="1301"/>
      <c r="AE15" s="1298"/>
      <c r="AF15" s="1299"/>
      <c r="AG15" s="1299"/>
      <c r="AH15" s="391"/>
      <c r="AI15" s="631" t="str">
        <f t="shared" si="8"/>
        <v>-</v>
      </c>
      <c r="AQ15" s="633">
        <f t="shared" si="6"/>
        <v>14</v>
      </c>
      <c r="AR15" s="633" t="str">
        <f t="shared" si="0"/>
        <v/>
      </c>
      <c r="AS15" s="633" t="str">
        <f t="shared" si="1"/>
        <v/>
      </c>
      <c r="AT15" s="633" t="str">
        <f t="shared" si="2"/>
        <v/>
      </c>
      <c r="AU15" s="633" t="str">
        <f t="shared" si="3"/>
        <v/>
      </c>
      <c r="AV15" s="633">
        <f t="shared" si="3"/>
        <v>0</v>
      </c>
      <c r="AW15" s="633" t="str">
        <f t="shared" si="4"/>
        <v/>
      </c>
      <c r="AX15" s="634" t="str">
        <f t="shared" si="5"/>
        <v/>
      </c>
    </row>
    <row r="16" spans="1:50" s="392" customFormat="1" ht="30" customHeight="1">
      <c r="A16" s="394">
        <f>ROWS(A$11:A16)</f>
        <v>6</v>
      </c>
      <c r="B16" s="1295"/>
      <c r="C16" s="1296"/>
      <c r="D16" s="1297"/>
      <c r="E16" s="393"/>
      <c r="F16" s="393"/>
      <c r="G16" s="598"/>
      <c r="H16" s="601"/>
      <c r="I16" s="601"/>
      <c r="J16" s="602"/>
      <c r="K16" s="385"/>
      <c r="L16" s="1308"/>
      <c r="M16" s="1308"/>
      <c r="N16" s="1310"/>
      <c r="O16" s="386"/>
      <c r="P16" s="386"/>
      <c r="Q16" s="1313"/>
      <c r="R16" s="1315"/>
      <c r="S16" s="395"/>
      <c r="T16" s="388">
        <f t="shared" si="7"/>
        <v>0</v>
      </c>
      <c r="U16" s="386"/>
      <c r="V16" s="386"/>
      <c r="W16" s="386"/>
      <c r="X16" s="386"/>
      <c r="Y16" s="386"/>
      <c r="Z16" s="386"/>
      <c r="AA16" s="396"/>
      <c r="AB16" s="1301"/>
      <c r="AC16" s="397"/>
      <c r="AD16" s="1301"/>
      <c r="AE16" s="1287"/>
      <c r="AF16" s="1288"/>
      <c r="AG16" s="1288"/>
      <c r="AH16" s="391"/>
      <c r="AI16" s="631" t="str">
        <f t="shared" si="8"/>
        <v>-</v>
      </c>
      <c r="AQ16" s="633">
        <f t="shared" si="6"/>
        <v>15</v>
      </c>
      <c r="AR16" s="633" t="str">
        <f t="shared" si="0"/>
        <v/>
      </c>
      <c r="AS16" s="633" t="str">
        <f t="shared" si="1"/>
        <v/>
      </c>
      <c r="AT16" s="633" t="str">
        <f t="shared" si="2"/>
        <v/>
      </c>
      <c r="AU16" s="633" t="str">
        <f t="shared" si="3"/>
        <v/>
      </c>
      <c r="AV16" s="633">
        <f t="shared" si="3"/>
        <v>0</v>
      </c>
      <c r="AW16" s="633" t="str">
        <f t="shared" si="4"/>
        <v/>
      </c>
      <c r="AX16" s="634" t="str">
        <f t="shared" si="5"/>
        <v/>
      </c>
    </row>
    <row r="17" spans="1:50" s="392" customFormat="1" ht="30" customHeight="1">
      <c r="A17" s="394">
        <f>ROWS(A$11:A17)</f>
        <v>7</v>
      </c>
      <c r="B17" s="1295"/>
      <c r="C17" s="1296"/>
      <c r="D17" s="1297"/>
      <c r="E17" s="393"/>
      <c r="F17" s="393"/>
      <c r="G17" s="598"/>
      <c r="H17" s="598"/>
      <c r="I17" s="598"/>
      <c r="J17" s="599"/>
      <c r="K17" s="385"/>
      <c r="L17" s="1308"/>
      <c r="M17" s="1308"/>
      <c r="N17" s="1310"/>
      <c r="O17" s="386"/>
      <c r="P17" s="386"/>
      <c r="Q17" s="1313"/>
      <c r="R17" s="1315"/>
      <c r="S17" s="395"/>
      <c r="T17" s="388">
        <f t="shared" si="7"/>
        <v>0</v>
      </c>
      <c r="U17" s="386"/>
      <c r="V17" s="386"/>
      <c r="W17" s="386"/>
      <c r="X17" s="386"/>
      <c r="Y17" s="386"/>
      <c r="Z17" s="386"/>
      <c r="AA17" s="396"/>
      <c r="AB17" s="1301"/>
      <c r="AC17" s="397"/>
      <c r="AD17" s="1301"/>
      <c r="AE17" s="1287"/>
      <c r="AF17" s="1288"/>
      <c r="AG17" s="1288"/>
      <c r="AH17" s="391"/>
      <c r="AI17" s="631" t="str">
        <f t="shared" si="8"/>
        <v>-</v>
      </c>
      <c r="AQ17" s="633">
        <f t="shared" si="6"/>
        <v>16</v>
      </c>
      <c r="AR17" s="633" t="str">
        <f t="shared" si="0"/>
        <v/>
      </c>
      <c r="AS17" s="633" t="str">
        <f t="shared" si="1"/>
        <v/>
      </c>
      <c r="AT17" s="633" t="str">
        <f t="shared" si="2"/>
        <v/>
      </c>
      <c r="AU17" s="633" t="str">
        <f t="shared" si="3"/>
        <v/>
      </c>
      <c r="AV17" s="633">
        <f t="shared" si="3"/>
        <v>0</v>
      </c>
      <c r="AW17" s="633" t="str">
        <f t="shared" si="4"/>
        <v/>
      </c>
      <c r="AX17" s="634" t="str">
        <f t="shared" si="5"/>
        <v/>
      </c>
    </row>
    <row r="18" spans="1:50" s="392" customFormat="1" ht="30" customHeight="1">
      <c r="A18" s="394">
        <f>ROWS(A$11:A18)</f>
        <v>8</v>
      </c>
      <c r="B18" s="1294"/>
      <c r="C18" s="1294"/>
      <c r="D18" s="1294"/>
      <c r="E18" s="393"/>
      <c r="F18" s="393"/>
      <c r="G18" s="603"/>
      <c r="H18" s="603"/>
      <c r="I18" s="598"/>
      <c r="J18" s="599"/>
      <c r="K18" s="385"/>
      <c r="L18" s="1308"/>
      <c r="M18" s="1308"/>
      <c r="N18" s="1310"/>
      <c r="O18" s="386"/>
      <c r="P18" s="386"/>
      <c r="Q18" s="1313"/>
      <c r="R18" s="1315"/>
      <c r="S18" s="395"/>
      <c r="T18" s="388">
        <f t="shared" si="7"/>
        <v>0</v>
      </c>
      <c r="U18" s="386"/>
      <c r="V18" s="386"/>
      <c r="W18" s="386"/>
      <c r="X18" s="386"/>
      <c r="Y18" s="386"/>
      <c r="Z18" s="386"/>
      <c r="AA18" s="396"/>
      <c r="AB18" s="1301"/>
      <c r="AC18" s="397"/>
      <c r="AD18" s="1301"/>
      <c r="AE18" s="1287"/>
      <c r="AF18" s="1288"/>
      <c r="AG18" s="1288"/>
      <c r="AH18" s="391"/>
      <c r="AI18" s="631" t="str">
        <f t="shared" si="8"/>
        <v>-</v>
      </c>
      <c r="AQ18" s="633">
        <f t="shared" si="6"/>
        <v>17</v>
      </c>
      <c r="AR18" s="633" t="str">
        <f t="shared" si="0"/>
        <v/>
      </c>
      <c r="AS18" s="633" t="str">
        <f t="shared" si="1"/>
        <v/>
      </c>
      <c r="AT18" s="633" t="str">
        <f t="shared" si="2"/>
        <v/>
      </c>
      <c r="AU18" s="633" t="str">
        <f t="shared" si="3"/>
        <v/>
      </c>
      <c r="AV18" s="633">
        <f t="shared" si="3"/>
        <v>0</v>
      </c>
      <c r="AW18" s="633" t="str">
        <f t="shared" si="4"/>
        <v/>
      </c>
      <c r="AX18" s="634" t="str">
        <f t="shared" si="5"/>
        <v/>
      </c>
    </row>
    <row r="19" spans="1:50" s="392" customFormat="1" ht="30" customHeight="1">
      <c r="A19" s="394">
        <f>ROWS(A$11:A19)</f>
        <v>9</v>
      </c>
      <c r="B19" s="1294"/>
      <c r="C19" s="1294"/>
      <c r="D19" s="1294"/>
      <c r="E19" s="393"/>
      <c r="F19" s="393"/>
      <c r="G19" s="603"/>
      <c r="H19" s="603"/>
      <c r="I19" s="598"/>
      <c r="J19" s="599"/>
      <c r="K19" s="385"/>
      <c r="L19" s="1308"/>
      <c r="M19" s="1308"/>
      <c r="N19" s="1310"/>
      <c r="O19" s="386"/>
      <c r="P19" s="386"/>
      <c r="Q19" s="1313"/>
      <c r="R19" s="1315"/>
      <c r="S19" s="395"/>
      <c r="T19" s="388">
        <f t="shared" si="7"/>
        <v>0</v>
      </c>
      <c r="U19" s="386"/>
      <c r="V19" s="386"/>
      <c r="W19" s="386"/>
      <c r="X19" s="386"/>
      <c r="Y19" s="386"/>
      <c r="Z19" s="386"/>
      <c r="AA19" s="396"/>
      <c r="AB19" s="1301"/>
      <c r="AC19" s="397"/>
      <c r="AD19" s="1301"/>
      <c r="AE19" s="1287"/>
      <c r="AF19" s="1288"/>
      <c r="AG19" s="1288"/>
      <c r="AH19" s="391"/>
      <c r="AI19" s="631" t="str">
        <f t="shared" si="8"/>
        <v>-</v>
      </c>
      <c r="AQ19" s="633">
        <f t="shared" si="6"/>
        <v>18</v>
      </c>
      <c r="AR19" s="633" t="str">
        <f t="shared" si="0"/>
        <v/>
      </c>
      <c r="AS19" s="633" t="str">
        <f t="shared" si="1"/>
        <v/>
      </c>
      <c r="AT19" s="633" t="str">
        <f t="shared" si="2"/>
        <v/>
      </c>
      <c r="AU19" s="633" t="str">
        <f t="shared" ref="AU19:AV34" si="9">IF(S28="","",S28)</f>
        <v/>
      </c>
      <c r="AV19" s="633">
        <f t="shared" si="9"/>
        <v>0</v>
      </c>
      <c r="AW19" s="633" t="str">
        <f t="shared" si="4"/>
        <v/>
      </c>
      <c r="AX19" s="634" t="str">
        <f t="shared" si="5"/>
        <v/>
      </c>
    </row>
    <row r="20" spans="1:50" s="392" customFormat="1" ht="30" customHeight="1">
      <c r="A20" s="394">
        <f>ROWS(A$11:A20)</f>
        <v>10</v>
      </c>
      <c r="B20" s="1294"/>
      <c r="C20" s="1294"/>
      <c r="D20" s="1294"/>
      <c r="E20" s="393"/>
      <c r="F20" s="393"/>
      <c r="G20" s="603"/>
      <c r="H20" s="603"/>
      <c r="I20" s="598"/>
      <c r="J20" s="599"/>
      <c r="K20" s="385"/>
      <c r="L20" s="1308"/>
      <c r="M20" s="1308"/>
      <c r="N20" s="1310"/>
      <c r="O20" s="386"/>
      <c r="P20" s="386"/>
      <c r="Q20" s="1313"/>
      <c r="R20" s="1315"/>
      <c r="S20" s="395"/>
      <c r="T20" s="388">
        <f t="shared" si="7"/>
        <v>0</v>
      </c>
      <c r="U20" s="386"/>
      <c r="V20" s="386"/>
      <c r="W20" s="386"/>
      <c r="X20" s="386"/>
      <c r="Y20" s="386"/>
      <c r="Z20" s="386"/>
      <c r="AA20" s="396"/>
      <c r="AB20" s="1301"/>
      <c r="AC20" s="397"/>
      <c r="AD20" s="1301"/>
      <c r="AE20" s="1287"/>
      <c r="AF20" s="1288"/>
      <c r="AG20" s="1288"/>
      <c r="AH20" s="391"/>
      <c r="AI20" s="631" t="str">
        <f t="shared" si="8"/>
        <v>-</v>
      </c>
      <c r="AQ20" s="633">
        <f t="shared" si="6"/>
        <v>19</v>
      </c>
      <c r="AR20" s="633" t="str">
        <f t="shared" si="0"/>
        <v/>
      </c>
      <c r="AS20" s="633" t="str">
        <f t="shared" si="1"/>
        <v/>
      </c>
      <c r="AT20" s="633" t="str">
        <f t="shared" si="2"/>
        <v/>
      </c>
      <c r="AU20" s="633" t="str">
        <f t="shared" si="9"/>
        <v/>
      </c>
      <c r="AV20" s="633">
        <f t="shared" si="9"/>
        <v>0</v>
      </c>
      <c r="AW20" s="633" t="str">
        <f t="shared" si="4"/>
        <v/>
      </c>
      <c r="AX20" s="634" t="str">
        <f t="shared" si="5"/>
        <v/>
      </c>
    </row>
    <row r="21" spans="1:50" s="392" customFormat="1" ht="30" customHeight="1">
      <c r="A21" s="394">
        <f>ROWS(A$11:A21)</f>
        <v>11</v>
      </c>
      <c r="B21" s="1294"/>
      <c r="C21" s="1294"/>
      <c r="D21" s="1294"/>
      <c r="E21" s="393"/>
      <c r="F21" s="393"/>
      <c r="G21" s="603"/>
      <c r="H21" s="603"/>
      <c r="I21" s="598"/>
      <c r="J21" s="599"/>
      <c r="K21" s="385"/>
      <c r="L21" s="1308"/>
      <c r="M21" s="1308"/>
      <c r="N21" s="1310"/>
      <c r="O21" s="386"/>
      <c r="P21" s="386"/>
      <c r="Q21" s="1313"/>
      <c r="R21" s="1315"/>
      <c r="S21" s="395"/>
      <c r="T21" s="388">
        <f t="shared" si="7"/>
        <v>0</v>
      </c>
      <c r="U21" s="386"/>
      <c r="V21" s="386"/>
      <c r="W21" s="386"/>
      <c r="X21" s="386"/>
      <c r="Y21" s="386"/>
      <c r="Z21" s="386"/>
      <c r="AA21" s="396"/>
      <c r="AB21" s="1301"/>
      <c r="AC21" s="397"/>
      <c r="AD21" s="1301"/>
      <c r="AE21" s="1287"/>
      <c r="AF21" s="1288"/>
      <c r="AG21" s="1288"/>
      <c r="AH21" s="391"/>
      <c r="AI21" s="631" t="str">
        <f t="shared" si="8"/>
        <v>-</v>
      </c>
      <c r="AQ21" s="633">
        <f t="shared" si="6"/>
        <v>20</v>
      </c>
      <c r="AR21" s="633" t="str">
        <f t="shared" si="0"/>
        <v/>
      </c>
      <c r="AS21" s="633" t="str">
        <f t="shared" si="1"/>
        <v/>
      </c>
      <c r="AT21" s="633" t="str">
        <f t="shared" si="2"/>
        <v/>
      </c>
      <c r="AU21" s="633" t="str">
        <f t="shared" si="9"/>
        <v/>
      </c>
      <c r="AV21" s="633">
        <f t="shared" si="9"/>
        <v>0</v>
      </c>
      <c r="AW21" s="633" t="str">
        <f t="shared" si="4"/>
        <v/>
      </c>
      <c r="AX21" s="634" t="str">
        <f t="shared" si="5"/>
        <v/>
      </c>
    </row>
    <row r="22" spans="1:50" s="392" customFormat="1" ht="30" customHeight="1">
      <c r="A22" s="394">
        <f>ROWS(A$11:A22)</f>
        <v>12</v>
      </c>
      <c r="B22" s="1294"/>
      <c r="C22" s="1294"/>
      <c r="D22" s="1294"/>
      <c r="E22" s="393"/>
      <c r="F22" s="393"/>
      <c r="G22" s="603"/>
      <c r="H22" s="603"/>
      <c r="I22" s="598"/>
      <c r="J22" s="599"/>
      <c r="K22" s="385"/>
      <c r="L22" s="1308"/>
      <c r="M22" s="1308"/>
      <c r="N22" s="1310"/>
      <c r="O22" s="386"/>
      <c r="P22" s="386"/>
      <c r="Q22" s="1313"/>
      <c r="R22" s="1315"/>
      <c r="S22" s="395"/>
      <c r="T22" s="388">
        <f t="shared" si="7"/>
        <v>0</v>
      </c>
      <c r="U22" s="386"/>
      <c r="V22" s="386"/>
      <c r="W22" s="386"/>
      <c r="X22" s="386"/>
      <c r="Y22" s="386"/>
      <c r="Z22" s="386"/>
      <c r="AA22" s="396"/>
      <c r="AB22" s="1301"/>
      <c r="AC22" s="397"/>
      <c r="AD22" s="1301"/>
      <c r="AE22" s="1287"/>
      <c r="AF22" s="1288"/>
      <c r="AG22" s="1288"/>
      <c r="AH22" s="391"/>
      <c r="AI22" s="631" t="str">
        <f t="shared" si="8"/>
        <v>-</v>
      </c>
      <c r="AQ22" s="633">
        <f t="shared" si="6"/>
        <v>21</v>
      </c>
      <c r="AR22" s="633" t="str">
        <f t="shared" si="0"/>
        <v/>
      </c>
      <c r="AS22" s="633" t="str">
        <f t="shared" si="1"/>
        <v/>
      </c>
      <c r="AT22" s="633" t="str">
        <f t="shared" si="2"/>
        <v/>
      </c>
      <c r="AU22" s="633" t="str">
        <f t="shared" si="9"/>
        <v/>
      </c>
      <c r="AV22" s="633">
        <f t="shared" si="9"/>
        <v>0</v>
      </c>
      <c r="AW22" s="633" t="str">
        <f t="shared" si="4"/>
        <v/>
      </c>
      <c r="AX22" s="634" t="str">
        <f t="shared" si="5"/>
        <v/>
      </c>
    </row>
    <row r="23" spans="1:50" s="392" customFormat="1" ht="30" customHeight="1">
      <c r="A23" s="394">
        <f>ROWS(A$11:A23)</f>
        <v>13</v>
      </c>
      <c r="B23" s="1294"/>
      <c r="C23" s="1294"/>
      <c r="D23" s="1294"/>
      <c r="E23" s="393"/>
      <c r="F23" s="393"/>
      <c r="G23" s="603"/>
      <c r="H23" s="603"/>
      <c r="I23" s="598"/>
      <c r="J23" s="599"/>
      <c r="K23" s="385"/>
      <c r="L23" s="1308"/>
      <c r="M23" s="1308"/>
      <c r="N23" s="1310"/>
      <c r="O23" s="386"/>
      <c r="P23" s="386"/>
      <c r="Q23" s="1313"/>
      <c r="R23" s="1315"/>
      <c r="S23" s="395"/>
      <c r="T23" s="388">
        <f t="shared" si="7"/>
        <v>0</v>
      </c>
      <c r="U23" s="386"/>
      <c r="V23" s="386"/>
      <c r="W23" s="386"/>
      <c r="X23" s="386"/>
      <c r="Y23" s="386"/>
      <c r="Z23" s="386"/>
      <c r="AA23" s="396"/>
      <c r="AB23" s="1301"/>
      <c r="AC23" s="397"/>
      <c r="AD23" s="1301"/>
      <c r="AE23" s="1287"/>
      <c r="AF23" s="1288"/>
      <c r="AG23" s="1288"/>
      <c r="AH23" s="391"/>
      <c r="AI23" s="631" t="str">
        <f t="shared" si="8"/>
        <v>-</v>
      </c>
      <c r="AQ23" s="633">
        <f t="shared" si="6"/>
        <v>22</v>
      </c>
      <c r="AR23" s="633" t="str">
        <f t="shared" si="0"/>
        <v/>
      </c>
      <c r="AS23" s="633" t="str">
        <f t="shared" si="1"/>
        <v/>
      </c>
      <c r="AT23" s="633" t="str">
        <f t="shared" si="2"/>
        <v/>
      </c>
      <c r="AU23" s="633" t="str">
        <f t="shared" si="9"/>
        <v/>
      </c>
      <c r="AV23" s="633">
        <f t="shared" si="9"/>
        <v>0</v>
      </c>
      <c r="AW23" s="633" t="str">
        <f t="shared" si="4"/>
        <v/>
      </c>
      <c r="AX23" s="634" t="str">
        <f t="shared" si="5"/>
        <v/>
      </c>
    </row>
    <row r="24" spans="1:50" s="392" customFormat="1" ht="30" customHeight="1">
      <c r="A24" s="394">
        <f>ROWS(A$11:A24)</f>
        <v>14</v>
      </c>
      <c r="B24" s="1294"/>
      <c r="C24" s="1294"/>
      <c r="D24" s="1294"/>
      <c r="E24" s="393"/>
      <c r="F24" s="393"/>
      <c r="G24" s="603"/>
      <c r="H24" s="603"/>
      <c r="I24" s="598"/>
      <c r="J24" s="599"/>
      <c r="K24" s="385"/>
      <c r="L24" s="1308"/>
      <c r="M24" s="1308"/>
      <c r="N24" s="1310"/>
      <c r="O24" s="386"/>
      <c r="P24" s="386"/>
      <c r="Q24" s="1313"/>
      <c r="R24" s="1315"/>
      <c r="S24" s="395"/>
      <c r="T24" s="388">
        <f t="shared" si="7"/>
        <v>0</v>
      </c>
      <c r="U24" s="386"/>
      <c r="V24" s="386"/>
      <c r="W24" s="386"/>
      <c r="X24" s="386"/>
      <c r="Y24" s="386"/>
      <c r="Z24" s="386"/>
      <c r="AA24" s="396"/>
      <c r="AB24" s="1301"/>
      <c r="AC24" s="397"/>
      <c r="AD24" s="1301"/>
      <c r="AE24" s="1287"/>
      <c r="AF24" s="1288"/>
      <c r="AG24" s="1288"/>
      <c r="AH24" s="391"/>
      <c r="AI24" s="631" t="str">
        <f t="shared" si="8"/>
        <v>-</v>
      </c>
      <c r="AQ24" s="633">
        <f t="shared" si="6"/>
        <v>23</v>
      </c>
      <c r="AR24" s="633" t="str">
        <f t="shared" si="0"/>
        <v/>
      </c>
      <c r="AS24" s="633" t="str">
        <f t="shared" si="1"/>
        <v/>
      </c>
      <c r="AT24" s="633" t="str">
        <f t="shared" si="2"/>
        <v/>
      </c>
      <c r="AU24" s="633" t="str">
        <f t="shared" si="9"/>
        <v/>
      </c>
      <c r="AV24" s="633">
        <f t="shared" si="9"/>
        <v>0</v>
      </c>
      <c r="AW24" s="633" t="str">
        <f t="shared" si="4"/>
        <v/>
      </c>
      <c r="AX24" s="634" t="str">
        <f t="shared" si="5"/>
        <v/>
      </c>
    </row>
    <row r="25" spans="1:50" s="392" customFormat="1" ht="30" customHeight="1">
      <c r="A25" s="394">
        <f>ROWS(A$11:A25)</f>
        <v>15</v>
      </c>
      <c r="B25" s="1294"/>
      <c r="C25" s="1294"/>
      <c r="D25" s="1294"/>
      <c r="E25" s="393"/>
      <c r="F25" s="393"/>
      <c r="G25" s="603"/>
      <c r="H25" s="603"/>
      <c r="I25" s="598"/>
      <c r="J25" s="599"/>
      <c r="K25" s="385"/>
      <c r="L25" s="1308"/>
      <c r="M25" s="1308"/>
      <c r="N25" s="1310"/>
      <c r="O25" s="386"/>
      <c r="P25" s="386"/>
      <c r="Q25" s="1313"/>
      <c r="R25" s="1315"/>
      <c r="S25" s="395"/>
      <c r="T25" s="388">
        <f t="shared" si="7"/>
        <v>0</v>
      </c>
      <c r="U25" s="386"/>
      <c r="V25" s="386"/>
      <c r="W25" s="386"/>
      <c r="X25" s="386"/>
      <c r="Y25" s="386"/>
      <c r="Z25" s="386"/>
      <c r="AA25" s="396"/>
      <c r="AB25" s="1301"/>
      <c r="AC25" s="397"/>
      <c r="AD25" s="1301"/>
      <c r="AE25" s="1287"/>
      <c r="AF25" s="1288"/>
      <c r="AG25" s="1288"/>
      <c r="AH25" s="391"/>
      <c r="AI25" s="631" t="str">
        <f t="shared" si="8"/>
        <v>-</v>
      </c>
      <c r="AQ25" s="633">
        <f t="shared" si="6"/>
        <v>24</v>
      </c>
      <c r="AR25" s="633" t="str">
        <f t="shared" si="0"/>
        <v/>
      </c>
      <c r="AS25" s="633" t="str">
        <f t="shared" si="1"/>
        <v/>
      </c>
      <c r="AT25" s="633" t="str">
        <f t="shared" si="2"/>
        <v/>
      </c>
      <c r="AU25" s="633" t="str">
        <f t="shared" si="9"/>
        <v/>
      </c>
      <c r="AV25" s="633">
        <f t="shared" si="9"/>
        <v>0</v>
      </c>
      <c r="AW25" s="633" t="str">
        <f t="shared" si="4"/>
        <v/>
      </c>
      <c r="AX25" s="634" t="str">
        <f t="shared" si="5"/>
        <v/>
      </c>
    </row>
    <row r="26" spans="1:50" s="392" customFormat="1" ht="30" customHeight="1">
      <c r="A26" s="394">
        <f>ROWS(A$11:A26)</f>
        <v>16</v>
      </c>
      <c r="B26" s="1294"/>
      <c r="C26" s="1294"/>
      <c r="D26" s="1294"/>
      <c r="E26" s="393"/>
      <c r="F26" s="393"/>
      <c r="G26" s="603"/>
      <c r="H26" s="603"/>
      <c r="I26" s="598"/>
      <c r="J26" s="599"/>
      <c r="K26" s="385"/>
      <c r="L26" s="1308"/>
      <c r="M26" s="1308"/>
      <c r="N26" s="1310"/>
      <c r="O26" s="386"/>
      <c r="P26" s="386"/>
      <c r="Q26" s="1313"/>
      <c r="R26" s="1315"/>
      <c r="S26" s="395"/>
      <c r="T26" s="388">
        <f t="shared" si="7"/>
        <v>0</v>
      </c>
      <c r="U26" s="386"/>
      <c r="V26" s="386"/>
      <c r="W26" s="386"/>
      <c r="X26" s="386"/>
      <c r="Y26" s="386"/>
      <c r="Z26" s="386"/>
      <c r="AA26" s="396"/>
      <c r="AB26" s="1301"/>
      <c r="AC26" s="397"/>
      <c r="AD26" s="1301"/>
      <c r="AE26" s="1287"/>
      <c r="AF26" s="1288"/>
      <c r="AG26" s="1288"/>
      <c r="AH26" s="391"/>
      <c r="AI26" s="631" t="str">
        <f t="shared" si="8"/>
        <v>-</v>
      </c>
      <c r="AQ26" s="633">
        <f t="shared" si="6"/>
        <v>25</v>
      </c>
      <c r="AR26" s="633" t="str">
        <f t="shared" si="0"/>
        <v/>
      </c>
      <c r="AS26" s="633" t="str">
        <f t="shared" si="1"/>
        <v/>
      </c>
      <c r="AT26" s="633" t="str">
        <f t="shared" si="2"/>
        <v/>
      </c>
      <c r="AU26" s="633" t="str">
        <f t="shared" si="9"/>
        <v/>
      </c>
      <c r="AV26" s="633">
        <f t="shared" si="9"/>
        <v>0</v>
      </c>
      <c r="AW26" s="633" t="str">
        <f t="shared" si="4"/>
        <v/>
      </c>
      <c r="AX26" s="634" t="str">
        <f t="shared" si="5"/>
        <v/>
      </c>
    </row>
    <row r="27" spans="1:50" s="392" customFormat="1" ht="30" customHeight="1">
      <c r="A27" s="394">
        <f>ROWS(A$11:A27)</f>
        <v>17</v>
      </c>
      <c r="B27" s="1295"/>
      <c r="C27" s="1296"/>
      <c r="D27" s="1297"/>
      <c r="E27" s="393"/>
      <c r="F27" s="393"/>
      <c r="G27" s="598"/>
      <c r="H27" s="598"/>
      <c r="I27" s="598"/>
      <c r="J27" s="599"/>
      <c r="K27" s="385"/>
      <c r="L27" s="1308"/>
      <c r="M27" s="1308"/>
      <c r="N27" s="1310"/>
      <c r="O27" s="386"/>
      <c r="P27" s="386"/>
      <c r="Q27" s="1313"/>
      <c r="R27" s="1315"/>
      <c r="S27" s="395"/>
      <c r="T27" s="388">
        <f t="shared" si="7"/>
        <v>0</v>
      </c>
      <c r="U27" s="386"/>
      <c r="V27" s="386"/>
      <c r="W27" s="386"/>
      <c r="X27" s="386"/>
      <c r="Y27" s="386"/>
      <c r="Z27" s="386"/>
      <c r="AA27" s="396"/>
      <c r="AB27" s="1301"/>
      <c r="AC27" s="397"/>
      <c r="AD27" s="1301"/>
      <c r="AE27" s="1298"/>
      <c r="AF27" s="1299"/>
      <c r="AG27" s="1299"/>
      <c r="AH27" s="391"/>
      <c r="AI27" s="631" t="str">
        <f t="shared" si="8"/>
        <v>-</v>
      </c>
      <c r="AQ27" s="633">
        <f t="shared" si="6"/>
        <v>26</v>
      </c>
      <c r="AR27" s="633" t="str">
        <f t="shared" si="0"/>
        <v/>
      </c>
      <c r="AS27" s="633" t="str">
        <f t="shared" si="1"/>
        <v/>
      </c>
      <c r="AT27" s="633" t="str">
        <f t="shared" si="2"/>
        <v/>
      </c>
      <c r="AU27" s="633" t="str">
        <f t="shared" si="9"/>
        <v/>
      </c>
      <c r="AV27" s="633">
        <f t="shared" si="9"/>
        <v>0</v>
      </c>
      <c r="AW27" s="633" t="str">
        <f t="shared" si="4"/>
        <v/>
      </c>
      <c r="AX27" s="634" t="str">
        <f t="shared" si="5"/>
        <v/>
      </c>
    </row>
    <row r="28" spans="1:50" s="392" customFormat="1" ht="30" customHeight="1">
      <c r="A28" s="394">
        <f>ROWS(A$11:A28)</f>
        <v>18</v>
      </c>
      <c r="B28" s="1295"/>
      <c r="C28" s="1296"/>
      <c r="D28" s="1297"/>
      <c r="E28" s="393"/>
      <c r="F28" s="393"/>
      <c r="G28" s="598"/>
      <c r="H28" s="601"/>
      <c r="I28" s="601"/>
      <c r="J28" s="602"/>
      <c r="K28" s="385"/>
      <c r="L28" s="1308"/>
      <c r="M28" s="1308"/>
      <c r="N28" s="1310"/>
      <c r="O28" s="386"/>
      <c r="P28" s="386"/>
      <c r="Q28" s="1313"/>
      <c r="R28" s="1315"/>
      <c r="S28" s="395"/>
      <c r="T28" s="388">
        <f t="shared" si="7"/>
        <v>0</v>
      </c>
      <c r="U28" s="386"/>
      <c r="V28" s="386"/>
      <c r="W28" s="386"/>
      <c r="X28" s="386"/>
      <c r="Y28" s="386"/>
      <c r="Z28" s="386"/>
      <c r="AA28" s="396"/>
      <c r="AB28" s="1301"/>
      <c r="AC28" s="397"/>
      <c r="AD28" s="1301"/>
      <c r="AE28" s="1287"/>
      <c r="AF28" s="1288"/>
      <c r="AG28" s="1288"/>
      <c r="AH28" s="391"/>
      <c r="AI28" s="631" t="str">
        <f t="shared" si="8"/>
        <v>-</v>
      </c>
      <c r="AQ28" s="633">
        <f t="shared" si="6"/>
        <v>27</v>
      </c>
      <c r="AR28" s="633" t="str">
        <f t="shared" si="0"/>
        <v/>
      </c>
      <c r="AS28" s="633" t="str">
        <f t="shared" si="1"/>
        <v/>
      </c>
      <c r="AT28" s="633" t="str">
        <f t="shared" si="2"/>
        <v/>
      </c>
      <c r="AU28" s="633" t="str">
        <f t="shared" si="9"/>
        <v/>
      </c>
      <c r="AV28" s="633">
        <f t="shared" si="9"/>
        <v>0</v>
      </c>
      <c r="AW28" s="633" t="str">
        <f t="shared" si="4"/>
        <v/>
      </c>
      <c r="AX28" s="634" t="str">
        <f t="shared" si="5"/>
        <v/>
      </c>
    </row>
    <row r="29" spans="1:50" s="392" customFormat="1" ht="30" customHeight="1">
      <c r="A29" s="394">
        <f>ROWS(A$11:A29)</f>
        <v>19</v>
      </c>
      <c r="B29" s="1294"/>
      <c r="C29" s="1294"/>
      <c r="D29" s="1294"/>
      <c r="E29" s="393"/>
      <c r="F29" s="393"/>
      <c r="G29" s="603"/>
      <c r="H29" s="603"/>
      <c r="I29" s="598"/>
      <c r="J29" s="599"/>
      <c r="K29" s="385"/>
      <c r="L29" s="1308"/>
      <c r="M29" s="1308"/>
      <c r="N29" s="1310"/>
      <c r="O29" s="386"/>
      <c r="P29" s="386"/>
      <c r="Q29" s="1313"/>
      <c r="R29" s="1315"/>
      <c r="S29" s="395"/>
      <c r="T29" s="388">
        <f t="shared" si="7"/>
        <v>0</v>
      </c>
      <c r="U29" s="386"/>
      <c r="V29" s="386"/>
      <c r="W29" s="386"/>
      <c r="X29" s="386"/>
      <c r="Y29" s="386"/>
      <c r="Z29" s="386"/>
      <c r="AA29" s="396"/>
      <c r="AB29" s="1301"/>
      <c r="AC29" s="397"/>
      <c r="AD29" s="1301"/>
      <c r="AE29" s="1287"/>
      <c r="AF29" s="1288"/>
      <c r="AG29" s="1288"/>
      <c r="AH29" s="391"/>
      <c r="AI29" s="631" t="str">
        <f t="shared" si="8"/>
        <v>-</v>
      </c>
      <c r="AQ29" s="633">
        <f t="shared" si="6"/>
        <v>28</v>
      </c>
      <c r="AR29" s="633" t="str">
        <f t="shared" si="0"/>
        <v/>
      </c>
      <c r="AS29" s="633" t="str">
        <f t="shared" si="1"/>
        <v/>
      </c>
      <c r="AT29" s="633" t="str">
        <f t="shared" si="2"/>
        <v/>
      </c>
      <c r="AU29" s="633" t="str">
        <f t="shared" si="9"/>
        <v/>
      </c>
      <c r="AV29" s="633">
        <f t="shared" si="9"/>
        <v>0</v>
      </c>
      <c r="AW29" s="633" t="str">
        <f t="shared" si="4"/>
        <v/>
      </c>
      <c r="AX29" s="634" t="str">
        <f t="shared" si="5"/>
        <v/>
      </c>
    </row>
    <row r="30" spans="1:50" s="392" customFormat="1" ht="30" customHeight="1">
      <c r="A30" s="394">
        <f>ROWS(A$11:A30)</f>
        <v>20</v>
      </c>
      <c r="B30" s="1294"/>
      <c r="C30" s="1294"/>
      <c r="D30" s="1294"/>
      <c r="E30" s="393"/>
      <c r="F30" s="393"/>
      <c r="G30" s="603"/>
      <c r="H30" s="603"/>
      <c r="I30" s="598"/>
      <c r="J30" s="599"/>
      <c r="K30" s="385"/>
      <c r="L30" s="1308"/>
      <c r="M30" s="1308"/>
      <c r="N30" s="1310"/>
      <c r="O30" s="386"/>
      <c r="P30" s="386"/>
      <c r="Q30" s="1313"/>
      <c r="R30" s="1315"/>
      <c r="S30" s="395"/>
      <c r="T30" s="388">
        <f t="shared" si="7"/>
        <v>0</v>
      </c>
      <c r="U30" s="386"/>
      <c r="V30" s="386"/>
      <c r="W30" s="386"/>
      <c r="X30" s="386"/>
      <c r="Y30" s="386"/>
      <c r="Z30" s="386"/>
      <c r="AA30" s="396"/>
      <c r="AB30" s="1301"/>
      <c r="AC30" s="397"/>
      <c r="AD30" s="1301"/>
      <c r="AE30" s="1287"/>
      <c r="AF30" s="1288"/>
      <c r="AG30" s="1288"/>
      <c r="AH30" s="391"/>
      <c r="AI30" s="631" t="str">
        <f t="shared" si="8"/>
        <v>-</v>
      </c>
      <c r="AQ30" s="633">
        <f t="shared" si="6"/>
        <v>29</v>
      </c>
      <c r="AR30" s="633" t="str">
        <f t="shared" si="0"/>
        <v/>
      </c>
      <c r="AS30" s="633" t="str">
        <f t="shared" si="1"/>
        <v/>
      </c>
      <c r="AT30" s="633" t="str">
        <f t="shared" si="2"/>
        <v/>
      </c>
      <c r="AU30" s="633" t="str">
        <f t="shared" si="9"/>
        <v/>
      </c>
      <c r="AV30" s="633">
        <f t="shared" si="9"/>
        <v>0</v>
      </c>
      <c r="AW30" s="633" t="str">
        <f t="shared" si="4"/>
        <v/>
      </c>
      <c r="AX30" s="634" t="str">
        <f t="shared" si="5"/>
        <v/>
      </c>
    </row>
    <row r="31" spans="1:50" s="392" customFormat="1" ht="30" customHeight="1">
      <c r="A31" s="394">
        <f>ROWS(A$11:A31)</f>
        <v>21</v>
      </c>
      <c r="B31" s="1294"/>
      <c r="C31" s="1294"/>
      <c r="D31" s="1294"/>
      <c r="E31" s="393"/>
      <c r="F31" s="393"/>
      <c r="G31" s="603"/>
      <c r="H31" s="603"/>
      <c r="I31" s="598"/>
      <c r="J31" s="599"/>
      <c r="K31" s="385"/>
      <c r="L31" s="1308"/>
      <c r="M31" s="1308"/>
      <c r="N31" s="1310"/>
      <c r="O31" s="386"/>
      <c r="P31" s="386"/>
      <c r="Q31" s="1313"/>
      <c r="R31" s="1315"/>
      <c r="S31" s="395"/>
      <c r="T31" s="388">
        <f t="shared" si="7"/>
        <v>0</v>
      </c>
      <c r="U31" s="386"/>
      <c r="V31" s="386"/>
      <c r="W31" s="386"/>
      <c r="X31" s="386"/>
      <c r="Y31" s="386"/>
      <c r="Z31" s="386"/>
      <c r="AA31" s="396"/>
      <c r="AB31" s="1301"/>
      <c r="AC31" s="397"/>
      <c r="AD31" s="1301"/>
      <c r="AE31" s="1287"/>
      <c r="AF31" s="1288"/>
      <c r="AG31" s="1288"/>
      <c r="AH31" s="391"/>
      <c r="AI31" s="631" t="str">
        <f t="shared" si="8"/>
        <v>-</v>
      </c>
      <c r="AQ31" s="633">
        <f t="shared" si="6"/>
        <v>30</v>
      </c>
      <c r="AR31" s="633" t="str">
        <f t="shared" si="0"/>
        <v/>
      </c>
      <c r="AS31" s="633" t="str">
        <f t="shared" si="1"/>
        <v/>
      </c>
      <c r="AT31" s="633" t="str">
        <f t="shared" si="2"/>
        <v/>
      </c>
      <c r="AU31" s="633" t="str">
        <f t="shared" si="9"/>
        <v/>
      </c>
      <c r="AV31" s="633">
        <f t="shared" si="9"/>
        <v>0</v>
      </c>
      <c r="AW31" s="633" t="str">
        <f t="shared" si="4"/>
        <v/>
      </c>
      <c r="AX31" s="634" t="str">
        <f t="shared" si="5"/>
        <v/>
      </c>
    </row>
    <row r="32" spans="1:50" s="392" customFormat="1" ht="30" customHeight="1">
      <c r="A32" s="394">
        <f>ROWS(A$11:A32)</f>
        <v>22</v>
      </c>
      <c r="B32" s="1294"/>
      <c r="C32" s="1294"/>
      <c r="D32" s="1294"/>
      <c r="E32" s="393"/>
      <c r="F32" s="393"/>
      <c r="G32" s="603"/>
      <c r="H32" s="603"/>
      <c r="I32" s="598"/>
      <c r="J32" s="599"/>
      <c r="K32" s="385"/>
      <c r="L32" s="1308"/>
      <c r="M32" s="1308"/>
      <c r="N32" s="1310"/>
      <c r="O32" s="386"/>
      <c r="P32" s="386"/>
      <c r="Q32" s="1313"/>
      <c r="R32" s="1315"/>
      <c r="S32" s="395"/>
      <c r="T32" s="388">
        <f t="shared" si="7"/>
        <v>0</v>
      </c>
      <c r="U32" s="386"/>
      <c r="V32" s="386"/>
      <c r="W32" s="386"/>
      <c r="X32" s="386"/>
      <c r="Y32" s="386"/>
      <c r="Z32" s="386"/>
      <c r="AA32" s="396"/>
      <c r="AB32" s="1301"/>
      <c r="AC32" s="397"/>
      <c r="AD32" s="1301"/>
      <c r="AE32" s="1287"/>
      <c r="AF32" s="1288"/>
      <c r="AG32" s="1288"/>
      <c r="AH32" s="391"/>
      <c r="AI32" s="631" t="str">
        <f t="shared" si="8"/>
        <v>-</v>
      </c>
      <c r="AQ32" s="633">
        <f t="shared" si="6"/>
        <v>31</v>
      </c>
      <c r="AR32" s="633" t="str">
        <f t="shared" si="0"/>
        <v/>
      </c>
      <c r="AS32" s="633" t="str">
        <f t="shared" si="1"/>
        <v/>
      </c>
      <c r="AT32" s="633" t="str">
        <f t="shared" si="2"/>
        <v/>
      </c>
      <c r="AU32" s="633" t="str">
        <f t="shared" si="9"/>
        <v/>
      </c>
      <c r="AV32" s="633">
        <f t="shared" si="9"/>
        <v>0</v>
      </c>
      <c r="AW32" s="633" t="str">
        <f t="shared" si="4"/>
        <v/>
      </c>
      <c r="AX32" s="634" t="str">
        <f t="shared" si="5"/>
        <v/>
      </c>
    </row>
    <row r="33" spans="1:50" s="392" customFormat="1" ht="30" customHeight="1">
      <c r="A33" s="394">
        <f>ROWS(A$11:A33)</f>
        <v>23</v>
      </c>
      <c r="B33" s="1294"/>
      <c r="C33" s="1294"/>
      <c r="D33" s="1294"/>
      <c r="E33" s="393"/>
      <c r="F33" s="393"/>
      <c r="G33" s="603"/>
      <c r="H33" s="603"/>
      <c r="I33" s="598"/>
      <c r="J33" s="599"/>
      <c r="K33" s="385"/>
      <c r="L33" s="1308"/>
      <c r="M33" s="1308"/>
      <c r="N33" s="1310"/>
      <c r="O33" s="386"/>
      <c r="P33" s="386"/>
      <c r="Q33" s="1313"/>
      <c r="R33" s="1315"/>
      <c r="S33" s="395"/>
      <c r="T33" s="388">
        <f t="shared" si="7"/>
        <v>0</v>
      </c>
      <c r="U33" s="386"/>
      <c r="V33" s="386"/>
      <c r="W33" s="386"/>
      <c r="X33" s="386"/>
      <c r="Y33" s="386"/>
      <c r="Z33" s="386"/>
      <c r="AA33" s="396"/>
      <c r="AB33" s="1301"/>
      <c r="AC33" s="397"/>
      <c r="AD33" s="1301"/>
      <c r="AE33" s="1287"/>
      <c r="AF33" s="1288"/>
      <c r="AG33" s="1288"/>
      <c r="AH33" s="391"/>
      <c r="AI33" s="631" t="str">
        <f t="shared" si="8"/>
        <v>-</v>
      </c>
      <c r="AQ33" s="633">
        <f t="shared" si="6"/>
        <v>32</v>
      </c>
      <c r="AR33" s="633" t="str">
        <f t="shared" si="0"/>
        <v/>
      </c>
      <c r="AS33" s="633" t="str">
        <f t="shared" si="1"/>
        <v/>
      </c>
      <c r="AT33" s="633" t="str">
        <f t="shared" si="2"/>
        <v/>
      </c>
      <c r="AU33" s="633" t="str">
        <f t="shared" si="9"/>
        <v/>
      </c>
      <c r="AV33" s="633">
        <f t="shared" si="9"/>
        <v>0</v>
      </c>
      <c r="AW33" s="633" t="str">
        <f t="shared" si="4"/>
        <v/>
      </c>
      <c r="AX33" s="634" t="str">
        <f t="shared" si="5"/>
        <v/>
      </c>
    </row>
    <row r="34" spans="1:50" s="392" customFormat="1" ht="30" customHeight="1">
      <c r="A34" s="394">
        <f>ROWS(A$11:A34)</f>
        <v>24</v>
      </c>
      <c r="B34" s="1295"/>
      <c r="C34" s="1296"/>
      <c r="D34" s="1297"/>
      <c r="E34" s="393"/>
      <c r="F34" s="393"/>
      <c r="G34" s="598"/>
      <c r="H34" s="598"/>
      <c r="I34" s="598"/>
      <c r="J34" s="599"/>
      <c r="K34" s="385"/>
      <c r="L34" s="1308"/>
      <c r="M34" s="1308"/>
      <c r="N34" s="1310"/>
      <c r="O34" s="386"/>
      <c r="P34" s="386"/>
      <c r="Q34" s="1313"/>
      <c r="R34" s="1315"/>
      <c r="S34" s="395"/>
      <c r="T34" s="388">
        <f t="shared" si="7"/>
        <v>0</v>
      </c>
      <c r="U34" s="386"/>
      <c r="V34" s="386"/>
      <c r="W34" s="386"/>
      <c r="X34" s="386"/>
      <c r="Y34" s="386"/>
      <c r="Z34" s="386"/>
      <c r="AA34" s="396"/>
      <c r="AB34" s="1301"/>
      <c r="AC34" s="397"/>
      <c r="AD34" s="1301"/>
      <c r="AE34" s="1287"/>
      <c r="AF34" s="1288"/>
      <c r="AG34" s="1288"/>
      <c r="AH34" s="391"/>
      <c r="AI34" s="631" t="str">
        <f t="shared" si="8"/>
        <v>-</v>
      </c>
      <c r="AQ34" s="633">
        <f t="shared" si="6"/>
        <v>33</v>
      </c>
      <c r="AR34" s="633" t="str">
        <f t="shared" si="0"/>
        <v/>
      </c>
      <c r="AS34" s="633" t="str">
        <f t="shared" si="1"/>
        <v/>
      </c>
      <c r="AT34" s="633" t="str">
        <f t="shared" si="2"/>
        <v/>
      </c>
      <c r="AU34" s="633" t="str">
        <f t="shared" si="9"/>
        <v/>
      </c>
      <c r="AV34" s="633">
        <f t="shared" si="9"/>
        <v>0</v>
      </c>
      <c r="AW34" s="633" t="str">
        <f t="shared" si="4"/>
        <v/>
      </c>
      <c r="AX34" s="634" t="str">
        <f t="shared" si="5"/>
        <v/>
      </c>
    </row>
    <row r="35" spans="1:50" s="392" customFormat="1" ht="30" customHeight="1">
      <c r="A35" s="394">
        <f>ROWS(A$11:A35)</f>
        <v>25</v>
      </c>
      <c r="B35" s="1294"/>
      <c r="C35" s="1294"/>
      <c r="D35" s="1294"/>
      <c r="E35" s="393"/>
      <c r="F35" s="393"/>
      <c r="G35" s="603"/>
      <c r="H35" s="603"/>
      <c r="I35" s="598"/>
      <c r="J35" s="599"/>
      <c r="K35" s="385"/>
      <c r="L35" s="1308"/>
      <c r="M35" s="1308"/>
      <c r="N35" s="1310"/>
      <c r="O35" s="386"/>
      <c r="P35" s="386"/>
      <c r="Q35" s="1313"/>
      <c r="R35" s="1315"/>
      <c r="S35" s="395"/>
      <c r="T35" s="388">
        <f t="shared" si="7"/>
        <v>0</v>
      </c>
      <c r="U35" s="386"/>
      <c r="V35" s="386"/>
      <c r="W35" s="386"/>
      <c r="X35" s="386"/>
      <c r="Y35" s="386"/>
      <c r="Z35" s="386"/>
      <c r="AA35" s="396"/>
      <c r="AB35" s="1301"/>
      <c r="AC35" s="397"/>
      <c r="AD35" s="1301"/>
      <c r="AE35" s="1287"/>
      <c r="AF35" s="1288"/>
      <c r="AG35" s="1288"/>
      <c r="AH35" s="391"/>
      <c r="AI35" s="631" t="str">
        <f t="shared" si="8"/>
        <v>-</v>
      </c>
      <c r="AQ35" s="633">
        <f t="shared" si="6"/>
        <v>34</v>
      </c>
      <c r="AR35" s="633" t="str">
        <f t="shared" si="0"/>
        <v/>
      </c>
      <c r="AS35" s="633" t="str">
        <f t="shared" si="1"/>
        <v/>
      </c>
      <c r="AT35" s="633" t="str">
        <f t="shared" si="2"/>
        <v/>
      </c>
      <c r="AU35" s="633" t="str">
        <f t="shared" ref="AU35:AV50" si="10">IF(S44="","",S44)</f>
        <v/>
      </c>
      <c r="AV35" s="633">
        <f t="shared" si="10"/>
        <v>0</v>
      </c>
      <c r="AW35" s="633" t="str">
        <f t="shared" si="4"/>
        <v/>
      </c>
      <c r="AX35" s="634" t="str">
        <f t="shared" si="5"/>
        <v/>
      </c>
    </row>
    <row r="36" spans="1:50" s="392" customFormat="1" ht="30" customHeight="1">
      <c r="A36" s="394">
        <f>ROWS(A$11:A36)</f>
        <v>26</v>
      </c>
      <c r="B36" s="1294"/>
      <c r="C36" s="1294"/>
      <c r="D36" s="1294"/>
      <c r="E36" s="393"/>
      <c r="F36" s="393"/>
      <c r="G36" s="603"/>
      <c r="H36" s="603"/>
      <c r="I36" s="598"/>
      <c r="J36" s="599"/>
      <c r="K36" s="385"/>
      <c r="L36" s="1308"/>
      <c r="M36" s="1308"/>
      <c r="N36" s="1310"/>
      <c r="O36" s="386"/>
      <c r="P36" s="386"/>
      <c r="Q36" s="1313"/>
      <c r="R36" s="1315"/>
      <c r="S36" s="395"/>
      <c r="T36" s="388">
        <f t="shared" si="7"/>
        <v>0</v>
      </c>
      <c r="U36" s="386"/>
      <c r="V36" s="386"/>
      <c r="W36" s="386"/>
      <c r="X36" s="386"/>
      <c r="Y36" s="386"/>
      <c r="Z36" s="386"/>
      <c r="AA36" s="396"/>
      <c r="AB36" s="1301"/>
      <c r="AC36" s="397"/>
      <c r="AD36" s="1301"/>
      <c r="AE36" s="1287"/>
      <c r="AF36" s="1288"/>
      <c r="AG36" s="1288"/>
      <c r="AH36" s="391"/>
      <c r="AI36" s="631" t="str">
        <f t="shared" si="8"/>
        <v>-</v>
      </c>
      <c r="AQ36" s="633">
        <f t="shared" si="6"/>
        <v>35</v>
      </c>
      <c r="AR36" s="633" t="str">
        <f t="shared" si="0"/>
        <v/>
      </c>
      <c r="AS36" s="633" t="str">
        <f t="shared" si="1"/>
        <v/>
      </c>
      <c r="AT36" s="633" t="str">
        <f t="shared" si="2"/>
        <v/>
      </c>
      <c r="AU36" s="633" t="str">
        <f t="shared" si="10"/>
        <v/>
      </c>
      <c r="AV36" s="633">
        <f t="shared" si="10"/>
        <v>0</v>
      </c>
      <c r="AW36" s="633" t="str">
        <f t="shared" si="4"/>
        <v/>
      </c>
      <c r="AX36" s="634" t="str">
        <f t="shared" si="5"/>
        <v/>
      </c>
    </row>
    <row r="37" spans="1:50" s="392" customFormat="1" ht="30" customHeight="1">
      <c r="A37" s="394">
        <f>ROWS(A$11:A37)</f>
        <v>27</v>
      </c>
      <c r="B37" s="1294"/>
      <c r="C37" s="1294"/>
      <c r="D37" s="1294"/>
      <c r="E37" s="393"/>
      <c r="F37" s="393"/>
      <c r="G37" s="603"/>
      <c r="H37" s="603"/>
      <c r="I37" s="598"/>
      <c r="J37" s="599"/>
      <c r="K37" s="385"/>
      <c r="L37" s="1308"/>
      <c r="M37" s="1308"/>
      <c r="N37" s="1310"/>
      <c r="O37" s="386"/>
      <c r="P37" s="386"/>
      <c r="Q37" s="1313"/>
      <c r="R37" s="1315"/>
      <c r="S37" s="395"/>
      <c r="T37" s="388">
        <f t="shared" si="7"/>
        <v>0</v>
      </c>
      <c r="U37" s="386"/>
      <c r="V37" s="386"/>
      <c r="W37" s="386"/>
      <c r="X37" s="386"/>
      <c r="Y37" s="386"/>
      <c r="Z37" s="386"/>
      <c r="AA37" s="396"/>
      <c r="AB37" s="1301"/>
      <c r="AC37" s="397"/>
      <c r="AD37" s="1301"/>
      <c r="AE37" s="1287"/>
      <c r="AF37" s="1288"/>
      <c r="AG37" s="1288"/>
      <c r="AH37" s="391"/>
      <c r="AI37" s="631" t="str">
        <f t="shared" si="8"/>
        <v>-</v>
      </c>
      <c r="AQ37" s="633">
        <f t="shared" si="6"/>
        <v>36</v>
      </c>
      <c r="AR37" s="633" t="str">
        <f t="shared" si="0"/>
        <v/>
      </c>
      <c r="AS37" s="633" t="str">
        <f t="shared" si="1"/>
        <v/>
      </c>
      <c r="AT37" s="633" t="str">
        <f t="shared" si="2"/>
        <v/>
      </c>
      <c r="AU37" s="633" t="str">
        <f t="shared" si="10"/>
        <v/>
      </c>
      <c r="AV37" s="633">
        <f t="shared" si="10"/>
        <v>0</v>
      </c>
      <c r="AW37" s="633" t="str">
        <f t="shared" si="4"/>
        <v/>
      </c>
      <c r="AX37" s="634" t="str">
        <f t="shared" si="5"/>
        <v/>
      </c>
    </row>
    <row r="38" spans="1:50" s="392" customFormat="1" ht="30" customHeight="1">
      <c r="A38" s="394">
        <f>ROWS(A$11:A38)</f>
        <v>28</v>
      </c>
      <c r="B38" s="1294"/>
      <c r="C38" s="1294"/>
      <c r="D38" s="1294"/>
      <c r="E38" s="393"/>
      <c r="F38" s="393"/>
      <c r="G38" s="603"/>
      <c r="H38" s="603"/>
      <c r="I38" s="598"/>
      <c r="J38" s="599"/>
      <c r="K38" s="385"/>
      <c r="L38" s="1308"/>
      <c r="M38" s="1308"/>
      <c r="N38" s="1310"/>
      <c r="O38" s="386"/>
      <c r="P38" s="386"/>
      <c r="Q38" s="1313"/>
      <c r="R38" s="1315"/>
      <c r="S38" s="395"/>
      <c r="T38" s="388">
        <f t="shared" si="7"/>
        <v>0</v>
      </c>
      <c r="U38" s="386"/>
      <c r="V38" s="386"/>
      <c r="W38" s="386"/>
      <c r="X38" s="386"/>
      <c r="Y38" s="386"/>
      <c r="Z38" s="386"/>
      <c r="AA38" s="396"/>
      <c r="AB38" s="1301"/>
      <c r="AC38" s="397"/>
      <c r="AD38" s="1301"/>
      <c r="AE38" s="1287"/>
      <c r="AF38" s="1288"/>
      <c r="AG38" s="1288"/>
      <c r="AH38" s="391"/>
      <c r="AI38" s="631" t="str">
        <f t="shared" si="8"/>
        <v>-</v>
      </c>
      <c r="AQ38" s="633">
        <f t="shared" si="6"/>
        <v>37</v>
      </c>
      <c r="AR38" s="633" t="str">
        <f t="shared" si="0"/>
        <v/>
      </c>
      <c r="AS38" s="633" t="str">
        <f t="shared" si="1"/>
        <v/>
      </c>
      <c r="AT38" s="633" t="str">
        <f t="shared" si="2"/>
        <v/>
      </c>
      <c r="AU38" s="633" t="str">
        <f t="shared" si="10"/>
        <v/>
      </c>
      <c r="AV38" s="633">
        <f t="shared" si="10"/>
        <v>0</v>
      </c>
      <c r="AW38" s="633" t="str">
        <f t="shared" si="4"/>
        <v/>
      </c>
      <c r="AX38" s="634" t="str">
        <f t="shared" si="5"/>
        <v/>
      </c>
    </row>
    <row r="39" spans="1:50" s="392" customFormat="1" ht="30" customHeight="1">
      <c r="A39" s="394">
        <f>ROWS(A$11:A39)</f>
        <v>29</v>
      </c>
      <c r="B39" s="1294"/>
      <c r="C39" s="1294"/>
      <c r="D39" s="1294"/>
      <c r="E39" s="393"/>
      <c r="F39" s="393"/>
      <c r="G39" s="603"/>
      <c r="H39" s="603"/>
      <c r="I39" s="598"/>
      <c r="J39" s="599"/>
      <c r="K39" s="385"/>
      <c r="L39" s="1308"/>
      <c r="M39" s="1308"/>
      <c r="N39" s="1310"/>
      <c r="O39" s="386"/>
      <c r="P39" s="386"/>
      <c r="Q39" s="1313"/>
      <c r="R39" s="1315"/>
      <c r="S39" s="395"/>
      <c r="T39" s="388">
        <f t="shared" si="7"/>
        <v>0</v>
      </c>
      <c r="U39" s="386"/>
      <c r="V39" s="386"/>
      <c r="W39" s="386"/>
      <c r="X39" s="386"/>
      <c r="Y39" s="386"/>
      <c r="Z39" s="386"/>
      <c r="AA39" s="396"/>
      <c r="AB39" s="1301"/>
      <c r="AC39" s="397"/>
      <c r="AD39" s="1301"/>
      <c r="AE39" s="1287"/>
      <c r="AF39" s="1288"/>
      <c r="AG39" s="1288"/>
      <c r="AH39" s="391"/>
      <c r="AI39" s="631" t="str">
        <f t="shared" si="8"/>
        <v>-</v>
      </c>
      <c r="AQ39" s="633">
        <f t="shared" si="6"/>
        <v>38</v>
      </c>
      <c r="AR39" s="633" t="str">
        <f t="shared" si="0"/>
        <v/>
      </c>
      <c r="AS39" s="633" t="str">
        <f t="shared" si="1"/>
        <v/>
      </c>
      <c r="AT39" s="633" t="str">
        <f t="shared" si="2"/>
        <v/>
      </c>
      <c r="AU39" s="633" t="str">
        <f t="shared" si="10"/>
        <v/>
      </c>
      <c r="AV39" s="633">
        <f t="shared" si="10"/>
        <v>0</v>
      </c>
      <c r="AW39" s="633" t="str">
        <f t="shared" si="4"/>
        <v/>
      </c>
      <c r="AX39" s="634" t="str">
        <f t="shared" si="5"/>
        <v/>
      </c>
    </row>
    <row r="40" spans="1:50" s="392" customFormat="1" ht="30" customHeight="1">
      <c r="A40" s="394">
        <f>ROWS(A$11:A40)</f>
        <v>30</v>
      </c>
      <c r="B40" s="1294"/>
      <c r="C40" s="1294"/>
      <c r="D40" s="1294"/>
      <c r="E40" s="393"/>
      <c r="F40" s="393"/>
      <c r="G40" s="603"/>
      <c r="H40" s="603"/>
      <c r="I40" s="598"/>
      <c r="J40" s="599"/>
      <c r="K40" s="385"/>
      <c r="L40" s="1308"/>
      <c r="M40" s="1308"/>
      <c r="N40" s="1310"/>
      <c r="O40" s="386"/>
      <c r="P40" s="386"/>
      <c r="Q40" s="1313"/>
      <c r="R40" s="1315"/>
      <c r="S40" s="395"/>
      <c r="T40" s="388">
        <f t="shared" si="7"/>
        <v>0</v>
      </c>
      <c r="U40" s="386"/>
      <c r="V40" s="386"/>
      <c r="W40" s="386"/>
      <c r="X40" s="386"/>
      <c r="Y40" s="386"/>
      <c r="Z40" s="386"/>
      <c r="AA40" s="396"/>
      <c r="AB40" s="1301"/>
      <c r="AC40" s="397"/>
      <c r="AD40" s="1301"/>
      <c r="AE40" s="1287"/>
      <c r="AF40" s="1288"/>
      <c r="AG40" s="1288"/>
      <c r="AH40" s="391"/>
      <c r="AI40" s="631" t="str">
        <f t="shared" si="8"/>
        <v>-</v>
      </c>
      <c r="AQ40" s="633">
        <f t="shared" si="6"/>
        <v>39</v>
      </c>
      <c r="AR40" s="633" t="str">
        <f t="shared" si="0"/>
        <v/>
      </c>
      <c r="AS40" s="633" t="str">
        <f t="shared" si="1"/>
        <v/>
      </c>
      <c r="AT40" s="633" t="str">
        <f t="shared" si="2"/>
        <v/>
      </c>
      <c r="AU40" s="633" t="str">
        <f t="shared" si="10"/>
        <v/>
      </c>
      <c r="AV40" s="633">
        <f t="shared" si="10"/>
        <v>0</v>
      </c>
      <c r="AW40" s="633" t="str">
        <f t="shared" si="4"/>
        <v/>
      </c>
      <c r="AX40" s="634" t="str">
        <f t="shared" si="5"/>
        <v/>
      </c>
    </row>
    <row r="41" spans="1:50" s="392" customFormat="1" ht="30" customHeight="1">
      <c r="A41" s="394">
        <f>ROWS(A$11:A41)</f>
        <v>31</v>
      </c>
      <c r="B41" s="1294"/>
      <c r="C41" s="1294"/>
      <c r="D41" s="1294"/>
      <c r="E41" s="393"/>
      <c r="F41" s="393"/>
      <c r="G41" s="603"/>
      <c r="H41" s="603"/>
      <c r="I41" s="598"/>
      <c r="J41" s="599"/>
      <c r="K41" s="385"/>
      <c r="L41" s="1308"/>
      <c r="M41" s="1308"/>
      <c r="N41" s="1310"/>
      <c r="O41" s="386"/>
      <c r="P41" s="386"/>
      <c r="Q41" s="1313"/>
      <c r="R41" s="1315"/>
      <c r="S41" s="395"/>
      <c r="T41" s="388">
        <f t="shared" si="7"/>
        <v>0</v>
      </c>
      <c r="U41" s="386"/>
      <c r="V41" s="386"/>
      <c r="W41" s="386"/>
      <c r="X41" s="386"/>
      <c r="Y41" s="386"/>
      <c r="Z41" s="386"/>
      <c r="AA41" s="396"/>
      <c r="AB41" s="1301"/>
      <c r="AC41" s="397"/>
      <c r="AD41" s="1301"/>
      <c r="AE41" s="1287"/>
      <c r="AF41" s="1288"/>
      <c r="AG41" s="1288"/>
      <c r="AH41" s="391"/>
      <c r="AI41" s="631" t="str">
        <f t="shared" si="8"/>
        <v>-</v>
      </c>
      <c r="AQ41" s="633">
        <f t="shared" si="6"/>
        <v>40</v>
      </c>
      <c r="AR41" s="633" t="str">
        <f t="shared" si="0"/>
        <v/>
      </c>
      <c r="AS41" s="633" t="str">
        <f t="shared" si="1"/>
        <v/>
      </c>
      <c r="AT41" s="633" t="str">
        <f t="shared" si="2"/>
        <v/>
      </c>
      <c r="AU41" s="633" t="str">
        <f t="shared" si="10"/>
        <v/>
      </c>
      <c r="AV41" s="633">
        <f t="shared" si="10"/>
        <v>0</v>
      </c>
      <c r="AW41" s="633" t="str">
        <f t="shared" si="4"/>
        <v/>
      </c>
      <c r="AX41" s="634" t="str">
        <f t="shared" si="5"/>
        <v/>
      </c>
    </row>
    <row r="42" spans="1:50" s="392" customFormat="1" ht="30" customHeight="1">
      <c r="A42" s="394">
        <f>ROWS(A$11:A42)</f>
        <v>32</v>
      </c>
      <c r="B42" s="1294"/>
      <c r="C42" s="1294"/>
      <c r="D42" s="1294"/>
      <c r="E42" s="393"/>
      <c r="F42" s="393"/>
      <c r="G42" s="603"/>
      <c r="H42" s="603"/>
      <c r="I42" s="598"/>
      <c r="J42" s="599"/>
      <c r="K42" s="385"/>
      <c r="L42" s="1308"/>
      <c r="M42" s="1308"/>
      <c r="N42" s="1310"/>
      <c r="O42" s="386"/>
      <c r="P42" s="386"/>
      <c r="Q42" s="1313"/>
      <c r="R42" s="1315"/>
      <c r="S42" s="395"/>
      <c r="T42" s="388">
        <f t="shared" si="7"/>
        <v>0</v>
      </c>
      <c r="U42" s="386"/>
      <c r="V42" s="386"/>
      <c r="W42" s="386"/>
      <c r="X42" s="386"/>
      <c r="Y42" s="386"/>
      <c r="Z42" s="386"/>
      <c r="AA42" s="396"/>
      <c r="AB42" s="1301"/>
      <c r="AC42" s="397"/>
      <c r="AD42" s="1301"/>
      <c r="AE42" s="1287"/>
      <c r="AF42" s="1288"/>
      <c r="AG42" s="1288"/>
      <c r="AH42" s="391"/>
      <c r="AI42" s="631" t="str">
        <f t="shared" si="8"/>
        <v>-</v>
      </c>
      <c r="AQ42" s="633">
        <f t="shared" si="6"/>
        <v>41</v>
      </c>
      <c r="AR42" s="633" t="str">
        <f t="shared" si="0"/>
        <v/>
      </c>
      <c r="AS42" s="633" t="str">
        <f t="shared" si="1"/>
        <v/>
      </c>
      <c r="AT42" s="633" t="str">
        <f t="shared" si="2"/>
        <v/>
      </c>
      <c r="AU42" s="633" t="str">
        <f t="shared" si="10"/>
        <v/>
      </c>
      <c r="AV42" s="633">
        <f t="shared" si="10"/>
        <v>0</v>
      </c>
      <c r="AW42" s="633" t="str">
        <f t="shared" si="4"/>
        <v/>
      </c>
      <c r="AX42" s="634" t="str">
        <f t="shared" si="5"/>
        <v/>
      </c>
    </row>
    <row r="43" spans="1:50" s="392" customFormat="1" ht="30" customHeight="1">
      <c r="A43" s="394">
        <f>ROWS(A$11:A43)</f>
        <v>33</v>
      </c>
      <c r="B43" s="1294"/>
      <c r="C43" s="1294"/>
      <c r="D43" s="1294"/>
      <c r="E43" s="393"/>
      <c r="F43" s="393"/>
      <c r="G43" s="603"/>
      <c r="H43" s="603"/>
      <c r="I43" s="598"/>
      <c r="J43" s="599"/>
      <c r="K43" s="385"/>
      <c r="L43" s="1308"/>
      <c r="M43" s="1308"/>
      <c r="N43" s="1310"/>
      <c r="O43" s="386"/>
      <c r="P43" s="386"/>
      <c r="Q43" s="1313"/>
      <c r="R43" s="1315"/>
      <c r="S43" s="395"/>
      <c r="T43" s="388">
        <f t="shared" si="7"/>
        <v>0</v>
      </c>
      <c r="U43" s="386"/>
      <c r="V43" s="386"/>
      <c r="W43" s="386"/>
      <c r="X43" s="386"/>
      <c r="Y43" s="386"/>
      <c r="Z43" s="386"/>
      <c r="AA43" s="396"/>
      <c r="AB43" s="1301"/>
      <c r="AC43" s="397"/>
      <c r="AD43" s="1301"/>
      <c r="AE43" s="1287"/>
      <c r="AF43" s="1288"/>
      <c r="AG43" s="1288"/>
      <c r="AH43" s="391"/>
      <c r="AI43" s="631" t="str">
        <f t="shared" si="8"/>
        <v>-</v>
      </c>
      <c r="AQ43" s="633">
        <f t="shared" si="6"/>
        <v>42</v>
      </c>
      <c r="AR43" s="633" t="str">
        <f t="shared" si="0"/>
        <v/>
      </c>
      <c r="AS43" s="633" t="str">
        <f t="shared" si="1"/>
        <v/>
      </c>
      <c r="AT43" s="633" t="str">
        <f t="shared" si="2"/>
        <v/>
      </c>
      <c r="AU43" s="633" t="str">
        <f t="shared" si="10"/>
        <v/>
      </c>
      <c r="AV43" s="633">
        <f t="shared" si="10"/>
        <v>0</v>
      </c>
      <c r="AW43" s="633" t="str">
        <f t="shared" si="4"/>
        <v/>
      </c>
      <c r="AX43" s="634" t="str">
        <f t="shared" si="5"/>
        <v/>
      </c>
    </row>
    <row r="44" spans="1:50" s="392" customFormat="1" ht="30" customHeight="1">
      <c r="A44" s="394">
        <f>ROWS(A$11:A44)</f>
        <v>34</v>
      </c>
      <c r="B44" s="1294"/>
      <c r="C44" s="1294"/>
      <c r="D44" s="1294"/>
      <c r="E44" s="393"/>
      <c r="F44" s="393"/>
      <c r="G44" s="603"/>
      <c r="H44" s="603"/>
      <c r="I44" s="598"/>
      <c r="J44" s="599"/>
      <c r="K44" s="385"/>
      <c r="L44" s="1308"/>
      <c r="M44" s="1308"/>
      <c r="N44" s="1310"/>
      <c r="O44" s="386"/>
      <c r="P44" s="386"/>
      <c r="Q44" s="1313"/>
      <c r="R44" s="1315"/>
      <c r="S44" s="395"/>
      <c r="T44" s="388">
        <f t="shared" si="7"/>
        <v>0</v>
      </c>
      <c r="U44" s="386"/>
      <c r="V44" s="386"/>
      <c r="W44" s="386"/>
      <c r="X44" s="386"/>
      <c r="Y44" s="386"/>
      <c r="Z44" s="386"/>
      <c r="AA44" s="396"/>
      <c r="AB44" s="1301"/>
      <c r="AC44" s="397"/>
      <c r="AD44" s="1301"/>
      <c r="AE44" s="1287"/>
      <c r="AF44" s="1288"/>
      <c r="AG44" s="1288"/>
      <c r="AH44" s="391"/>
      <c r="AI44" s="631" t="str">
        <f t="shared" si="8"/>
        <v>-</v>
      </c>
      <c r="AQ44" s="633">
        <f t="shared" si="6"/>
        <v>43</v>
      </c>
      <c r="AR44" s="633" t="str">
        <f t="shared" si="0"/>
        <v/>
      </c>
      <c r="AS44" s="633" t="str">
        <f t="shared" si="1"/>
        <v/>
      </c>
      <c r="AT44" s="633" t="str">
        <f t="shared" si="2"/>
        <v/>
      </c>
      <c r="AU44" s="633" t="str">
        <f t="shared" si="10"/>
        <v/>
      </c>
      <c r="AV44" s="633">
        <f t="shared" si="10"/>
        <v>0</v>
      </c>
      <c r="AW44" s="633" t="str">
        <f t="shared" si="4"/>
        <v/>
      </c>
      <c r="AX44" s="634" t="str">
        <f t="shared" si="5"/>
        <v/>
      </c>
    </row>
    <row r="45" spans="1:50" s="392" customFormat="1" ht="30" customHeight="1">
      <c r="A45" s="394">
        <f>ROWS(A$11:A45)</f>
        <v>35</v>
      </c>
      <c r="B45" s="1294"/>
      <c r="C45" s="1294"/>
      <c r="D45" s="1294"/>
      <c r="E45" s="393"/>
      <c r="F45" s="393"/>
      <c r="G45" s="603"/>
      <c r="H45" s="603"/>
      <c r="I45" s="598"/>
      <c r="J45" s="599"/>
      <c r="K45" s="385"/>
      <c r="L45" s="1308"/>
      <c r="M45" s="1308"/>
      <c r="N45" s="1310"/>
      <c r="O45" s="386"/>
      <c r="P45" s="386"/>
      <c r="Q45" s="1313"/>
      <c r="R45" s="1315"/>
      <c r="S45" s="395"/>
      <c r="T45" s="388">
        <f t="shared" si="7"/>
        <v>0</v>
      </c>
      <c r="U45" s="386"/>
      <c r="V45" s="386"/>
      <c r="W45" s="386"/>
      <c r="X45" s="386"/>
      <c r="Y45" s="386"/>
      <c r="Z45" s="386"/>
      <c r="AA45" s="396"/>
      <c r="AB45" s="1301"/>
      <c r="AC45" s="397"/>
      <c r="AD45" s="1301"/>
      <c r="AE45" s="1287"/>
      <c r="AF45" s="1288"/>
      <c r="AG45" s="1288"/>
      <c r="AH45" s="391"/>
      <c r="AI45" s="631" t="str">
        <f t="shared" si="8"/>
        <v>-</v>
      </c>
      <c r="AQ45" s="633">
        <f t="shared" si="6"/>
        <v>44</v>
      </c>
      <c r="AR45" s="633" t="str">
        <f t="shared" si="0"/>
        <v/>
      </c>
      <c r="AS45" s="633" t="str">
        <f t="shared" si="1"/>
        <v/>
      </c>
      <c r="AT45" s="633" t="str">
        <f t="shared" si="2"/>
        <v/>
      </c>
      <c r="AU45" s="633" t="str">
        <f t="shared" si="10"/>
        <v/>
      </c>
      <c r="AV45" s="633">
        <f t="shared" si="10"/>
        <v>0</v>
      </c>
      <c r="AW45" s="633" t="str">
        <f t="shared" si="4"/>
        <v/>
      </c>
      <c r="AX45" s="634" t="str">
        <f t="shared" si="5"/>
        <v/>
      </c>
    </row>
    <row r="46" spans="1:50" s="392" customFormat="1" ht="30" customHeight="1">
      <c r="A46" s="394">
        <f>ROWS(A$11:A46)</f>
        <v>36</v>
      </c>
      <c r="B46" s="1294"/>
      <c r="C46" s="1294"/>
      <c r="D46" s="1294"/>
      <c r="E46" s="393"/>
      <c r="F46" s="393"/>
      <c r="G46" s="603"/>
      <c r="H46" s="603"/>
      <c r="I46" s="598"/>
      <c r="J46" s="599"/>
      <c r="K46" s="385"/>
      <c r="L46" s="1308"/>
      <c r="M46" s="1308"/>
      <c r="N46" s="1310"/>
      <c r="O46" s="386"/>
      <c r="P46" s="386"/>
      <c r="Q46" s="1313"/>
      <c r="R46" s="1315"/>
      <c r="S46" s="395"/>
      <c r="T46" s="388">
        <f t="shared" si="7"/>
        <v>0</v>
      </c>
      <c r="U46" s="386"/>
      <c r="V46" s="386"/>
      <c r="W46" s="386"/>
      <c r="X46" s="386"/>
      <c r="Y46" s="386"/>
      <c r="Z46" s="386"/>
      <c r="AA46" s="396"/>
      <c r="AB46" s="1301"/>
      <c r="AC46" s="397"/>
      <c r="AD46" s="1301"/>
      <c r="AE46" s="1287"/>
      <c r="AF46" s="1288"/>
      <c r="AG46" s="1288"/>
      <c r="AH46" s="391"/>
      <c r="AI46" s="631" t="str">
        <f t="shared" si="8"/>
        <v>-</v>
      </c>
      <c r="AQ46" s="633">
        <f t="shared" si="6"/>
        <v>45</v>
      </c>
      <c r="AR46" s="633" t="str">
        <f t="shared" si="0"/>
        <v/>
      </c>
      <c r="AS46" s="633" t="str">
        <f t="shared" si="1"/>
        <v/>
      </c>
      <c r="AT46" s="633" t="str">
        <f t="shared" si="2"/>
        <v/>
      </c>
      <c r="AU46" s="633" t="str">
        <f t="shared" si="10"/>
        <v/>
      </c>
      <c r="AV46" s="633">
        <f t="shared" si="10"/>
        <v>0</v>
      </c>
      <c r="AW46" s="633" t="str">
        <f t="shared" si="4"/>
        <v/>
      </c>
      <c r="AX46" s="634" t="str">
        <f t="shared" si="5"/>
        <v/>
      </c>
    </row>
    <row r="47" spans="1:50" s="392" customFormat="1" ht="30" customHeight="1">
      <c r="A47" s="394">
        <f>ROWS(A$11:A47)</f>
        <v>37</v>
      </c>
      <c r="B47" s="1294"/>
      <c r="C47" s="1294"/>
      <c r="D47" s="1294"/>
      <c r="E47" s="393"/>
      <c r="F47" s="393"/>
      <c r="G47" s="603"/>
      <c r="H47" s="603"/>
      <c r="I47" s="598"/>
      <c r="J47" s="599"/>
      <c r="K47" s="385"/>
      <c r="L47" s="1308"/>
      <c r="M47" s="1308"/>
      <c r="N47" s="1310"/>
      <c r="O47" s="386"/>
      <c r="P47" s="386"/>
      <c r="Q47" s="1313"/>
      <c r="R47" s="1315"/>
      <c r="S47" s="395"/>
      <c r="T47" s="388">
        <f t="shared" si="7"/>
        <v>0</v>
      </c>
      <c r="U47" s="386"/>
      <c r="V47" s="386"/>
      <c r="W47" s="386"/>
      <c r="X47" s="386"/>
      <c r="Y47" s="386"/>
      <c r="Z47" s="386"/>
      <c r="AA47" s="396"/>
      <c r="AB47" s="1301"/>
      <c r="AC47" s="397"/>
      <c r="AD47" s="1301"/>
      <c r="AE47" s="1287"/>
      <c r="AF47" s="1288"/>
      <c r="AG47" s="1288"/>
      <c r="AH47" s="391"/>
      <c r="AI47" s="631" t="str">
        <f t="shared" si="8"/>
        <v>-</v>
      </c>
      <c r="AQ47" s="633">
        <f t="shared" si="6"/>
        <v>46</v>
      </c>
      <c r="AR47" s="633" t="str">
        <f t="shared" si="0"/>
        <v/>
      </c>
      <c r="AS47" s="633" t="str">
        <f t="shared" si="1"/>
        <v/>
      </c>
      <c r="AT47" s="633" t="str">
        <f t="shared" si="2"/>
        <v/>
      </c>
      <c r="AU47" s="633" t="str">
        <f t="shared" si="10"/>
        <v/>
      </c>
      <c r="AV47" s="633">
        <f t="shared" si="10"/>
        <v>0</v>
      </c>
      <c r="AW47" s="633" t="str">
        <f t="shared" si="4"/>
        <v/>
      </c>
      <c r="AX47" s="634" t="str">
        <f t="shared" si="5"/>
        <v/>
      </c>
    </row>
    <row r="48" spans="1:50" s="392" customFormat="1" ht="30" customHeight="1">
      <c r="A48" s="394">
        <f>ROWS(A$11:A48)</f>
        <v>38</v>
      </c>
      <c r="B48" s="1294"/>
      <c r="C48" s="1294"/>
      <c r="D48" s="1294"/>
      <c r="E48" s="393"/>
      <c r="F48" s="393"/>
      <c r="G48" s="603"/>
      <c r="H48" s="603"/>
      <c r="I48" s="598"/>
      <c r="J48" s="599"/>
      <c r="K48" s="385"/>
      <c r="L48" s="1308"/>
      <c r="M48" s="1308"/>
      <c r="N48" s="1310"/>
      <c r="O48" s="386"/>
      <c r="P48" s="386"/>
      <c r="Q48" s="1313"/>
      <c r="R48" s="1315"/>
      <c r="S48" s="395"/>
      <c r="T48" s="388">
        <f t="shared" si="7"/>
        <v>0</v>
      </c>
      <c r="U48" s="386"/>
      <c r="V48" s="386"/>
      <c r="W48" s="386"/>
      <c r="X48" s="386"/>
      <c r="Y48" s="386"/>
      <c r="Z48" s="386"/>
      <c r="AA48" s="396"/>
      <c r="AB48" s="1301"/>
      <c r="AC48" s="397"/>
      <c r="AD48" s="1301"/>
      <c r="AE48" s="1287"/>
      <c r="AF48" s="1288"/>
      <c r="AG48" s="1288"/>
      <c r="AH48" s="391"/>
      <c r="AI48" s="631" t="str">
        <f t="shared" si="8"/>
        <v>-</v>
      </c>
      <c r="AQ48" s="633">
        <f t="shared" si="6"/>
        <v>47</v>
      </c>
      <c r="AR48" s="633" t="str">
        <f t="shared" si="0"/>
        <v/>
      </c>
      <c r="AS48" s="633" t="str">
        <f t="shared" si="1"/>
        <v/>
      </c>
      <c r="AT48" s="633" t="str">
        <f t="shared" si="2"/>
        <v/>
      </c>
      <c r="AU48" s="633" t="str">
        <f t="shared" si="10"/>
        <v/>
      </c>
      <c r="AV48" s="633">
        <f t="shared" si="10"/>
        <v>0</v>
      </c>
      <c r="AW48" s="633" t="str">
        <f t="shared" si="4"/>
        <v/>
      </c>
      <c r="AX48" s="634" t="str">
        <f t="shared" si="5"/>
        <v/>
      </c>
    </row>
    <row r="49" spans="1:50" s="392" customFormat="1" ht="30" customHeight="1">
      <c r="A49" s="394">
        <f>ROWS(A$11:A49)</f>
        <v>39</v>
      </c>
      <c r="B49" s="1294"/>
      <c r="C49" s="1294"/>
      <c r="D49" s="1294"/>
      <c r="E49" s="393"/>
      <c r="F49" s="393"/>
      <c r="G49" s="603"/>
      <c r="H49" s="603"/>
      <c r="I49" s="598"/>
      <c r="J49" s="599"/>
      <c r="K49" s="385"/>
      <c r="L49" s="1308"/>
      <c r="M49" s="1308"/>
      <c r="N49" s="1310"/>
      <c r="O49" s="386"/>
      <c r="P49" s="386"/>
      <c r="Q49" s="1313"/>
      <c r="R49" s="1315"/>
      <c r="S49" s="395"/>
      <c r="T49" s="388">
        <f t="shared" si="7"/>
        <v>0</v>
      </c>
      <c r="U49" s="386"/>
      <c r="V49" s="386"/>
      <c r="W49" s="386"/>
      <c r="X49" s="386"/>
      <c r="Y49" s="386"/>
      <c r="Z49" s="386"/>
      <c r="AA49" s="396"/>
      <c r="AB49" s="1301"/>
      <c r="AC49" s="397"/>
      <c r="AD49" s="1301"/>
      <c r="AE49" s="1287"/>
      <c r="AF49" s="1288"/>
      <c r="AG49" s="1288"/>
      <c r="AH49" s="391"/>
      <c r="AI49" s="631" t="str">
        <f t="shared" si="8"/>
        <v>-</v>
      </c>
      <c r="AQ49" s="633">
        <f t="shared" si="6"/>
        <v>48</v>
      </c>
      <c r="AR49" s="633" t="str">
        <f t="shared" si="0"/>
        <v/>
      </c>
      <c r="AS49" s="633" t="str">
        <f t="shared" si="1"/>
        <v/>
      </c>
      <c r="AT49" s="633" t="str">
        <f t="shared" si="2"/>
        <v/>
      </c>
      <c r="AU49" s="633" t="str">
        <f t="shared" si="10"/>
        <v/>
      </c>
      <c r="AV49" s="633">
        <f t="shared" si="10"/>
        <v>0</v>
      </c>
      <c r="AW49" s="633" t="str">
        <f t="shared" si="4"/>
        <v/>
      </c>
      <c r="AX49" s="634" t="str">
        <f t="shared" si="5"/>
        <v/>
      </c>
    </row>
    <row r="50" spans="1:50" s="392" customFormat="1" ht="30" customHeight="1">
      <c r="A50" s="394">
        <f>ROWS(A$11:A50)</f>
        <v>40</v>
      </c>
      <c r="B50" s="1294"/>
      <c r="C50" s="1294"/>
      <c r="D50" s="1294"/>
      <c r="E50" s="393"/>
      <c r="F50" s="393"/>
      <c r="G50" s="603"/>
      <c r="H50" s="603"/>
      <c r="I50" s="598"/>
      <c r="J50" s="599"/>
      <c r="K50" s="385"/>
      <c r="L50" s="1308"/>
      <c r="M50" s="1308"/>
      <c r="N50" s="1310"/>
      <c r="O50" s="386"/>
      <c r="P50" s="386"/>
      <c r="Q50" s="1313"/>
      <c r="R50" s="1315"/>
      <c r="S50" s="395"/>
      <c r="T50" s="388">
        <f t="shared" si="7"/>
        <v>0</v>
      </c>
      <c r="U50" s="386"/>
      <c r="V50" s="386"/>
      <c r="W50" s="386"/>
      <c r="X50" s="386"/>
      <c r="Y50" s="386"/>
      <c r="Z50" s="386"/>
      <c r="AA50" s="396"/>
      <c r="AB50" s="1301"/>
      <c r="AC50" s="397"/>
      <c r="AD50" s="1301"/>
      <c r="AE50" s="1287"/>
      <c r="AF50" s="1288"/>
      <c r="AG50" s="1288"/>
      <c r="AH50" s="391"/>
      <c r="AI50" s="631" t="str">
        <f t="shared" si="8"/>
        <v>-</v>
      </c>
      <c r="AQ50" s="633">
        <f t="shared" si="6"/>
        <v>49</v>
      </c>
      <c r="AR50" s="633" t="str">
        <f t="shared" si="0"/>
        <v/>
      </c>
      <c r="AS50" s="633" t="str">
        <f t="shared" si="1"/>
        <v/>
      </c>
      <c r="AT50" s="633" t="str">
        <f t="shared" si="2"/>
        <v/>
      </c>
      <c r="AU50" s="633" t="str">
        <f t="shared" si="10"/>
        <v/>
      </c>
      <c r="AV50" s="633">
        <f t="shared" si="10"/>
        <v>0</v>
      </c>
      <c r="AW50" s="633" t="str">
        <f t="shared" si="4"/>
        <v/>
      </c>
      <c r="AX50" s="634" t="str">
        <f t="shared" si="5"/>
        <v/>
      </c>
    </row>
    <row r="51" spans="1:50" s="392" customFormat="1" ht="30" customHeight="1">
      <c r="A51" s="394">
        <f>ROWS(A$11:A51)</f>
        <v>41</v>
      </c>
      <c r="B51" s="1294"/>
      <c r="C51" s="1294"/>
      <c r="D51" s="1294"/>
      <c r="E51" s="393"/>
      <c r="F51" s="393"/>
      <c r="G51" s="603"/>
      <c r="H51" s="603"/>
      <c r="I51" s="598"/>
      <c r="J51" s="599"/>
      <c r="K51" s="385"/>
      <c r="L51" s="1308"/>
      <c r="M51" s="1308"/>
      <c r="N51" s="1310"/>
      <c r="O51" s="386"/>
      <c r="P51" s="386"/>
      <c r="Q51" s="1313"/>
      <c r="R51" s="1315"/>
      <c r="S51" s="395"/>
      <c r="T51" s="388">
        <f t="shared" si="7"/>
        <v>0</v>
      </c>
      <c r="U51" s="386"/>
      <c r="V51" s="386"/>
      <c r="W51" s="386"/>
      <c r="X51" s="386"/>
      <c r="Y51" s="386"/>
      <c r="Z51" s="386"/>
      <c r="AA51" s="396"/>
      <c r="AB51" s="1301"/>
      <c r="AC51" s="397"/>
      <c r="AD51" s="1301"/>
      <c r="AE51" s="1287"/>
      <c r="AF51" s="1288"/>
      <c r="AG51" s="1288"/>
      <c r="AH51" s="391"/>
      <c r="AI51" s="631" t="str">
        <f t="shared" si="8"/>
        <v>-</v>
      </c>
      <c r="AQ51" s="633">
        <f t="shared" si="6"/>
        <v>50</v>
      </c>
      <c r="AR51" s="633" t="str">
        <f t="shared" si="0"/>
        <v/>
      </c>
      <c r="AS51" s="633" t="str">
        <f t="shared" si="1"/>
        <v/>
      </c>
      <c r="AT51" s="633" t="str">
        <f t="shared" si="2"/>
        <v/>
      </c>
      <c r="AU51" s="633" t="str">
        <f t="shared" ref="AU51:AV51" si="11">IF(S60="","",S60)</f>
        <v/>
      </c>
      <c r="AV51" s="633">
        <f t="shared" si="11"/>
        <v>0</v>
      </c>
      <c r="AW51" s="633" t="str">
        <f t="shared" si="4"/>
        <v/>
      </c>
      <c r="AX51" s="634" t="str">
        <f t="shared" si="5"/>
        <v/>
      </c>
    </row>
    <row r="52" spans="1:50" s="392" customFormat="1" ht="30" customHeight="1">
      <c r="A52" s="394">
        <f>ROWS(A$11:A52)</f>
        <v>42</v>
      </c>
      <c r="B52" s="1294"/>
      <c r="C52" s="1294"/>
      <c r="D52" s="1294"/>
      <c r="E52" s="393"/>
      <c r="F52" s="393"/>
      <c r="G52" s="603"/>
      <c r="H52" s="603"/>
      <c r="I52" s="598"/>
      <c r="J52" s="599"/>
      <c r="K52" s="385"/>
      <c r="L52" s="1308"/>
      <c r="M52" s="1308"/>
      <c r="N52" s="1310"/>
      <c r="O52" s="386"/>
      <c r="P52" s="386"/>
      <c r="Q52" s="1313"/>
      <c r="R52" s="1315"/>
      <c r="S52" s="395"/>
      <c r="T52" s="388">
        <f t="shared" si="7"/>
        <v>0</v>
      </c>
      <c r="U52" s="386"/>
      <c r="V52" s="386"/>
      <c r="W52" s="386"/>
      <c r="X52" s="386"/>
      <c r="Y52" s="386"/>
      <c r="Z52" s="386"/>
      <c r="AA52" s="396"/>
      <c r="AB52" s="1301"/>
      <c r="AC52" s="397"/>
      <c r="AD52" s="1301"/>
      <c r="AE52" s="1287"/>
      <c r="AF52" s="1288"/>
      <c r="AG52" s="1288"/>
      <c r="AH52" s="391"/>
      <c r="AI52" s="631" t="str">
        <f t="shared" si="8"/>
        <v>-</v>
      </c>
    </row>
    <row r="53" spans="1:50" s="392" customFormat="1" ht="30" customHeight="1">
      <c r="A53" s="394">
        <f>ROWS(A$11:A53)</f>
        <v>43</v>
      </c>
      <c r="B53" s="1294"/>
      <c r="C53" s="1294"/>
      <c r="D53" s="1294"/>
      <c r="E53" s="393"/>
      <c r="F53" s="393"/>
      <c r="G53" s="603"/>
      <c r="H53" s="603"/>
      <c r="I53" s="598"/>
      <c r="J53" s="599"/>
      <c r="K53" s="385"/>
      <c r="L53" s="1308"/>
      <c r="M53" s="1308"/>
      <c r="N53" s="1310"/>
      <c r="O53" s="386"/>
      <c r="P53" s="386"/>
      <c r="Q53" s="1313"/>
      <c r="R53" s="1315"/>
      <c r="S53" s="395"/>
      <c r="T53" s="388">
        <f t="shared" si="7"/>
        <v>0</v>
      </c>
      <c r="U53" s="386"/>
      <c r="V53" s="386"/>
      <c r="W53" s="386"/>
      <c r="X53" s="386"/>
      <c r="Y53" s="386"/>
      <c r="Z53" s="386"/>
      <c r="AA53" s="396"/>
      <c r="AB53" s="1301"/>
      <c r="AC53" s="397"/>
      <c r="AD53" s="1301"/>
      <c r="AE53" s="1287"/>
      <c r="AF53" s="1288"/>
      <c r="AG53" s="1288"/>
      <c r="AH53" s="391"/>
      <c r="AI53" s="631" t="str">
        <f t="shared" si="8"/>
        <v>-</v>
      </c>
    </row>
    <row r="54" spans="1:50" s="392" customFormat="1" ht="30" customHeight="1">
      <c r="A54" s="394">
        <f>ROWS(A$11:A54)</f>
        <v>44</v>
      </c>
      <c r="B54" s="1294"/>
      <c r="C54" s="1294"/>
      <c r="D54" s="1294"/>
      <c r="E54" s="393"/>
      <c r="F54" s="393"/>
      <c r="G54" s="603"/>
      <c r="H54" s="603"/>
      <c r="I54" s="598"/>
      <c r="J54" s="599"/>
      <c r="K54" s="385"/>
      <c r="L54" s="1308"/>
      <c r="M54" s="1308"/>
      <c r="N54" s="1310"/>
      <c r="O54" s="386"/>
      <c r="P54" s="386"/>
      <c r="Q54" s="1313"/>
      <c r="R54" s="1315"/>
      <c r="S54" s="395"/>
      <c r="T54" s="388">
        <f t="shared" si="7"/>
        <v>0</v>
      </c>
      <c r="U54" s="386"/>
      <c r="V54" s="386"/>
      <c r="W54" s="386"/>
      <c r="X54" s="386"/>
      <c r="Y54" s="386"/>
      <c r="Z54" s="386"/>
      <c r="AA54" s="396"/>
      <c r="AB54" s="1301"/>
      <c r="AC54" s="397"/>
      <c r="AD54" s="1301"/>
      <c r="AE54" s="1287"/>
      <c r="AF54" s="1288"/>
      <c r="AG54" s="1288"/>
      <c r="AH54" s="391"/>
      <c r="AI54" s="631" t="str">
        <f t="shared" si="8"/>
        <v>-</v>
      </c>
    </row>
    <row r="55" spans="1:50" s="392" customFormat="1" ht="30" customHeight="1">
      <c r="A55" s="394">
        <f>ROWS(A$11:A55)</f>
        <v>45</v>
      </c>
      <c r="B55" s="1294"/>
      <c r="C55" s="1294"/>
      <c r="D55" s="1294"/>
      <c r="E55" s="393"/>
      <c r="F55" s="393"/>
      <c r="G55" s="603"/>
      <c r="H55" s="603"/>
      <c r="I55" s="598"/>
      <c r="J55" s="599"/>
      <c r="K55" s="385"/>
      <c r="L55" s="1308"/>
      <c r="M55" s="1308"/>
      <c r="N55" s="1310"/>
      <c r="O55" s="386"/>
      <c r="P55" s="386"/>
      <c r="Q55" s="1313"/>
      <c r="R55" s="1315"/>
      <c r="S55" s="395"/>
      <c r="T55" s="388">
        <f t="shared" si="7"/>
        <v>0</v>
      </c>
      <c r="U55" s="386"/>
      <c r="V55" s="386"/>
      <c r="W55" s="386"/>
      <c r="X55" s="386"/>
      <c r="Y55" s="386"/>
      <c r="Z55" s="386"/>
      <c r="AA55" s="396"/>
      <c r="AB55" s="1301"/>
      <c r="AC55" s="397"/>
      <c r="AD55" s="1301"/>
      <c r="AE55" s="1287"/>
      <c r="AF55" s="1288"/>
      <c r="AG55" s="1288"/>
      <c r="AH55" s="391"/>
      <c r="AI55" s="631" t="str">
        <f t="shared" si="8"/>
        <v>-</v>
      </c>
    </row>
    <row r="56" spans="1:50" s="392" customFormat="1" ht="30" customHeight="1">
      <c r="A56" s="394">
        <f>ROWS(A$11:A56)</f>
        <v>46</v>
      </c>
      <c r="B56" s="1294"/>
      <c r="C56" s="1294"/>
      <c r="D56" s="1294"/>
      <c r="E56" s="393"/>
      <c r="F56" s="393"/>
      <c r="G56" s="603"/>
      <c r="H56" s="603"/>
      <c r="I56" s="598"/>
      <c r="J56" s="599"/>
      <c r="K56" s="385"/>
      <c r="L56" s="1308"/>
      <c r="M56" s="1308"/>
      <c r="N56" s="1310"/>
      <c r="O56" s="386"/>
      <c r="P56" s="386"/>
      <c r="Q56" s="1313"/>
      <c r="R56" s="1315"/>
      <c r="S56" s="395"/>
      <c r="T56" s="388">
        <f t="shared" si="7"/>
        <v>0</v>
      </c>
      <c r="U56" s="386"/>
      <c r="V56" s="386"/>
      <c r="W56" s="386"/>
      <c r="X56" s="386"/>
      <c r="Y56" s="386"/>
      <c r="Z56" s="386"/>
      <c r="AA56" s="396"/>
      <c r="AB56" s="1301"/>
      <c r="AC56" s="397"/>
      <c r="AD56" s="1301"/>
      <c r="AE56" s="1287"/>
      <c r="AF56" s="1288"/>
      <c r="AG56" s="1288"/>
      <c r="AH56" s="391"/>
      <c r="AI56" s="631" t="str">
        <f t="shared" si="8"/>
        <v>-</v>
      </c>
    </row>
    <row r="57" spans="1:50" s="392" customFormat="1" ht="30" customHeight="1">
      <c r="A57" s="394">
        <f>ROWS(A$11:A57)</f>
        <v>47</v>
      </c>
      <c r="B57" s="1294"/>
      <c r="C57" s="1294"/>
      <c r="D57" s="1294"/>
      <c r="E57" s="393"/>
      <c r="F57" s="393"/>
      <c r="G57" s="603"/>
      <c r="H57" s="603"/>
      <c r="I57" s="598"/>
      <c r="J57" s="599"/>
      <c r="K57" s="385"/>
      <c r="L57" s="1308"/>
      <c r="M57" s="1308"/>
      <c r="N57" s="1310"/>
      <c r="O57" s="386"/>
      <c r="P57" s="386"/>
      <c r="Q57" s="1313"/>
      <c r="R57" s="1315"/>
      <c r="S57" s="395"/>
      <c r="T57" s="388">
        <f t="shared" si="7"/>
        <v>0</v>
      </c>
      <c r="U57" s="386"/>
      <c r="V57" s="386"/>
      <c r="W57" s="386"/>
      <c r="X57" s="386"/>
      <c r="Y57" s="386"/>
      <c r="Z57" s="386"/>
      <c r="AA57" s="396"/>
      <c r="AB57" s="1301"/>
      <c r="AC57" s="397"/>
      <c r="AD57" s="1301"/>
      <c r="AE57" s="1287"/>
      <c r="AF57" s="1288"/>
      <c r="AG57" s="1288"/>
      <c r="AH57" s="391"/>
      <c r="AI57" s="631" t="str">
        <f t="shared" si="8"/>
        <v>-</v>
      </c>
    </row>
    <row r="58" spans="1:50" s="392" customFormat="1" ht="30" customHeight="1">
      <c r="A58" s="394">
        <f>ROWS(A$11:A58)</f>
        <v>48</v>
      </c>
      <c r="B58" s="1294"/>
      <c r="C58" s="1294"/>
      <c r="D58" s="1294"/>
      <c r="E58" s="393"/>
      <c r="F58" s="393"/>
      <c r="G58" s="603"/>
      <c r="H58" s="603"/>
      <c r="I58" s="598"/>
      <c r="J58" s="599"/>
      <c r="K58" s="385"/>
      <c r="L58" s="1308"/>
      <c r="M58" s="1308"/>
      <c r="N58" s="1310"/>
      <c r="O58" s="386"/>
      <c r="P58" s="386"/>
      <c r="Q58" s="1313"/>
      <c r="R58" s="1315"/>
      <c r="S58" s="395"/>
      <c r="T58" s="388">
        <f t="shared" si="7"/>
        <v>0</v>
      </c>
      <c r="U58" s="386"/>
      <c r="V58" s="386"/>
      <c r="W58" s="386"/>
      <c r="X58" s="386"/>
      <c r="Y58" s="386"/>
      <c r="Z58" s="386"/>
      <c r="AA58" s="396"/>
      <c r="AB58" s="1301"/>
      <c r="AC58" s="397"/>
      <c r="AD58" s="1301"/>
      <c r="AE58" s="1287"/>
      <c r="AF58" s="1288"/>
      <c r="AG58" s="1288"/>
      <c r="AH58" s="391"/>
      <c r="AI58" s="631" t="str">
        <f t="shared" si="8"/>
        <v>-</v>
      </c>
    </row>
    <row r="59" spans="1:50" s="392" customFormat="1" ht="30" customHeight="1">
      <c r="A59" s="394">
        <f>ROWS(A$11:A59)</f>
        <v>49</v>
      </c>
      <c r="B59" s="1294"/>
      <c r="C59" s="1294"/>
      <c r="D59" s="1294"/>
      <c r="E59" s="393"/>
      <c r="F59" s="393"/>
      <c r="G59" s="603"/>
      <c r="H59" s="603"/>
      <c r="I59" s="598"/>
      <c r="J59" s="599"/>
      <c r="K59" s="385"/>
      <c r="L59" s="1308"/>
      <c r="M59" s="1308"/>
      <c r="N59" s="1310"/>
      <c r="O59" s="386"/>
      <c r="P59" s="386"/>
      <c r="Q59" s="1313"/>
      <c r="R59" s="1315"/>
      <c r="S59" s="395"/>
      <c r="T59" s="388">
        <f t="shared" si="7"/>
        <v>0</v>
      </c>
      <c r="U59" s="386"/>
      <c r="V59" s="386"/>
      <c r="W59" s="386"/>
      <c r="X59" s="386"/>
      <c r="Y59" s="386"/>
      <c r="Z59" s="386"/>
      <c r="AA59" s="396"/>
      <c r="AB59" s="1301"/>
      <c r="AC59" s="397"/>
      <c r="AD59" s="1301"/>
      <c r="AE59" s="1287"/>
      <c r="AF59" s="1288"/>
      <c r="AG59" s="1288"/>
      <c r="AH59" s="391"/>
      <c r="AI59" s="631" t="str">
        <f t="shared" si="8"/>
        <v>-</v>
      </c>
    </row>
    <row r="60" spans="1:50" s="392" customFormat="1" ht="30" customHeight="1" thickBot="1">
      <c r="A60" s="398">
        <f>ROWS(A$11:A60)</f>
        <v>50</v>
      </c>
      <c r="B60" s="1289"/>
      <c r="C60" s="1289"/>
      <c r="D60" s="1289"/>
      <c r="E60" s="393"/>
      <c r="F60" s="628"/>
      <c r="G60" s="604"/>
      <c r="H60" s="604"/>
      <c r="I60" s="605"/>
      <c r="J60" s="606"/>
      <c r="K60" s="385"/>
      <c r="L60" s="1308"/>
      <c r="M60" s="1308"/>
      <c r="N60" s="1311"/>
      <c r="O60" s="386"/>
      <c r="P60" s="386"/>
      <c r="Q60" s="1314"/>
      <c r="R60" s="1315"/>
      <c r="S60" s="399"/>
      <c r="T60" s="388">
        <f t="shared" si="7"/>
        <v>0</v>
      </c>
      <c r="U60" s="400"/>
      <c r="V60" s="400"/>
      <c r="W60" s="400"/>
      <c r="X60" s="400"/>
      <c r="Y60" s="386"/>
      <c r="Z60" s="400"/>
      <c r="AA60" s="401"/>
      <c r="AB60" s="1302"/>
      <c r="AC60" s="402"/>
      <c r="AD60" s="1302"/>
      <c r="AE60" s="1287"/>
      <c r="AF60" s="1288"/>
      <c r="AG60" s="1288"/>
      <c r="AH60" s="391"/>
      <c r="AI60" s="631" t="str">
        <f t="shared" si="8"/>
        <v>-</v>
      </c>
    </row>
    <row r="61" spans="1:50" s="392" customFormat="1" ht="36.75" customHeight="1" thickBot="1">
      <c r="A61" s="403"/>
      <c r="B61" s="1290" t="s">
        <v>471</v>
      </c>
      <c r="C61" s="1291"/>
      <c r="D61" s="1291"/>
      <c r="E61" s="1291"/>
      <c r="F61" s="1291"/>
      <c r="G61" s="1291"/>
      <c r="H61" s="1291"/>
      <c r="I61" s="1291"/>
      <c r="J61" s="1291"/>
      <c r="K61" s="404">
        <f>SUM(K11:K60)</f>
        <v>0</v>
      </c>
      <c r="L61" s="635"/>
      <c r="M61" s="635"/>
      <c r="N61" s="636"/>
      <c r="O61" s="405">
        <f>SUM(O11:O60)</f>
        <v>0</v>
      </c>
      <c r="P61" s="405">
        <f>SUM(P11:P60)</f>
        <v>0</v>
      </c>
      <c r="Q61" s="405">
        <f>K61-(L61-M61)-N61-O61+P61</f>
        <v>0</v>
      </c>
      <c r="R61" s="637"/>
      <c r="S61" s="404">
        <f>ROUNDDOWN(SUM(S11:S60),-3)</f>
        <v>0</v>
      </c>
      <c r="T61" s="405">
        <f>SUM(U61:W61)</f>
        <v>0</v>
      </c>
      <c r="U61" s="405">
        <f>SUM(U11:U60)</f>
        <v>0</v>
      </c>
      <c r="V61" s="405">
        <f>SUM(V11:V60)</f>
        <v>0</v>
      </c>
      <c r="W61" s="405">
        <f>SUM(W11:W60)</f>
        <v>0</v>
      </c>
      <c r="X61" s="405">
        <f>SUM(X11:X60)</f>
        <v>0</v>
      </c>
      <c r="Y61" s="406"/>
      <c r="Z61" s="406"/>
      <c r="AA61" s="405">
        <f>SUM(AA11:AA60)</f>
        <v>0</v>
      </c>
      <c r="AB61" s="637"/>
      <c r="AC61" s="407">
        <f>SUM(AC11:AC60)</f>
        <v>0</v>
      </c>
      <c r="AD61" s="408">
        <f>S61-T61-X61-AA61-AB61-AC61</f>
        <v>0</v>
      </c>
      <c r="AE61" s="1292"/>
      <c r="AF61" s="1293"/>
      <c r="AG61" s="1293"/>
      <c r="AH61" s="391"/>
    </row>
    <row r="62" spans="1:50" ht="12.75" thickBot="1">
      <c r="P62" s="362"/>
    </row>
    <row r="63" spans="1:50" s="392" customFormat="1" ht="69.75" customHeight="1" thickBot="1">
      <c r="B63" s="409"/>
      <c r="C63" s="409"/>
      <c r="D63" s="409"/>
      <c r="E63" s="409"/>
      <c r="F63" s="409"/>
      <c r="G63" s="409"/>
      <c r="H63" s="409"/>
      <c r="I63" s="409"/>
      <c r="J63" s="409"/>
      <c r="K63" s="409"/>
      <c r="L63" s="409"/>
      <c r="M63" s="409"/>
      <c r="N63" s="409"/>
      <c r="O63" s="409"/>
      <c r="P63" s="409"/>
      <c r="Q63" s="409"/>
      <c r="R63" s="409"/>
      <c r="S63" s="1282" t="s">
        <v>472</v>
      </c>
      <c r="T63" s="1283"/>
      <c r="U63" s="1283"/>
      <c r="V63" s="1283"/>
      <c r="W63" s="1284"/>
      <c r="X63" s="410" t="e">
        <f>(U61+V61+X61)/(T61+X61)</f>
        <v>#DIV/0!</v>
      </c>
      <c r="Y63" s="411" t="str">
        <f>IFERROR(IF(X63&gt;=1/2,"○","×"),"")</f>
        <v/>
      </c>
      <c r="Z63" s="409"/>
      <c r="AA63" s="1282" t="s">
        <v>473</v>
      </c>
      <c r="AB63" s="1283"/>
      <c r="AC63" s="1284"/>
      <c r="AD63" s="412" t="str">
        <f>IFERROR(IF(AD61&gt;=Q61,"○","×"),"")</f>
        <v>○</v>
      </c>
      <c r="AE63" s="409"/>
      <c r="AF63" s="409"/>
      <c r="AG63" s="413"/>
      <c r="AH63" s="414"/>
      <c r="AI63" s="415"/>
      <c r="AJ63" s="415"/>
      <c r="AK63" s="415"/>
      <c r="AL63" s="415"/>
      <c r="AM63" s="409"/>
    </row>
    <row r="64" spans="1:50" s="392" customFormat="1" ht="24" customHeight="1">
      <c r="B64" s="409"/>
      <c r="C64" s="409"/>
      <c r="D64" s="409"/>
      <c r="E64" s="409"/>
      <c r="F64" s="409"/>
      <c r="G64" s="409"/>
      <c r="H64" s="409"/>
      <c r="I64" s="409"/>
      <c r="J64" s="409"/>
      <c r="K64" s="416"/>
      <c r="L64" s="416"/>
      <c r="M64" s="416"/>
      <c r="N64" s="409"/>
      <c r="O64" s="409"/>
      <c r="P64" s="409"/>
      <c r="Q64" s="409"/>
      <c r="R64" s="409"/>
      <c r="S64" s="409"/>
      <c r="T64" s="409"/>
      <c r="U64" s="409"/>
      <c r="V64" s="409"/>
      <c r="W64" s="409"/>
      <c r="X64" s="409"/>
      <c r="Y64" s="409"/>
      <c r="Z64" s="409"/>
      <c r="AA64" s="409"/>
      <c r="AB64" s="414"/>
      <c r="AC64" s="414"/>
      <c r="AD64" s="409"/>
    </row>
    <row r="65" spans="1:42" s="420" customFormat="1" ht="19.5" customHeight="1">
      <c r="A65" s="1285" t="s">
        <v>474</v>
      </c>
      <c r="B65" s="1285"/>
      <c r="C65" s="1285"/>
      <c r="D65" s="1285"/>
      <c r="E65" s="1285"/>
      <c r="F65" s="417"/>
      <c r="G65" s="417"/>
      <c r="H65" s="417"/>
      <c r="I65" s="417"/>
      <c r="J65" s="417"/>
      <c r="K65" s="417"/>
      <c r="L65" s="417"/>
      <c r="M65" s="417"/>
      <c r="N65" s="417"/>
      <c r="O65" s="417"/>
      <c r="P65" s="409"/>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8"/>
      <c r="AN65" s="418"/>
      <c r="AO65" s="418"/>
      <c r="AP65" s="419"/>
    </row>
    <row r="66" spans="1:42" s="420" customFormat="1" ht="19.899999999999999" customHeight="1">
      <c r="A66" s="1285" t="s">
        <v>475</v>
      </c>
      <c r="B66" s="1285"/>
      <c r="C66" s="1285"/>
      <c r="D66" s="1285"/>
      <c r="E66" s="1285"/>
      <c r="F66" s="1285"/>
      <c r="G66" s="1285"/>
      <c r="H66" s="1285"/>
      <c r="I66" s="1285"/>
      <c r="J66" s="1285"/>
      <c r="K66" s="1285"/>
      <c r="L66" s="1285"/>
      <c r="M66" s="1285"/>
      <c r="N66" s="1285"/>
      <c r="O66" s="1285"/>
      <c r="P66" s="1285"/>
      <c r="Q66" s="1285"/>
      <c r="R66" s="1285"/>
      <c r="S66" s="1285"/>
      <c r="T66" s="1285"/>
      <c r="U66" s="1285"/>
      <c r="V66" s="1285"/>
      <c r="W66" s="1285"/>
      <c r="X66" s="1285"/>
      <c r="Y66" s="1285"/>
      <c r="Z66" s="1285"/>
      <c r="AA66" s="421"/>
      <c r="AB66" s="421"/>
      <c r="AC66" s="421"/>
      <c r="AD66" s="422"/>
      <c r="AE66" s="422"/>
      <c r="AF66" s="422"/>
      <c r="AG66" s="422"/>
      <c r="AH66" s="421"/>
      <c r="AI66" s="422"/>
      <c r="AJ66" s="422"/>
      <c r="AK66" s="422"/>
      <c r="AL66" s="422"/>
      <c r="AM66" s="418"/>
      <c r="AN66" s="418"/>
      <c r="AO66" s="418"/>
      <c r="AP66" s="419"/>
    </row>
    <row r="67" spans="1:42" s="420" customFormat="1" ht="19.899999999999999" customHeight="1">
      <c r="A67" s="1285" t="s">
        <v>476</v>
      </c>
      <c r="B67" s="1285"/>
      <c r="C67" s="1285"/>
      <c r="D67" s="1285"/>
      <c r="E67" s="1285"/>
      <c r="F67" s="1285"/>
      <c r="G67" s="1285"/>
      <c r="H67" s="1285"/>
      <c r="I67" s="1285"/>
      <c r="J67" s="1285"/>
      <c r="K67" s="1285"/>
      <c r="L67" s="1285"/>
      <c r="M67" s="1285"/>
      <c r="N67" s="1285"/>
      <c r="O67" s="1285"/>
      <c r="P67" s="1285"/>
      <c r="Q67" s="1285"/>
      <c r="R67" s="1285"/>
      <c r="S67" s="1285"/>
      <c r="T67" s="1285"/>
      <c r="U67" s="1285"/>
      <c r="V67" s="1285"/>
      <c r="W67" s="1285"/>
      <c r="X67" s="1285"/>
      <c r="Y67" s="1285"/>
      <c r="Z67" s="1285"/>
      <c r="AA67" s="421"/>
      <c r="AB67" s="421"/>
      <c r="AC67" s="421"/>
      <c r="AD67" s="417"/>
      <c r="AE67" s="417"/>
      <c r="AF67" s="417"/>
      <c r="AG67" s="417"/>
      <c r="AH67" s="421"/>
      <c r="AI67" s="417"/>
      <c r="AJ67" s="417"/>
      <c r="AK67" s="417"/>
      <c r="AL67" s="417"/>
      <c r="AM67" s="418"/>
      <c r="AN67" s="418"/>
      <c r="AO67" s="418"/>
      <c r="AP67" s="419"/>
    </row>
    <row r="68" spans="1:42" s="420" customFormat="1" ht="19.899999999999999" customHeight="1">
      <c r="A68" s="423" t="s">
        <v>477</v>
      </c>
      <c r="B68" s="1286" t="s">
        <v>478</v>
      </c>
      <c r="C68" s="1286"/>
      <c r="D68" s="1286"/>
      <c r="E68" s="1286"/>
      <c r="F68" s="1286"/>
      <c r="G68" s="1286"/>
      <c r="H68" s="1286"/>
      <c r="I68" s="1286"/>
      <c r="J68" s="1286"/>
      <c r="K68" s="1286"/>
      <c r="L68" s="1286"/>
      <c r="M68" s="1286"/>
      <c r="N68" s="1286"/>
      <c r="O68" s="1286"/>
      <c r="P68" s="1286"/>
      <c r="Q68" s="1286"/>
      <c r="R68" s="1286"/>
      <c r="S68" s="1286"/>
      <c r="T68" s="1286"/>
      <c r="U68" s="1286"/>
      <c r="V68" s="1286"/>
      <c r="W68" s="1286"/>
      <c r="X68" s="1286"/>
      <c r="Y68" s="1286"/>
      <c r="Z68" s="1286"/>
      <c r="AA68" s="424"/>
      <c r="AB68" s="424"/>
      <c r="AC68" s="424"/>
      <c r="AD68" s="417"/>
      <c r="AE68" s="417"/>
      <c r="AF68" s="417"/>
      <c r="AG68" s="417"/>
      <c r="AH68" s="424"/>
      <c r="AI68" s="417"/>
      <c r="AJ68" s="417"/>
      <c r="AK68" s="417"/>
      <c r="AL68" s="417"/>
      <c r="AM68" s="418"/>
      <c r="AN68" s="418"/>
      <c r="AO68" s="418"/>
      <c r="AP68" s="419"/>
    </row>
    <row r="69" spans="1:42" s="426" customFormat="1" ht="19.899999999999999" customHeight="1">
      <c r="A69" s="423" t="s">
        <v>479</v>
      </c>
      <c r="B69" s="1280" t="s">
        <v>480</v>
      </c>
      <c r="C69" s="1280"/>
      <c r="D69" s="1280"/>
      <c r="E69" s="1280"/>
      <c r="F69" s="1280"/>
      <c r="G69" s="1280"/>
      <c r="H69" s="1280"/>
      <c r="I69" s="1280"/>
      <c r="J69" s="1280"/>
      <c r="K69" s="1280"/>
      <c r="L69" s="1280"/>
      <c r="M69" s="1280"/>
      <c r="N69" s="1280"/>
      <c r="O69" s="1280"/>
      <c r="P69" s="1280"/>
      <c r="Q69" s="1280"/>
      <c r="R69" s="1280"/>
      <c r="S69" s="1280"/>
      <c r="T69" s="1280"/>
      <c r="U69" s="1280"/>
      <c r="V69" s="1280"/>
      <c r="W69" s="1280"/>
      <c r="X69" s="1280"/>
      <c r="Y69" s="1280"/>
      <c r="Z69" s="1280"/>
      <c r="AA69" s="425"/>
      <c r="AB69" s="425"/>
      <c r="AC69" s="425"/>
      <c r="AH69" s="425"/>
    </row>
    <row r="70" spans="1:42" s="426" customFormat="1" ht="19.899999999999999" customHeight="1">
      <c r="A70" s="423"/>
      <c r="B70" s="1280" t="s">
        <v>481</v>
      </c>
      <c r="C70" s="1280"/>
      <c r="D70" s="1280"/>
      <c r="E70" s="1280"/>
      <c r="F70" s="1280"/>
      <c r="G70" s="1280"/>
      <c r="H70" s="1280"/>
      <c r="I70" s="1280"/>
      <c r="J70" s="1280"/>
      <c r="K70" s="1280"/>
      <c r="L70" s="1280"/>
      <c r="M70" s="1280"/>
      <c r="N70" s="1280"/>
      <c r="O70" s="1280"/>
      <c r="P70" s="1280"/>
      <c r="Q70" s="1280"/>
      <c r="R70" s="1280"/>
      <c r="S70" s="1280"/>
      <c r="T70" s="1280"/>
      <c r="U70" s="1280"/>
      <c r="V70" s="1280"/>
      <c r="W70" s="1280"/>
      <c r="X70" s="1280"/>
      <c r="Y70" s="1280"/>
      <c r="Z70" s="1280"/>
      <c r="AA70" s="425"/>
      <c r="AB70" s="425"/>
      <c r="AC70" s="425"/>
      <c r="AH70" s="425"/>
      <c r="AM70" s="425"/>
      <c r="AN70" s="425"/>
      <c r="AO70" s="425"/>
      <c r="AP70" s="425"/>
    </row>
    <row r="71" spans="1:42" s="427" customFormat="1" ht="19.899999999999999" customHeight="1">
      <c r="A71" s="423" t="s">
        <v>482</v>
      </c>
      <c r="B71" s="1281" t="s">
        <v>483</v>
      </c>
      <c r="C71" s="1281"/>
      <c r="D71" s="1281"/>
      <c r="E71" s="1281"/>
      <c r="F71" s="1281"/>
      <c r="G71" s="1281"/>
      <c r="H71" s="1281"/>
      <c r="I71" s="1281"/>
      <c r="J71" s="1281"/>
      <c r="K71" s="1281"/>
      <c r="L71" s="1281"/>
      <c r="M71" s="1281"/>
      <c r="N71" s="1281"/>
      <c r="O71" s="1281"/>
      <c r="P71" s="1281"/>
      <c r="Q71" s="1281"/>
      <c r="R71" s="1281"/>
      <c r="S71" s="1281"/>
      <c r="T71" s="1281"/>
      <c r="U71" s="1281"/>
      <c r="V71" s="1281"/>
      <c r="W71" s="1281"/>
      <c r="X71" s="1281"/>
      <c r="Y71" s="1281"/>
      <c r="Z71" s="1281"/>
      <c r="AA71" s="423"/>
      <c r="AB71" s="423"/>
      <c r="AC71" s="423"/>
      <c r="AH71" s="423"/>
    </row>
    <row r="72" spans="1:42" s="420" customFormat="1" ht="19.899999999999999" customHeight="1">
      <c r="A72" s="423"/>
      <c r="B72" s="1281" t="s">
        <v>484</v>
      </c>
      <c r="C72" s="1281"/>
      <c r="D72" s="1281"/>
      <c r="E72" s="1281"/>
      <c r="F72" s="1281"/>
      <c r="G72" s="1281"/>
      <c r="H72" s="1281"/>
      <c r="I72" s="1281"/>
      <c r="J72" s="1281"/>
      <c r="K72" s="1281"/>
      <c r="L72" s="1281"/>
      <c r="M72" s="1281"/>
      <c r="N72" s="1281"/>
      <c r="O72" s="1281"/>
      <c r="P72" s="1281"/>
      <c r="Q72" s="1281"/>
      <c r="R72" s="1281"/>
      <c r="S72" s="1281"/>
      <c r="T72" s="1281"/>
      <c r="U72" s="1281"/>
      <c r="V72" s="1281"/>
      <c r="W72" s="1281"/>
      <c r="X72" s="1281"/>
      <c r="Y72" s="1281"/>
      <c r="Z72" s="1281"/>
      <c r="AA72" s="423"/>
      <c r="AB72" s="423"/>
      <c r="AC72" s="423"/>
      <c r="AD72" s="427"/>
      <c r="AE72" s="427"/>
      <c r="AF72" s="427"/>
      <c r="AG72" s="427"/>
      <c r="AH72" s="423"/>
      <c r="AI72" s="427"/>
      <c r="AJ72" s="427"/>
      <c r="AK72" s="427"/>
      <c r="AL72" s="427"/>
      <c r="AM72" s="427"/>
      <c r="AN72" s="427"/>
      <c r="AO72" s="427"/>
      <c r="AP72" s="427"/>
    </row>
    <row r="73" spans="1:42" s="420" customFormat="1" ht="19.899999999999999" customHeight="1">
      <c r="A73" s="428" t="s">
        <v>485</v>
      </c>
      <c r="B73" s="428"/>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row>
    <row r="74" spans="1:42" s="392" customFormat="1" ht="19.899999999999999" customHeight="1">
      <c r="A74" s="428"/>
      <c r="B74" s="428"/>
      <c r="C74" s="429"/>
      <c r="D74" s="429"/>
      <c r="E74" s="429"/>
      <c r="F74" s="429"/>
      <c r="G74" s="429"/>
      <c r="H74" s="429"/>
      <c r="I74" s="429"/>
      <c r="J74" s="429"/>
      <c r="K74" s="429"/>
      <c r="L74" s="429"/>
      <c r="M74" s="429"/>
      <c r="N74" s="429"/>
      <c r="O74" s="429"/>
      <c r="P74" s="427"/>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row>
    <row r="75" spans="1:42" ht="12" customHeight="1">
      <c r="B75" s="430"/>
      <c r="C75" s="430"/>
      <c r="D75" s="430"/>
      <c r="E75" s="430"/>
      <c r="F75" s="430"/>
      <c r="G75" s="430"/>
      <c r="H75" s="430"/>
      <c r="I75" s="430"/>
      <c r="J75" s="430"/>
      <c r="K75" s="430"/>
      <c r="L75" s="430"/>
      <c r="M75" s="430"/>
      <c r="N75" s="430"/>
      <c r="O75" s="430"/>
      <c r="P75" s="429"/>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row>
    <row r="76" spans="1:42" ht="12" customHeight="1">
      <c r="B76" s="430"/>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row>
    <row r="77" spans="1:42" ht="12" customHeight="1">
      <c r="B77" s="430"/>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row>
    <row r="78" spans="1:42" ht="12" customHeight="1">
      <c r="B78" s="431"/>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row>
    <row r="79" spans="1:42" ht="18.75">
      <c r="B79" s="432"/>
      <c r="C79" s="432"/>
      <c r="D79" s="432"/>
      <c r="E79" s="432"/>
      <c r="F79" s="432"/>
      <c r="G79" s="432"/>
      <c r="H79" s="432"/>
      <c r="I79" s="432"/>
      <c r="J79" s="432"/>
      <c r="K79" s="432"/>
      <c r="L79" s="432"/>
      <c r="M79" s="432"/>
      <c r="N79" s="432"/>
      <c r="O79" s="432"/>
      <c r="P79" s="430"/>
      <c r="Q79" s="432"/>
      <c r="R79" s="432"/>
      <c r="S79" s="432"/>
      <c r="T79" s="433" t="s">
        <v>486</v>
      </c>
      <c r="U79" s="432"/>
      <c r="V79" s="432"/>
      <c r="W79" s="432"/>
      <c r="X79" s="432"/>
      <c r="Y79" s="432"/>
      <c r="Z79" s="434"/>
      <c r="AA79" s="432"/>
      <c r="AB79" s="432"/>
      <c r="AC79" s="432"/>
      <c r="AD79" s="432"/>
      <c r="AE79" s="432"/>
      <c r="AF79" s="432"/>
      <c r="AG79" s="432"/>
      <c r="AH79" s="432"/>
      <c r="AI79" s="432"/>
      <c r="AJ79" s="432"/>
      <c r="AK79" s="432"/>
      <c r="AL79" s="432"/>
      <c r="AM79" s="432"/>
      <c r="AN79" s="432"/>
      <c r="AO79" s="432"/>
      <c r="AP79" s="432"/>
    </row>
    <row r="80" spans="1:42" ht="25.5" customHeight="1">
      <c r="F80" s="361" t="s">
        <v>487</v>
      </c>
      <c r="P80" s="432"/>
      <c r="T80" s="435" t="e">
        <f>様式4!$AZ$17/様式4!$AZ$18*$L$61</f>
        <v>#DIV/0!</v>
      </c>
      <c r="Y80" s="361" t="s">
        <v>488</v>
      </c>
      <c r="Z80" s="436"/>
    </row>
    <row r="81" spans="6:26">
      <c r="F81" s="361" t="s">
        <v>489</v>
      </c>
      <c r="Y81" s="361" t="s">
        <v>490</v>
      </c>
    </row>
    <row r="82" spans="6:26">
      <c r="F82" s="361" t="s">
        <v>491</v>
      </c>
      <c r="Y82" s="361" t="s">
        <v>492</v>
      </c>
    </row>
    <row r="83" spans="6:26">
      <c r="F83" s="361" t="s">
        <v>493</v>
      </c>
      <c r="Y83" s="361" t="s">
        <v>494</v>
      </c>
      <c r="Z83" s="436"/>
    </row>
    <row r="84" spans="6:26">
      <c r="F84" s="361" t="s">
        <v>495</v>
      </c>
      <c r="Y84" s="361" t="s">
        <v>496</v>
      </c>
    </row>
    <row r="85" spans="6:26">
      <c r="F85" s="361" t="s">
        <v>497</v>
      </c>
      <c r="Y85" s="361" t="s">
        <v>498</v>
      </c>
    </row>
    <row r="86" spans="6:26">
      <c r="F86" s="361" t="s">
        <v>499</v>
      </c>
    </row>
    <row r="87" spans="6:26">
      <c r="F87" s="361" t="s">
        <v>500</v>
      </c>
    </row>
    <row r="88" spans="6:26">
      <c r="F88" s="361" t="s">
        <v>501</v>
      </c>
    </row>
    <row r="89" spans="6:26">
      <c r="F89" s="361" t="s">
        <v>502</v>
      </c>
    </row>
    <row r="90" spans="6:26">
      <c r="F90" s="361" t="s">
        <v>503</v>
      </c>
    </row>
    <row r="91" spans="6:26">
      <c r="F91" s="361" t="s">
        <v>504</v>
      </c>
    </row>
    <row r="92" spans="6:26">
      <c r="F92" s="361" t="s">
        <v>505</v>
      </c>
    </row>
    <row r="93" spans="6:26">
      <c r="F93" s="361" t="s">
        <v>506</v>
      </c>
    </row>
    <row r="94" spans="6:26">
      <c r="F94" s="361" t="s">
        <v>507</v>
      </c>
      <c r="V94" s="437"/>
    </row>
    <row r="95" spans="6:26">
      <c r="F95" s="361" t="s">
        <v>508</v>
      </c>
    </row>
  </sheetData>
  <sheetProtection formatCells="0" insertColumns="0" insertRows="0" selectLockedCells="1"/>
  <mergeCells count="155">
    <mergeCell ref="AE6:AG10"/>
    <mergeCell ref="R7:R8"/>
    <mergeCell ref="U7:W7"/>
    <mergeCell ref="Y7:Z7"/>
    <mergeCell ref="K8:K10"/>
    <mergeCell ref="L8:L10"/>
    <mergeCell ref="M8:M10"/>
    <mergeCell ref="AE1:AE3"/>
    <mergeCell ref="AF1:AG3"/>
    <mergeCell ref="A5:N5"/>
    <mergeCell ref="A6:A10"/>
    <mergeCell ref="B6:D10"/>
    <mergeCell ref="E6:E10"/>
    <mergeCell ref="F6:F10"/>
    <mergeCell ref="G6:G10"/>
    <mergeCell ref="H6:H10"/>
    <mergeCell ref="I6:I10"/>
    <mergeCell ref="N8:N10"/>
    <mergeCell ref="O8:O10"/>
    <mergeCell ref="P8:P10"/>
    <mergeCell ref="Q8:Q10"/>
    <mergeCell ref="S8:S10"/>
    <mergeCell ref="T8:W8"/>
    <mergeCell ref="J6:J10"/>
    <mergeCell ref="K6:R6"/>
    <mergeCell ref="S6:AD6"/>
    <mergeCell ref="X8:Z8"/>
    <mergeCell ref="AA8:AA10"/>
    <mergeCell ref="AB8:AB10"/>
    <mergeCell ref="AC8:AC10"/>
    <mergeCell ref="AD8:AD10"/>
    <mergeCell ref="R9:R10"/>
    <mergeCell ref="T9:W9"/>
    <mergeCell ref="X9:X10"/>
    <mergeCell ref="Y9:Y10"/>
    <mergeCell ref="Z9:Z10"/>
    <mergeCell ref="B11:D11"/>
    <mergeCell ref="L11:L60"/>
    <mergeCell ref="M11:M60"/>
    <mergeCell ref="N11:N60"/>
    <mergeCell ref="Q11:Q60"/>
    <mergeCell ref="R11:R60"/>
    <mergeCell ref="B19:D19"/>
    <mergeCell ref="B23:D23"/>
    <mergeCell ref="B27:D27"/>
    <mergeCell ref="B31:D31"/>
    <mergeCell ref="B35:D35"/>
    <mergeCell ref="B41:D41"/>
    <mergeCell ref="B47:D47"/>
    <mergeCell ref="B53:D53"/>
    <mergeCell ref="B59:D59"/>
    <mergeCell ref="AE19:AG19"/>
    <mergeCell ref="B20:D20"/>
    <mergeCell ref="AE20:AG20"/>
    <mergeCell ref="B21:D21"/>
    <mergeCell ref="AE21:AG21"/>
    <mergeCell ref="B22:D22"/>
    <mergeCell ref="AE22:AG22"/>
    <mergeCell ref="AE15:AG15"/>
    <mergeCell ref="B16:D16"/>
    <mergeCell ref="AE16:AG16"/>
    <mergeCell ref="B17:D17"/>
    <mergeCell ref="AE17:AG17"/>
    <mergeCell ref="B18:D18"/>
    <mergeCell ref="AE18:AG18"/>
    <mergeCell ref="AB11:AB60"/>
    <mergeCell ref="AD11:AD60"/>
    <mergeCell ref="AE11:AG11"/>
    <mergeCell ref="B12:D12"/>
    <mergeCell ref="AE12:AG12"/>
    <mergeCell ref="B13:D13"/>
    <mergeCell ref="AE13:AG13"/>
    <mergeCell ref="B14:D14"/>
    <mergeCell ref="AE14:AG14"/>
    <mergeCell ref="B15:D15"/>
    <mergeCell ref="AE27:AG27"/>
    <mergeCell ref="B28:D28"/>
    <mergeCell ref="AE28:AG28"/>
    <mergeCell ref="B29:D29"/>
    <mergeCell ref="AE29:AG29"/>
    <mergeCell ref="B30:D30"/>
    <mergeCell ref="AE30:AG30"/>
    <mergeCell ref="AE23:AG23"/>
    <mergeCell ref="B24:D24"/>
    <mergeCell ref="AE24:AG24"/>
    <mergeCell ref="B25:D25"/>
    <mergeCell ref="AE25:AG25"/>
    <mergeCell ref="B26:D26"/>
    <mergeCell ref="AE26:AG26"/>
    <mergeCell ref="AE35:AG35"/>
    <mergeCell ref="B36:D36"/>
    <mergeCell ref="AE36:AG36"/>
    <mergeCell ref="B37:D37"/>
    <mergeCell ref="AE37:AG37"/>
    <mergeCell ref="AE31:AG31"/>
    <mergeCell ref="B32:D32"/>
    <mergeCell ref="AE32:AG32"/>
    <mergeCell ref="B33:D33"/>
    <mergeCell ref="AE33:AG33"/>
    <mergeCell ref="B34:D34"/>
    <mergeCell ref="AE34:AG34"/>
    <mergeCell ref="AE41:AG41"/>
    <mergeCell ref="B42:D42"/>
    <mergeCell ref="AE42:AG42"/>
    <mergeCell ref="B43:D43"/>
    <mergeCell ref="AE43:AG43"/>
    <mergeCell ref="B38:D38"/>
    <mergeCell ref="AE38:AG38"/>
    <mergeCell ref="B39:D39"/>
    <mergeCell ref="AE39:AG39"/>
    <mergeCell ref="B40:D40"/>
    <mergeCell ref="AE40:AG40"/>
    <mergeCell ref="AE47:AG47"/>
    <mergeCell ref="B48:D48"/>
    <mergeCell ref="AE48:AG48"/>
    <mergeCell ref="B49:D49"/>
    <mergeCell ref="AE49:AG49"/>
    <mergeCell ref="B44:D44"/>
    <mergeCell ref="AE44:AG44"/>
    <mergeCell ref="B45:D45"/>
    <mergeCell ref="AE45:AG45"/>
    <mergeCell ref="B46:D46"/>
    <mergeCell ref="AE46:AG46"/>
    <mergeCell ref="AE53:AG53"/>
    <mergeCell ref="B54:D54"/>
    <mergeCell ref="AE54:AG54"/>
    <mergeCell ref="B55:D55"/>
    <mergeCell ref="AE55:AG55"/>
    <mergeCell ref="B50:D50"/>
    <mergeCell ref="AE50:AG50"/>
    <mergeCell ref="B51:D51"/>
    <mergeCell ref="AE51:AG51"/>
    <mergeCell ref="B52:D52"/>
    <mergeCell ref="AE52:AG52"/>
    <mergeCell ref="AE59:AG59"/>
    <mergeCell ref="B60:D60"/>
    <mergeCell ref="AE60:AG60"/>
    <mergeCell ref="B61:J61"/>
    <mergeCell ref="AE61:AG61"/>
    <mergeCell ref="B56:D56"/>
    <mergeCell ref="AE56:AG56"/>
    <mergeCell ref="B57:D57"/>
    <mergeCell ref="AE57:AG57"/>
    <mergeCell ref="B58:D58"/>
    <mergeCell ref="AE58:AG58"/>
    <mergeCell ref="B69:Z69"/>
    <mergeCell ref="B70:Z70"/>
    <mergeCell ref="B71:Z71"/>
    <mergeCell ref="B72:Z72"/>
    <mergeCell ref="S63:W63"/>
    <mergeCell ref="AA63:AC63"/>
    <mergeCell ref="A65:E65"/>
    <mergeCell ref="A66:Z66"/>
    <mergeCell ref="A67:Z67"/>
    <mergeCell ref="B68:Z68"/>
  </mergeCells>
  <phoneticPr fontId="4"/>
  <conditionalFormatting sqref="B11:F60 O11:O60 T12:T61 B61 K61:O61 Q61:S61 U61:AB61">
    <cfRule type="containsBlanks" dxfId="6" priority="8">
      <formula>LEN(TRIM(B11))=0</formula>
    </cfRule>
  </conditionalFormatting>
  <conditionalFormatting sqref="N11 K11:M60">
    <cfRule type="containsBlanks" dxfId="5" priority="2">
      <formula>LEN(TRIM(K11))=0</formula>
    </cfRule>
  </conditionalFormatting>
  <conditionalFormatting sqref="P11:P61">
    <cfRule type="containsBlanks" dxfId="4" priority="9">
      <formula>LEN(TRIM(P11))=0</formula>
    </cfRule>
  </conditionalFormatting>
  <conditionalFormatting sqref="Q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9">
    <dataValidation type="list" allowBlank="1" showInputMessage="1" showErrorMessage="1" sqref="Y11:Y60" xr:uid="{7D61F207-6058-4386-B0D0-903A09B5076C}">
      <formula1>$Y$80:$Y$85</formula1>
    </dataValidation>
    <dataValidation type="list" allowBlank="1" showInputMessage="1" showErrorMessage="1" sqref="F11:F60" xr:uid="{134FBA48-CCE0-45D2-AA85-3B6BE2224297}">
      <formula1>$F$80:$F$95</formula1>
    </dataValidation>
    <dataValidation type="list" showErrorMessage="1" sqref="E11:E60" xr:uid="{BDBD99CC-8291-47C8-A357-7BFF7B51C587}">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1CA2391E-8847-454C-81E3-DDAF7A798811}">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AA74BB7C-C8D1-4321-939A-01DF598481A4}">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2287F86A-A2C4-42AC-BBA0-7B4C683F8234}">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21E49C6D-4C6C-4391-9C92-4B60A7F1AC02}">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EA7F465D-54F5-478C-BF61-B389988E46A7}">
      <formula1>IF(#REF!="×","")</formula1>
    </dataValidation>
    <dataValidation showErrorMessage="1" sqref="L11:M60" xr:uid="{29C0B2F7-F853-49F8-8C7B-6EF992685493}"/>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4CF3-4BBD-4251-8C9C-A7EF3120DB5F}">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341" customWidth="1"/>
    <col min="2" max="2" width="15.625" style="341" customWidth="1"/>
    <col min="3" max="3" width="14.625" style="341" customWidth="1"/>
    <col min="4" max="4" width="23.125" style="341" customWidth="1"/>
    <col min="5" max="6" width="22.875" style="341" customWidth="1"/>
    <col min="7" max="7" width="2.5" style="341" customWidth="1"/>
    <col min="8" max="19" width="3" style="341" customWidth="1"/>
    <col min="20" max="16384" width="9" style="341"/>
  </cols>
  <sheetData>
    <row r="1" spans="1:6" ht="18" customHeight="1" thickBot="1">
      <c r="A1" s="340" t="s">
        <v>509</v>
      </c>
    </row>
    <row r="2" spans="1:6" ht="18" customHeight="1" thickBot="1">
      <c r="D2" s="438" t="s">
        <v>420</v>
      </c>
      <c r="E2" s="1366">
        <f>様式1!U8</f>
        <v>0</v>
      </c>
      <c r="F2" s="1367"/>
    </row>
    <row r="4" spans="1:6" ht="18" customHeight="1">
      <c r="A4" s="1002" t="s">
        <v>510</v>
      </c>
      <c r="B4" s="1002"/>
      <c r="C4" s="1002"/>
      <c r="D4" s="1002"/>
      <c r="E4" s="1002"/>
      <c r="F4" s="1002"/>
    </row>
    <row r="5" spans="1:6" ht="18" customHeight="1" thickBot="1">
      <c r="A5" s="342"/>
      <c r="B5" s="342"/>
      <c r="C5" s="342"/>
      <c r="D5" s="342"/>
      <c r="E5" s="342"/>
      <c r="F5" s="342"/>
    </row>
    <row r="6" spans="1:6" ht="40.15" customHeight="1">
      <c r="A6" s="1368" t="s">
        <v>511</v>
      </c>
      <c r="B6" s="1370" t="s">
        <v>512</v>
      </c>
      <c r="C6" s="1370" t="s">
        <v>513</v>
      </c>
      <c r="D6" s="1370" t="s">
        <v>514</v>
      </c>
      <c r="E6" s="1372" t="s">
        <v>515</v>
      </c>
      <c r="F6" s="1374" t="s">
        <v>516</v>
      </c>
    </row>
    <row r="7" spans="1:6" ht="56.1" customHeight="1" thickBot="1">
      <c r="A7" s="1369"/>
      <c r="B7" s="1371"/>
      <c r="C7" s="1371"/>
      <c r="D7" s="1371"/>
      <c r="E7" s="1373"/>
      <c r="F7" s="1375"/>
    </row>
    <row r="8" spans="1:6" ht="21.75" customHeight="1">
      <c r="A8" s="439" t="s">
        <v>517</v>
      </c>
      <c r="B8" s="440" t="s">
        <v>518</v>
      </c>
      <c r="C8" s="440" t="s">
        <v>519</v>
      </c>
      <c r="D8" s="440" t="s">
        <v>520</v>
      </c>
      <c r="E8" s="441">
        <v>200000</v>
      </c>
      <c r="F8" s="442"/>
    </row>
    <row r="9" spans="1:6" ht="21.75" customHeight="1">
      <c r="A9" s="447"/>
      <c r="B9" s="448"/>
      <c r="C9" s="448"/>
      <c r="D9" s="448"/>
      <c r="E9" s="449"/>
      <c r="F9" s="450"/>
    </row>
    <row r="10" spans="1:6" ht="21.75" customHeight="1">
      <c r="A10" s="447"/>
      <c r="B10" s="448"/>
      <c r="C10" s="448"/>
      <c r="D10" s="448"/>
      <c r="E10" s="449"/>
      <c r="F10" s="450"/>
    </row>
    <row r="11" spans="1:6" ht="21.75" customHeight="1">
      <c r="A11" s="447"/>
      <c r="B11" s="448"/>
      <c r="C11" s="448"/>
      <c r="D11" s="448"/>
      <c r="E11" s="449"/>
      <c r="F11" s="450"/>
    </row>
    <row r="12" spans="1:6" ht="21.75" customHeight="1">
      <c r="A12" s="447"/>
      <c r="B12" s="448"/>
      <c r="C12" s="448"/>
      <c r="D12" s="448"/>
      <c r="E12" s="449"/>
      <c r="F12" s="450"/>
    </row>
    <row r="13" spans="1:6" ht="21.75" customHeight="1">
      <c r="A13" s="447"/>
      <c r="B13" s="448"/>
      <c r="C13" s="448"/>
      <c r="D13" s="448"/>
      <c r="E13" s="449"/>
      <c r="F13" s="450"/>
    </row>
    <row r="14" spans="1:6" ht="21.75" customHeight="1">
      <c r="A14" s="447"/>
      <c r="B14" s="448"/>
      <c r="C14" s="448"/>
      <c r="D14" s="448"/>
      <c r="E14" s="449"/>
      <c r="F14" s="450"/>
    </row>
    <row r="15" spans="1:6" ht="21.75" customHeight="1">
      <c r="A15" s="447"/>
      <c r="B15" s="448"/>
      <c r="C15" s="448"/>
      <c r="D15" s="448"/>
      <c r="E15" s="449"/>
      <c r="F15" s="450"/>
    </row>
    <row r="16" spans="1:6" ht="21.75" customHeight="1">
      <c r="A16" s="447"/>
      <c r="B16" s="448"/>
      <c r="C16" s="448"/>
      <c r="D16" s="448"/>
      <c r="E16" s="449"/>
      <c r="F16" s="450"/>
    </row>
    <row r="17" spans="1:6" ht="21.75" customHeight="1">
      <c r="A17" s="451"/>
      <c r="B17" s="452"/>
      <c r="C17" s="452"/>
      <c r="D17" s="452"/>
      <c r="E17" s="453"/>
      <c r="F17" s="454"/>
    </row>
    <row r="18" spans="1:6" ht="21.75" customHeight="1" thickBot="1">
      <c r="A18" s="1361" t="s">
        <v>521</v>
      </c>
      <c r="B18" s="1362"/>
      <c r="C18" s="1362"/>
      <c r="D18" s="1363"/>
      <c r="E18" s="443">
        <f>SUM(E9:E17)</f>
        <v>0</v>
      </c>
      <c r="F18" s="444">
        <f>SUM(F9:F17)</f>
        <v>0</v>
      </c>
    </row>
    <row r="19" spans="1:6" ht="19.5" customHeight="1">
      <c r="A19" s="445" t="s">
        <v>477</v>
      </c>
      <c r="B19" s="1364" t="s">
        <v>522</v>
      </c>
      <c r="C19" s="1364"/>
      <c r="D19" s="1364"/>
      <c r="E19" s="1364"/>
      <c r="F19" s="1364"/>
    </row>
    <row r="20" spans="1:6" ht="19.5" customHeight="1">
      <c r="A20" s="445"/>
      <c r="B20" s="1364"/>
      <c r="C20" s="1364"/>
      <c r="D20" s="1364"/>
      <c r="E20" s="1364"/>
      <c r="F20" s="1364"/>
    </row>
    <row r="21" spans="1:6" ht="18" customHeight="1">
      <c r="A21" s="446"/>
      <c r="B21" s="1365"/>
      <c r="C21" s="1365"/>
      <c r="D21" s="1365"/>
      <c r="E21" s="1365"/>
      <c r="F21" s="1365"/>
    </row>
  </sheetData>
  <sheetProtection insertColumns="0" insertRows="0"/>
  <mergeCells count="11">
    <mergeCell ref="A18:D18"/>
    <mergeCell ref="B19:F20"/>
    <mergeCell ref="B21:F21"/>
    <mergeCell ref="E2:F2"/>
    <mergeCell ref="A4:F4"/>
    <mergeCell ref="A6:A7"/>
    <mergeCell ref="B6:B7"/>
    <mergeCell ref="C6:C7"/>
    <mergeCell ref="D6:D7"/>
    <mergeCell ref="E6:E7"/>
    <mergeCell ref="F6:F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132E-EC16-45C9-ACB0-54C63E871F39}">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460" customWidth="1"/>
    <col min="2" max="28" width="3.125" style="460" customWidth="1"/>
    <col min="29" max="29" width="1.625" style="460" customWidth="1"/>
    <col min="30" max="30" width="3" style="460" hidden="1" customWidth="1"/>
    <col min="31" max="31" width="3" style="460" customWidth="1"/>
    <col min="32" max="16384" width="9" style="460"/>
  </cols>
  <sheetData>
    <row r="1" spans="1:28" ht="18" customHeight="1">
      <c r="A1" s="459" t="s">
        <v>523</v>
      </c>
    </row>
    <row r="2" spans="1:28" ht="18" customHeight="1">
      <c r="A2" s="1192" t="str">
        <f>様式1!$AQ$1&amp;様式1!$AQ$2&amp;"年度　賃金改善の誓約書"</f>
        <v>令和７年度　賃金改善の誓約書</v>
      </c>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row>
    <row r="3" spans="1:28" ht="33" customHeight="1" thickBot="1">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464"/>
    </row>
    <row r="4" spans="1:28" ht="17.25" customHeight="1">
      <c r="B4" s="466"/>
      <c r="C4" s="466"/>
      <c r="D4" s="466"/>
      <c r="E4" s="466"/>
      <c r="H4" s="608"/>
      <c r="I4" s="959" t="s">
        <v>268</v>
      </c>
      <c r="J4" s="1193"/>
      <c r="K4" s="1193"/>
      <c r="L4" s="1193"/>
      <c r="M4" s="1193"/>
      <c r="N4" s="1193"/>
      <c r="O4" s="1265" t="str">
        <f>様式3!U8</f>
        <v>横須賀市</v>
      </c>
      <c r="P4" s="1266"/>
      <c r="Q4" s="1266"/>
      <c r="R4" s="1266"/>
      <c r="S4" s="1266"/>
      <c r="T4" s="1266"/>
      <c r="U4" s="1266"/>
      <c r="V4" s="1266"/>
      <c r="W4" s="1266"/>
      <c r="X4" s="1266"/>
      <c r="Y4" s="1266"/>
      <c r="Z4" s="1266"/>
      <c r="AA4" s="1266"/>
      <c r="AB4" s="1267"/>
    </row>
    <row r="5" spans="1:28" ht="17.25" customHeight="1">
      <c r="B5" s="466"/>
      <c r="C5" s="466"/>
      <c r="I5" s="962" t="s">
        <v>269</v>
      </c>
      <c r="J5" s="1196"/>
      <c r="K5" s="1196"/>
      <c r="L5" s="1196"/>
      <c r="M5" s="1196"/>
      <c r="N5" s="1196"/>
      <c r="O5" s="1268">
        <f>様式3!U9</f>
        <v>0</v>
      </c>
      <c r="P5" s="1269"/>
      <c r="Q5" s="1269"/>
      <c r="R5" s="1269"/>
      <c r="S5" s="1269"/>
      <c r="T5" s="1269"/>
      <c r="U5" s="1269"/>
      <c r="V5" s="1269"/>
      <c r="W5" s="1269"/>
      <c r="X5" s="1269"/>
      <c r="Y5" s="1269"/>
      <c r="Z5" s="1269"/>
      <c r="AA5" s="1269"/>
      <c r="AB5" s="1270"/>
    </row>
    <row r="6" spans="1:28" ht="17.25" customHeight="1" thickBot="1">
      <c r="B6" s="466"/>
      <c r="C6" s="466"/>
      <c r="I6" s="965" t="s">
        <v>270</v>
      </c>
      <c r="J6" s="1199"/>
      <c r="K6" s="1199"/>
      <c r="L6" s="1199"/>
      <c r="M6" s="1199"/>
      <c r="N6" s="1199"/>
      <c r="O6" s="1271">
        <f>様式3!U10</f>
        <v>0</v>
      </c>
      <c r="P6" s="1272"/>
      <c r="Q6" s="1272"/>
      <c r="R6" s="1272"/>
      <c r="S6" s="1272"/>
      <c r="T6" s="1272"/>
      <c r="U6" s="1272"/>
      <c r="V6" s="1272"/>
      <c r="W6" s="1272"/>
      <c r="X6" s="1272"/>
      <c r="Y6" s="1272"/>
      <c r="Z6" s="1272"/>
      <c r="AA6" s="1272"/>
      <c r="AB6" s="1273"/>
    </row>
    <row r="7" spans="1:28" ht="18" customHeight="1">
      <c r="K7" s="468"/>
      <c r="L7" s="468"/>
      <c r="M7" s="468"/>
      <c r="N7" s="468"/>
      <c r="O7" s="468"/>
      <c r="P7" s="468"/>
      <c r="Q7" s="468"/>
      <c r="R7" s="468"/>
      <c r="S7" s="468"/>
    </row>
    <row r="8" spans="1:28" ht="30" customHeight="1">
      <c r="B8" s="460" t="s">
        <v>524</v>
      </c>
      <c r="K8" s="468"/>
      <c r="L8" s="468"/>
      <c r="M8" s="468"/>
      <c r="N8" s="468"/>
      <c r="O8" s="468"/>
      <c r="P8" s="468"/>
      <c r="Q8" s="468"/>
      <c r="R8" s="468"/>
      <c r="S8" s="468"/>
    </row>
    <row r="9" spans="1:28" s="609" customFormat="1" ht="35.25" customHeight="1">
      <c r="B9" s="1274"/>
      <c r="C9" s="1275"/>
      <c r="D9" s="1275"/>
      <c r="E9" s="1275"/>
      <c r="F9" s="1275"/>
      <c r="G9" s="1275"/>
      <c r="H9" s="1275"/>
      <c r="I9" s="1275"/>
      <c r="J9" s="1275"/>
      <c r="K9" s="1136" t="s">
        <v>384</v>
      </c>
      <c r="L9" s="1137"/>
      <c r="M9" s="1137"/>
      <c r="N9" s="1137"/>
      <c r="O9" s="1137"/>
      <c r="P9" s="1137"/>
      <c r="Q9" s="1137"/>
      <c r="R9" s="1137"/>
      <c r="S9" s="1138"/>
      <c r="T9" s="1274" t="s">
        <v>385</v>
      </c>
      <c r="U9" s="1275"/>
      <c r="V9" s="1275"/>
      <c r="W9" s="1275"/>
      <c r="X9" s="1275"/>
      <c r="Y9" s="1275"/>
      <c r="Z9" s="1275"/>
      <c r="AA9" s="1275"/>
      <c r="AB9" s="1276"/>
    </row>
    <row r="10" spans="1:28" s="609" customFormat="1" ht="27.75" customHeight="1">
      <c r="B10" s="1384" t="s">
        <v>387</v>
      </c>
      <c r="C10" s="1385"/>
      <c r="D10" s="1385"/>
      <c r="E10" s="1385"/>
      <c r="F10" s="1385"/>
      <c r="G10" s="1385"/>
      <c r="H10" s="1385"/>
      <c r="I10" s="1385"/>
      <c r="J10" s="1386"/>
      <c r="K10" s="1257" t="e">
        <f>【参考】計算結果!$D$14</f>
        <v>#N/A</v>
      </c>
      <c r="L10" s="1257"/>
      <c r="M10" s="1257"/>
      <c r="N10" s="1257"/>
      <c r="O10" s="1257"/>
      <c r="P10" s="1257"/>
      <c r="Q10" s="1257"/>
      <c r="R10" s="1257"/>
      <c r="S10" s="580" t="s">
        <v>388</v>
      </c>
      <c r="T10" s="1261">
        <f>【参考】計算結果!$D$20</f>
        <v>0</v>
      </c>
      <c r="U10" s="1261"/>
      <c r="V10" s="1261"/>
      <c r="W10" s="1261"/>
      <c r="X10" s="1261"/>
      <c r="Y10" s="1261"/>
      <c r="Z10" s="1261"/>
      <c r="AA10" s="1261"/>
      <c r="AB10" s="580" t="s">
        <v>388</v>
      </c>
    </row>
    <row r="11" spans="1:28" s="610" customFormat="1" ht="18" customHeight="1">
      <c r="B11" s="611"/>
      <c r="K11" s="612"/>
      <c r="L11" s="612"/>
      <c r="M11" s="612"/>
      <c r="N11" s="612"/>
      <c r="O11" s="612"/>
      <c r="P11" s="612"/>
      <c r="Q11" s="612"/>
      <c r="R11" s="612"/>
      <c r="S11" s="612"/>
    </row>
    <row r="12" spans="1:28" ht="24.75" customHeight="1">
      <c r="B12" s="1378" t="s">
        <v>525</v>
      </c>
      <c r="C12" s="1378"/>
      <c r="D12" s="1378"/>
      <c r="E12" s="1378"/>
      <c r="F12" s="1378"/>
      <c r="G12" s="1378"/>
      <c r="H12" s="1378"/>
      <c r="I12" s="1378"/>
      <c r="J12" s="1378"/>
      <c r="K12" s="1378"/>
      <c r="L12" s="1378"/>
      <c r="M12" s="1378"/>
      <c r="N12" s="1378"/>
      <c r="O12" s="1378"/>
      <c r="P12" s="1378"/>
      <c r="Q12" s="1378"/>
      <c r="R12" s="1378"/>
      <c r="S12" s="1378"/>
      <c r="T12" s="1378"/>
      <c r="U12" s="1378"/>
      <c r="V12" s="1378"/>
      <c r="W12" s="1378"/>
      <c r="X12" s="1378"/>
      <c r="Y12" s="1378"/>
      <c r="Z12" s="1378"/>
      <c r="AA12" s="1378"/>
      <c r="AB12" s="1378"/>
    </row>
    <row r="13" spans="1:28" s="470" customFormat="1" ht="30.75" customHeight="1">
      <c r="B13" s="1381" t="s">
        <v>526</v>
      </c>
      <c r="C13" s="1381"/>
      <c r="D13" s="1381"/>
      <c r="E13" s="1381"/>
      <c r="F13" s="1381"/>
      <c r="G13" s="1381"/>
      <c r="H13" s="1381"/>
      <c r="I13" s="1381"/>
      <c r="J13" s="1381"/>
      <c r="K13" s="1381"/>
      <c r="L13" s="1381"/>
      <c r="M13" s="1381"/>
      <c r="N13" s="1381"/>
      <c r="O13" s="1381"/>
      <c r="P13" s="1381"/>
      <c r="Q13" s="1381"/>
      <c r="R13" s="1381"/>
      <c r="S13" s="1381"/>
      <c r="T13" s="1381"/>
      <c r="U13" s="1381"/>
      <c r="V13" s="1381"/>
      <c r="W13" s="1381"/>
      <c r="X13" s="1381"/>
      <c r="Y13" s="1381"/>
      <c r="Z13" s="1381"/>
      <c r="AA13" s="1381"/>
      <c r="AB13" s="1381"/>
    </row>
    <row r="14" spans="1:28" ht="33" customHeight="1">
      <c r="B14" s="1382" t="s">
        <v>527</v>
      </c>
      <c r="C14" s="1382"/>
      <c r="D14" s="1383" t="s">
        <v>528</v>
      </c>
      <c r="E14" s="1383"/>
      <c r="F14" s="1383"/>
      <c r="G14" s="1383"/>
      <c r="H14" s="1383"/>
      <c r="I14" s="1383"/>
      <c r="J14" s="1383"/>
      <c r="K14" s="1383"/>
      <c r="L14" s="1383"/>
      <c r="M14" s="1383"/>
      <c r="N14" s="1383"/>
      <c r="O14" s="1383"/>
      <c r="P14" s="1383"/>
      <c r="Q14" s="1383"/>
      <c r="R14" s="1383"/>
      <c r="S14" s="1383"/>
      <c r="T14" s="1383"/>
      <c r="U14" s="1383"/>
      <c r="V14" s="1383"/>
      <c r="W14" s="1383"/>
      <c r="X14" s="1383"/>
      <c r="Y14" s="1383"/>
      <c r="Z14" s="1383"/>
      <c r="AA14" s="1383"/>
      <c r="AB14" s="1383"/>
    </row>
    <row r="15" spans="1:28" ht="33" customHeight="1">
      <c r="B15" s="1382" t="s">
        <v>527</v>
      </c>
      <c r="C15" s="1382"/>
      <c r="D15" s="1383" t="s">
        <v>529</v>
      </c>
      <c r="E15" s="1383"/>
      <c r="F15" s="1383"/>
      <c r="G15" s="1383"/>
      <c r="H15" s="1383"/>
      <c r="I15" s="1383"/>
      <c r="J15" s="1383"/>
      <c r="K15" s="1383"/>
      <c r="L15" s="1383"/>
      <c r="M15" s="1383"/>
      <c r="N15" s="1383"/>
      <c r="O15" s="1383"/>
      <c r="P15" s="1383"/>
      <c r="Q15" s="1383"/>
      <c r="R15" s="1383"/>
      <c r="S15" s="1383"/>
      <c r="T15" s="1383"/>
      <c r="U15" s="1383"/>
      <c r="V15" s="1383"/>
      <c r="W15" s="1383"/>
      <c r="X15" s="1383"/>
      <c r="Y15" s="1383"/>
      <c r="Z15" s="1383"/>
      <c r="AA15" s="1383"/>
      <c r="AB15" s="1383"/>
    </row>
    <row r="16" spans="1:28" s="610" customFormat="1" ht="13.5" customHeight="1">
      <c r="B16" s="611"/>
      <c r="K16" s="612"/>
      <c r="L16" s="612"/>
      <c r="M16" s="612"/>
      <c r="N16" s="612"/>
      <c r="O16" s="612"/>
      <c r="P16" s="612"/>
      <c r="Q16" s="612"/>
      <c r="R16" s="612"/>
      <c r="S16" s="612"/>
    </row>
    <row r="17" spans="1:28" ht="118.15" customHeight="1">
      <c r="A17" s="613"/>
      <c r="B17" s="1377" t="s">
        <v>530</v>
      </c>
      <c r="C17" s="1377"/>
      <c r="D17" s="1377"/>
      <c r="E17" s="1377"/>
      <c r="F17" s="1377"/>
      <c r="G17" s="1377"/>
      <c r="H17" s="1377"/>
      <c r="I17" s="1377"/>
      <c r="J17" s="1377"/>
      <c r="K17" s="1377"/>
      <c r="L17" s="1377"/>
      <c r="M17" s="1377"/>
      <c r="N17" s="1377"/>
      <c r="O17" s="1377"/>
      <c r="P17" s="1377"/>
      <c r="Q17" s="1377"/>
      <c r="R17" s="1377"/>
      <c r="S17" s="1377"/>
      <c r="T17" s="1377"/>
      <c r="U17" s="1377"/>
      <c r="V17" s="1377"/>
      <c r="W17" s="1377"/>
      <c r="X17" s="1377"/>
      <c r="Y17" s="1377"/>
      <c r="Z17" s="1377"/>
      <c r="AA17" s="1377"/>
      <c r="AB17" s="1377"/>
    </row>
    <row r="18" spans="1:28" ht="10.15" customHeight="1">
      <c r="A18" s="597"/>
      <c r="B18" s="614"/>
      <c r="C18" s="614"/>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row>
    <row r="19" spans="1:28" ht="36" customHeight="1">
      <c r="B19" s="1378" t="s">
        <v>531</v>
      </c>
      <c r="C19" s="1378"/>
      <c r="D19" s="1378"/>
      <c r="E19" s="1378"/>
      <c r="F19" s="1378"/>
      <c r="G19" s="1378"/>
      <c r="H19" s="1378"/>
      <c r="I19" s="1378"/>
      <c r="J19" s="1378"/>
      <c r="K19" s="1378"/>
      <c r="L19" s="1378"/>
      <c r="M19" s="1378"/>
      <c r="N19" s="1378"/>
      <c r="O19" s="1378"/>
      <c r="P19" s="1378"/>
      <c r="Q19" s="1378"/>
      <c r="R19" s="1378"/>
      <c r="S19" s="1378"/>
      <c r="T19" s="1378"/>
      <c r="U19" s="1378"/>
      <c r="V19" s="1378"/>
      <c r="W19" s="1378"/>
      <c r="X19" s="1378"/>
      <c r="Y19" s="1378"/>
      <c r="Z19" s="1378"/>
      <c r="AA19" s="1378"/>
      <c r="AB19" s="1378"/>
    </row>
    <row r="21" spans="1:28" ht="18" customHeight="1">
      <c r="J21" s="1379" t="s">
        <v>305</v>
      </c>
      <c r="K21" s="1379"/>
      <c r="L21" s="1379"/>
      <c r="M21" s="1379"/>
      <c r="N21" s="1379"/>
      <c r="O21" s="1379"/>
      <c r="P21" s="1379"/>
      <c r="R21" s="1250"/>
      <c r="S21" s="1250"/>
      <c r="T21" s="1250"/>
      <c r="U21" s="1250"/>
      <c r="V21" s="1250"/>
      <c r="W21" s="1250"/>
      <c r="X21" s="1250"/>
      <c r="Y21" s="1250"/>
      <c r="Z21" s="1250"/>
      <c r="AA21" s="1250"/>
      <c r="AB21" s="1250"/>
    </row>
    <row r="22" spans="1:28" ht="18" customHeight="1">
      <c r="L22" s="1380" t="s">
        <v>306</v>
      </c>
      <c r="M22" s="1380"/>
      <c r="N22" s="1380"/>
      <c r="O22" s="1380"/>
      <c r="P22" s="1380"/>
      <c r="Q22" s="1380"/>
      <c r="R22" s="971"/>
      <c r="S22" s="971"/>
      <c r="T22" s="971"/>
      <c r="U22" s="971"/>
      <c r="V22" s="971"/>
      <c r="W22" s="971"/>
      <c r="X22" s="971"/>
      <c r="Y22" s="971"/>
      <c r="Z22" s="971"/>
      <c r="AA22" s="971"/>
      <c r="AB22" s="971"/>
    </row>
    <row r="23" spans="1:28" ht="18" customHeight="1">
      <c r="L23" s="1376" t="s">
        <v>307</v>
      </c>
      <c r="M23" s="1376"/>
      <c r="N23" s="1376"/>
      <c r="O23" s="1376"/>
      <c r="P23" s="1376"/>
      <c r="Q23" s="1376"/>
      <c r="R23" s="973"/>
      <c r="S23" s="973"/>
      <c r="T23" s="973"/>
      <c r="U23" s="973"/>
      <c r="V23" s="973"/>
      <c r="W23" s="973"/>
      <c r="X23" s="973"/>
      <c r="Y23" s="973"/>
      <c r="Z23" s="973"/>
      <c r="AA23" s="973"/>
      <c r="AB23" s="973"/>
    </row>
  </sheetData>
  <mergeCells count="27">
    <mergeCell ref="B10:J10"/>
    <mergeCell ref="K10:R10"/>
    <mergeCell ref="T10:AA10"/>
    <mergeCell ref="A2:AB2"/>
    <mergeCell ref="I4:N4"/>
    <mergeCell ref="O4:AB4"/>
    <mergeCell ref="I5:N5"/>
    <mergeCell ref="O5:AB5"/>
    <mergeCell ref="I6:N6"/>
    <mergeCell ref="O6:AB6"/>
    <mergeCell ref="B9:J9"/>
    <mergeCell ref="K9:S9"/>
    <mergeCell ref="T9:AB9"/>
    <mergeCell ref="B12:AB12"/>
    <mergeCell ref="B13:AB13"/>
    <mergeCell ref="B14:C14"/>
    <mergeCell ref="D14:AB14"/>
    <mergeCell ref="B15:C15"/>
    <mergeCell ref="D15:AB15"/>
    <mergeCell ref="L23:Q23"/>
    <mergeCell ref="R23:AB23"/>
    <mergeCell ref="B17:AB17"/>
    <mergeCell ref="B19:AB19"/>
    <mergeCell ref="J21:P21"/>
    <mergeCell ref="R21:AB21"/>
    <mergeCell ref="L22:Q22"/>
    <mergeCell ref="R22:AB22"/>
  </mergeCells>
  <phoneticPr fontId="4"/>
  <dataValidations count="1">
    <dataValidation type="list" allowBlank="1" showInputMessage="1" showErrorMessage="1" sqref="B14:C15" xr:uid="{DE62C444-8B06-40D5-88AA-3B1F1AE1952F}">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1C67-3586-4743-91D6-FA5AEF3B2A7E}">
  <sheetPr>
    <pageSetUpPr fitToPage="1"/>
  </sheetPr>
  <dimension ref="A1:AL38"/>
  <sheetViews>
    <sheetView showGridLines="0" view="pageBreakPreview" zoomScale="85" zoomScaleNormal="70" zoomScaleSheetLayoutView="85" workbookViewId="0">
      <selection activeCell="AS16" sqref="AS16"/>
    </sheetView>
  </sheetViews>
  <sheetFormatPr defaultColWidth="2.375" defaultRowHeight="13.5"/>
  <cols>
    <col min="1" max="1" width="2.375" style="615"/>
    <col min="2" max="37" width="2.375" style="626"/>
    <col min="38" max="16384" width="2.375" style="615"/>
  </cols>
  <sheetData>
    <row r="1" spans="1:38">
      <c r="B1" s="616" t="s">
        <v>532</v>
      </c>
      <c r="C1" s="617"/>
      <c r="D1" s="617"/>
      <c r="E1" s="617"/>
      <c r="F1" s="617"/>
      <c r="G1" s="617"/>
      <c r="H1" s="617"/>
      <c r="I1" s="617"/>
      <c r="J1" s="617"/>
      <c r="K1" s="617"/>
      <c r="L1" s="617"/>
      <c r="M1" s="617"/>
      <c r="N1" s="617"/>
      <c r="O1" s="617"/>
      <c r="P1" s="617"/>
      <c r="Q1" s="617"/>
      <c r="R1" s="617"/>
      <c r="S1" s="617"/>
      <c r="T1" s="617"/>
      <c r="U1" s="617"/>
      <c r="V1" s="617"/>
      <c r="W1" s="617"/>
      <c r="X1" s="617"/>
      <c r="Y1" s="617"/>
      <c r="Z1" s="618"/>
      <c r="AA1" s="618"/>
      <c r="AB1" s="618"/>
      <c r="AC1" s="618"/>
      <c r="AD1" s="618"/>
      <c r="AE1" s="618"/>
      <c r="AF1" s="618"/>
      <c r="AG1" s="618"/>
      <c r="AH1" s="618"/>
      <c r="AI1" s="618"/>
      <c r="AJ1" s="618"/>
      <c r="AK1" s="618"/>
    </row>
    <row r="2" spans="1:38">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row>
    <row r="3" spans="1:38" ht="17.25">
      <c r="B3" s="1409" t="s">
        <v>533</v>
      </c>
      <c r="C3" s="1409"/>
      <c r="D3" s="1409"/>
      <c r="E3" s="1409"/>
      <c r="F3" s="1409"/>
      <c r="G3" s="1409"/>
      <c r="H3" s="1409"/>
      <c r="I3" s="1409"/>
      <c r="J3" s="1409"/>
      <c r="K3" s="1409"/>
      <c r="L3" s="1409"/>
      <c r="M3" s="1409"/>
      <c r="N3" s="1409"/>
      <c r="O3" s="1409"/>
      <c r="P3" s="1409"/>
      <c r="Q3" s="1409"/>
      <c r="R3" s="1409"/>
      <c r="S3" s="1409"/>
      <c r="T3" s="1409"/>
      <c r="U3" s="1409"/>
      <c r="V3" s="1409"/>
      <c r="W3" s="1409"/>
      <c r="X3" s="1410" t="str">
        <f>様式1!$AQ$2</f>
        <v>７</v>
      </c>
      <c r="Y3" s="1410"/>
      <c r="Z3" s="619" t="s">
        <v>534</v>
      </c>
      <c r="AA3" s="619"/>
      <c r="AB3" s="619"/>
      <c r="AC3" s="620"/>
      <c r="AD3" s="621"/>
      <c r="AE3" s="621"/>
      <c r="AF3" s="621"/>
      <c r="AG3" s="617"/>
      <c r="AH3" s="617"/>
      <c r="AI3" s="617"/>
      <c r="AJ3" s="617"/>
      <c r="AK3" s="617"/>
    </row>
    <row r="4" spans="1:38">
      <c r="B4" s="617"/>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row>
    <row r="5" spans="1:38" s="460" customFormat="1" ht="17.25" customHeight="1">
      <c r="A5" s="610"/>
      <c r="B5" s="610"/>
      <c r="F5" s="466"/>
      <c r="G5" s="466"/>
      <c r="M5" s="497"/>
      <c r="N5" s="497"/>
      <c r="O5" s="497"/>
      <c r="P5" s="497"/>
      <c r="Q5" s="610"/>
      <c r="R5" s="610"/>
      <c r="S5" s="610"/>
      <c r="T5" s="610"/>
      <c r="U5" s="610"/>
      <c r="V5" s="610"/>
      <c r="W5" s="610"/>
      <c r="X5" s="610"/>
      <c r="Y5" s="610"/>
      <c r="Z5" s="610"/>
      <c r="AA5" s="610"/>
      <c r="AB5" s="610"/>
      <c r="AC5" s="610"/>
      <c r="AD5" s="610"/>
      <c r="AE5" s="610"/>
      <c r="AF5" s="610"/>
      <c r="AG5" s="610"/>
      <c r="AH5" s="610"/>
      <c r="AI5" s="610"/>
      <c r="AJ5" s="610"/>
      <c r="AK5" s="610"/>
      <c r="AL5" s="610"/>
    </row>
    <row r="6" spans="1:38" s="460" customFormat="1" ht="17.25" customHeight="1">
      <c r="A6" s="610"/>
      <c r="B6" s="610"/>
      <c r="F6" s="958" t="str">
        <f>様式1!F5</f>
        <v>横須賀市長　殿</v>
      </c>
      <c r="G6" s="958"/>
      <c r="H6" s="958"/>
      <c r="I6" s="958"/>
      <c r="J6" s="958"/>
      <c r="K6" s="958"/>
      <c r="L6" s="958"/>
      <c r="M6" s="497"/>
      <c r="N6" s="497"/>
      <c r="O6" s="497"/>
      <c r="P6" s="610"/>
      <c r="Q6" s="610"/>
      <c r="R6" s="610"/>
      <c r="S6" s="610"/>
      <c r="T6" s="610"/>
      <c r="U6" s="610"/>
      <c r="V6" s="610"/>
      <c r="W6" s="610"/>
      <c r="X6" s="610"/>
      <c r="Y6" s="610"/>
      <c r="Z6" s="610"/>
      <c r="AA6" s="610"/>
      <c r="AB6" s="610"/>
      <c r="AC6" s="610"/>
      <c r="AD6" s="610"/>
      <c r="AE6" s="610"/>
      <c r="AF6" s="610"/>
      <c r="AG6" s="610"/>
      <c r="AH6" s="610"/>
      <c r="AI6" s="610"/>
      <c r="AJ6" s="610"/>
      <c r="AK6" s="610"/>
      <c r="AL6" s="610"/>
    </row>
    <row r="7" spans="1:38" s="460" customFormat="1" ht="17.25" customHeight="1" thickBot="1">
      <c r="A7" s="610"/>
      <c r="B7" s="610"/>
      <c r="C7" s="610"/>
      <c r="D7" s="610"/>
      <c r="E7" s="610"/>
      <c r="F7" s="497"/>
      <c r="G7" s="497"/>
      <c r="H7" s="497"/>
      <c r="I7" s="497"/>
      <c r="J7" s="497"/>
      <c r="K7" s="497"/>
      <c r="L7" s="497"/>
      <c r="M7" s="497"/>
      <c r="N7" s="497"/>
      <c r="O7" s="497"/>
      <c r="P7" s="497"/>
      <c r="Q7" s="497"/>
      <c r="R7" s="497"/>
      <c r="S7" s="497"/>
      <c r="T7" s="610"/>
      <c r="U7" s="610"/>
      <c r="V7" s="610"/>
      <c r="W7" s="610"/>
      <c r="X7" s="610"/>
      <c r="Z7" s="622"/>
      <c r="AL7" s="610"/>
    </row>
    <row r="8" spans="1:38" s="460" customFormat="1" ht="17.25" customHeight="1">
      <c r="A8" s="610"/>
      <c r="B8" s="610"/>
      <c r="C8" s="610"/>
      <c r="D8" s="610"/>
      <c r="E8" s="610"/>
      <c r="F8" s="497"/>
      <c r="G8" s="497"/>
      <c r="H8" s="610"/>
      <c r="I8" s="610"/>
      <c r="J8" s="610"/>
      <c r="K8" s="610"/>
      <c r="L8" s="610"/>
      <c r="M8" s="610"/>
      <c r="N8" s="610"/>
      <c r="O8" s="610"/>
      <c r="P8" s="610"/>
      <c r="Q8" s="1411" t="s">
        <v>268</v>
      </c>
      <c r="R8" s="1412"/>
      <c r="S8" s="1412"/>
      <c r="T8" s="1412"/>
      <c r="U8" s="1412"/>
      <c r="V8" s="1412"/>
      <c r="W8" s="1412"/>
      <c r="X8" s="1412"/>
      <c r="Y8" s="1265" t="str">
        <f>様式1!U7</f>
        <v>横須賀市</v>
      </c>
      <c r="Z8" s="1266"/>
      <c r="AA8" s="1266"/>
      <c r="AB8" s="1266"/>
      <c r="AC8" s="1266"/>
      <c r="AD8" s="1266"/>
      <c r="AE8" s="1266"/>
      <c r="AF8" s="1266"/>
      <c r="AG8" s="1266"/>
      <c r="AH8" s="1266"/>
      <c r="AI8" s="1266"/>
      <c r="AJ8" s="1266"/>
      <c r="AK8" s="1267"/>
      <c r="AL8" s="610"/>
    </row>
    <row r="9" spans="1:38" s="460" customFormat="1" ht="17.25" customHeight="1">
      <c r="A9" s="610"/>
      <c r="B9" s="610"/>
      <c r="C9" s="610"/>
      <c r="D9" s="610"/>
      <c r="E9" s="610"/>
      <c r="F9" s="497"/>
      <c r="G9" s="497"/>
      <c r="H9" s="610"/>
      <c r="I9" s="610"/>
      <c r="J9" s="610"/>
      <c r="K9" s="610"/>
      <c r="L9" s="610"/>
      <c r="M9" s="610"/>
      <c r="N9" s="610"/>
      <c r="O9" s="610"/>
      <c r="P9" s="610"/>
      <c r="Q9" s="1404" t="s">
        <v>269</v>
      </c>
      <c r="R9" s="1405"/>
      <c r="S9" s="1405"/>
      <c r="T9" s="1405"/>
      <c r="U9" s="1405"/>
      <c r="V9" s="1405"/>
      <c r="W9" s="1405"/>
      <c r="X9" s="1405"/>
      <c r="Y9" s="1268">
        <f>様式1!U8</f>
        <v>0</v>
      </c>
      <c r="Z9" s="1269"/>
      <c r="AA9" s="1269"/>
      <c r="AB9" s="1269"/>
      <c r="AC9" s="1269"/>
      <c r="AD9" s="1269"/>
      <c r="AE9" s="1269"/>
      <c r="AF9" s="1269"/>
      <c r="AG9" s="1269"/>
      <c r="AH9" s="1269"/>
      <c r="AI9" s="1269"/>
      <c r="AJ9" s="1269"/>
      <c r="AK9" s="1270"/>
      <c r="AL9" s="610"/>
    </row>
    <row r="10" spans="1:38" s="460" customFormat="1" ht="17.25" customHeight="1">
      <c r="A10" s="610"/>
      <c r="B10" s="610"/>
      <c r="C10" s="610"/>
      <c r="D10" s="610"/>
      <c r="E10" s="610"/>
      <c r="F10" s="497"/>
      <c r="G10" s="497"/>
      <c r="H10" s="610"/>
      <c r="I10" s="610"/>
      <c r="J10" s="610"/>
      <c r="K10" s="610"/>
      <c r="L10" s="610"/>
      <c r="M10" s="610"/>
      <c r="N10" s="610"/>
      <c r="O10" s="610"/>
      <c r="P10" s="610"/>
      <c r="Q10" s="1404" t="s">
        <v>270</v>
      </c>
      <c r="R10" s="1405"/>
      <c r="S10" s="1405"/>
      <c r="T10" s="1405"/>
      <c r="U10" s="1405"/>
      <c r="V10" s="1405"/>
      <c r="W10" s="1405"/>
      <c r="X10" s="1405"/>
      <c r="Y10" s="1268">
        <f>様式1!U9</f>
        <v>0</v>
      </c>
      <c r="Z10" s="1269"/>
      <c r="AA10" s="1269"/>
      <c r="AB10" s="1269"/>
      <c r="AC10" s="1269"/>
      <c r="AD10" s="1269"/>
      <c r="AE10" s="1269"/>
      <c r="AF10" s="1269"/>
      <c r="AG10" s="1269"/>
      <c r="AH10" s="1269"/>
      <c r="AI10" s="1269"/>
      <c r="AJ10" s="1269"/>
      <c r="AK10" s="1270"/>
      <c r="AL10" s="610"/>
    </row>
    <row r="11" spans="1:38" s="460" customFormat="1" ht="17.25" customHeight="1">
      <c r="A11" s="610"/>
      <c r="B11" s="610"/>
      <c r="C11" s="610"/>
      <c r="D11" s="610"/>
      <c r="E11" s="610"/>
      <c r="F11" s="497"/>
      <c r="G11" s="497"/>
      <c r="H11" s="610"/>
      <c r="I11" s="610"/>
      <c r="J11" s="610"/>
      <c r="K11" s="610"/>
      <c r="L11" s="610"/>
      <c r="M11" s="610"/>
      <c r="N11" s="610"/>
      <c r="O11" s="610"/>
      <c r="P11" s="610"/>
      <c r="Q11" s="1404" t="s">
        <v>535</v>
      </c>
      <c r="R11" s="1405"/>
      <c r="S11" s="1405"/>
      <c r="T11" s="1405"/>
      <c r="U11" s="1405"/>
      <c r="V11" s="1405"/>
      <c r="W11" s="1405"/>
      <c r="X11" s="1405"/>
      <c r="Y11" s="1406"/>
      <c r="Z11" s="1407"/>
      <c r="AA11" s="1407"/>
      <c r="AB11" s="1407"/>
      <c r="AC11" s="1407"/>
      <c r="AD11" s="1407"/>
      <c r="AE11" s="1407"/>
      <c r="AF11" s="1407"/>
      <c r="AG11" s="1407"/>
      <c r="AH11" s="1407"/>
      <c r="AI11" s="1407"/>
      <c r="AJ11" s="1407"/>
      <c r="AK11" s="1408"/>
      <c r="AL11" s="610"/>
    </row>
    <row r="12" spans="1:38" s="460" customFormat="1" ht="17.25" customHeight="1" thickBot="1">
      <c r="A12" s="610"/>
      <c r="B12" s="610"/>
      <c r="C12" s="610"/>
      <c r="D12" s="610"/>
      <c r="E12" s="610"/>
      <c r="F12" s="497"/>
      <c r="G12" s="497"/>
      <c r="H12" s="610"/>
      <c r="I12" s="610"/>
      <c r="J12" s="610"/>
      <c r="K12" s="610"/>
      <c r="L12" s="610"/>
      <c r="M12" s="610"/>
      <c r="N12" s="610"/>
      <c r="O12" s="610"/>
      <c r="P12" s="610"/>
      <c r="Q12" s="1393" t="s">
        <v>307</v>
      </c>
      <c r="R12" s="1394"/>
      <c r="S12" s="1394"/>
      <c r="T12" s="1394"/>
      <c r="U12" s="1394"/>
      <c r="V12" s="1394"/>
      <c r="W12" s="1394"/>
      <c r="X12" s="1394"/>
      <c r="Y12" s="1395"/>
      <c r="Z12" s="1396"/>
      <c r="AA12" s="1396"/>
      <c r="AB12" s="1396"/>
      <c r="AC12" s="1396"/>
      <c r="AD12" s="1396"/>
      <c r="AE12" s="1396"/>
      <c r="AF12" s="1396"/>
      <c r="AG12" s="1396"/>
      <c r="AH12" s="1396"/>
      <c r="AI12" s="1396"/>
      <c r="AJ12" s="1396"/>
      <c r="AK12" s="1397"/>
      <c r="AL12" s="610"/>
    </row>
    <row r="13" spans="1:38">
      <c r="B13" s="617"/>
      <c r="C13" s="617"/>
      <c r="D13" s="617"/>
      <c r="E13" s="617"/>
      <c r="F13" s="617"/>
      <c r="G13" s="617"/>
      <c r="H13" s="617"/>
      <c r="I13" s="617"/>
      <c r="J13" s="617"/>
      <c r="K13" s="617"/>
      <c r="L13" s="617"/>
      <c r="M13" s="617"/>
      <c r="N13" s="617"/>
      <c r="O13" s="617"/>
      <c r="P13" s="617"/>
      <c r="Q13" s="617"/>
      <c r="R13" s="617"/>
      <c r="S13" s="617"/>
      <c r="T13" s="617"/>
      <c r="U13" s="617"/>
      <c r="V13" s="617"/>
      <c r="W13" s="617"/>
      <c r="X13" s="617"/>
      <c r="Y13" s="623"/>
      <c r="Z13" s="623"/>
      <c r="AA13" s="623"/>
      <c r="AB13" s="623"/>
      <c r="AC13" s="623"/>
      <c r="AD13" s="623"/>
      <c r="AE13" s="623"/>
      <c r="AF13" s="623"/>
      <c r="AG13" s="623"/>
      <c r="AH13" s="623"/>
      <c r="AI13" s="623"/>
      <c r="AJ13" s="623"/>
      <c r="AK13" s="623"/>
    </row>
    <row r="14" spans="1:38" ht="22.5" customHeight="1">
      <c r="B14" s="624" t="s">
        <v>536</v>
      </c>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5"/>
    </row>
    <row r="15" spans="1:38" ht="46.5" customHeight="1">
      <c r="B15" s="1398" t="s">
        <v>537</v>
      </c>
      <c r="C15" s="1399"/>
      <c r="D15" s="1399"/>
      <c r="E15" s="1399"/>
      <c r="F15" s="1399"/>
      <c r="G15" s="1399"/>
      <c r="H15" s="1399"/>
      <c r="I15" s="1399"/>
      <c r="J15" s="1399"/>
      <c r="K15" s="1399"/>
      <c r="L15" s="1399"/>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400"/>
      <c r="AL15" s="625"/>
    </row>
    <row r="16" spans="1:38" ht="86.25" customHeight="1">
      <c r="B16" s="1390"/>
      <c r="C16" s="1391"/>
      <c r="D16" s="1391"/>
      <c r="E16" s="1391"/>
      <c r="F16" s="1391"/>
      <c r="G16" s="1391"/>
      <c r="H16" s="1391"/>
      <c r="I16" s="1391"/>
      <c r="J16" s="1391"/>
      <c r="K16" s="1391"/>
      <c r="L16" s="1391"/>
      <c r="M16" s="1391"/>
      <c r="N16" s="1391"/>
      <c r="O16" s="1391"/>
      <c r="P16" s="1391"/>
      <c r="Q16" s="1391"/>
      <c r="R16" s="1391"/>
      <c r="S16" s="1391"/>
      <c r="T16" s="1391"/>
      <c r="U16" s="1391"/>
      <c r="V16" s="1391"/>
      <c r="W16" s="1391"/>
      <c r="X16" s="1391"/>
      <c r="Y16" s="1391"/>
      <c r="Z16" s="1391"/>
      <c r="AA16" s="1391"/>
      <c r="AB16" s="1391"/>
      <c r="AC16" s="1391"/>
      <c r="AD16" s="1391"/>
      <c r="AE16" s="1391"/>
      <c r="AF16" s="1391"/>
      <c r="AG16" s="1391"/>
      <c r="AH16" s="1391"/>
      <c r="AI16" s="1391"/>
      <c r="AJ16" s="1391"/>
      <c r="AK16" s="1392"/>
      <c r="AL16" s="625"/>
    </row>
    <row r="17" spans="2:38">
      <c r="B17" s="624"/>
      <c r="C17" s="624"/>
      <c r="D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5"/>
    </row>
    <row r="18" spans="2:38" ht="22.5" customHeight="1">
      <c r="B18" s="624" t="s">
        <v>538</v>
      </c>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5"/>
    </row>
    <row r="19" spans="2:38" ht="86.25" customHeight="1">
      <c r="B19" s="1401"/>
      <c r="C19" s="1402"/>
      <c r="D19" s="1402"/>
      <c r="E19" s="1402"/>
      <c r="F19" s="1402"/>
      <c r="G19" s="1402"/>
      <c r="H19" s="1402"/>
      <c r="I19" s="1402"/>
      <c r="J19" s="1402"/>
      <c r="K19" s="1402"/>
      <c r="L19" s="1402"/>
      <c r="M19" s="1402"/>
      <c r="N19" s="1402"/>
      <c r="O19" s="1402"/>
      <c r="P19" s="1402"/>
      <c r="Q19" s="1402"/>
      <c r="R19" s="1402"/>
      <c r="S19" s="1402"/>
      <c r="T19" s="1402"/>
      <c r="U19" s="1402"/>
      <c r="V19" s="1402"/>
      <c r="W19" s="1402"/>
      <c r="X19" s="1402"/>
      <c r="Y19" s="1402"/>
      <c r="Z19" s="1402"/>
      <c r="AA19" s="1402"/>
      <c r="AB19" s="1402"/>
      <c r="AC19" s="1402"/>
      <c r="AD19" s="1402"/>
      <c r="AE19" s="1402"/>
      <c r="AF19" s="1402"/>
      <c r="AG19" s="1402"/>
      <c r="AH19" s="1402"/>
      <c r="AI19" s="1402"/>
      <c r="AJ19" s="1402"/>
      <c r="AK19" s="1403"/>
      <c r="AL19" s="625"/>
    </row>
    <row r="20" spans="2:38">
      <c r="B20" s="624"/>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5"/>
    </row>
    <row r="21" spans="2:38" ht="22.5" customHeight="1">
      <c r="B21" s="624" t="s">
        <v>539</v>
      </c>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5"/>
    </row>
    <row r="22" spans="2:38" ht="86.25" customHeight="1">
      <c r="B22" s="1401"/>
      <c r="C22" s="1402"/>
      <c r="D22" s="1402"/>
      <c r="E22" s="1402"/>
      <c r="F22" s="1402"/>
      <c r="G22" s="1402"/>
      <c r="H22" s="1402"/>
      <c r="I22" s="1402"/>
      <c r="J22" s="1402"/>
      <c r="K22" s="1402"/>
      <c r="L22" s="1402"/>
      <c r="M22" s="1402"/>
      <c r="N22" s="1402"/>
      <c r="O22" s="1402"/>
      <c r="P22" s="1402"/>
      <c r="Q22" s="1402"/>
      <c r="R22" s="1402"/>
      <c r="S22" s="1402"/>
      <c r="T22" s="1402"/>
      <c r="U22" s="1402"/>
      <c r="V22" s="1402"/>
      <c r="W22" s="1402"/>
      <c r="X22" s="1402"/>
      <c r="Y22" s="1402"/>
      <c r="Z22" s="1402"/>
      <c r="AA22" s="1402"/>
      <c r="AB22" s="1402"/>
      <c r="AC22" s="1402"/>
      <c r="AD22" s="1402"/>
      <c r="AE22" s="1402"/>
      <c r="AF22" s="1402"/>
      <c r="AG22" s="1402"/>
      <c r="AH22" s="1402"/>
      <c r="AI22" s="1402"/>
      <c r="AJ22" s="1402"/>
      <c r="AK22" s="1403"/>
      <c r="AL22" s="625"/>
    </row>
    <row r="23" spans="2:38">
      <c r="B23" s="624" t="s">
        <v>274</v>
      </c>
      <c r="C23" s="624" t="s">
        <v>540</v>
      </c>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5"/>
    </row>
    <row r="24" spans="2:38">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5"/>
    </row>
    <row r="25" spans="2:38" ht="22.5" customHeight="1">
      <c r="B25" s="624" t="s">
        <v>541</v>
      </c>
      <c r="C25" s="624"/>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5"/>
    </row>
    <row r="26" spans="2:38">
      <c r="B26" s="1387" t="s">
        <v>542</v>
      </c>
      <c r="C26" s="1388"/>
      <c r="D26" s="1388"/>
      <c r="E26" s="1388"/>
      <c r="F26" s="1388"/>
      <c r="G26" s="1388"/>
      <c r="H26" s="1388"/>
      <c r="I26" s="1388"/>
      <c r="J26" s="1388"/>
      <c r="K26" s="1388"/>
      <c r="L26" s="1388"/>
      <c r="M26" s="1388"/>
      <c r="N26" s="1388"/>
      <c r="O26" s="1388"/>
      <c r="P26" s="1388"/>
      <c r="Q26" s="1388"/>
      <c r="R26" s="1388"/>
      <c r="S26" s="1388"/>
      <c r="T26" s="1388"/>
      <c r="U26" s="1388"/>
      <c r="V26" s="1388"/>
      <c r="W26" s="1388"/>
      <c r="X26" s="1388"/>
      <c r="Y26" s="1388"/>
      <c r="Z26" s="1388"/>
      <c r="AA26" s="1388"/>
      <c r="AB26" s="1388"/>
      <c r="AC26" s="1388"/>
      <c r="AD26" s="1388"/>
      <c r="AE26" s="1388"/>
      <c r="AF26" s="1388"/>
      <c r="AG26" s="1388"/>
      <c r="AH26" s="1388"/>
      <c r="AI26" s="1388"/>
      <c r="AJ26" s="1388"/>
      <c r="AK26" s="1389"/>
      <c r="AL26" s="625"/>
    </row>
    <row r="27" spans="2:38" ht="86.25" customHeight="1">
      <c r="B27" s="1390"/>
      <c r="C27" s="1391"/>
      <c r="D27" s="1391"/>
      <c r="E27" s="1391"/>
      <c r="F27" s="1391"/>
      <c r="G27" s="1391"/>
      <c r="H27" s="1391"/>
      <c r="I27" s="1391"/>
      <c r="J27" s="1391"/>
      <c r="K27" s="1391"/>
      <c r="L27" s="1391"/>
      <c r="M27" s="1391"/>
      <c r="N27" s="1391"/>
      <c r="O27" s="1391"/>
      <c r="P27" s="1391"/>
      <c r="Q27" s="1391"/>
      <c r="R27" s="1391"/>
      <c r="S27" s="1391"/>
      <c r="T27" s="1391"/>
      <c r="U27" s="1391"/>
      <c r="V27" s="1391"/>
      <c r="W27" s="1391"/>
      <c r="X27" s="1391"/>
      <c r="Y27" s="1391"/>
      <c r="Z27" s="1391"/>
      <c r="AA27" s="1391"/>
      <c r="AB27" s="1391"/>
      <c r="AC27" s="1391"/>
      <c r="AD27" s="1391"/>
      <c r="AE27" s="1391"/>
      <c r="AF27" s="1391"/>
      <c r="AG27" s="1391"/>
      <c r="AH27" s="1391"/>
      <c r="AI27" s="1391"/>
      <c r="AJ27" s="1391"/>
      <c r="AK27" s="1392"/>
      <c r="AL27" s="625"/>
    </row>
    <row r="28" spans="2:38" ht="21" customHeight="1">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5"/>
    </row>
    <row r="29" spans="2:38" ht="6" customHeight="1">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5"/>
    </row>
    <row r="36" ht="3.6" customHeight="1"/>
    <row r="37" hidden="1"/>
    <row r="38" hidden="1"/>
  </sheetData>
  <mergeCells count="19">
    <mergeCell ref="B3:W3"/>
    <mergeCell ref="X3:Y3"/>
    <mergeCell ref="F6:L6"/>
    <mergeCell ref="Q8:X8"/>
    <mergeCell ref="Y8:AK8"/>
    <mergeCell ref="Q10:X10"/>
    <mergeCell ref="Y10:AK10"/>
    <mergeCell ref="Q11:X11"/>
    <mergeCell ref="Y11:AK11"/>
    <mergeCell ref="Q9:X9"/>
    <mergeCell ref="Y9:AK9"/>
    <mergeCell ref="B26:AK26"/>
    <mergeCell ref="B27:AK27"/>
    <mergeCell ref="Q12:X12"/>
    <mergeCell ref="Y12:AK12"/>
    <mergeCell ref="B15:AK15"/>
    <mergeCell ref="B16:AK16"/>
    <mergeCell ref="B19:AK19"/>
    <mergeCell ref="B22:AK22"/>
  </mergeCells>
  <phoneticPr fontId="4"/>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7"/>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12" width="7.125" customWidth="1"/>
  </cols>
  <sheetData>
    <row r="1" spans="1:12">
      <c r="D1" s="118" t="s">
        <v>58</v>
      </c>
      <c r="E1" s="118" t="str">
        <f>D1</f>
        <v>D</v>
      </c>
      <c r="F1" s="118" t="s">
        <v>123</v>
      </c>
      <c r="G1" s="118" t="s">
        <v>59</v>
      </c>
      <c r="H1" s="118" t="str">
        <f>G1</f>
        <v>C</v>
      </c>
      <c r="I1" s="118" t="s">
        <v>124</v>
      </c>
      <c r="J1" s="118" t="s">
        <v>59</v>
      </c>
      <c r="K1" s="118" t="str">
        <f>J1</f>
        <v>C</v>
      </c>
      <c r="L1" s="118" t="s">
        <v>124</v>
      </c>
    </row>
    <row r="2" spans="1:12">
      <c r="D2" s="70"/>
      <c r="E2" s="70"/>
      <c r="F2" s="70"/>
      <c r="G2" s="70"/>
      <c r="H2" s="70"/>
      <c r="I2" s="70"/>
      <c r="J2" s="70"/>
      <c r="K2" s="70"/>
      <c r="L2" s="70"/>
    </row>
    <row r="3" spans="1:12">
      <c r="A3" t="s">
        <v>63</v>
      </c>
      <c r="D3" s="88">
        <v>0</v>
      </c>
      <c r="E3" s="88"/>
      <c r="F3" s="88"/>
      <c r="G3" s="88">
        <v>1</v>
      </c>
      <c r="H3" s="88"/>
      <c r="I3" s="88"/>
      <c r="J3" s="88">
        <v>2</v>
      </c>
      <c r="K3" s="88"/>
      <c r="L3" s="88"/>
    </row>
    <row r="4" spans="1:12">
      <c r="C4" s="68" t="s">
        <v>84</v>
      </c>
      <c r="D4" s="89" t="s">
        <v>62</v>
      </c>
      <c r="E4" s="107" t="s">
        <v>41</v>
      </c>
      <c r="F4" s="107" t="s">
        <v>119</v>
      </c>
      <c r="G4" s="89" t="s">
        <v>62</v>
      </c>
      <c r="H4" s="107" t="s">
        <v>41</v>
      </c>
      <c r="I4" s="107" t="s">
        <v>119</v>
      </c>
      <c r="J4" s="107" t="s">
        <v>62</v>
      </c>
      <c r="K4" s="107" t="s">
        <v>41</v>
      </c>
      <c r="L4" s="107" t="s">
        <v>119</v>
      </c>
    </row>
    <row r="5" spans="1:12">
      <c r="A5" s="71"/>
      <c r="B5" s="95" t="s">
        <v>67</v>
      </c>
      <c r="C5" s="90"/>
      <c r="D5" s="106">
        <f>'2_区分12加算額計算表'!$D$9</f>
        <v>0</v>
      </c>
      <c r="E5" s="108">
        <f>'2_区分12加算額計算表'!$E$9</f>
        <v>0</v>
      </c>
      <c r="F5" s="108">
        <f>'2_区分12加算額計算表'!$H$9</f>
        <v>0</v>
      </c>
      <c r="G5" s="106">
        <f>'2_区分12加算額計算表'!$D$10</f>
        <v>0</v>
      </c>
      <c r="H5" s="108">
        <f>'2_区分12加算額計算表'!$E$10</f>
        <v>0</v>
      </c>
      <c r="I5" s="108">
        <f>'2_区分12加算額計算表'!$H$10</f>
        <v>0</v>
      </c>
      <c r="J5" s="108">
        <f>'2_区分12加算額計算表'!$D$11</f>
        <v>0</v>
      </c>
      <c r="K5" s="108">
        <f>'2_区分12加算額計算表'!$E$11</f>
        <v>0</v>
      </c>
      <c r="L5" s="108">
        <f>'2_区分12加算額計算表'!$H$11</f>
        <v>0</v>
      </c>
    </row>
    <row r="6" spans="1:12">
      <c r="A6" s="115" t="e">
        <f>VLOOKUP('2_区分12加算額計算表'!$D$5,【リスト】!$F$2:$G$5,2,TRUE)</f>
        <v>#N/A</v>
      </c>
      <c r="B6" s="96" t="s">
        <v>117</v>
      </c>
      <c r="C6" s="91"/>
      <c r="D6" s="109" t="e">
        <f>VLOOKUP($A6&amp;D$1,単価[],単価!$G$1,FALSE)*加算率a</f>
        <v>#N/A</v>
      </c>
      <c r="E6" s="111"/>
      <c r="F6" s="111"/>
      <c r="G6" s="109" t="e">
        <f>VLOOKUP($A6&amp;G$1,単価[],単価!$G$1,FALSE)*加算率a</f>
        <v>#N/A</v>
      </c>
      <c r="H6" s="111"/>
      <c r="I6" s="111"/>
      <c r="J6" s="109" t="e">
        <f>VLOOKUP($A6&amp;J$1,単価[],単価!$G$1,FALSE)*加算率a</f>
        <v>#N/A</v>
      </c>
      <c r="K6" s="111"/>
      <c r="L6" s="111"/>
    </row>
    <row r="7" spans="1:12">
      <c r="A7" s="115" t="e">
        <f>A6</f>
        <v>#N/A</v>
      </c>
      <c r="B7" s="97" t="s">
        <v>118</v>
      </c>
      <c r="C7" s="92"/>
      <c r="D7" s="110"/>
      <c r="E7" s="112" t="e">
        <f>VLOOKUP($A7&amp;E$1,単価[],単価!$I$1,FALSE)*加算率a</f>
        <v>#N/A</v>
      </c>
      <c r="F7" s="111"/>
      <c r="G7" s="110"/>
      <c r="H7" s="112" t="e">
        <f>VLOOKUP($A7&amp;H$1,単価[],単価!$I$1,FALSE)*加算率a</f>
        <v>#N/A</v>
      </c>
      <c r="I7" s="111"/>
      <c r="J7" s="113"/>
      <c r="K7" s="112" t="e">
        <f>VLOOKUP($A7&amp;K$1,単価[],単価!$I$1,FALSE)*加算率a</f>
        <v>#N/A</v>
      </c>
      <c r="L7" s="111"/>
    </row>
    <row r="8" spans="1:12">
      <c r="A8" s="115" t="e">
        <f>A7</f>
        <v>#N/A</v>
      </c>
      <c r="B8" s="97" t="s">
        <v>120</v>
      </c>
      <c r="C8" s="92"/>
      <c r="D8" s="110"/>
      <c r="E8" s="113"/>
      <c r="F8" s="112" t="e">
        <f>VLOOKUP($A8&amp;F$1,単価[],単価!$K$1,FALSE)*加算率a</f>
        <v>#N/A</v>
      </c>
      <c r="G8" s="110"/>
      <c r="H8" s="113"/>
      <c r="I8" s="154" t="e">
        <f>IF($C$9=1,VLOOKUP($A8&amp;I$1,単価[],単価!$M$1,FALSE)*加算率a,VLOOKUP($A8&amp;I$1,単価[],単価!$K$1,FALSE)*加算率a)</f>
        <v>#N/A</v>
      </c>
      <c r="J8" s="113"/>
      <c r="K8" s="113"/>
      <c r="L8" s="112" t="e">
        <f>VLOOKUP($A8&amp;L$1,単価[],単価!$K$1,FALSE)*加算率a</f>
        <v>#N/A</v>
      </c>
    </row>
    <row r="9" spans="1:12">
      <c r="A9" s="115" t="e">
        <f>A8</f>
        <v>#N/A</v>
      </c>
      <c r="B9" s="97" t="s">
        <v>64</v>
      </c>
      <c r="C9" s="92">
        <f>IF('2_区分12加算額計算表'!$F$16&lt;&gt;"",1,0)</f>
        <v>0</v>
      </c>
      <c r="D9" s="110"/>
      <c r="E9" s="113"/>
      <c r="F9" s="113"/>
      <c r="G9" s="112" t="e">
        <f>VLOOKUP($A9&amp;G$1,単価[],単価!$O$1,FALSE)*加算率a*$C9</f>
        <v>#N/A</v>
      </c>
      <c r="H9" s="112" t="e">
        <f>VLOOKUP($A9&amp;H$1,単価[],単価!$O$1,FALSE)*加算率a*$C9</f>
        <v>#N/A</v>
      </c>
      <c r="I9" s="113"/>
      <c r="J9" s="113"/>
      <c r="K9" s="113"/>
      <c r="L9" s="113"/>
    </row>
    <row r="10" spans="1:12">
      <c r="A10" s="115" t="e">
        <f>A9</f>
        <v>#N/A</v>
      </c>
      <c r="B10" s="97" t="s">
        <v>125</v>
      </c>
      <c r="C10" s="92">
        <f>IF('2_区分12加算額計算表'!$F$17&lt;&gt;"",1,0)</f>
        <v>0</v>
      </c>
      <c r="D10" s="112" t="e">
        <f>ROUNDDOWN(SUM(D6:D7)*VLOOKUP($A10&amp;D$1,単価[],単価!$Q$1,FALSE),-1)*-1*$C10</f>
        <v>#N/A</v>
      </c>
      <c r="E10" s="112" t="e">
        <f>ROUNDDOWN(SUM(E6:E7)*VLOOKUP($A10&amp;E$1,単価[],単価!$Q$1,FALSE),-1)*-1*$C10</f>
        <v>#N/A</v>
      </c>
      <c r="F10" s="113"/>
      <c r="G10" s="112" t="e">
        <f>ROUNDDOWN(SUM(G6:G7)*VLOOKUP($A10&amp;G$1,単価[],単価!$Q$1,FALSE),-1)*-1*$C10</f>
        <v>#N/A</v>
      </c>
      <c r="H10" s="112" t="e">
        <f>ROUNDDOWN(SUM(H6:H7)*VLOOKUP($A10&amp;H$1,単価[],単価!$Q$1,FALSE),-1)*-1*$C10</f>
        <v>#N/A</v>
      </c>
      <c r="I10" s="113"/>
      <c r="J10" s="112" t="e">
        <f>ROUNDDOWN(SUM(J6:J7)*VLOOKUP($A10&amp;J$1,単価[],単価!$Q$1,FALSE),-1)*-1*$C10</f>
        <v>#N/A</v>
      </c>
      <c r="K10" s="112" t="e">
        <f>ROUNDDOWN(SUM(K6:K7)*VLOOKUP($A10&amp;K$1,単価[],単価!$Q$1,FALSE),-1)*-1*$C10</f>
        <v>#N/A</v>
      </c>
      <c r="L10" s="113"/>
    </row>
    <row r="11" spans="1:12">
      <c r="A11" s="115" t="e">
        <f>A7</f>
        <v>#N/A</v>
      </c>
      <c r="B11" s="97" t="s">
        <v>126</v>
      </c>
      <c r="C11" s="92">
        <f>IF('2_区分12加算額計算表'!$F$18&lt;&gt;"",1,0)</f>
        <v>0</v>
      </c>
      <c r="D11" s="112" t="e">
        <f>VLOOKUP($A11&amp;D$1,単価[],単価!$R$1,FALSE)*加算率a*-1*$C11</f>
        <v>#N/A</v>
      </c>
      <c r="E11" s="112" t="e">
        <f>VLOOKUP($A11&amp;E$1,単価[],単価!$R$1,FALSE)*加算率a*-1*$C11</f>
        <v>#N/A</v>
      </c>
      <c r="F11" s="113"/>
      <c r="G11" s="112" t="e">
        <f>VLOOKUP($A11&amp;G$1,単価[],単価!$R$1,FALSE)*加算率a*-1*$C11</f>
        <v>#N/A</v>
      </c>
      <c r="H11" s="112" t="e">
        <f>VLOOKUP($A11&amp;H$1,単価[],単価!$R$1,FALSE)*加算率a*-1*$C11</f>
        <v>#N/A</v>
      </c>
      <c r="I11" s="113"/>
      <c r="J11" s="112" t="e">
        <f>VLOOKUP($A11&amp;J$1,単価[],単価!$R$1,FALSE)*加算率a*-1*$C11</f>
        <v>#N/A</v>
      </c>
      <c r="K11" s="112" t="e">
        <f>VLOOKUP($A11&amp;K$1,単価[],単価!$R$1,FALSE)*加算率a*-1*$C11</f>
        <v>#N/A</v>
      </c>
      <c r="L11" s="113"/>
    </row>
    <row r="12" spans="1:12">
      <c r="A12" s="115">
        <f>IF('2_区分12加算額計算表'!$F$19=【リスト】!$D$2,1,IF('2_区分12加算額計算表'!$F$19=【リスト】!$D$3,2,IF('2_区分12加算額計算表'!$F$19=【リスト】!$D$4,3,0)))</f>
        <v>0</v>
      </c>
      <c r="B12" s="98" t="s">
        <v>65</v>
      </c>
      <c r="C12" s="93">
        <f>IF('2_区分12加算額計算表'!$F$19&lt;&gt;"",1,0)</f>
        <v>0</v>
      </c>
      <c r="D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E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F12" s="113"/>
      <c r="G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H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I12" s="113"/>
      <c r="J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K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L12" s="113"/>
    </row>
    <row r="13" spans="1:12">
      <c r="A13" s="115" t="e">
        <f>A11</f>
        <v>#N/A</v>
      </c>
      <c r="B13" s="97" t="s">
        <v>85</v>
      </c>
      <c r="C13" s="92" t="str">
        <f>IF('2_区分12加算額計算表'!$F$21=【リスト】!$E$2,0,IF('2_区分12加算額計算表'!$F$21=【リスト】!$E$3,1,IF('2_区分12加算額計算表'!$F$21=【リスト】!$E$4,2,IF('2_区分12加算額計算表'!$F$21=【リスト】!$E$5,3,"Q"))))</f>
        <v>Q</v>
      </c>
      <c r="D13" s="112">
        <f>IF($C13="Q",0,ROUNDDOWN(SUM(D6:D9)*VLOOKUP($A13&amp;D$1,単価[],単価!$T$1+$C13,FALSE),-1))*-1</f>
        <v>0</v>
      </c>
      <c r="E13" s="112">
        <f>IF($C13="Q",0,ROUNDDOWN(SUM(E6:E9)*VLOOKUP($A13&amp;E$1,単価[],単価!$T$1+$C13,FALSE),-1))*-1</f>
        <v>0</v>
      </c>
      <c r="F13" s="112">
        <f>IF($C13="Q",0,ROUNDDOWN(SUM(F6:F9)*VLOOKUP($A13&amp;F$1,単価[],単価!$T$1+$C13,FALSE),-1))*-1</f>
        <v>0</v>
      </c>
      <c r="G13" s="112">
        <f>IF($C13="Q",0,ROUNDDOWN(SUM(G6:G9)*VLOOKUP($A13&amp;G$1,単価[],単価!$T$1+$C13,FALSE),-1))*-1</f>
        <v>0</v>
      </c>
      <c r="H13" s="112">
        <f>IF($C13="Q",0,ROUNDDOWN(SUM(H6:H9)*VLOOKUP($A13&amp;H$1,単価[],単価!$T$1+$C13,FALSE),-1))*-1</f>
        <v>0</v>
      </c>
      <c r="I13" s="112">
        <f>IF($C13="Q",0,ROUNDDOWN(SUM(I6:I9)*VLOOKUP($A13&amp;I$1,単価[],単価!$T$1+$C13,FALSE),-1))*-1</f>
        <v>0</v>
      </c>
      <c r="J13" s="112">
        <f>IF($C13="Q",0,ROUNDDOWN(SUM(J6:J9)*VLOOKUP($A13&amp;J$1,単価[],単価!$T$1+$C13,FALSE),-1))*-1</f>
        <v>0</v>
      </c>
      <c r="K13" s="112">
        <f>IF($C13="Q",0,ROUNDDOWN(SUM(K6:K9)*VLOOKUP($A13&amp;K$1,単価[],単価!$T$1+$C13,FALSE),-1))*-1</f>
        <v>0</v>
      </c>
      <c r="L13" s="112">
        <f>IF($C13="Q",0,ROUNDDOWN(SUM(L6:L9)*VLOOKUP($A13&amp;L$1,単価[],単価!$T$1+$C13,FALSE),-1))*-1</f>
        <v>0</v>
      </c>
    </row>
    <row r="14" spans="1:12">
      <c r="A14" s="116"/>
      <c r="B14" s="95" t="s">
        <v>68</v>
      </c>
      <c r="C14" s="90"/>
      <c r="D14" s="119" t="e">
        <f t="shared" ref="D14:L14" si="0">SUM(D6:D13)</f>
        <v>#N/A</v>
      </c>
      <c r="E14" s="119" t="e">
        <f t="shared" si="0"/>
        <v>#N/A</v>
      </c>
      <c r="F14" s="119" t="e">
        <f t="shared" si="0"/>
        <v>#N/A</v>
      </c>
      <c r="G14" s="119" t="e">
        <f t="shared" si="0"/>
        <v>#N/A</v>
      </c>
      <c r="H14" s="119" t="e">
        <f t="shared" si="0"/>
        <v>#N/A</v>
      </c>
      <c r="I14" s="119" t="e">
        <f t="shared" si="0"/>
        <v>#N/A</v>
      </c>
      <c r="J14" s="119" t="e">
        <f t="shared" si="0"/>
        <v>#N/A</v>
      </c>
      <c r="K14" s="119" t="e">
        <f t="shared" si="0"/>
        <v>#N/A</v>
      </c>
      <c r="L14" s="119" t="e">
        <f t="shared" si="0"/>
        <v>#N/A</v>
      </c>
    </row>
    <row r="15" spans="1:12">
      <c r="B15" s="99" t="s">
        <v>69</v>
      </c>
      <c r="C15" s="94"/>
      <c r="D15" s="119" t="e">
        <f t="shared" ref="D15:L15" si="1">D$5*D14</f>
        <v>#N/A</v>
      </c>
      <c r="E15" s="120" t="e">
        <f t="shared" si="1"/>
        <v>#N/A</v>
      </c>
      <c r="F15" s="120" t="e">
        <f t="shared" si="1"/>
        <v>#N/A</v>
      </c>
      <c r="G15" s="119" t="e">
        <f t="shared" si="1"/>
        <v>#N/A</v>
      </c>
      <c r="H15" s="120" t="e">
        <f t="shared" si="1"/>
        <v>#N/A</v>
      </c>
      <c r="I15" s="120" t="e">
        <f t="shared" si="1"/>
        <v>#N/A</v>
      </c>
      <c r="J15" s="120" t="e">
        <f t="shared" si="1"/>
        <v>#N/A</v>
      </c>
      <c r="K15" s="120" t="e">
        <f t="shared" si="1"/>
        <v>#N/A</v>
      </c>
      <c r="L15" s="120" t="e">
        <f t="shared" si="1"/>
        <v>#N/A</v>
      </c>
    </row>
    <row r="16" spans="1:12">
      <c r="A16" s="116"/>
    </row>
    <row r="17" spans="1:12">
      <c r="A17" s="116" t="s">
        <v>70</v>
      </c>
      <c r="D17" s="122"/>
      <c r="E17" s="122"/>
      <c r="F17" s="122"/>
      <c r="G17" s="122"/>
      <c r="H17" s="122"/>
      <c r="I17" s="122"/>
      <c r="J17" s="122"/>
      <c r="K17" s="122"/>
      <c r="L17" s="122"/>
    </row>
    <row r="18" spans="1:12">
      <c r="A18" s="115" t="e">
        <f t="shared" ref="A18:C25" si="2">A6</f>
        <v>#N/A</v>
      </c>
      <c r="B18" s="100" t="str">
        <f t="shared" si="2"/>
        <v>処遇改善等加算（標準時間）単価</v>
      </c>
      <c r="C18" s="103">
        <f t="shared" si="2"/>
        <v>0</v>
      </c>
      <c r="D18" s="109" t="e">
        <f>ROUNDDOWN(VLOOKUP($A18&amp;D$1,単価[],単価!$G$1,FALSE)*(加算率b+VLOOKUP($A18&amp;D$1,単価[],単価!$H$1,FALSE)),-1)</f>
        <v>#N/A</v>
      </c>
      <c r="E18" s="111"/>
      <c r="F18" s="111"/>
      <c r="G18" s="109" t="e">
        <f>ROUNDDOWN(VLOOKUP($A18&amp;G$1,単価[],単価!$G$1,FALSE)*(加算率b+VLOOKUP($A18&amp;G$1,単価[],単価!$H$1,FALSE)),-1)</f>
        <v>#N/A</v>
      </c>
      <c r="H18" s="111"/>
      <c r="I18" s="111"/>
      <c r="J18" s="109" t="e">
        <f>ROUNDDOWN(VLOOKUP($A18&amp;J$1,単価[],単価!$G$1,FALSE)*(加算率b+VLOOKUP($A18&amp;J$1,単価[],単価!$H$1,FALSE)),-1)</f>
        <v>#N/A</v>
      </c>
      <c r="K18" s="111"/>
      <c r="L18" s="111"/>
    </row>
    <row r="19" spans="1:12">
      <c r="A19" s="115" t="e">
        <f t="shared" si="2"/>
        <v>#N/A</v>
      </c>
      <c r="B19" s="101" t="str">
        <f t="shared" si="2"/>
        <v>処遇改善等加算（短時間）単価</v>
      </c>
      <c r="C19" s="104">
        <f t="shared" si="2"/>
        <v>0</v>
      </c>
      <c r="D19" s="110"/>
      <c r="E19" s="112" t="e">
        <f>ROUNDDOWN(VLOOKUP($A19&amp;E$1,単価[],単価!$I$1,FALSE)*(加算率b+VLOOKUP($A19&amp;E$1,単価[],単価!$J$1,FALSE)),-1)</f>
        <v>#N/A</v>
      </c>
      <c r="F19" s="111"/>
      <c r="G19" s="110"/>
      <c r="H19" s="112" t="e">
        <f>ROUNDDOWN(VLOOKUP($A19&amp;H$1,単価[],単価!$I$1,FALSE)*(加算率b+VLOOKUP($A19&amp;H$1,単価[],単価!$J$1,FALSE)),-1)</f>
        <v>#N/A</v>
      </c>
      <c r="I19" s="111"/>
      <c r="J19" s="113"/>
      <c r="K19" s="112" t="e">
        <f>ROUNDDOWN(VLOOKUP($A19&amp;K$1,単価[],単価!$I$1,FALSE)*(加算率b+VLOOKUP($A19&amp;K$1,単価[],単価!$J$1,FALSE)),-1)</f>
        <v>#N/A</v>
      </c>
      <c r="L19" s="111"/>
    </row>
    <row r="20" spans="1:12">
      <c r="A20" s="115" t="e">
        <f t="shared" si="2"/>
        <v>#N/A</v>
      </c>
      <c r="B20" s="101" t="str">
        <f t="shared" si="2"/>
        <v>障害児保育加算</v>
      </c>
      <c r="C20" s="104">
        <f t="shared" si="2"/>
        <v>0</v>
      </c>
      <c r="D20" s="110"/>
      <c r="E20" s="113"/>
      <c r="F20" s="112" t="e">
        <f>ROUNDDOWN(VLOOKUP($A20&amp;F$1,単価[],単価!$K$1,FALSE)*(加算率b+VLOOKUP($A20&amp;F$1,単価[],単価!$L$1,FALSE)),-1)</f>
        <v>#N/A</v>
      </c>
      <c r="G20" s="110"/>
      <c r="H20" s="113"/>
      <c r="I20" s="154" t="e">
        <f>ROUNDDOWN(IF($C$21=1,VLOOKUP($A20&amp;I$1,単価[],単価!$M$1,FALSE)*(加算率b+VLOOKUP($A20&amp;I$1,単価[],単価!$N$1,FALSE)),VLOOKUP($A20&amp;I$1,単価[],単価!$K$1,FALSE)*(加算率b+VLOOKUP($A20&amp;I$1,単価[],単価!$L$1,FALSE))),-1)</f>
        <v>#N/A</v>
      </c>
      <c r="J20" s="113"/>
      <c r="K20" s="113"/>
      <c r="L20" s="112" t="e">
        <f>ROUNDDOWN(VLOOKUP($A20&amp;L$1,単価[],単価!$K$1,FALSE)*(加算率b+VLOOKUP($A20&amp;L$1,単価[],単価!$L$1,FALSE)),-1)</f>
        <v>#N/A</v>
      </c>
    </row>
    <row r="21" spans="1:12">
      <c r="A21" s="115" t="e">
        <f t="shared" si="2"/>
        <v>#N/A</v>
      </c>
      <c r="B21" s="101" t="str">
        <f t="shared" si="2"/>
        <v>1歳児配置改善加算単価</v>
      </c>
      <c r="C21" s="104">
        <f t="shared" si="2"/>
        <v>0</v>
      </c>
      <c r="D21" s="110"/>
      <c r="E21" s="113"/>
      <c r="F21" s="113"/>
      <c r="G21" s="112" t="e">
        <f>ROUNDDOWN(VLOOKUP($A21&amp;G$1,単価[],単価!$O$1,FALSE)*(加算率b+VLOOKUP($A21&amp;G$1,単価[],単価!$P$1,FALSE)),-1)*$C21</f>
        <v>#N/A</v>
      </c>
      <c r="H21" s="112" t="e">
        <f>ROUNDDOWN(VLOOKUP($A21&amp;H$1,単価[],単価!$O$1,FALSE)*(加算率b+VLOOKUP($A21&amp;H$1,単価[],単価!$P$1,FALSE)),-1)*$C21</f>
        <v>#N/A</v>
      </c>
      <c r="I21" s="113"/>
      <c r="J21" s="113"/>
      <c r="K21" s="113"/>
      <c r="L21" s="113"/>
    </row>
    <row r="22" spans="1:12">
      <c r="A22" s="115" t="e">
        <f t="shared" si="2"/>
        <v>#N/A</v>
      </c>
      <c r="B22" s="101" t="str">
        <f t="shared" si="2"/>
        <v>食事の提供方法に関する調整</v>
      </c>
      <c r="C22" s="104">
        <f t="shared" si="2"/>
        <v>0</v>
      </c>
      <c r="D22" s="112" t="e">
        <f>ROUNDDOWN(SUM(D18:D19)*VLOOKUP($A22&amp;D$1,単価[],単価!$Q$1,FALSE),-1)*-1*$C22</f>
        <v>#N/A</v>
      </c>
      <c r="E22" s="112" t="e">
        <f>ROUNDDOWN(SUM(E18:E19)*VLOOKUP($A22&amp;E$1,単価[],単価!$Q$1,FALSE),-1)*-1*$C22</f>
        <v>#N/A</v>
      </c>
      <c r="F22" s="113"/>
      <c r="G22" s="112" t="e">
        <f>ROUNDDOWN(SUM(G18:G19)*VLOOKUP($A22&amp;G$1,単価[],単価!$Q$1,FALSE),-1)*-1*$C22</f>
        <v>#N/A</v>
      </c>
      <c r="H22" s="112" t="e">
        <f>ROUNDDOWN(SUM(H18:H19)*VLOOKUP($A22&amp;H$1,単価[],単価!$Q$1,FALSE),-1)*-1*$C22</f>
        <v>#N/A</v>
      </c>
      <c r="I22" s="113"/>
      <c r="J22" s="112" t="e">
        <f>ROUNDDOWN(SUM(J18:J19)*VLOOKUP($A22&amp;J$1,単価[],単価!$Q$1,FALSE),-1)*-1*$C22</f>
        <v>#N/A</v>
      </c>
      <c r="K22" s="112" t="e">
        <f>ROUNDDOWN(SUM(K18:K19)*VLOOKUP($A22&amp;K$1,単価[],単価!$Q$1,FALSE),-1)*-1*$C22</f>
        <v>#N/A</v>
      </c>
      <c r="L22" s="113"/>
    </row>
    <row r="23" spans="1:12">
      <c r="A23" s="115" t="e">
        <f t="shared" si="2"/>
        <v>#N/A</v>
      </c>
      <c r="B23" s="101" t="str">
        <f t="shared" si="2"/>
        <v>管理者を配置していない場合の調整</v>
      </c>
      <c r="C23" s="104">
        <f t="shared" si="2"/>
        <v>0</v>
      </c>
      <c r="D23" s="112" t="e">
        <f>ROUNDDOWN(VLOOKUP($A23&amp;D$1,単価[],単価!$R$1,FALSE)*(加算率b+VLOOKUP($A23&amp;D$1,単価[],単価!$S$1,FALSE))*-1*$C23,-1)</f>
        <v>#N/A</v>
      </c>
      <c r="E23" s="112" t="e">
        <f>ROUNDDOWN(VLOOKUP($A23&amp;E$1,単価[],単価!$R$1,FALSE)*(加算率b+VLOOKUP($A23&amp;E$1,単価[],単価!$S$1,FALSE))*-1*$C23,-1)</f>
        <v>#N/A</v>
      </c>
      <c r="F23" s="113"/>
      <c r="G23" s="112" t="e">
        <f>ROUNDDOWN(VLOOKUP($A23&amp;G$1,単価[],単価!$R$1,FALSE)*(加算率b+VLOOKUP($A23&amp;G$1,単価[],単価!$S$1,FALSE))*-1*$C23,-1)</f>
        <v>#N/A</v>
      </c>
      <c r="H23" s="112" t="e">
        <f>ROUNDDOWN(VLOOKUP($A23&amp;H$1,単価[],単価!$R$1,FALSE)*(加算率b+VLOOKUP($A23&amp;H$1,単価[],単価!$S$1,FALSE))*-1*$C23,-1)</f>
        <v>#N/A</v>
      </c>
      <c r="I23" s="113"/>
      <c r="J23" s="112" t="e">
        <f>ROUNDDOWN(VLOOKUP($A23&amp;J$1,単価[],単価!$R$1,FALSE)*(加算率b+VLOOKUP($A23&amp;J$1,単価[],単価!$S$1,FALSE))*-1*$C23,-1)</f>
        <v>#N/A</v>
      </c>
      <c r="K23" s="112" t="e">
        <f>ROUNDDOWN(VLOOKUP($A23&amp;K$1,単価[],単価!$R$1,FALSE)*(加算率b+VLOOKUP($A23&amp;K$1,単価[],単価!$S$1,FALSE))*-1*$C23,-1)</f>
        <v>#N/A</v>
      </c>
      <c r="L23" s="113"/>
    </row>
    <row r="24" spans="1:12">
      <c r="A24" s="115">
        <f t="shared" si="2"/>
        <v>0</v>
      </c>
      <c r="B24" s="102" t="str">
        <f t="shared" si="2"/>
        <v>栄養管理加算単価</v>
      </c>
      <c r="C24" s="105">
        <f t="shared" si="2"/>
        <v>0</v>
      </c>
      <c r="D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E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F24" s="113"/>
      <c r="G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H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I24" s="113"/>
      <c r="J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K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L24" s="113"/>
    </row>
    <row r="25" spans="1:12">
      <c r="A25" s="115" t="e">
        <f t="shared" si="2"/>
        <v>#N/A</v>
      </c>
      <c r="B25" s="97" t="str">
        <f t="shared" si="2"/>
        <v>土曜閉所減算単価</v>
      </c>
      <c r="C25" s="92" t="str">
        <f t="shared" si="2"/>
        <v>Q</v>
      </c>
      <c r="D25" s="112">
        <f>IF($C25="Q",0,ROUNDDOWN(SUM(D18:D21)*VLOOKUP($A25&amp;D$1,単価[],単価!$T$1+$C25,FALSE),-1))*-1</f>
        <v>0</v>
      </c>
      <c r="E25" s="112">
        <f>IF($C25="Q",0,ROUNDDOWN(SUM(E18:E21)*VLOOKUP($A25&amp;E$1,単価[],単価!$T$1+$C25,FALSE),-1))*-1</f>
        <v>0</v>
      </c>
      <c r="F25" s="112">
        <f>IF($C25="Q",0,ROUNDDOWN(SUM(F18:F21)*VLOOKUP($A25&amp;F$1,単価[],単価!$T$1+$C25,FALSE),-1))*-1</f>
        <v>0</v>
      </c>
      <c r="G25" s="112">
        <f>IF($C25="Q",0,ROUNDDOWN(SUM(G18:G21)*VLOOKUP($A25&amp;G$1,単価[],単価!$T$1+$C25,FALSE),-1))*-1</f>
        <v>0</v>
      </c>
      <c r="H25" s="112">
        <f>IF($C25="Q",0,ROUNDDOWN(SUM(H18:H21)*VLOOKUP($A25&amp;H$1,単価[],単価!$T$1+$C25,FALSE),-1))*-1</f>
        <v>0</v>
      </c>
      <c r="I25" s="112">
        <f>IF($C25="Q",0,ROUNDDOWN(SUM(I18:I21)*VLOOKUP($A25&amp;I$1,単価[],単価!$T$1+$C25,FALSE),-1))*-1</f>
        <v>0</v>
      </c>
      <c r="J25" s="112">
        <f>IF($C25="Q",0,ROUNDDOWN(SUM(J18:J21)*VLOOKUP($A25&amp;J$1,単価[],単価!$T$1+$C25,FALSE),-1))*-1</f>
        <v>0</v>
      </c>
      <c r="K25" s="112">
        <f>IF($C25="Q",0,ROUNDDOWN(SUM(K18:K21)*VLOOKUP($A25&amp;K$1,単価[],単価!$T$1+$C25,FALSE),-1))*-1</f>
        <v>0</v>
      </c>
      <c r="L25" s="112">
        <f>IF($C25="Q",0,ROUNDDOWN(SUM(L18:L21)*VLOOKUP($A25&amp;L$1,単価[],単価!$T$1+$C25,FALSE),-1))*-1</f>
        <v>0</v>
      </c>
    </row>
    <row r="26" spans="1:12">
      <c r="B26" s="75" t="str">
        <f>B14</f>
        <v>単価計（②）</v>
      </c>
      <c r="C26" s="77"/>
      <c r="D26" s="119" t="e">
        <f t="shared" ref="D26:L26" si="3">SUM(D18:D25)</f>
        <v>#N/A</v>
      </c>
      <c r="E26" s="119" t="e">
        <f t="shared" si="3"/>
        <v>#N/A</v>
      </c>
      <c r="F26" s="119" t="e">
        <f t="shared" si="3"/>
        <v>#N/A</v>
      </c>
      <c r="G26" s="119" t="e">
        <f t="shared" si="3"/>
        <v>#N/A</v>
      </c>
      <c r="H26" s="119" t="e">
        <f t="shared" si="3"/>
        <v>#N/A</v>
      </c>
      <c r="I26" s="119" t="e">
        <f t="shared" si="3"/>
        <v>#N/A</v>
      </c>
      <c r="J26" s="119" t="e">
        <f t="shared" si="3"/>
        <v>#N/A</v>
      </c>
      <c r="K26" s="119" t="e">
        <f t="shared" si="3"/>
        <v>#N/A</v>
      </c>
      <c r="L26" s="119" t="e">
        <f t="shared" si="3"/>
        <v>#N/A</v>
      </c>
    </row>
    <row r="27" spans="1:12">
      <c r="B27" s="75" t="str">
        <f>B15</f>
        <v>月額（①×②）</v>
      </c>
      <c r="C27" s="77"/>
      <c r="D27" s="119" t="e">
        <f t="shared" ref="D27:L27" si="4">D$5*D26</f>
        <v>#N/A</v>
      </c>
      <c r="E27" s="120" t="e">
        <f t="shared" si="4"/>
        <v>#N/A</v>
      </c>
      <c r="F27" s="119" t="e">
        <f t="shared" si="4"/>
        <v>#N/A</v>
      </c>
      <c r="G27" s="119" t="e">
        <f t="shared" si="4"/>
        <v>#N/A</v>
      </c>
      <c r="H27" s="120" t="e">
        <f t="shared" si="4"/>
        <v>#N/A</v>
      </c>
      <c r="I27" s="119" t="e">
        <f t="shared" si="4"/>
        <v>#N/A</v>
      </c>
      <c r="J27" s="120" t="e">
        <f t="shared" si="4"/>
        <v>#N/A</v>
      </c>
      <c r="K27" s="120" t="e">
        <f t="shared" si="4"/>
        <v>#N/A</v>
      </c>
      <c r="L27" s="119" t="e">
        <f t="shared" si="4"/>
        <v>#N/A</v>
      </c>
    </row>
  </sheetData>
  <phoneticPr fontId="4"/>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AC79"/>
  <sheetViews>
    <sheetView zoomScale="70" zoomScaleNormal="70" workbookViewId="0"/>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0" width="7.375" style="2" customWidth="1"/>
    <col min="11" max="14" width="7.375" customWidth="1"/>
    <col min="15" max="16" width="7.375" style="2" customWidth="1"/>
    <col min="17" max="19" width="7.375" customWidth="1"/>
    <col min="24" max="24" width="1.625" style="2"/>
    <col min="25" max="25" width="11.625" style="2" customWidth="1"/>
    <col min="26" max="26" width="4.375" style="2" customWidth="1"/>
    <col min="27" max="29" width="7.5" style="2" customWidth="1"/>
  </cols>
  <sheetData>
    <row r="1" spans="1:29">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Z1" s="2">
        <f>COLUMNS($Z:Z)</f>
        <v>1</v>
      </c>
      <c r="AA1" s="2">
        <f>COLUMNS($Z:AA)</f>
        <v>2</v>
      </c>
      <c r="AB1" s="2">
        <f>COLUMNS($Z:AB)</f>
        <v>3</v>
      </c>
      <c r="AC1" s="2">
        <f>COLUMNS($Z:AC)</f>
        <v>4</v>
      </c>
    </row>
    <row r="2" spans="1:29">
      <c r="B2" s="1"/>
      <c r="F2" s="2" t="s">
        <v>86</v>
      </c>
      <c r="G2" s="2" t="s">
        <v>87</v>
      </c>
      <c r="H2" s="2" t="s">
        <v>88</v>
      </c>
      <c r="I2" s="2" t="s">
        <v>89</v>
      </c>
      <c r="J2" s="2" t="s">
        <v>90</v>
      </c>
      <c r="K2" s="2" t="s">
        <v>91</v>
      </c>
      <c r="L2" s="2" t="s">
        <v>92</v>
      </c>
      <c r="M2" s="2" t="s">
        <v>93</v>
      </c>
      <c r="N2" s="2" t="s">
        <v>94</v>
      </c>
      <c r="O2" s="2" t="s">
        <v>95</v>
      </c>
      <c r="P2" s="2" t="s">
        <v>96</v>
      </c>
      <c r="Q2" t="s">
        <v>97</v>
      </c>
      <c r="R2" t="s">
        <v>98</v>
      </c>
      <c r="S2" t="s">
        <v>99</v>
      </c>
      <c r="T2" t="s">
        <v>100</v>
      </c>
      <c r="U2" t="s">
        <v>101</v>
      </c>
      <c r="V2" t="s">
        <v>102</v>
      </c>
      <c r="W2" t="s">
        <v>103</v>
      </c>
      <c r="Z2" s="2" t="s">
        <v>86</v>
      </c>
      <c r="AA2" s="2" t="s">
        <v>87</v>
      </c>
      <c r="AB2" s="2" t="s">
        <v>88</v>
      </c>
      <c r="AC2" s="2" t="s">
        <v>89</v>
      </c>
    </row>
    <row r="3" spans="1:29">
      <c r="B3" s="3" t="s">
        <v>0</v>
      </c>
      <c r="C3" s="3"/>
      <c r="D3" s="3"/>
      <c r="E3" s="3"/>
      <c r="F3" s="3"/>
      <c r="G3" s="3"/>
      <c r="H3" s="3"/>
      <c r="I3" s="3"/>
      <c r="J3" s="3"/>
      <c r="K3" s="3"/>
      <c r="L3" s="3"/>
      <c r="M3" s="3"/>
      <c r="N3" s="3"/>
      <c r="O3" s="3"/>
      <c r="P3" s="3"/>
      <c r="Q3" s="3"/>
      <c r="R3" s="3"/>
      <c r="S3" s="3"/>
      <c r="T3" s="3"/>
      <c r="U3" s="3"/>
      <c r="V3" s="3"/>
      <c r="W3" s="3"/>
      <c r="Y3" s="4"/>
      <c r="Z3" s="4"/>
      <c r="AA3" s="4"/>
      <c r="AB3" s="4"/>
      <c r="AC3" s="4"/>
    </row>
    <row r="4" spans="1:29">
      <c r="B4" s="2" t="s">
        <v>1</v>
      </c>
      <c r="K4" s="2"/>
      <c r="L4" s="2"/>
      <c r="M4" s="2"/>
      <c r="N4" s="2"/>
    </row>
    <row r="5" spans="1:29" ht="30">
      <c r="B5" s="5"/>
      <c r="C5" s="6"/>
      <c r="D5" s="7" t="s">
        <v>2</v>
      </c>
      <c r="E5" s="8" t="s">
        <v>3</v>
      </c>
      <c r="F5" s="9" t="s">
        <v>4</v>
      </c>
      <c r="G5" s="11" t="s">
        <v>5</v>
      </c>
      <c r="H5" s="11"/>
      <c r="I5" s="11"/>
      <c r="J5" s="10"/>
      <c r="K5" s="123" t="s">
        <v>106</v>
      </c>
      <c r="L5" s="124"/>
      <c r="M5" s="141" t="s">
        <v>107</v>
      </c>
      <c r="N5" s="124"/>
      <c r="O5" s="142" t="s">
        <v>6</v>
      </c>
      <c r="P5" s="10"/>
      <c r="Q5" s="11" t="s">
        <v>108</v>
      </c>
      <c r="R5" s="142" t="s">
        <v>109</v>
      </c>
      <c r="S5" s="10"/>
      <c r="T5" s="134" t="s">
        <v>83</v>
      </c>
      <c r="U5" s="134"/>
      <c r="V5" s="134"/>
      <c r="W5" s="136"/>
      <c r="Y5" s="12" t="s">
        <v>7</v>
      </c>
      <c r="Z5" s="6"/>
      <c r="AA5" s="13"/>
      <c r="AB5" s="13"/>
      <c r="AC5" s="14"/>
    </row>
    <row r="6" spans="1:29">
      <c r="A6" s="21"/>
      <c r="B6" s="15"/>
      <c r="C6" s="16"/>
      <c r="D6" s="17" t="s">
        <v>8</v>
      </c>
      <c r="E6" s="18" t="s">
        <v>8</v>
      </c>
      <c r="F6" s="15"/>
      <c r="G6" s="20" t="s">
        <v>9</v>
      </c>
      <c r="H6" s="20" t="s">
        <v>11</v>
      </c>
      <c r="I6" s="20" t="s">
        <v>10</v>
      </c>
      <c r="J6" s="20" t="s">
        <v>11</v>
      </c>
      <c r="K6" s="140" t="s">
        <v>13</v>
      </c>
      <c r="L6" s="125" t="s">
        <v>11</v>
      </c>
      <c r="M6" s="140" t="s">
        <v>13</v>
      </c>
      <c r="N6" s="125" t="s">
        <v>11</v>
      </c>
      <c r="O6" s="20" t="s">
        <v>13</v>
      </c>
      <c r="P6" s="20" t="s">
        <v>11</v>
      </c>
      <c r="Q6" s="137"/>
      <c r="R6" s="20" t="s">
        <v>13</v>
      </c>
      <c r="S6" s="20" t="s">
        <v>11</v>
      </c>
      <c r="T6" s="125" t="s">
        <v>110</v>
      </c>
      <c r="U6" s="125" t="s">
        <v>111</v>
      </c>
      <c r="V6" s="125" t="s">
        <v>112</v>
      </c>
      <c r="W6" s="125" t="s">
        <v>113</v>
      </c>
      <c r="X6" s="21"/>
      <c r="Y6" s="19"/>
      <c r="Z6" s="22" t="s">
        <v>14</v>
      </c>
      <c r="AA6" s="19" t="s">
        <v>12</v>
      </c>
      <c r="AB6" s="20" t="s">
        <v>13</v>
      </c>
      <c r="AC6" s="20" t="s">
        <v>11</v>
      </c>
    </row>
    <row r="7" spans="1:29">
      <c r="A7" s="21"/>
      <c r="B7" s="23"/>
      <c r="C7" s="24"/>
      <c r="D7" s="23"/>
      <c r="E7" s="25"/>
      <c r="F7" s="24"/>
      <c r="G7" s="26"/>
      <c r="H7" s="26"/>
      <c r="I7" s="26"/>
      <c r="J7" s="26"/>
      <c r="K7" s="26"/>
      <c r="L7" s="26"/>
      <c r="M7" s="26"/>
      <c r="N7" s="26"/>
      <c r="O7" s="26"/>
      <c r="P7" s="26"/>
      <c r="Q7" s="26"/>
      <c r="R7" s="26"/>
      <c r="S7" s="26"/>
      <c r="T7" s="135"/>
      <c r="U7" s="135"/>
      <c r="V7" s="135"/>
      <c r="W7" s="135"/>
      <c r="X7" s="21"/>
      <c r="Y7" s="26"/>
      <c r="Z7" s="26"/>
      <c r="AA7" s="23"/>
      <c r="AB7" s="26"/>
      <c r="AC7" s="26"/>
    </row>
    <row r="8" spans="1:29">
      <c r="A8" s="21"/>
      <c r="B8" s="27"/>
      <c r="C8" s="28" t="s">
        <v>17</v>
      </c>
      <c r="D8" s="29">
        <v>0</v>
      </c>
      <c r="E8" s="30" t="s">
        <v>18</v>
      </c>
      <c r="F8" s="31" t="str">
        <f t="shared" ref="F8:F15" si="0">D8&amp;E8</f>
        <v>0C</v>
      </c>
      <c r="G8" s="32"/>
      <c r="H8" s="32"/>
      <c r="I8" s="32"/>
      <c r="J8" s="32"/>
      <c r="K8" s="32"/>
      <c r="L8" s="32"/>
      <c r="M8" s="32"/>
      <c r="N8" s="32"/>
      <c r="O8" s="33"/>
      <c r="P8" s="32"/>
      <c r="Q8" s="32"/>
      <c r="R8" s="33"/>
      <c r="S8" s="32"/>
      <c r="T8" s="32"/>
      <c r="U8" s="32"/>
      <c r="V8" s="32"/>
      <c r="W8" s="32"/>
      <c r="X8" s="21"/>
      <c r="Y8" s="34" t="s">
        <v>15</v>
      </c>
      <c r="Z8" s="34">
        <v>0</v>
      </c>
      <c r="AA8" s="34">
        <v>0</v>
      </c>
      <c r="AB8" s="34">
        <v>0</v>
      </c>
      <c r="AC8" s="34">
        <v>0</v>
      </c>
    </row>
    <row r="9" spans="1:29">
      <c r="A9" s="21"/>
      <c r="B9" s="41"/>
      <c r="C9" s="42" t="s">
        <v>20</v>
      </c>
      <c r="D9" s="43">
        <f>D8</f>
        <v>0</v>
      </c>
      <c r="E9" s="44" t="s">
        <v>21</v>
      </c>
      <c r="F9" s="45" t="str">
        <f t="shared" si="0"/>
        <v>0D</v>
      </c>
      <c r="G9" s="46"/>
      <c r="H9" s="46"/>
      <c r="I9" s="46"/>
      <c r="J9" s="46"/>
      <c r="K9" s="46"/>
      <c r="L9" s="46"/>
      <c r="M9" s="46"/>
      <c r="N9" s="46"/>
      <c r="O9" s="47"/>
      <c r="P9" s="46"/>
      <c r="Q9" s="46"/>
      <c r="R9" s="47"/>
      <c r="S9" s="46"/>
      <c r="T9" s="46"/>
      <c r="U9" s="46"/>
      <c r="V9" s="46"/>
      <c r="W9" s="46"/>
      <c r="X9" s="21"/>
      <c r="Y9" s="34" t="s">
        <v>16</v>
      </c>
      <c r="Z9" s="34">
        <v>1</v>
      </c>
      <c r="AA9" s="36">
        <v>79950</v>
      </c>
      <c r="AB9" s="36">
        <v>790</v>
      </c>
      <c r="AC9" s="37">
        <v>8.4</v>
      </c>
    </row>
    <row r="10" spans="1:29">
      <c r="A10" s="21"/>
      <c r="B10" s="54" t="s">
        <v>128</v>
      </c>
      <c r="C10" s="48" t="str">
        <f>C$8</f>
        <v>１、２歳児</v>
      </c>
      <c r="D10" s="29">
        <v>1</v>
      </c>
      <c r="E10" s="33" t="str">
        <f>E$8</f>
        <v>C</v>
      </c>
      <c r="F10" s="31" t="str">
        <f t="shared" si="0"/>
        <v>1C</v>
      </c>
      <c r="G10" s="35">
        <v>1600</v>
      </c>
      <c r="H10" s="49">
        <v>2.9</v>
      </c>
      <c r="I10" s="35">
        <v>1410</v>
      </c>
      <c r="J10" s="49">
        <v>2.8</v>
      </c>
      <c r="K10" s="126">
        <v>1680</v>
      </c>
      <c r="L10" s="127">
        <v>2.8</v>
      </c>
      <c r="M10" s="126">
        <v>1510</v>
      </c>
      <c r="N10" s="127">
        <v>2.8</v>
      </c>
      <c r="O10" s="50">
        <v>160</v>
      </c>
      <c r="P10" s="49">
        <v>2.8</v>
      </c>
      <c r="Q10" s="117">
        <v>0.12</v>
      </c>
      <c r="R10" s="50">
        <v>180</v>
      </c>
      <c r="S10" s="49">
        <v>2</v>
      </c>
      <c r="T10" s="117">
        <v>0.01</v>
      </c>
      <c r="U10" s="117">
        <v>0.03</v>
      </c>
      <c r="V10" s="117">
        <v>0.04</v>
      </c>
      <c r="W10" s="117">
        <v>0.05</v>
      </c>
      <c r="X10" s="21"/>
      <c r="Y10" s="34" t="s">
        <v>19</v>
      </c>
      <c r="Z10" s="34">
        <v>2</v>
      </c>
      <c r="AA10" s="36">
        <v>50000</v>
      </c>
      <c r="AB10" s="36">
        <v>500</v>
      </c>
      <c r="AC10" s="37">
        <v>0</v>
      </c>
    </row>
    <row r="11" spans="1:29">
      <c r="A11" s="21"/>
      <c r="B11" s="41"/>
      <c r="C11" s="51" t="str">
        <f>C$9</f>
        <v>乳児</v>
      </c>
      <c r="D11" s="43">
        <f>D10</f>
        <v>1</v>
      </c>
      <c r="E11" s="47" t="str">
        <f>E$9</f>
        <v>D</v>
      </c>
      <c r="F11" s="45" t="str">
        <f t="shared" si="0"/>
        <v>1D</v>
      </c>
      <c r="G11" s="39">
        <v>2440</v>
      </c>
      <c r="H11" s="40">
        <v>2.9</v>
      </c>
      <c r="I11" s="39">
        <v>2250</v>
      </c>
      <c r="J11" s="40">
        <v>2.9</v>
      </c>
      <c r="K11" s="39">
        <v>840</v>
      </c>
      <c r="L11" s="40">
        <v>2.9</v>
      </c>
      <c r="M11" s="39">
        <v>0</v>
      </c>
      <c r="N11" s="40">
        <v>0</v>
      </c>
      <c r="O11" s="52">
        <v>0</v>
      </c>
      <c r="P11" s="40">
        <v>0</v>
      </c>
      <c r="Q11" s="138">
        <f t="shared" ref="Q11:W11" si="1">Q10</f>
        <v>0.12</v>
      </c>
      <c r="R11" s="133">
        <f t="shared" si="1"/>
        <v>180</v>
      </c>
      <c r="S11" s="132">
        <f t="shared" si="1"/>
        <v>2</v>
      </c>
      <c r="T11" s="138">
        <f t="shared" si="1"/>
        <v>0.01</v>
      </c>
      <c r="U11" s="138">
        <f t="shared" si="1"/>
        <v>0.03</v>
      </c>
      <c r="V11" s="138">
        <f t="shared" si="1"/>
        <v>0.04</v>
      </c>
      <c r="W11" s="138">
        <f t="shared" si="1"/>
        <v>0.05</v>
      </c>
      <c r="X11" s="21"/>
      <c r="Y11" s="38" t="s">
        <v>22</v>
      </c>
      <c r="Z11" s="69">
        <v>3</v>
      </c>
      <c r="AA11" s="61">
        <v>10000</v>
      </c>
      <c r="AB11" s="61">
        <v>0</v>
      </c>
      <c r="AC11" s="62">
        <v>0</v>
      </c>
    </row>
    <row r="12" spans="1:29">
      <c r="A12" s="21"/>
      <c r="B12" s="54" t="s">
        <v>129</v>
      </c>
      <c r="C12" s="48" t="str">
        <f>C$8</f>
        <v>１、２歳児</v>
      </c>
      <c r="D12" s="29">
        <v>2</v>
      </c>
      <c r="E12" s="33" t="str">
        <f>E$8</f>
        <v>C</v>
      </c>
      <c r="F12" s="55" t="str">
        <f t="shared" si="0"/>
        <v>2C</v>
      </c>
      <c r="G12" s="56">
        <v>1420</v>
      </c>
      <c r="H12" s="57">
        <v>2.8</v>
      </c>
      <c r="I12" s="56">
        <v>1280</v>
      </c>
      <c r="J12" s="57">
        <v>2.8</v>
      </c>
      <c r="K12" s="128">
        <f t="shared" ref="K12:P12" si="2">K$10</f>
        <v>1680</v>
      </c>
      <c r="L12" s="129">
        <f t="shared" si="2"/>
        <v>2.8</v>
      </c>
      <c r="M12" s="128">
        <f t="shared" si="2"/>
        <v>1510</v>
      </c>
      <c r="N12" s="129">
        <f t="shared" si="2"/>
        <v>2.8</v>
      </c>
      <c r="O12" s="32">
        <f t="shared" si="2"/>
        <v>160</v>
      </c>
      <c r="P12" s="58">
        <f t="shared" si="2"/>
        <v>2.8</v>
      </c>
      <c r="Q12" s="139">
        <v>0.11</v>
      </c>
      <c r="R12" s="50">
        <v>130</v>
      </c>
      <c r="S12" s="49">
        <v>2.1</v>
      </c>
      <c r="T12" s="139">
        <v>0.01</v>
      </c>
      <c r="U12" s="139">
        <v>0.03</v>
      </c>
      <c r="V12" s="139">
        <v>0.04</v>
      </c>
      <c r="W12" s="139">
        <v>0.05</v>
      </c>
      <c r="X12" s="21"/>
      <c r="Y12" s="21"/>
      <c r="Z12" s="21"/>
      <c r="AA12" s="21"/>
      <c r="AB12" s="21"/>
      <c r="AC12" s="21"/>
    </row>
    <row r="13" spans="1:29">
      <c r="A13" s="21"/>
      <c r="B13" s="59"/>
      <c r="C13" s="51" t="str">
        <f>C$9</f>
        <v>乳児</v>
      </c>
      <c r="D13" s="43">
        <f>D12</f>
        <v>2</v>
      </c>
      <c r="E13" s="47" t="str">
        <f>E$9</f>
        <v>D</v>
      </c>
      <c r="F13" s="45" t="str">
        <f t="shared" si="0"/>
        <v>2D</v>
      </c>
      <c r="G13" s="39">
        <v>2260</v>
      </c>
      <c r="H13" s="40">
        <v>2.9</v>
      </c>
      <c r="I13" s="39">
        <v>2120</v>
      </c>
      <c r="J13" s="40">
        <v>2.8</v>
      </c>
      <c r="K13" s="130">
        <f t="shared" ref="K13:P13" si="3">K$11</f>
        <v>840</v>
      </c>
      <c r="L13" s="131">
        <f t="shared" si="3"/>
        <v>2.9</v>
      </c>
      <c r="M13" s="130">
        <f t="shared" si="3"/>
        <v>0</v>
      </c>
      <c r="N13" s="131">
        <f t="shared" si="3"/>
        <v>0</v>
      </c>
      <c r="O13" s="46">
        <f t="shared" si="3"/>
        <v>0</v>
      </c>
      <c r="P13" s="53">
        <f t="shared" si="3"/>
        <v>0</v>
      </c>
      <c r="Q13" s="138">
        <f t="shared" ref="Q13:W13" si="4">Q12</f>
        <v>0.11</v>
      </c>
      <c r="R13" s="133">
        <f t="shared" si="4"/>
        <v>130</v>
      </c>
      <c r="S13" s="132">
        <f t="shared" si="4"/>
        <v>2.1</v>
      </c>
      <c r="T13" s="138">
        <f t="shared" si="4"/>
        <v>0.01</v>
      </c>
      <c r="U13" s="138">
        <f t="shared" si="4"/>
        <v>0.03</v>
      </c>
      <c r="V13" s="138">
        <f t="shared" si="4"/>
        <v>0.04</v>
      </c>
      <c r="W13" s="138">
        <f t="shared" si="4"/>
        <v>0.05</v>
      </c>
      <c r="X13" s="21"/>
      <c r="Y13" s="21"/>
      <c r="Z13" s="21"/>
      <c r="AA13" s="21"/>
      <c r="AB13" s="21"/>
      <c r="AC13" s="21"/>
    </row>
    <row r="14" spans="1:29">
      <c r="A14" s="21"/>
      <c r="B14" s="54" t="s">
        <v>130</v>
      </c>
      <c r="C14" s="48" t="str">
        <f>C$8</f>
        <v>１、２歳児</v>
      </c>
      <c r="D14" s="29">
        <v>3</v>
      </c>
      <c r="E14" s="33" t="str">
        <f>E$8</f>
        <v>C</v>
      </c>
      <c r="F14" s="55" t="str">
        <f t="shared" si="0"/>
        <v>3C</v>
      </c>
      <c r="G14" s="56">
        <v>1370</v>
      </c>
      <c r="H14" s="57">
        <v>2.9</v>
      </c>
      <c r="I14" s="56">
        <v>1260</v>
      </c>
      <c r="J14" s="57">
        <v>2.8</v>
      </c>
      <c r="K14" s="128">
        <f t="shared" ref="K14:P14" si="5">K$10</f>
        <v>1680</v>
      </c>
      <c r="L14" s="129">
        <f t="shared" si="5"/>
        <v>2.8</v>
      </c>
      <c r="M14" s="128">
        <f t="shared" si="5"/>
        <v>1510</v>
      </c>
      <c r="N14" s="129">
        <f t="shared" si="5"/>
        <v>2.8</v>
      </c>
      <c r="O14" s="32">
        <f t="shared" si="5"/>
        <v>160</v>
      </c>
      <c r="P14" s="58">
        <f t="shared" si="5"/>
        <v>2.8</v>
      </c>
      <c r="Q14" s="139">
        <v>0.15</v>
      </c>
      <c r="R14" s="50">
        <v>110</v>
      </c>
      <c r="S14" s="49">
        <v>2</v>
      </c>
      <c r="T14" s="139">
        <v>0.01</v>
      </c>
      <c r="U14" s="139">
        <v>0.03</v>
      </c>
      <c r="V14" s="139">
        <v>0.04</v>
      </c>
      <c r="W14" s="139">
        <v>0.05</v>
      </c>
      <c r="X14" s="21"/>
      <c r="Y14" s="21"/>
      <c r="Z14" s="21"/>
      <c r="AA14" s="21"/>
      <c r="AB14" s="21"/>
      <c r="AC14" s="21"/>
    </row>
    <row r="15" spans="1:29">
      <c r="A15" s="21"/>
      <c r="B15" s="59"/>
      <c r="C15" s="51" t="str">
        <f>C$9</f>
        <v>乳児</v>
      </c>
      <c r="D15" s="43">
        <f>D14</f>
        <v>3</v>
      </c>
      <c r="E15" s="47" t="str">
        <f>E$9</f>
        <v>D</v>
      </c>
      <c r="F15" s="60" t="str">
        <f t="shared" si="0"/>
        <v>3D</v>
      </c>
      <c r="G15" s="61">
        <v>2210</v>
      </c>
      <c r="H15" s="62">
        <v>2.9</v>
      </c>
      <c r="I15" s="61">
        <v>2100</v>
      </c>
      <c r="J15" s="62">
        <v>2.8</v>
      </c>
      <c r="K15" s="149">
        <f t="shared" ref="K15:P15" si="6">K$11</f>
        <v>840</v>
      </c>
      <c r="L15" s="150">
        <f t="shared" si="6"/>
        <v>2.9</v>
      </c>
      <c r="M15" s="149">
        <f t="shared" si="6"/>
        <v>0</v>
      </c>
      <c r="N15" s="150">
        <f t="shared" si="6"/>
        <v>0</v>
      </c>
      <c r="O15" s="63">
        <f t="shared" si="6"/>
        <v>0</v>
      </c>
      <c r="P15" s="64">
        <f t="shared" si="6"/>
        <v>0</v>
      </c>
      <c r="Q15" s="151">
        <f t="shared" ref="Q15:W15" si="7">Q14</f>
        <v>0.15</v>
      </c>
      <c r="R15" s="152">
        <f t="shared" si="7"/>
        <v>110</v>
      </c>
      <c r="S15" s="153">
        <f t="shared" si="7"/>
        <v>2</v>
      </c>
      <c r="T15" s="151">
        <f t="shared" si="7"/>
        <v>0.01</v>
      </c>
      <c r="U15" s="151">
        <f t="shared" si="7"/>
        <v>0.03</v>
      </c>
      <c r="V15" s="151">
        <f t="shared" si="7"/>
        <v>0.04</v>
      </c>
      <c r="W15" s="151">
        <f t="shared" si="7"/>
        <v>0.05</v>
      </c>
      <c r="X15" s="21"/>
      <c r="Y15" s="21"/>
      <c r="Z15" s="21"/>
      <c r="AC15" s="21"/>
    </row>
    <row r="16" spans="1:29">
      <c r="X16" s="21"/>
      <c r="Y16" s="21"/>
      <c r="Z16" s="21"/>
      <c r="AA16" s="21"/>
      <c r="AB16" s="21"/>
      <c r="AC16" s="21"/>
    </row>
    <row r="17" spans="24:29">
      <c r="X17" s="21"/>
      <c r="Y17" s="21"/>
      <c r="Z17" s="21"/>
      <c r="AA17" s="21"/>
      <c r="AB17" s="21"/>
      <c r="AC17" s="21"/>
    </row>
    <row r="18" spans="24:29">
      <c r="X18" s="21"/>
      <c r="Y18" s="21"/>
      <c r="Z18" s="21"/>
      <c r="AA18" s="21"/>
      <c r="AB18" s="21"/>
      <c r="AC18" s="21"/>
    </row>
    <row r="19" spans="24:29">
      <c r="X19" s="21"/>
      <c r="Y19" s="21"/>
      <c r="Z19" s="21"/>
      <c r="AA19" s="21"/>
      <c r="AB19" s="21"/>
      <c r="AC19" s="21"/>
    </row>
    <row r="20" spans="24:29">
      <c r="X20" s="21"/>
      <c r="Y20" s="21"/>
      <c r="Z20" s="21"/>
    </row>
    <row r="21" spans="24:29">
      <c r="X21" s="21"/>
      <c r="Y21" s="21"/>
      <c r="Z21" s="21"/>
      <c r="AC21" s="21"/>
    </row>
    <row r="22" spans="24:29">
      <c r="X22" s="21"/>
      <c r="Y22" s="21"/>
      <c r="Z22" s="21"/>
      <c r="AA22" s="21"/>
      <c r="AB22" s="21"/>
      <c r="AC22" s="21"/>
    </row>
    <row r="23" spans="24:29">
      <c r="X23" s="21"/>
      <c r="Y23" s="21"/>
      <c r="Z23" s="21"/>
      <c r="AA23" s="21"/>
      <c r="AB23" s="21"/>
      <c r="AC23" s="21"/>
    </row>
    <row r="24" spans="24:29">
      <c r="X24" s="21"/>
      <c r="Y24" s="21"/>
      <c r="Z24" s="21"/>
    </row>
    <row r="25" spans="24:29">
      <c r="X25" s="21"/>
      <c r="Y25" s="21"/>
      <c r="Z25" s="21"/>
    </row>
    <row r="26" spans="24:29">
      <c r="X26" s="21"/>
      <c r="Y26" s="21"/>
      <c r="Z26" s="21"/>
    </row>
    <row r="27" spans="24:29">
      <c r="X27" s="21"/>
      <c r="Y27" s="21"/>
      <c r="Z27" s="21"/>
    </row>
    <row r="28" spans="24:29">
      <c r="X28" s="21"/>
      <c r="Y28" s="21"/>
      <c r="Z28" s="21"/>
    </row>
    <row r="29" spans="24:29">
      <c r="X29" s="21"/>
      <c r="Y29" s="21"/>
      <c r="Z29" s="21"/>
    </row>
    <row r="30" spans="24:29">
      <c r="X30" s="21"/>
      <c r="Y30" s="21"/>
      <c r="Z30" s="21"/>
    </row>
    <row r="31" spans="24:29">
      <c r="X31" s="21"/>
      <c r="Y31" s="21"/>
      <c r="Z31" s="21"/>
    </row>
    <row r="32" spans="24:29">
      <c r="X32" s="21"/>
      <c r="Y32" s="21"/>
      <c r="Z32" s="21"/>
    </row>
    <row r="33" spans="24:29">
      <c r="X33" s="21"/>
      <c r="Y33" s="21"/>
      <c r="Z33" s="21"/>
    </row>
    <row r="34" spans="24:29">
      <c r="X34" s="21"/>
      <c r="Y34" s="21"/>
      <c r="Z34" s="21"/>
      <c r="AA34" s="21"/>
      <c r="AB34" s="21"/>
      <c r="AC34" s="21"/>
    </row>
    <row r="35" spans="24:29">
      <c r="X35" s="21"/>
      <c r="Y35" s="21"/>
      <c r="Z35" s="21"/>
      <c r="AA35" s="21"/>
      <c r="AB35" s="21"/>
      <c r="AC35" s="21"/>
    </row>
    <row r="36" spans="24:29">
      <c r="X36" s="21"/>
      <c r="Y36" s="21"/>
      <c r="Z36" s="21"/>
      <c r="AA36" s="21"/>
      <c r="AB36" s="21"/>
      <c r="AC36" s="21"/>
    </row>
    <row r="37" spans="24:29">
      <c r="X37" s="21"/>
      <c r="Y37" s="21"/>
      <c r="Z37" s="21"/>
      <c r="AA37" s="21"/>
      <c r="AB37" s="21"/>
      <c r="AC37" s="21"/>
    </row>
    <row r="38" spans="24:29">
      <c r="X38" s="21"/>
      <c r="Y38" s="21"/>
      <c r="Z38" s="21"/>
      <c r="AA38" s="21"/>
      <c r="AB38" s="21"/>
      <c r="AC38" s="21"/>
    </row>
    <row r="39" spans="24:29">
      <c r="X39" s="21"/>
      <c r="Y39" s="21"/>
      <c r="Z39" s="21"/>
      <c r="AA39" s="21"/>
      <c r="AB39" s="21"/>
      <c r="AC39" s="21"/>
    </row>
    <row r="40" spans="24:29">
      <c r="X40" s="21"/>
      <c r="Y40" s="21"/>
      <c r="Z40" s="21"/>
      <c r="AA40" s="21"/>
      <c r="AB40" s="21"/>
      <c r="AC40" s="21"/>
    </row>
    <row r="41" spans="24:29">
      <c r="X41" s="21"/>
      <c r="Y41" s="21"/>
      <c r="Z41" s="21"/>
      <c r="AA41" s="21"/>
      <c r="AB41" s="21"/>
      <c r="AC41" s="21"/>
    </row>
    <row r="42" spans="24:29">
      <c r="X42" s="21"/>
      <c r="Y42" s="21"/>
      <c r="Z42" s="21"/>
      <c r="AA42" s="21"/>
      <c r="AB42" s="21"/>
      <c r="AC42" s="21"/>
    </row>
    <row r="43" spans="24:29">
      <c r="X43" s="21"/>
      <c r="Y43" s="21"/>
      <c r="Z43" s="21"/>
      <c r="AA43" s="21"/>
      <c r="AB43" s="21"/>
      <c r="AC43" s="21"/>
    </row>
    <row r="44" spans="24:29">
      <c r="X44" s="21"/>
      <c r="Y44" s="21"/>
      <c r="Z44" s="21"/>
      <c r="AA44" s="21"/>
      <c r="AB44" s="21"/>
      <c r="AC44" s="21"/>
    </row>
    <row r="45" spans="24:29">
      <c r="X45" s="21"/>
      <c r="Y45" s="21"/>
      <c r="Z45" s="21"/>
      <c r="AA45" s="21"/>
      <c r="AB45" s="21"/>
      <c r="AC45" s="21"/>
    </row>
    <row r="46" spans="24:29">
      <c r="X46" s="21"/>
      <c r="Y46" s="21"/>
      <c r="Z46" s="21"/>
      <c r="AA46" s="21"/>
      <c r="AB46" s="21"/>
      <c r="AC46" s="21"/>
    </row>
    <row r="47" spans="24:29">
      <c r="X47" s="21"/>
      <c r="Y47" s="21"/>
      <c r="Z47" s="21"/>
      <c r="AA47" s="21"/>
      <c r="AB47" s="21"/>
      <c r="AC47" s="21"/>
    </row>
    <row r="48" spans="24:29">
      <c r="X48" s="21"/>
      <c r="Y48" s="21"/>
      <c r="Z48" s="21"/>
      <c r="AA48" s="21"/>
      <c r="AB48" s="21"/>
      <c r="AC48" s="21"/>
    </row>
    <row r="49" spans="24:29">
      <c r="X49" s="21"/>
      <c r="Y49" s="21"/>
      <c r="Z49" s="21"/>
      <c r="AA49" s="21"/>
      <c r="AB49" s="21"/>
      <c r="AC49" s="21"/>
    </row>
    <row r="50" spans="24:29">
      <c r="X50" s="21"/>
      <c r="Y50" s="21"/>
      <c r="Z50" s="21"/>
      <c r="AA50" s="21"/>
      <c r="AB50" s="21"/>
      <c r="AC50" s="21"/>
    </row>
    <row r="51" spans="24:29">
      <c r="X51" s="21"/>
      <c r="Y51" s="21"/>
      <c r="Z51" s="21"/>
      <c r="AA51" s="21"/>
      <c r="AB51" s="21"/>
      <c r="AC51" s="21"/>
    </row>
    <row r="52" spans="24:29">
      <c r="X52" s="21"/>
      <c r="Y52" s="21"/>
      <c r="Z52" s="21"/>
      <c r="AA52" s="21"/>
      <c r="AB52" s="21"/>
      <c r="AC52" s="21"/>
    </row>
    <row r="53" spans="24:29">
      <c r="X53" s="21"/>
      <c r="Y53" s="21"/>
      <c r="Z53" s="21"/>
      <c r="AA53" s="21"/>
      <c r="AB53" s="21"/>
      <c r="AC53" s="21"/>
    </row>
    <row r="54" spans="24:29">
      <c r="X54" s="21"/>
      <c r="Y54" s="21"/>
      <c r="Z54" s="21"/>
      <c r="AA54" s="21"/>
      <c r="AB54" s="21"/>
      <c r="AC54" s="21"/>
    </row>
    <row r="55" spans="24:29">
      <c r="X55" s="21"/>
      <c r="Y55" s="21"/>
      <c r="Z55" s="21"/>
      <c r="AA55" s="21"/>
      <c r="AB55" s="21"/>
      <c r="AC55" s="21"/>
    </row>
    <row r="56" spans="24:29">
      <c r="X56" s="21"/>
      <c r="Y56" s="21"/>
      <c r="Z56" s="21"/>
      <c r="AA56" s="21"/>
      <c r="AB56" s="21"/>
      <c r="AC56" s="21"/>
    </row>
    <row r="57" spans="24:29">
      <c r="X57" s="21"/>
      <c r="Y57" s="21"/>
      <c r="Z57" s="21"/>
      <c r="AA57" s="21"/>
      <c r="AB57" s="21"/>
      <c r="AC57" s="21"/>
    </row>
    <row r="58" spans="24:29">
      <c r="X58" s="21"/>
      <c r="Y58" s="21"/>
      <c r="Z58" s="21"/>
      <c r="AA58" s="21"/>
      <c r="AB58" s="21"/>
      <c r="AC58" s="21"/>
    </row>
    <row r="59" spans="24:29">
      <c r="X59" s="21"/>
      <c r="Y59" s="21"/>
      <c r="Z59" s="21"/>
      <c r="AA59" s="21"/>
      <c r="AB59" s="21"/>
      <c r="AC59" s="21"/>
    </row>
    <row r="60" spans="24:29">
      <c r="X60" s="21"/>
      <c r="Y60" s="21"/>
      <c r="Z60" s="21"/>
      <c r="AA60" s="21"/>
      <c r="AB60" s="21"/>
      <c r="AC60" s="21"/>
    </row>
    <row r="61" spans="24:29">
      <c r="X61" s="21"/>
      <c r="Y61" s="21"/>
      <c r="Z61" s="21"/>
      <c r="AA61" s="21"/>
      <c r="AB61" s="21"/>
      <c r="AC61" s="21"/>
    </row>
    <row r="62" spans="24:29">
      <c r="X62" s="21"/>
      <c r="Y62" s="21"/>
      <c r="Z62" s="21"/>
      <c r="AA62" s="21"/>
      <c r="AB62" s="21"/>
      <c r="AC62" s="21"/>
    </row>
    <row r="63" spans="24:29">
      <c r="X63" s="21"/>
      <c r="Y63" s="21"/>
      <c r="Z63" s="21"/>
      <c r="AA63" s="21"/>
      <c r="AB63" s="21"/>
      <c r="AC63" s="21"/>
    </row>
    <row r="64" spans="24:29">
      <c r="X64" s="21"/>
      <c r="Y64" s="21"/>
      <c r="Z64" s="21"/>
      <c r="AA64" s="21"/>
      <c r="AB64" s="21"/>
      <c r="AC64" s="21"/>
    </row>
    <row r="65" spans="24:29">
      <c r="X65" s="21"/>
      <c r="Y65" s="21"/>
      <c r="Z65" s="21"/>
      <c r="AA65" s="21"/>
      <c r="AB65" s="21"/>
      <c r="AC65" s="21"/>
    </row>
    <row r="66" spans="24:29">
      <c r="X66" s="21"/>
      <c r="Y66" s="21"/>
      <c r="Z66" s="21"/>
      <c r="AA66" s="21"/>
      <c r="AB66" s="21"/>
      <c r="AC66" s="21"/>
    </row>
    <row r="67" spans="24:29">
      <c r="X67" s="21"/>
      <c r="Y67" s="21"/>
      <c r="Z67" s="21"/>
      <c r="AA67" s="21"/>
      <c r="AB67" s="21"/>
      <c r="AC67" s="21"/>
    </row>
    <row r="68" spans="24:29">
      <c r="X68" s="21"/>
      <c r="Y68" s="21"/>
      <c r="Z68" s="21"/>
      <c r="AA68" s="21"/>
      <c r="AB68" s="21"/>
      <c r="AC68" s="21"/>
    </row>
    <row r="69" spans="24:29">
      <c r="X69" s="21"/>
      <c r="Y69" s="21"/>
      <c r="Z69" s="21"/>
      <c r="AA69" s="21"/>
      <c r="AB69" s="21"/>
      <c r="AC69" s="21"/>
    </row>
    <row r="70" spans="24:29">
      <c r="X70" s="21"/>
      <c r="Y70" s="21"/>
      <c r="Z70" s="21"/>
      <c r="AA70" s="21"/>
      <c r="AB70" s="21"/>
      <c r="AC70" s="21"/>
    </row>
    <row r="71" spans="24:29">
      <c r="X71" s="21"/>
      <c r="Y71" s="21"/>
      <c r="Z71" s="21"/>
      <c r="AA71" s="21"/>
      <c r="AB71" s="21"/>
      <c r="AC71" s="21"/>
    </row>
    <row r="72" spans="24:29">
      <c r="X72" s="21"/>
      <c r="Y72" s="21"/>
      <c r="Z72" s="21"/>
      <c r="AA72" s="21"/>
      <c r="AB72" s="21"/>
      <c r="AC72" s="21"/>
    </row>
    <row r="73" spans="24:29">
      <c r="X73" s="21"/>
      <c r="Y73" s="21"/>
      <c r="Z73" s="21"/>
      <c r="AA73" s="21"/>
      <c r="AB73" s="21"/>
      <c r="AC73" s="21"/>
    </row>
    <row r="74" spans="24:29">
      <c r="X74" s="21"/>
      <c r="Y74" s="21"/>
      <c r="Z74" s="21"/>
      <c r="AA74" s="21"/>
      <c r="AB74" s="21"/>
      <c r="AC74" s="21"/>
    </row>
    <row r="75" spans="24:29">
      <c r="X75" s="21"/>
      <c r="Y75" s="21"/>
      <c r="Z75" s="21"/>
      <c r="AA75" s="21"/>
      <c r="AB75" s="21"/>
      <c r="AC75" s="21"/>
    </row>
    <row r="76" spans="24:29">
      <c r="X76" s="21"/>
      <c r="Y76" s="21"/>
      <c r="Z76" s="21"/>
      <c r="AA76" s="21"/>
      <c r="AB76" s="21"/>
      <c r="AC76" s="21"/>
    </row>
    <row r="77" spans="24:29">
      <c r="X77" s="21"/>
      <c r="Y77" s="21"/>
      <c r="Z77" s="21"/>
      <c r="AA77" s="21"/>
      <c r="AB77" s="21"/>
      <c r="AC77" s="21"/>
    </row>
    <row r="78" spans="24:29">
      <c r="X78" s="21"/>
      <c r="Y78" s="21"/>
      <c r="Z78" s="21"/>
      <c r="AA78" s="21"/>
      <c r="AB78" s="21"/>
      <c r="AC78" s="21"/>
    </row>
    <row r="79" spans="24:29">
      <c r="X79" s="21"/>
      <c r="Y79" s="21"/>
      <c r="Z79" s="21"/>
      <c r="AA79" s="21"/>
      <c r="AB79" s="21"/>
      <c r="AC79" s="21"/>
    </row>
  </sheetData>
  <phoneticPr fontId="4"/>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I13"/>
  <sheetViews>
    <sheetView zoomScaleNormal="100" workbookViewId="0"/>
  </sheetViews>
  <sheetFormatPr defaultRowHeight="12.75"/>
  <cols>
    <col min="1" max="1" width="13" style="66" bestFit="1" customWidth="1"/>
    <col min="2" max="2" width="14.25" style="66" bestFit="1" customWidth="1"/>
    <col min="3" max="4" width="7" style="66" bestFit="1" customWidth="1"/>
    <col min="5" max="5" width="11" style="66" customWidth="1"/>
    <col min="6" max="7" width="7.125" style="66" bestFit="1" customWidth="1"/>
    <col min="8" max="16384" width="9" style="66"/>
  </cols>
  <sheetData>
    <row r="1" spans="1:9" s="65" customFormat="1">
      <c r="A1" s="65" t="s">
        <v>23</v>
      </c>
      <c r="B1" s="65" t="s">
        <v>24</v>
      </c>
      <c r="C1" s="65" t="s">
        <v>47</v>
      </c>
      <c r="D1" s="65" t="s">
        <v>48</v>
      </c>
      <c r="E1" s="65" t="s">
        <v>78</v>
      </c>
      <c r="F1" s="65" t="s">
        <v>60</v>
      </c>
      <c r="G1" s="65" t="s">
        <v>61</v>
      </c>
      <c r="H1" s="65" t="s">
        <v>104</v>
      </c>
      <c r="I1" s="65" t="s">
        <v>105</v>
      </c>
    </row>
    <row r="2" spans="1:9">
      <c r="A2" s="66" t="s">
        <v>25</v>
      </c>
      <c r="B2" s="66" t="s">
        <v>114</v>
      </c>
      <c r="C2" s="66" t="s">
        <v>45</v>
      </c>
      <c r="D2" s="66" t="s">
        <v>49</v>
      </c>
      <c r="E2" s="66" t="s">
        <v>79</v>
      </c>
      <c r="F2" s="66">
        <v>1</v>
      </c>
      <c r="G2" s="66">
        <v>1</v>
      </c>
      <c r="H2" s="66">
        <v>12</v>
      </c>
      <c r="I2" s="66">
        <v>7</v>
      </c>
    </row>
    <row r="3" spans="1:9">
      <c r="A3" s="66" t="s">
        <v>26</v>
      </c>
      <c r="B3" s="66" t="s">
        <v>115</v>
      </c>
      <c r="D3" s="66" t="s">
        <v>50</v>
      </c>
      <c r="E3" s="66" t="s">
        <v>80</v>
      </c>
      <c r="F3" s="66">
        <v>31</v>
      </c>
      <c r="G3" s="66">
        <v>2</v>
      </c>
      <c r="H3" s="66">
        <v>12</v>
      </c>
      <c r="I3" s="66">
        <v>6</v>
      </c>
    </row>
    <row r="4" spans="1:9">
      <c r="A4" s="66" t="s">
        <v>27</v>
      </c>
      <c r="D4" s="66" t="s">
        <v>51</v>
      </c>
      <c r="E4" s="66" t="s">
        <v>81</v>
      </c>
      <c r="F4" s="66">
        <v>41</v>
      </c>
      <c r="G4" s="66">
        <v>3</v>
      </c>
      <c r="H4" s="66">
        <v>11</v>
      </c>
      <c r="I4" s="66">
        <v>6</v>
      </c>
    </row>
    <row r="5" spans="1:9">
      <c r="A5" s="66" t="s">
        <v>28</v>
      </c>
      <c r="E5" s="66" t="s">
        <v>82</v>
      </c>
      <c r="F5" s="66">
        <v>42</v>
      </c>
      <c r="G5" s="66">
        <v>3</v>
      </c>
      <c r="H5" s="66">
        <v>10</v>
      </c>
      <c r="I5" s="66">
        <v>6</v>
      </c>
    </row>
    <row r="6" spans="1:9">
      <c r="A6" s="66" t="s">
        <v>29</v>
      </c>
      <c r="H6" s="66">
        <v>9</v>
      </c>
      <c r="I6" s="66">
        <v>6</v>
      </c>
    </row>
    <row r="7" spans="1:9">
      <c r="A7" s="66" t="s">
        <v>30</v>
      </c>
      <c r="H7" s="66">
        <v>8</v>
      </c>
      <c r="I7" s="66">
        <v>6</v>
      </c>
    </row>
    <row r="8" spans="1:9">
      <c r="A8" s="66" t="s">
        <v>31</v>
      </c>
      <c r="H8" s="66">
        <v>7</v>
      </c>
      <c r="I8" s="66">
        <v>6</v>
      </c>
    </row>
    <row r="9" spans="1:9">
      <c r="A9" s="66" t="s">
        <v>32</v>
      </c>
      <c r="H9" s="66">
        <v>6</v>
      </c>
      <c r="I9" s="66">
        <v>6</v>
      </c>
    </row>
    <row r="10" spans="1:9">
      <c r="A10" s="66" t="s">
        <v>33</v>
      </c>
      <c r="H10" s="66">
        <v>5</v>
      </c>
      <c r="I10" s="66">
        <v>6</v>
      </c>
    </row>
    <row r="11" spans="1:9">
      <c r="A11" s="66" t="s">
        <v>34</v>
      </c>
      <c r="H11" s="66">
        <v>4</v>
      </c>
      <c r="I11" s="66">
        <v>6</v>
      </c>
    </row>
    <row r="12" spans="1:9">
      <c r="A12" s="66" t="s">
        <v>35</v>
      </c>
      <c r="H12" s="66">
        <v>3</v>
      </c>
      <c r="I12" s="66">
        <v>6</v>
      </c>
    </row>
    <row r="13" spans="1:9">
      <c r="A13" s="66" t="s">
        <v>36</v>
      </c>
      <c r="H13" s="66">
        <v>2</v>
      </c>
      <c r="I13" s="66">
        <v>6</v>
      </c>
    </row>
  </sheetData>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7CE2-5EFC-4081-8922-24422BD37ED6}">
  <sheetPr>
    <tabColor theme="2" tint="-9.9978637043366805E-2"/>
  </sheetPr>
  <dimension ref="A1:F11"/>
  <sheetViews>
    <sheetView workbookViewId="0"/>
  </sheetViews>
  <sheetFormatPr defaultRowHeight="12.75"/>
  <cols>
    <col min="1" max="1" width="18.875" style="339" bestFit="1" customWidth="1"/>
    <col min="2" max="5" width="9" style="339"/>
    <col min="6" max="6" width="61.625" style="339" bestFit="1" customWidth="1"/>
    <col min="7" max="16384" width="9" style="339"/>
  </cols>
  <sheetData>
    <row r="1" spans="1:6" s="65" customFormat="1">
      <c r="A1" s="65" t="s">
        <v>264</v>
      </c>
      <c r="B1" s="65" t="s">
        <v>263</v>
      </c>
      <c r="C1" s="65" t="s">
        <v>262</v>
      </c>
      <c r="D1" s="65" t="s">
        <v>261</v>
      </c>
      <c r="E1" s="65" t="s">
        <v>260</v>
      </c>
      <c r="F1" s="65" t="s">
        <v>259</v>
      </c>
    </row>
    <row r="2" spans="1:6">
      <c r="A2" s="339" t="s">
        <v>258</v>
      </c>
      <c r="B2" s="339" t="s">
        <v>257</v>
      </c>
      <c r="C2" s="339" t="s">
        <v>226</v>
      </c>
      <c r="D2" s="339" t="s">
        <v>224</v>
      </c>
      <c r="E2" s="339" t="s">
        <v>221</v>
      </c>
      <c r="F2" s="339" t="s">
        <v>256</v>
      </c>
    </row>
    <row r="3" spans="1:6">
      <c r="A3" s="339" t="s">
        <v>255</v>
      </c>
      <c r="B3" s="339" t="s">
        <v>254</v>
      </c>
      <c r="C3" s="339" t="s">
        <v>253</v>
      </c>
      <c r="D3" s="339" t="s">
        <v>252</v>
      </c>
      <c r="E3" s="339" t="s">
        <v>251</v>
      </c>
      <c r="F3" s="339" t="s">
        <v>250</v>
      </c>
    </row>
    <row r="4" spans="1:6">
      <c r="A4" s="339" t="s">
        <v>237</v>
      </c>
    </row>
    <row r="5" spans="1:6">
      <c r="A5" s="339" t="s">
        <v>249</v>
      </c>
    </row>
    <row r="6" spans="1:6">
      <c r="A6" s="339" t="s">
        <v>248</v>
      </c>
    </row>
    <row r="7" spans="1:6">
      <c r="A7" s="339" t="s">
        <v>247</v>
      </c>
    </row>
    <row r="8" spans="1:6">
      <c r="A8" s="339" t="s">
        <v>246</v>
      </c>
    </row>
    <row r="9" spans="1:6">
      <c r="A9" s="339" t="s">
        <v>245</v>
      </c>
    </row>
    <row r="10" spans="1:6">
      <c r="A10" s="339" t="s">
        <v>244</v>
      </c>
    </row>
    <row r="11" spans="1:6">
      <c r="A11" s="339" t="s">
        <v>243</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16F4-4214-4134-9C03-74C05A615D1B}">
  <sheetPr>
    <pageSetUpPr fitToPage="1"/>
  </sheetPr>
  <dimension ref="A1:Q94"/>
  <sheetViews>
    <sheetView view="pageBreakPreview" zoomScale="70" zoomScaleNormal="100" zoomScaleSheetLayoutView="70" workbookViewId="0">
      <selection activeCell="P53" sqref="P53"/>
    </sheetView>
  </sheetViews>
  <sheetFormatPr defaultColWidth="9" defaultRowHeight="18.75"/>
  <cols>
    <col min="1" max="1" width="2.375" style="155" customWidth="1"/>
    <col min="2" max="2" width="1.625" style="155" customWidth="1"/>
    <col min="3" max="3" width="14.125" style="155" customWidth="1"/>
    <col min="4" max="4" width="6.875" style="155" customWidth="1"/>
    <col min="5" max="16" width="6.625" style="155" customWidth="1"/>
    <col min="17" max="17" width="7.5" style="155" customWidth="1"/>
    <col min="18" max="16384" width="9" style="155"/>
  </cols>
  <sheetData>
    <row r="1" spans="1:17" ht="40.5" customHeight="1">
      <c r="A1" s="736" t="s">
        <v>158</v>
      </c>
      <c r="B1" s="736"/>
      <c r="C1" s="736"/>
      <c r="D1" s="736"/>
      <c r="E1" s="736"/>
      <c r="F1" s="736"/>
      <c r="G1" s="736"/>
      <c r="H1" s="736"/>
      <c r="I1" s="736"/>
      <c r="J1" s="736"/>
      <c r="K1" s="736"/>
      <c r="L1" s="736"/>
      <c r="M1" s="736"/>
      <c r="N1" s="736"/>
      <c r="O1" s="736"/>
      <c r="P1" s="736"/>
      <c r="Q1" s="736"/>
    </row>
    <row r="2" spans="1:17" ht="18" customHeight="1" thickBot="1">
      <c r="B2" s="156"/>
      <c r="C2" s="156"/>
    </row>
    <row r="3" spans="1:17" ht="18" customHeight="1" thickBot="1">
      <c r="B3" s="156"/>
      <c r="C3" s="156"/>
      <c r="H3" s="737" t="s">
        <v>132</v>
      </c>
      <c r="I3" s="738"/>
      <c r="J3" s="738"/>
      <c r="K3" s="738"/>
      <c r="L3" s="739"/>
      <c r="M3" s="740">
        <f>'0_基本情報'!$D$4</f>
        <v>0</v>
      </c>
      <c r="N3" s="741"/>
      <c r="O3" s="741"/>
      <c r="P3" s="741"/>
      <c r="Q3" s="742"/>
    </row>
    <row r="4" spans="1:17" ht="18" customHeight="1">
      <c r="B4" s="156"/>
      <c r="C4" s="156"/>
      <c r="H4" s="157"/>
      <c r="I4" s="157"/>
      <c r="J4" s="157"/>
      <c r="K4" s="157"/>
      <c r="L4" s="157"/>
      <c r="M4" s="157"/>
      <c r="N4" s="157"/>
      <c r="O4" s="157"/>
      <c r="P4" s="157"/>
      <c r="Q4" s="157"/>
    </row>
    <row r="5" spans="1:17" ht="18" customHeight="1">
      <c r="B5" s="155" t="s">
        <v>133</v>
      </c>
      <c r="H5" s="157"/>
      <c r="I5" s="157"/>
      <c r="J5" s="157"/>
      <c r="K5" s="157"/>
      <c r="L5" s="157"/>
      <c r="M5" s="157"/>
      <c r="N5" s="157"/>
      <c r="O5" s="157"/>
      <c r="P5" s="157"/>
      <c r="Q5" s="157"/>
    </row>
    <row r="6" spans="1:17" ht="18" customHeight="1">
      <c r="B6" s="155" t="s">
        <v>134</v>
      </c>
      <c r="H6" s="157"/>
      <c r="I6" s="157"/>
      <c r="J6" s="157"/>
      <c r="K6" s="157"/>
      <c r="L6" s="157"/>
      <c r="M6" s="157"/>
      <c r="N6" s="157"/>
      <c r="O6" s="157"/>
      <c r="P6" s="157"/>
      <c r="Q6" s="157"/>
    </row>
    <row r="7" spans="1:17" ht="18" customHeight="1">
      <c r="B7" s="155" t="s">
        <v>135</v>
      </c>
      <c r="C7" s="158"/>
      <c r="H7" s="157"/>
      <c r="I7" s="157"/>
      <c r="J7" s="157"/>
      <c r="K7" s="157"/>
      <c r="L7" s="157"/>
      <c r="M7" s="157"/>
      <c r="N7" s="157"/>
      <c r="O7" s="157"/>
      <c r="P7" s="157"/>
      <c r="Q7" s="157"/>
    </row>
    <row r="8" spans="1:17" ht="18" customHeight="1">
      <c r="B8" s="158"/>
      <c r="C8" s="158"/>
      <c r="H8" s="157"/>
      <c r="I8" s="157"/>
      <c r="J8" s="157"/>
      <c r="K8" s="157"/>
      <c r="L8" s="157"/>
      <c r="M8" s="157"/>
      <c r="N8" s="157"/>
      <c r="O8" s="157"/>
      <c r="P8" s="157"/>
      <c r="Q8" s="157"/>
    </row>
    <row r="9" spans="1:17" ht="18" customHeight="1" thickBot="1">
      <c r="A9" s="159" t="s">
        <v>136</v>
      </c>
    </row>
    <row r="10" spans="1:17" ht="17.25" customHeight="1">
      <c r="B10" s="743" t="s">
        <v>137</v>
      </c>
      <c r="C10" s="744"/>
      <c r="D10" s="744"/>
      <c r="E10" s="160">
        <v>4</v>
      </c>
      <c r="F10" s="161">
        <v>5</v>
      </c>
      <c r="G10" s="161">
        <v>6</v>
      </c>
      <c r="H10" s="161">
        <v>7</v>
      </c>
      <c r="I10" s="161">
        <v>8</v>
      </c>
      <c r="J10" s="161">
        <v>9</v>
      </c>
      <c r="K10" s="161">
        <v>10</v>
      </c>
      <c r="L10" s="161">
        <v>11</v>
      </c>
      <c r="M10" s="161">
        <v>12</v>
      </c>
      <c r="N10" s="161">
        <v>1</v>
      </c>
      <c r="O10" s="161">
        <v>2</v>
      </c>
      <c r="P10" s="162">
        <v>3</v>
      </c>
      <c r="Q10" s="747" t="s">
        <v>138</v>
      </c>
    </row>
    <row r="11" spans="1:17" ht="17.25" customHeight="1">
      <c r="B11" s="745"/>
      <c r="C11" s="746"/>
      <c r="D11" s="746"/>
      <c r="E11" s="749" t="s">
        <v>139</v>
      </c>
      <c r="F11" s="750"/>
      <c r="G11" s="750"/>
      <c r="H11" s="750"/>
      <c r="I11" s="750"/>
      <c r="J11" s="750"/>
      <c r="K11" s="750"/>
      <c r="L11" s="750"/>
      <c r="M11" s="750"/>
      <c r="N11" s="750"/>
      <c r="O11" s="750"/>
      <c r="P11" s="751"/>
      <c r="Q11" s="748"/>
    </row>
    <row r="12" spans="1:17" ht="17.25" customHeight="1">
      <c r="B12" s="732" t="s">
        <v>140</v>
      </c>
      <c r="C12" s="752"/>
      <c r="D12" s="163" t="s">
        <v>141</v>
      </c>
      <c r="E12" s="164"/>
      <c r="F12" s="165"/>
      <c r="G12" s="165"/>
      <c r="H12" s="165"/>
      <c r="I12" s="165"/>
      <c r="J12" s="165"/>
      <c r="K12" s="165"/>
      <c r="L12" s="165"/>
      <c r="M12" s="165"/>
      <c r="N12" s="165"/>
      <c r="O12" s="165"/>
      <c r="P12" s="166"/>
      <c r="Q12" s="167">
        <f>ROUND(SUM(E12:P12)/12,0)</f>
        <v>0</v>
      </c>
    </row>
    <row r="13" spans="1:17" ht="17.25" customHeight="1">
      <c r="B13" s="753"/>
      <c r="C13" s="754"/>
      <c r="D13" s="168" t="s">
        <v>142</v>
      </c>
      <c r="E13" s="169"/>
      <c r="F13" s="170" t="str">
        <f>IFERROR(F12/$E12,"")</f>
        <v/>
      </c>
      <c r="G13" s="170" t="str">
        <f t="shared" ref="G13:P13" si="0">IFERROR(G12/$E12,"")</f>
        <v/>
      </c>
      <c r="H13" s="170" t="str">
        <f t="shared" si="0"/>
        <v/>
      </c>
      <c r="I13" s="170" t="str">
        <f t="shared" si="0"/>
        <v/>
      </c>
      <c r="J13" s="170" t="str">
        <f t="shared" si="0"/>
        <v/>
      </c>
      <c r="K13" s="170" t="str">
        <f t="shared" si="0"/>
        <v/>
      </c>
      <c r="L13" s="170" t="str">
        <f t="shared" si="0"/>
        <v/>
      </c>
      <c r="M13" s="170" t="str">
        <f t="shared" si="0"/>
        <v/>
      </c>
      <c r="N13" s="170" t="str">
        <f t="shared" si="0"/>
        <v/>
      </c>
      <c r="O13" s="170" t="str">
        <f t="shared" si="0"/>
        <v/>
      </c>
      <c r="P13" s="171" t="str">
        <f t="shared" si="0"/>
        <v/>
      </c>
      <c r="Q13" s="172" t="s">
        <v>143</v>
      </c>
    </row>
    <row r="14" spans="1:17" ht="17.25" customHeight="1">
      <c r="B14" s="732" t="s">
        <v>144</v>
      </c>
      <c r="C14" s="752"/>
      <c r="D14" s="163" t="s">
        <v>141</v>
      </c>
      <c r="E14" s="164"/>
      <c r="F14" s="165"/>
      <c r="G14" s="165"/>
      <c r="H14" s="165"/>
      <c r="I14" s="165"/>
      <c r="J14" s="165"/>
      <c r="K14" s="165"/>
      <c r="L14" s="165"/>
      <c r="M14" s="165"/>
      <c r="N14" s="165"/>
      <c r="O14" s="165"/>
      <c r="P14" s="166"/>
      <c r="Q14" s="167">
        <f>ROUND(SUM(E14:P14)/12,0)</f>
        <v>0</v>
      </c>
    </row>
    <row r="15" spans="1:17" ht="17.25" customHeight="1">
      <c r="B15" s="753"/>
      <c r="C15" s="754"/>
      <c r="D15" s="168" t="s">
        <v>142</v>
      </c>
      <c r="E15" s="169"/>
      <c r="F15" s="170" t="str">
        <f>IFERROR(F14/$E14,"")</f>
        <v/>
      </c>
      <c r="G15" s="170" t="str">
        <f t="shared" ref="G15:P15" si="1">IFERROR(G14/$E14,"")</f>
        <v/>
      </c>
      <c r="H15" s="170" t="str">
        <f t="shared" si="1"/>
        <v/>
      </c>
      <c r="I15" s="170" t="str">
        <f t="shared" si="1"/>
        <v/>
      </c>
      <c r="J15" s="170" t="str">
        <f t="shared" si="1"/>
        <v/>
      </c>
      <c r="K15" s="170" t="str">
        <f t="shared" si="1"/>
        <v/>
      </c>
      <c r="L15" s="170" t="str">
        <f t="shared" si="1"/>
        <v/>
      </c>
      <c r="M15" s="170" t="str">
        <f t="shared" si="1"/>
        <v/>
      </c>
      <c r="N15" s="170" t="str">
        <f t="shared" si="1"/>
        <v/>
      </c>
      <c r="O15" s="170" t="str">
        <f t="shared" si="1"/>
        <v/>
      </c>
      <c r="P15" s="171" t="str">
        <f t="shared" si="1"/>
        <v/>
      </c>
      <c r="Q15" s="172" t="s">
        <v>143</v>
      </c>
    </row>
    <row r="16" spans="1:17" ht="17.25" customHeight="1">
      <c r="B16" s="755" t="s">
        <v>145</v>
      </c>
      <c r="C16" s="756"/>
      <c r="D16" s="163" t="s">
        <v>141</v>
      </c>
      <c r="E16" s="164"/>
      <c r="F16" s="165"/>
      <c r="G16" s="165"/>
      <c r="H16" s="165"/>
      <c r="I16" s="165"/>
      <c r="J16" s="165"/>
      <c r="K16" s="165"/>
      <c r="L16" s="165"/>
      <c r="M16" s="165"/>
      <c r="N16" s="165"/>
      <c r="O16" s="165"/>
      <c r="P16" s="166"/>
      <c r="Q16" s="167">
        <f>ROUND(SUM(E16:P16)/12,0)</f>
        <v>0</v>
      </c>
    </row>
    <row r="17" spans="1:17" ht="17.25" customHeight="1">
      <c r="B17" s="755"/>
      <c r="C17" s="756"/>
      <c r="D17" s="168" t="s">
        <v>142</v>
      </c>
      <c r="E17" s="169"/>
      <c r="F17" s="170" t="str">
        <f>IFERROR(F16/$E16,"")</f>
        <v/>
      </c>
      <c r="G17" s="170" t="str">
        <f t="shared" ref="G17:P17" si="2">IFERROR(G16/$E16,"")</f>
        <v/>
      </c>
      <c r="H17" s="170" t="str">
        <f t="shared" si="2"/>
        <v/>
      </c>
      <c r="I17" s="170" t="str">
        <f t="shared" si="2"/>
        <v/>
      </c>
      <c r="J17" s="170" t="str">
        <f t="shared" si="2"/>
        <v/>
      </c>
      <c r="K17" s="170" t="str">
        <f t="shared" si="2"/>
        <v/>
      </c>
      <c r="L17" s="170" t="str">
        <f t="shared" si="2"/>
        <v/>
      </c>
      <c r="M17" s="170" t="str">
        <f t="shared" si="2"/>
        <v/>
      </c>
      <c r="N17" s="170" t="str">
        <f t="shared" si="2"/>
        <v/>
      </c>
      <c r="O17" s="170" t="str">
        <f t="shared" si="2"/>
        <v/>
      </c>
      <c r="P17" s="171" t="str">
        <f t="shared" si="2"/>
        <v/>
      </c>
      <c r="Q17" s="172"/>
    </row>
    <row r="18" spans="1:17" ht="17.25" customHeight="1">
      <c r="B18" s="732" t="s">
        <v>146</v>
      </c>
      <c r="C18" s="752"/>
      <c r="D18" s="163" t="s">
        <v>141</v>
      </c>
      <c r="E18" s="164"/>
      <c r="F18" s="165"/>
      <c r="G18" s="165"/>
      <c r="H18" s="165"/>
      <c r="I18" s="165"/>
      <c r="J18" s="165"/>
      <c r="K18" s="165"/>
      <c r="L18" s="165"/>
      <c r="M18" s="165"/>
      <c r="N18" s="165"/>
      <c r="O18" s="165"/>
      <c r="P18" s="166"/>
      <c r="Q18" s="167">
        <f>ROUND(SUM(E18:P18)/12,0)</f>
        <v>0</v>
      </c>
    </row>
    <row r="19" spans="1:17" ht="17.25" customHeight="1">
      <c r="B19" s="753"/>
      <c r="C19" s="757"/>
      <c r="D19" s="168" t="s">
        <v>142</v>
      </c>
      <c r="E19" s="169"/>
      <c r="F19" s="170" t="str">
        <f>IFERROR(F18/$E18,"")</f>
        <v/>
      </c>
      <c r="G19" s="170" t="str">
        <f t="shared" ref="G19:P19" si="3">IFERROR(G18/$E18,"")</f>
        <v/>
      </c>
      <c r="H19" s="170" t="str">
        <f t="shared" si="3"/>
        <v/>
      </c>
      <c r="I19" s="170" t="str">
        <f t="shared" si="3"/>
        <v/>
      </c>
      <c r="J19" s="170" t="str">
        <f t="shared" si="3"/>
        <v/>
      </c>
      <c r="K19" s="170" t="str">
        <f t="shared" si="3"/>
        <v/>
      </c>
      <c r="L19" s="170" t="str">
        <f t="shared" si="3"/>
        <v/>
      </c>
      <c r="M19" s="170" t="str">
        <f t="shared" si="3"/>
        <v/>
      </c>
      <c r="N19" s="170" t="str">
        <f t="shared" si="3"/>
        <v/>
      </c>
      <c r="O19" s="170" t="str">
        <f t="shared" si="3"/>
        <v/>
      </c>
      <c r="P19" s="171" t="str">
        <f t="shared" si="3"/>
        <v/>
      </c>
      <c r="Q19" s="172"/>
    </row>
    <row r="20" spans="1:17" ht="17.25" customHeight="1">
      <c r="B20" s="732" t="s">
        <v>147</v>
      </c>
      <c r="C20" s="752"/>
      <c r="D20" s="163" t="s">
        <v>141</v>
      </c>
      <c r="E20" s="164"/>
      <c r="F20" s="165"/>
      <c r="G20" s="165"/>
      <c r="H20" s="165"/>
      <c r="I20" s="165"/>
      <c r="J20" s="165"/>
      <c r="K20" s="165"/>
      <c r="L20" s="165"/>
      <c r="M20" s="165"/>
      <c r="N20" s="165"/>
      <c r="O20" s="165"/>
      <c r="P20" s="166"/>
      <c r="Q20" s="167">
        <f>ROUND(SUM(E20:P20)/12,0)</f>
        <v>0</v>
      </c>
    </row>
    <row r="21" spans="1:17" ht="17.25" customHeight="1">
      <c r="B21" s="753"/>
      <c r="C21" s="757"/>
      <c r="D21" s="168" t="s">
        <v>142</v>
      </c>
      <c r="E21" s="169"/>
      <c r="F21" s="170" t="str">
        <f>IFERROR(F20/$E20,"")</f>
        <v/>
      </c>
      <c r="G21" s="170" t="str">
        <f t="shared" ref="G21:P21" si="4">IFERROR(G20/$E20,"")</f>
        <v/>
      </c>
      <c r="H21" s="170" t="str">
        <f t="shared" si="4"/>
        <v/>
      </c>
      <c r="I21" s="170" t="str">
        <f t="shared" si="4"/>
        <v/>
      </c>
      <c r="J21" s="170" t="str">
        <f t="shared" si="4"/>
        <v/>
      </c>
      <c r="K21" s="170" t="str">
        <f t="shared" si="4"/>
        <v/>
      </c>
      <c r="L21" s="170" t="str">
        <f t="shared" si="4"/>
        <v/>
      </c>
      <c r="M21" s="170" t="str">
        <f t="shared" si="4"/>
        <v/>
      </c>
      <c r="N21" s="170" t="str">
        <f t="shared" si="4"/>
        <v/>
      </c>
      <c r="O21" s="170" t="str">
        <f t="shared" si="4"/>
        <v/>
      </c>
      <c r="P21" s="171" t="str">
        <f t="shared" si="4"/>
        <v/>
      </c>
      <c r="Q21" s="172"/>
    </row>
    <row r="22" spans="1:17" ht="17.25" customHeight="1">
      <c r="B22" s="732" t="s">
        <v>148</v>
      </c>
      <c r="C22" s="733"/>
      <c r="D22" s="163" t="s">
        <v>141</v>
      </c>
      <c r="E22" s="164"/>
      <c r="F22" s="165"/>
      <c r="G22" s="165"/>
      <c r="H22" s="165"/>
      <c r="I22" s="165"/>
      <c r="J22" s="165"/>
      <c r="K22" s="165"/>
      <c r="L22" s="165"/>
      <c r="M22" s="165"/>
      <c r="N22" s="165"/>
      <c r="O22" s="165"/>
      <c r="P22" s="166"/>
      <c r="Q22" s="167">
        <f>ROUND(SUM(E22:P22)/12,0)</f>
        <v>0</v>
      </c>
    </row>
    <row r="23" spans="1:17" ht="17.25" customHeight="1" thickBot="1">
      <c r="B23" s="734"/>
      <c r="C23" s="735"/>
      <c r="D23" s="173" t="s">
        <v>142</v>
      </c>
      <c r="E23" s="174"/>
      <c r="F23" s="175" t="str">
        <f>IFERROR(F22/$E22,"")</f>
        <v/>
      </c>
      <c r="G23" s="175" t="str">
        <f t="shared" ref="G23:P23" si="5">IFERROR(G22/$E22,"")</f>
        <v/>
      </c>
      <c r="H23" s="175" t="str">
        <f t="shared" si="5"/>
        <v/>
      </c>
      <c r="I23" s="175" t="str">
        <f t="shared" si="5"/>
        <v/>
      </c>
      <c r="J23" s="175" t="str">
        <f t="shared" si="5"/>
        <v/>
      </c>
      <c r="K23" s="175" t="str">
        <f t="shared" si="5"/>
        <v/>
      </c>
      <c r="L23" s="175" t="str">
        <f t="shared" si="5"/>
        <v/>
      </c>
      <c r="M23" s="175" t="str">
        <f t="shared" si="5"/>
        <v/>
      </c>
      <c r="N23" s="175" t="str">
        <f t="shared" si="5"/>
        <v/>
      </c>
      <c r="O23" s="175" t="str">
        <f t="shared" si="5"/>
        <v/>
      </c>
      <c r="P23" s="176" t="str">
        <f t="shared" si="5"/>
        <v/>
      </c>
      <c r="Q23" s="177"/>
    </row>
    <row r="24" spans="1:17" ht="17.25" customHeight="1" thickTop="1" thickBot="1">
      <c r="B24" s="760" t="s">
        <v>149</v>
      </c>
      <c r="C24" s="761"/>
      <c r="D24" s="178"/>
      <c r="E24" s="179">
        <f>SUM(E12,E14,E16,E18,E20,E22)</f>
        <v>0</v>
      </c>
      <c r="F24" s="180">
        <f>SUM(F12,F14,F16,F18,F20,F22)</f>
        <v>0</v>
      </c>
      <c r="G24" s="180">
        <f>SUM(G12,G14,G16,G18,G20,G22)</f>
        <v>0</v>
      </c>
      <c r="H24" s="180">
        <f>SUM(H12,H14,H16,H18,H20,H22)</f>
        <v>0</v>
      </c>
      <c r="I24" s="180">
        <f t="shared" ref="I24:P24" si="6">SUM(I12,I14,I16,I18,I20,I22)</f>
        <v>0</v>
      </c>
      <c r="J24" s="180">
        <f t="shared" si="6"/>
        <v>0</v>
      </c>
      <c r="K24" s="180">
        <f t="shared" si="6"/>
        <v>0</v>
      </c>
      <c r="L24" s="180">
        <f t="shared" si="6"/>
        <v>0</v>
      </c>
      <c r="M24" s="180">
        <f t="shared" si="6"/>
        <v>0</v>
      </c>
      <c r="N24" s="180">
        <f t="shared" si="6"/>
        <v>0</v>
      </c>
      <c r="O24" s="180">
        <f t="shared" si="6"/>
        <v>0</v>
      </c>
      <c r="P24" s="180">
        <f t="shared" si="6"/>
        <v>0</v>
      </c>
      <c r="Q24" s="181">
        <f>SUM(Q12,Q14,Q16,Q18,Q20,Q22)</f>
        <v>0</v>
      </c>
    </row>
    <row r="25" spans="1:17" ht="17.25" customHeight="1">
      <c r="B25" s="157"/>
      <c r="C25" s="157"/>
      <c r="D25" s="157"/>
      <c r="F25" s="182"/>
      <c r="G25" s="182"/>
      <c r="H25" s="182"/>
      <c r="I25" s="182"/>
      <c r="J25" s="182"/>
      <c r="K25" s="182"/>
      <c r="L25" s="182"/>
      <c r="M25" s="182"/>
      <c r="N25" s="182"/>
      <c r="O25" s="182"/>
      <c r="P25" s="182"/>
    </row>
    <row r="26" spans="1:17" ht="17.25" customHeight="1">
      <c r="B26" s="157"/>
      <c r="C26" s="157"/>
      <c r="D26" s="157"/>
      <c r="F26" s="182"/>
      <c r="G26" s="182"/>
      <c r="H26" s="182"/>
      <c r="I26" s="182"/>
      <c r="J26" s="182"/>
      <c r="K26" s="182"/>
      <c r="L26" s="182"/>
      <c r="M26" s="182"/>
      <c r="N26" s="182"/>
      <c r="O26" s="182"/>
      <c r="P26" s="182"/>
    </row>
    <row r="27" spans="1:17" ht="17.25" customHeight="1" thickBot="1">
      <c r="A27" s="159" t="s">
        <v>150</v>
      </c>
      <c r="E27" s="183"/>
    </row>
    <row r="28" spans="1:17" ht="17.25" customHeight="1">
      <c r="B28" s="762" t="s">
        <v>151</v>
      </c>
      <c r="C28" s="763"/>
      <c r="D28" s="764"/>
      <c r="E28" s="160">
        <v>4</v>
      </c>
      <c r="F28" s="184">
        <v>5</v>
      </c>
      <c r="G28" s="184">
        <v>6</v>
      </c>
      <c r="H28" s="162">
        <v>7</v>
      </c>
      <c r="I28" s="161">
        <v>8</v>
      </c>
      <c r="J28" s="161">
        <v>9</v>
      </c>
      <c r="K28" s="185">
        <v>10</v>
      </c>
      <c r="L28" s="161">
        <v>11</v>
      </c>
      <c r="M28" s="161">
        <v>12</v>
      </c>
      <c r="N28" s="161">
        <v>1</v>
      </c>
      <c r="O28" s="161">
        <v>2</v>
      </c>
      <c r="P28" s="162">
        <v>3</v>
      </c>
      <c r="Q28" s="768" t="s">
        <v>138</v>
      </c>
    </row>
    <row r="29" spans="1:17" ht="17.25" customHeight="1">
      <c r="B29" s="765"/>
      <c r="C29" s="766"/>
      <c r="D29" s="767"/>
      <c r="E29" s="770" t="s">
        <v>139</v>
      </c>
      <c r="F29" s="771"/>
      <c r="G29" s="771"/>
      <c r="H29" s="772"/>
      <c r="I29" s="773" t="s">
        <v>152</v>
      </c>
      <c r="J29" s="774"/>
      <c r="K29" s="774"/>
      <c r="L29" s="774"/>
      <c r="M29" s="774"/>
      <c r="N29" s="774"/>
      <c r="O29" s="774"/>
      <c r="P29" s="775"/>
      <c r="Q29" s="769"/>
    </row>
    <row r="30" spans="1:17" ht="18" customHeight="1">
      <c r="B30" s="776" t="str">
        <f>$B$12</f>
        <v>５歳児</v>
      </c>
      <c r="C30" s="777"/>
      <c r="D30" s="186" t="s">
        <v>141</v>
      </c>
      <c r="E30" s="187"/>
      <c r="F30" s="188"/>
      <c r="G30" s="188"/>
      <c r="H30" s="189"/>
      <c r="I30" s="190" t="str">
        <f t="shared" ref="I30:P30" si="7">IFERROR($E$30*I13,"")</f>
        <v/>
      </c>
      <c r="J30" s="190" t="str">
        <f t="shared" si="7"/>
        <v/>
      </c>
      <c r="K30" s="190" t="str">
        <f t="shared" si="7"/>
        <v/>
      </c>
      <c r="L30" s="190" t="str">
        <f t="shared" si="7"/>
        <v/>
      </c>
      <c r="M30" s="190" t="str">
        <f t="shared" si="7"/>
        <v/>
      </c>
      <c r="N30" s="190" t="str">
        <f t="shared" si="7"/>
        <v/>
      </c>
      <c r="O30" s="190" t="str">
        <f t="shared" si="7"/>
        <v/>
      </c>
      <c r="P30" s="191" t="str">
        <f t="shared" si="7"/>
        <v/>
      </c>
      <c r="Q30" s="192">
        <f t="shared" ref="Q30:Q35" si="8">ROUND(SUM(E30:P30)/12,0)</f>
        <v>0</v>
      </c>
    </row>
    <row r="31" spans="1:17" ht="18" customHeight="1">
      <c r="B31" s="776" t="str">
        <f>$B$14</f>
        <v>４歳児</v>
      </c>
      <c r="C31" s="777"/>
      <c r="D31" s="186" t="s">
        <v>141</v>
      </c>
      <c r="E31" s="187"/>
      <c r="F31" s="188"/>
      <c r="G31" s="188"/>
      <c r="H31" s="189"/>
      <c r="I31" s="190" t="str">
        <f t="shared" ref="I31:P31" si="9">IFERROR($E$31*I15,"")</f>
        <v/>
      </c>
      <c r="J31" s="190" t="str">
        <f t="shared" si="9"/>
        <v/>
      </c>
      <c r="K31" s="190" t="str">
        <f t="shared" si="9"/>
        <v/>
      </c>
      <c r="L31" s="190" t="str">
        <f t="shared" si="9"/>
        <v/>
      </c>
      <c r="M31" s="190" t="str">
        <f t="shared" si="9"/>
        <v/>
      </c>
      <c r="N31" s="190" t="str">
        <f t="shared" si="9"/>
        <v/>
      </c>
      <c r="O31" s="190" t="str">
        <f t="shared" si="9"/>
        <v/>
      </c>
      <c r="P31" s="191" t="str">
        <f t="shared" si="9"/>
        <v/>
      </c>
      <c r="Q31" s="192">
        <f t="shared" si="8"/>
        <v>0</v>
      </c>
    </row>
    <row r="32" spans="1:17" ht="18" customHeight="1">
      <c r="B32" s="732" t="str">
        <f>$B$16</f>
        <v>３歳児</v>
      </c>
      <c r="C32" s="733"/>
      <c r="D32" s="193" t="s">
        <v>141</v>
      </c>
      <c r="E32" s="187"/>
      <c r="F32" s="188"/>
      <c r="G32" s="188"/>
      <c r="H32" s="189"/>
      <c r="I32" s="190" t="str">
        <f t="shared" ref="I32:P32" si="10">IFERROR($E$32*I17,"")</f>
        <v/>
      </c>
      <c r="J32" s="190" t="str">
        <f t="shared" si="10"/>
        <v/>
      </c>
      <c r="K32" s="190" t="str">
        <f t="shared" si="10"/>
        <v/>
      </c>
      <c r="L32" s="190" t="str">
        <f t="shared" si="10"/>
        <v/>
      </c>
      <c r="M32" s="190" t="str">
        <f t="shared" si="10"/>
        <v/>
      </c>
      <c r="N32" s="190" t="str">
        <f t="shared" si="10"/>
        <v/>
      </c>
      <c r="O32" s="190" t="str">
        <f t="shared" si="10"/>
        <v/>
      </c>
      <c r="P32" s="191" t="str">
        <f t="shared" si="10"/>
        <v/>
      </c>
      <c r="Q32" s="192">
        <f t="shared" si="8"/>
        <v>0</v>
      </c>
    </row>
    <row r="33" spans="1:17" ht="18" customHeight="1">
      <c r="B33" s="776" t="str">
        <f>$B$18</f>
        <v>２歳児</v>
      </c>
      <c r="C33" s="777"/>
      <c r="D33" s="186" t="s">
        <v>141</v>
      </c>
      <c r="E33" s="187"/>
      <c r="F33" s="194"/>
      <c r="G33" s="194"/>
      <c r="H33" s="189"/>
      <c r="I33" s="190" t="str">
        <f t="shared" ref="I33:P33" si="11">IFERROR($E$33*I19,"")</f>
        <v/>
      </c>
      <c r="J33" s="190" t="str">
        <f t="shared" si="11"/>
        <v/>
      </c>
      <c r="K33" s="190" t="str">
        <f t="shared" si="11"/>
        <v/>
      </c>
      <c r="L33" s="190" t="str">
        <f t="shared" si="11"/>
        <v/>
      </c>
      <c r="M33" s="190" t="str">
        <f t="shared" si="11"/>
        <v/>
      </c>
      <c r="N33" s="190" t="str">
        <f t="shared" si="11"/>
        <v/>
      </c>
      <c r="O33" s="190" t="str">
        <f t="shared" si="11"/>
        <v/>
      </c>
      <c r="P33" s="191" t="str">
        <f t="shared" si="11"/>
        <v/>
      </c>
      <c r="Q33" s="192">
        <f t="shared" si="8"/>
        <v>0</v>
      </c>
    </row>
    <row r="34" spans="1:17" ht="18" customHeight="1">
      <c r="B34" s="776" t="str">
        <f>$B$20</f>
        <v>１歳児</v>
      </c>
      <c r="C34" s="777"/>
      <c r="D34" s="186" t="s">
        <v>141</v>
      </c>
      <c r="E34" s="187"/>
      <c r="F34" s="194"/>
      <c r="G34" s="194"/>
      <c r="H34" s="189"/>
      <c r="I34" s="190" t="str">
        <f t="shared" ref="I34:P34" si="12">IFERROR($E$34*I21,"")</f>
        <v/>
      </c>
      <c r="J34" s="190" t="str">
        <f t="shared" si="12"/>
        <v/>
      </c>
      <c r="K34" s="190" t="str">
        <f t="shared" si="12"/>
        <v/>
      </c>
      <c r="L34" s="190" t="str">
        <f t="shared" si="12"/>
        <v/>
      </c>
      <c r="M34" s="190" t="str">
        <f t="shared" si="12"/>
        <v/>
      </c>
      <c r="N34" s="190" t="str">
        <f t="shared" si="12"/>
        <v/>
      </c>
      <c r="O34" s="190" t="str">
        <f t="shared" si="12"/>
        <v/>
      </c>
      <c r="P34" s="191" t="str">
        <f t="shared" si="12"/>
        <v/>
      </c>
      <c r="Q34" s="192">
        <f t="shared" si="8"/>
        <v>0</v>
      </c>
    </row>
    <row r="35" spans="1:17" ht="18" customHeight="1" thickBot="1">
      <c r="B35" s="778" t="str">
        <f>$B$22</f>
        <v>０歳児</v>
      </c>
      <c r="C35" s="779"/>
      <c r="D35" s="195" t="s">
        <v>141</v>
      </c>
      <c r="E35" s="196"/>
      <c r="F35" s="197"/>
      <c r="G35" s="197"/>
      <c r="H35" s="198"/>
      <c r="I35" s="199" t="str">
        <f t="shared" ref="I35:P35" si="13">IFERROR($E$35*I23,"")</f>
        <v/>
      </c>
      <c r="J35" s="199" t="str">
        <f t="shared" si="13"/>
        <v/>
      </c>
      <c r="K35" s="199" t="str">
        <f t="shared" si="13"/>
        <v/>
      </c>
      <c r="L35" s="199" t="str">
        <f t="shared" si="13"/>
        <v/>
      </c>
      <c r="M35" s="199" t="str">
        <f t="shared" si="13"/>
        <v/>
      </c>
      <c r="N35" s="199" t="str">
        <f t="shared" si="13"/>
        <v/>
      </c>
      <c r="O35" s="199" t="str">
        <f t="shared" si="13"/>
        <v/>
      </c>
      <c r="P35" s="200" t="str">
        <f t="shared" si="13"/>
        <v/>
      </c>
      <c r="Q35" s="201">
        <f t="shared" si="8"/>
        <v>0</v>
      </c>
    </row>
    <row r="36" spans="1:17" ht="18" customHeight="1" thickTop="1" thickBot="1">
      <c r="B36" s="758" t="s">
        <v>149</v>
      </c>
      <c r="C36" s="759"/>
      <c r="D36" s="202"/>
      <c r="E36" s="203">
        <f>SUM(E30:E35)</f>
        <v>0</v>
      </c>
      <c r="F36" s="204">
        <f t="shared" ref="F36:P36" si="14">SUM(F30:F35)</f>
        <v>0</v>
      </c>
      <c r="G36" s="205">
        <f t="shared" si="14"/>
        <v>0</v>
      </c>
      <c r="H36" s="206">
        <f t="shared" si="14"/>
        <v>0</v>
      </c>
      <c r="I36" s="206">
        <f t="shared" si="14"/>
        <v>0</v>
      </c>
      <c r="J36" s="206">
        <f t="shared" si="14"/>
        <v>0</v>
      </c>
      <c r="K36" s="206">
        <f t="shared" si="14"/>
        <v>0</v>
      </c>
      <c r="L36" s="206">
        <f t="shared" si="14"/>
        <v>0</v>
      </c>
      <c r="M36" s="206">
        <f t="shared" si="14"/>
        <v>0</v>
      </c>
      <c r="N36" s="206">
        <f t="shared" si="14"/>
        <v>0</v>
      </c>
      <c r="O36" s="206">
        <f t="shared" si="14"/>
        <v>0</v>
      </c>
      <c r="P36" s="206">
        <f t="shared" si="14"/>
        <v>0</v>
      </c>
      <c r="Q36" s="207">
        <f>SUM(Q30:Q35)</f>
        <v>0</v>
      </c>
    </row>
    <row r="37" spans="1:17" ht="17.25" customHeight="1">
      <c r="B37" s="208" t="s">
        <v>153</v>
      </c>
    </row>
    <row r="38" spans="1:17" ht="17.25" customHeight="1"/>
    <row r="39" spans="1:17" ht="17.25" customHeight="1"/>
    <row r="40" spans="1:17" ht="17.25" customHeight="1"/>
    <row r="41" spans="1:17" ht="17.25" customHeight="1"/>
    <row r="42" spans="1:17" ht="17.25" customHeight="1" thickBot="1">
      <c r="A42" s="159" t="s">
        <v>154</v>
      </c>
      <c r="E42" s="183"/>
    </row>
    <row r="43" spans="1:17" ht="17.25" customHeight="1">
      <c r="B43" s="762" t="s">
        <v>151</v>
      </c>
      <c r="C43" s="763"/>
      <c r="D43" s="764"/>
      <c r="E43" s="160">
        <v>4</v>
      </c>
      <c r="F43" s="184">
        <v>5</v>
      </c>
      <c r="G43" s="184">
        <v>6</v>
      </c>
      <c r="H43" s="162">
        <v>7</v>
      </c>
      <c r="I43" s="161">
        <v>8</v>
      </c>
      <c r="J43" s="161">
        <v>9</v>
      </c>
      <c r="K43" s="185">
        <v>10</v>
      </c>
      <c r="L43" s="161">
        <v>11</v>
      </c>
      <c r="M43" s="161">
        <v>12</v>
      </c>
      <c r="N43" s="161">
        <v>1</v>
      </c>
      <c r="O43" s="161">
        <v>2</v>
      </c>
      <c r="P43" s="162">
        <v>3</v>
      </c>
      <c r="Q43" s="768" t="s">
        <v>138</v>
      </c>
    </row>
    <row r="44" spans="1:17" ht="17.25" customHeight="1">
      <c r="B44" s="765"/>
      <c r="C44" s="766"/>
      <c r="D44" s="767"/>
      <c r="E44" s="770" t="s">
        <v>139</v>
      </c>
      <c r="F44" s="771"/>
      <c r="G44" s="771"/>
      <c r="H44" s="772"/>
      <c r="I44" s="773" t="s">
        <v>155</v>
      </c>
      <c r="J44" s="774"/>
      <c r="K44" s="774"/>
      <c r="L44" s="774"/>
      <c r="M44" s="774"/>
      <c r="N44" s="774"/>
      <c r="O44" s="774"/>
      <c r="P44" s="775"/>
      <c r="Q44" s="769"/>
    </row>
    <row r="45" spans="1:17" ht="18" customHeight="1">
      <c r="B45" s="776" t="str">
        <f>$B$12</f>
        <v>５歳児</v>
      </c>
      <c r="C45" s="777"/>
      <c r="D45" s="209" t="s">
        <v>141</v>
      </c>
      <c r="E45" s="210">
        <f t="shared" ref="E45:H50" si="15">E30</f>
        <v>0</v>
      </c>
      <c r="F45" s="211">
        <f t="shared" si="15"/>
        <v>0</v>
      </c>
      <c r="G45" s="211">
        <f t="shared" si="15"/>
        <v>0</v>
      </c>
      <c r="H45" s="212">
        <f t="shared" si="15"/>
        <v>0</v>
      </c>
      <c r="I45" s="188"/>
      <c r="J45" s="188"/>
      <c r="K45" s="188"/>
      <c r="L45" s="188"/>
      <c r="M45" s="188"/>
      <c r="N45" s="188"/>
      <c r="O45" s="188"/>
      <c r="P45" s="189"/>
      <c r="Q45" s="192">
        <f t="shared" ref="Q45:Q50" si="16">ROUND(SUM(E45:P45)/12,0)</f>
        <v>0</v>
      </c>
    </row>
    <row r="46" spans="1:17" ht="18" customHeight="1">
      <c r="B46" s="776" t="str">
        <f>$B$14</f>
        <v>４歳児</v>
      </c>
      <c r="C46" s="777"/>
      <c r="D46" s="209" t="s">
        <v>141</v>
      </c>
      <c r="E46" s="210">
        <f t="shared" si="15"/>
        <v>0</v>
      </c>
      <c r="F46" s="211">
        <f t="shared" si="15"/>
        <v>0</v>
      </c>
      <c r="G46" s="211">
        <f t="shared" si="15"/>
        <v>0</v>
      </c>
      <c r="H46" s="212">
        <f t="shared" si="15"/>
        <v>0</v>
      </c>
      <c r="I46" s="188"/>
      <c r="J46" s="188"/>
      <c r="K46" s="188"/>
      <c r="L46" s="188"/>
      <c r="M46" s="188"/>
      <c r="N46" s="188"/>
      <c r="O46" s="188"/>
      <c r="P46" s="189"/>
      <c r="Q46" s="192">
        <f t="shared" si="16"/>
        <v>0</v>
      </c>
    </row>
    <row r="47" spans="1:17" ht="18" customHeight="1">
      <c r="B47" s="755" t="str">
        <f>$B$16</f>
        <v>３歳児</v>
      </c>
      <c r="C47" s="756"/>
      <c r="D47" s="209" t="s">
        <v>141</v>
      </c>
      <c r="E47" s="210">
        <f t="shared" si="15"/>
        <v>0</v>
      </c>
      <c r="F47" s="211">
        <f t="shared" si="15"/>
        <v>0</v>
      </c>
      <c r="G47" s="211">
        <f t="shared" si="15"/>
        <v>0</v>
      </c>
      <c r="H47" s="212">
        <f t="shared" si="15"/>
        <v>0</v>
      </c>
      <c r="I47" s="188"/>
      <c r="J47" s="188"/>
      <c r="K47" s="188"/>
      <c r="L47" s="188"/>
      <c r="M47" s="188"/>
      <c r="N47" s="188"/>
      <c r="O47" s="188"/>
      <c r="P47" s="189"/>
      <c r="Q47" s="192">
        <f t="shared" si="16"/>
        <v>0</v>
      </c>
    </row>
    <row r="48" spans="1:17" ht="18" customHeight="1">
      <c r="B48" s="776" t="str">
        <f>$B$18</f>
        <v>２歳児</v>
      </c>
      <c r="C48" s="777"/>
      <c r="D48" s="209" t="s">
        <v>141</v>
      </c>
      <c r="E48" s="210">
        <f t="shared" si="15"/>
        <v>0</v>
      </c>
      <c r="F48" s="213">
        <f t="shared" si="15"/>
        <v>0</v>
      </c>
      <c r="G48" s="213">
        <f t="shared" si="15"/>
        <v>0</v>
      </c>
      <c r="H48" s="212">
        <f t="shared" si="15"/>
        <v>0</v>
      </c>
      <c r="I48" s="188"/>
      <c r="J48" s="188"/>
      <c r="K48" s="188"/>
      <c r="L48" s="188"/>
      <c r="M48" s="188"/>
      <c r="N48" s="188"/>
      <c r="O48" s="188"/>
      <c r="P48" s="189"/>
      <c r="Q48" s="192">
        <f t="shared" si="16"/>
        <v>0</v>
      </c>
    </row>
    <row r="49" spans="2:17" ht="18" customHeight="1">
      <c r="B49" s="776" t="str">
        <f>$B$20</f>
        <v>１歳児</v>
      </c>
      <c r="C49" s="777"/>
      <c r="D49" s="209" t="s">
        <v>141</v>
      </c>
      <c r="E49" s="210">
        <f t="shared" si="15"/>
        <v>0</v>
      </c>
      <c r="F49" s="213">
        <f t="shared" si="15"/>
        <v>0</v>
      </c>
      <c r="G49" s="213">
        <f t="shared" si="15"/>
        <v>0</v>
      </c>
      <c r="H49" s="212">
        <f t="shared" si="15"/>
        <v>0</v>
      </c>
      <c r="I49" s="188"/>
      <c r="J49" s="188"/>
      <c r="K49" s="188"/>
      <c r="L49" s="188"/>
      <c r="M49" s="188"/>
      <c r="N49" s="188"/>
      <c r="O49" s="188"/>
      <c r="P49" s="189"/>
      <c r="Q49" s="192">
        <f t="shared" si="16"/>
        <v>0</v>
      </c>
    </row>
    <row r="50" spans="2:17" ht="18" customHeight="1" thickBot="1">
      <c r="B50" s="778" t="str">
        <f>$B$22</f>
        <v>０歳児</v>
      </c>
      <c r="C50" s="779"/>
      <c r="D50" s="214" t="s">
        <v>141</v>
      </c>
      <c r="E50" s="215">
        <f t="shared" si="15"/>
        <v>0</v>
      </c>
      <c r="F50" s="216">
        <f t="shared" si="15"/>
        <v>0</v>
      </c>
      <c r="G50" s="216">
        <f t="shared" si="15"/>
        <v>0</v>
      </c>
      <c r="H50" s="217">
        <f t="shared" si="15"/>
        <v>0</v>
      </c>
      <c r="I50" s="218"/>
      <c r="J50" s="218"/>
      <c r="K50" s="218"/>
      <c r="L50" s="218"/>
      <c r="M50" s="218"/>
      <c r="N50" s="218"/>
      <c r="O50" s="218"/>
      <c r="P50" s="198"/>
      <c r="Q50" s="201">
        <f t="shared" si="16"/>
        <v>0</v>
      </c>
    </row>
    <row r="51" spans="2:17" ht="18" customHeight="1" thickTop="1" thickBot="1">
      <c r="B51" s="760" t="s">
        <v>149</v>
      </c>
      <c r="C51" s="761"/>
      <c r="D51" s="219"/>
      <c r="E51" s="203">
        <f>SUM(E45:E47,E48:E50)</f>
        <v>0</v>
      </c>
      <c r="F51" s="204">
        <f>SUM(F45:F47,F48:F50)</f>
        <v>0</v>
      </c>
      <c r="G51" s="205">
        <f>SUM(G45:G47,G48:G50)</f>
        <v>0</v>
      </c>
      <c r="H51" s="220">
        <f>SUM(H45:H47,H48:H50)</f>
        <v>0</v>
      </c>
      <c r="I51" s="220">
        <f t="shared" ref="I51:P51" si="17">SUM(I45:I47,I48:I50)</f>
        <v>0</v>
      </c>
      <c r="J51" s="220">
        <f t="shared" si="17"/>
        <v>0</v>
      </c>
      <c r="K51" s="220">
        <f t="shared" si="17"/>
        <v>0</v>
      </c>
      <c r="L51" s="220">
        <f t="shared" si="17"/>
        <v>0</v>
      </c>
      <c r="M51" s="220">
        <f t="shared" si="17"/>
        <v>0</v>
      </c>
      <c r="N51" s="220">
        <f t="shared" si="17"/>
        <v>0</v>
      </c>
      <c r="O51" s="220">
        <f t="shared" si="17"/>
        <v>0</v>
      </c>
      <c r="P51" s="220">
        <f t="shared" si="17"/>
        <v>0</v>
      </c>
      <c r="Q51" s="207">
        <f>SUM(Q45:Q50)</f>
        <v>0</v>
      </c>
    </row>
    <row r="52" spans="2:17" ht="17.25" customHeight="1">
      <c r="B52" s="208" t="s">
        <v>153</v>
      </c>
      <c r="E52" s="221"/>
      <c r="F52" s="221"/>
      <c r="G52" s="221"/>
      <c r="H52" s="221"/>
      <c r="I52" s="221"/>
      <c r="J52" s="221"/>
      <c r="K52" s="221"/>
      <c r="L52" s="221"/>
      <c r="M52" s="221"/>
      <c r="N52" s="221"/>
      <c r="O52" s="221"/>
      <c r="P52" s="221"/>
      <c r="Q52" s="221"/>
    </row>
    <row r="53" spans="2:17" ht="17.25" customHeight="1">
      <c r="E53" s="221"/>
      <c r="F53" s="221"/>
      <c r="G53" s="221"/>
      <c r="H53" s="221"/>
      <c r="I53" s="221"/>
      <c r="J53" s="221"/>
      <c r="K53" s="221"/>
      <c r="L53" s="221"/>
      <c r="M53" s="221"/>
      <c r="N53" s="221"/>
      <c r="O53" s="221"/>
      <c r="P53" s="221"/>
      <c r="Q53" s="221"/>
    </row>
    <row r="54" spans="2:17" ht="17.25" customHeight="1" thickBot="1">
      <c r="B54" s="222" t="s">
        <v>156</v>
      </c>
      <c r="C54" s="223"/>
    </row>
    <row r="55" spans="2:17" ht="94.5" customHeight="1" thickBot="1">
      <c r="B55" s="780" t="s">
        <v>157</v>
      </c>
      <c r="C55" s="781"/>
      <c r="D55" s="781"/>
      <c r="E55" s="781"/>
      <c r="F55" s="781"/>
      <c r="G55" s="781"/>
      <c r="H55" s="781"/>
      <c r="I55" s="781"/>
      <c r="J55" s="781"/>
      <c r="K55" s="781"/>
      <c r="L55" s="781"/>
      <c r="M55" s="781"/>
      <c r="N55" s="781"/>
      <c r="O55" s="781"/>
      <c r="P55" s="781"/>
      <c r="Q55" s="782"/>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mergeCells count="36">
    <mergeCell ref="B55:Q55"/>
    <mergeCell ref="B43:D44"/>
    <mergeCell ref="Q43:Q44"/>
    <mergeCell ref="E44:H44"/>
    <mergeCell ref="I44:P44"/>
    <mergeCell ref="B45:C45"/>
    <mergeCell ref="B46:C46"/>
    <mergeCell ref="B47:C47"/>
    <mergeCell ref="B48:C48"/>
    <mergeCell ref="B49:C49"/>
    <mergeCell ref="B50:C50"/>
    <mergeCell ref="B51:C51"/>
    <mergeCell ref="B36:C36"/>
    <mergeCell ref="B24:C24"/>
    <mergeCell ref="B28:D29"/>
    <mergeCell ref="Q28:Q29"/>
    <mergeCell ref="E29:H29"/>
    <mergeCell ref="I29:P29"/>
    <mergeCell ref="B30:C30"/>
    <mergeCell ref="B31:C31"/>
    <mergeCell ref="B32:C32"/>
    <mergeCell ref="B33:C33"/>
    <mergeCell ref="B34:C34"/>
    <mergeCell ref="B35:C35"/>
    <mergeCell ref="B22:C23"/>
    <mergeCell ref="A1:Q1"/>
    <mergeCell ref="H3:L3"/>
    <mergeCell ref="M3:Q3"/>
    <mergeCell ref="B10:D11"/>
    <mergeCell ref="Q10:Q11"/>
    <mergeCell ref="E11:P11"/>
    <mergeCell ref="B12:C13"/>
    <mergeCell ref="B14:C15"/>
    <mergeCell ref="B16:C17"/>
    <mergeCell ref="B18:C19"/>
    <mergeCell ref="B20:C21"/>
  </mergeCells>
  <phoneticPr fontId="4"/>
  <dataValidations count="1">
    <dataValidation type="whole" allowBlank="1" showInputMessage="1" showErrorMessage="1" sqref="E12:P12 E14:P14 E16:P16 E18:P18 E20:P20 E22:P22 E30:H35 I45:P50" xr:uid="{E8CB979F-9163-43F1-8457-A92B4231F656}">
      <formula1>0</formula1>
      <formula2>1000</formula2>
    </dataValidation>
  </dataValidations>
  <pageMargins left="0.61" right="0.27559055118110237" top="0.55118110236220474" bottom="0.19685039370078741" header="0.31496062992125984" footer="0.19685039370078741"/>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33"/>
  <sheetViews>
    <sheetView view="pageBreakPreview" zoomScale="70" zoomScaleNormal="70" zoomScaleSheetLayoutView="70" workbookViewId="0"/>
  </sheetViews>
  <sheetFormatPr defaultRowHeight="18.75"/>
  <cols>
    <col min="1" max="1" width="3.5" customWidth="1"/>
    <col min="4" max="5" width="18.375" customWidth="1"/>
    <col min="8" max="9" width="18.375" customWidth="1"/>
    <col min="11" max="11" width="3.375" customWidth="1"/>
    <col min="13" max="13" width="15.625" customWidth="1"/>
  </cols>
  <sheetData>
    <row r="1" spans="1:13" ht="36.75" customHeight="1">
      <c r="A1" s="143" t="s">
        <v>131</v>
      </c>
      <c r="B1" s="121"/>
      <c r="C1" s="121"/>
      <c r="D1" s="121"/>
      <c r="E1" s="121"/>
      <c r="F1" s="121"/>
      <c r="G1" s="121"/>
      <c r="H1" s="121"/>
      <c r="I1" s="121"/>
      <c r="J1" s="121"/>
    </row>
    <row r="3" spans="1:13" ht="19.5" thickBot="1">
      <c r="B3" t="s">
        <v>38</v>
      </c>
    </row>
    <row r="4" spans="1:13" ht="19.5" thickBot="1">
      <c r="B4" s="72" t="s">
        <v>23</v>
      </c>
      <c r="C4" s="78"/>
      <c r="D4" s="323"/>
    </row>
    <row r="5" spans="1:13" ht="19.5" thickBot="1">
      <c r="B5" s="72" t="s">
        <v>37</v>
      </c>
      <c r="C5" s="78"/>
      <c r="D5" s="324"/>
    </row>
    <row r="7" spans="1:13">
      <c r="B7" s="67" t="s">
        <v>39</v>
      </c>
    </row>
    <row r="8" spans="1:13" ht="19.5" thickBot="1">
      <c r="C8" s="73" t="s">
        <v>43</v>
      </c>
      <c r="D8" s="80" t="s">
        <v>40</v>
      </c>
      <c r="E8" s="80" t="s">
        <v>41</v>
      </c>
      <c r="F8" s="145"/>
      <c r="G8" s="146"/>
      <c r="H8" s="144" t="s">
        <v>116</v>
      </c>
      <c r="L8" t="s">
        <v>159</v>
      </c>
    </row>
    <row r="9" spans="1:13" ht="19.5" thickBot="1">
      <c r="C9" s="79">
        <v>0</v>
      </c>
      <c r="D9" s="324"/>
      <c r="E9" s="324"/>
      <c r="F9" s="147" t="s">
        <v>127</v>
      </c>
      <c r="G9" s="148"/>
      <c r="H9" s="324"/>
      <c r="L9" s="73" t="s">
        <v>160</v>
      </c>
      <c r="M9" s="80" t="s">
        <v>161</v>
      </c>
    </row>
    <row r="10" spans="1:13" ht="19.5" thickBot="1">
      <c r="C10" s="79">
        <v>1</v>
      </c>
      <c r="D10" s="324"/>
      <c r="E10" s="324"/>
      <c r="F10" s="147" t="s">
        <v>127</v>
      </c>
      <c r="G10" s="148"/>
      <c r="H10" s="324"/>
      <c r="L10" s="79">
        <v>0</v>
      </c>
      <c r="M10" s="224">
        <f>'1_児童数計算表'!$Q$35</f>
        <v>0</v>
      </c>
    </row>
    <row r="11" spans="1:13" ht="19.5" thickBot="1">
      <c r="C11" s="79">
        <v>2</v>
      </c>
      <c r="D11" s="324"/>
      <c r="E11" s="324"/>
      <c r="F11" s="147" t="s">
        <v>127</v>
      </c>
      <c r="G11" s="148"/>
      <c r="H11" s="324"/>
      <c r="L11" s="79">
        <v>1</v>
      </c>
      <c r="M11" s="224">
        <f>'1_児童数計算表'!$Q$34</f>
        <v>0</v>
      </c>
    </row>
    <row r="12" spans="1:13" ht="19.5" thickBot="1">
      <c r="C12" s="73" t="s">
        <v>42</v>
      </c>
      <c r="D12" s="81">
        <f>SUM(D9:D11)</f>
        <v>0</v>
      </c>
      <c r="E12" s="81">
        <f>SUM(E9:E11)</f>
        <v>0</v>
      </c>
      <c r="H12" s="81">
        <f>SUM(H9:H11)</f>
        <v>0</v>
      </c>
      <c r="L12" s="79">
        <v>2</v>
      </c>
      <c r="M12" s="224">
        <f>'1_児童数計算表'!$Q$33</f>
        <v>0</v>
      </c>
    </row>
    <row r="13" spans="1:13" ht="19.5" thickBot="1">
      <c r="C13" s="73" t="s">
        <v>46</v>
      </c>
      <c r="D13" s="74">
        <f>SUM(D12:E12)</f>
        <v>0</v>
      </c>
      <c r="L13" s="79">
        <v>3</v>
      </c>
      <c r="M13" s="224">
        <f>'1_児童数計算表'!$Q$32</f>
        <v>0</v>
      </c>
    </row>
    <row r="14" spans="1:13" ht="19.5" thickBot="1">
      <c r="L14" s="79">
        <v>4</v>
      </c>
      <c r="M14" s="224">
        <f>'1_児童数計算表'!$Q$31</f>
        <v>0</v>
      </c>
    </row>
    <row r="15" spans="1:13" ht="19.5" thickBot="1">
      <c r="B15" t="s">
        <v>52</v>
      </c>
      <c r="L15" s="79">
        <v>5</v>
      </c>
      <c r="M15" s="224">
        <f>'1_児童数計算表'!$Q$30</f>
        <v>0</v>
      </c>
    </row>
    <row r="16" spans="1:13" ht="19.5" thickBot="1">
      <c r="C16" s="75" t="s">
        <v>44</v>
      </c>
      <c r="D16" s="76"/>
      <c r="E16" s="76"/>
      <c r="F16" s="323"/>
    </row>
    <row r="17" spans="2:13" ht="19.5" thickBot="1">
      <c r="C17" s="75" t="s">
        <v>121</v>
      </c>
      <c r="D17" s="76"/>
      <c r="E17" s="76"/>
      <c r="F17" s="323"/>
      <c r="L17" t="s">
        <v>162</v>
      </c>
    </row>
    <row r="18" spans="2:13" ht="19.5" thickBot="1">
      <c r="C18" s="75" t="s">
        <v>122</v>
      </c>
      <c r="D18" s="76"/>
      <c r="E18" s="76"/>
      <c r="F18" s="323"/>
      <c r="L18" s="73" t="s">
        <v>160</v>
      </c>
      <c r="M18" s="80" t="s">
        <v>161</v>
      </c>
    </row>
    <row r="19" spans="2:13" ht="19.5" thickBot="1">
      <c r="C19" s="75" t="s">
        <v>53</v>
      </c>
      <c r="D19" s="76"/>
      <c r="E19" s="76"/>
      <c r="F19" s="325"/>
      <c r="L19" s="79">
        <v>0</v>
      </c>
      <c r="M19" s="224">
        <f>'1_児童数計算表'!$Q$50</f>
        <v>0</v>
      </c>
    </row>
    <row r="20" spans="2:13" ht="19.5" thickBot="1">
      <c r="C20" s="75" t="s">
        <v>75</v>
      </c>
      <c r="D20" s="76"/>
      <c r="E20" s="76"/>
      <c r="F20" s="323"/>
      <c r="G20" t="s">
        <v>54</v>
      </c>
      <c r="L20" s="79">
        <v>1</v>
      </c>
      <c r="M20" s="224">
        <f>'1_児童数計算表'!$Q$49</f>
        <v>0</v>
      </c>
    </row>
    <row r="21" spans="2:13" ht="19.5" thickBot="1">
      <c r="C21" s="75" t="s">
        <v>556</v>
      </c>
      <c r="D21" s="76"/>
      <c r="E21" s="76"/>
      <c r="F21" s="325"/>
      <c r="L21" s="79">
        <v>2</v>
      </c>
      <c r="M21" s="224">
        <f>'1_児童数計算表'!$Q$48</f>
        <v>0</v>
      </c>
    </row>
    <row r="22" spans="2:13" ht="19.5" thickBot="1">
      <c r="H22" s="68"/>
      <c r="I22" s="68"/>
      <c r="L22" s="79">
        <v>3</v>
      </c>
      <c r="M22" s="224">
        <f>'1_児童数計算表'!$Q$47</f>
        <v>0</v>
      </c>
    </row>
    <row r="23" spans="2:13" ht="19.5" thickBot="1">
      <c r="B23" t="s">
        <v>57</v>
      </c>
      <c r="L23" s="79">
        <v>4</v>
      </c>
      <c r="M23" s="224">
        <f>'1_児童数計算表'!$Q$46</f>
        <v>0</v>
      </c>
    </row>
    <row r="24" spans="2:13" ht="19.5" thickBot="1">
      <c r="C24" s="83" t="s">
        <v>76</v>
      </c>
      <c r="D24" s="84"/>
      <c r="E24" s="84"/>
      <c r="F24" s="85" t="e">
        <f>VLOOKUP($D$4,【リスト】!$A$2:$I$13,8,FALSE)</f>
        <v>#N/A</v>
      </c>
      <c r="L24" s="79">
        <v>5</v>
      </c>
      <c r="M24" s="224">
        <f>'1_児童数計算表'!$Q$45</f>
        <v>0</v>
      </c>
    </row>
    <row r="25" spans="2:13" ht="19.5" thickBot="1">
      <c r="C25" s="83" t="s">
        <v>77</v>
      </c>
      <c r="D25" s="84"/>
      <c r="E25" s="84"/>
      <c r="F25" s="85" t="e">
        <f>VLOOKUP($D$4,【リスト】!$A$2:$I$13,9,FALSE)+IF($F$20=【リスト】!$C$2,-2,0)</f>
        <v>#N/A</v>
      </c>
    </row>
    <row r="27" spans="2:13" ht="19.5" thickBot="1">
      <c r="B27" t="s">
        <v>71</v>
      </c>
    </row>
    <row r="28" spans="2:13" ht="19.5" thickBot="1">
      <c r="C28" s="326">
        <v>12</v>
      </c>
      <c r="D28" t="s">
        <v>72</v>
      </c>
    </row>
    <row r="30" spans="2:13" ht="19.5" thickBot="1">
      <c r="B30" s="82" t="s">
        <v>73</v>
      </c>
    </row>
    <row r="31" spans="2:13" ht="19.5" thickBot="1">
      <c r="D31" s="86" t="s">
        <v>66</v>
      </c>
    </row>
    <row r="32" spans="2:13" ht="19.5" thickBot="1">
      <c r="C32" s="86" t="s">
        <v>55</v>
      </c>
      <c r="D32" s="87" t="e">
        <f>SUM(区分12計算!D15:L15)</f>
        <v>#N/A</v>
      </c>
    </row>
    <row r="33" spans="3:4" ht="19.5" thickBot="1">
      <c r="C33" s="86" t="s">
        <v>56</v>
      </c>
      <c r="D33" s="87" t="e">
        <f>SUM(区分12計算!D27:L27)</f>
        <v>#N/A</v>
      </c>
    </row>
  </sheetData>
  <phoneticPr fontId="4"/>
  <dataValidations count="2">
    <dataValidation type="whole" allowBlank="1" showInputMessage="1" showErrorMessage="1" sqref="D5 D9:E11 H9:H11" xr:uid="{2D77AD47-7A41-41B9-826B-6968E09382CA}">
      <formula1>0</formula1>
      <formula2>1000</formula2>
    </dataValidation>
    <dataValidation type="whole" allowBlank="1" showInputMessage="1" showErrorMessage="1" sqref="C28" xr:uid="{FE72E3F0-E055-4EFA-AB0E-4CC2FFD97962}">
      <formula1>1</formula1>
      <formula2>12</formula2>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【リスト】!$C$2:$C$3</xm:f>
          </x14:formula1>
          <xm:sqref>F20 F16:F18</xm:sqref>
        </x14:dataValidation>
        <x14:dataValidation type="list" allowBlank="1" showInputMessage="1" showErrorMessage="1" xr:uid="{ECE875D7-0E23-4036-BDA5-4847A1EF3936}">
          <x14:formula1>
            <xm:f>【リスト】!$D$2:$D$5</xm:f>
          </x14:formula1>
          <xm:sqref>F19</xm:sqref>
        </x14:dataValidation>
        <x14:dataValidation type="list" allowBlank="1" showInputMessage="1" showErrorMessage="1" xr:uid="{FE447814-9BA3-4FE3-A08A-8FCFEDBEA7CB}">
          <x14:formula1>
            <xm:f>【リスト】!$E$2:$E$6</xm:f>
          </x14:formula1>
          <xm:sqref>F21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F248-9E1D-4ECF-A07E-EA0B0B178D2D}">
  <sheetPr>
    <pageSetUpPr fitToPage="1"/>
  </sheetPr>
  <dimension ref="A1:L104"/>
  <sheetViews>
    <sheetView view="pageBreakPreview" zoomScale="70" zoomScaleNormal="70" zoomScaleSheetLayoutView="70" workbookViewId="0">
      <selection activeCell="H19" sqref="H19"/>
    </sheetView>
  </sheetViews>
  <sheetFormatPr defaultColWidth="9" defaultRowHeight="18.75"/>
  <cols>
    <col min="1" max="1" width="2.875" customWidth="1"/>
    <col min="2" max="2" width="3" style="233" customWidth="1"/>
    <col min="3" max="3" width="16.375" style="233" customWidth="1"/>
    <col min="4" max="4" width="25.5" style="233" customWidth="1"/>
    <col min="5" max="5" width="8" style="233" customWidth="1"/>
    <col min="6" max="6" width="8" style="234" customWidth="1"/>
    <col min="7" max="7" width="11.75" style="234" hidden="1" customWidth="1"/>
    <col min="8" max="9" width="13.875" style="234" customWidth="1"/>
    <col min="10" max="10" width="3.25" customWidth="1"/>
  </cols>
  <sheetData>
    <row r="1" spans="1:12" s="228" customFormat="1" ht="31.5" customHeight="1">
      <c r="A1" s="225" t="s">
        <v>163</v>
      </c>
      <c r="B1" s="226"/>
      <c r="C1" s="226"/>
      <c r="D1" s="226"/>
      <c r="E1" s="226"/>
      <c r="F1" s="227"/>
      <c r="G1" s="227"/>
      <c r="H1" s="227"/>
      <c r="I1" s="227"/>
    </row>
    <row r="2" spans="1:12" s="231" customFormat="1" ht="30.75" customHeight="1">
      <c r="A2" s="225" t="s">
        <v>164</v>
      </c>
      <c r="B2" s="229"/>
      <c r="C2" s="229"/>
      <c r="D2" s="229"/>
      <c r="E2" s="229"/>
      <c r="F2" s="230"/>
      <c r="G2" s="230"/>
      <c r="H2" s="230"/>
      <c r="I2" s="230"/>
    </row>
    <row r="3" spans="1:12" s="231" customFormat="1" ht="30.75" customHeight="1">
      <c r="A3" s="225" t="s">
        <v>165</v>
      </c>
      <c r="B3" s="229"/>
      <c r="C3" s="229"/>
      <c r="D3" s="229"/>
      <c r="E3" s="229"/>
      <c r="F3" s="230"/>
      <c r="G3" s="230"/>
      <c r="H3" s="230"/>
      <c r="I3" s="230"/>
    </row>
    <row r="4" spans="1:12" ht="21.75" customHeight="1" thickBot="1">
      <c r="A4" s="232"/>
    </row>
    <row r="5" spans="1:12" ht="19.5" customHeight="1" thickBot="1">
      <c r="A5" s="233"/>
      <c r="B5" s="785" t="s">
        <v>132</v>
      </c>
      <c r="C5" s="785"/>
      <c r="D5" s="786">
        <f>'1_児童数計算表'!$M$3</f>
        <v>0</v>
      </c>
      <c r="E5" s="787"/>
      <c r="F5" s="787"/>
      <c r="G5" s="787"/>
      <c r="H5" s="788"/>
    </row>
    <row r="6" spans="1:12" ht="19.5" customHeight="1">
      <c r="A6" s="233"/>
      <c r="C6" s="235"/>
      <c r="D6" s="235"/>
      <c r="E6" s="235"/>
      <c r="F6" s="235"/>
      <c r="G6" s="235"/>
      <c r="H6" s="235"/>
    </row>
    <row r="7" spans="1:12" ht="19.5" customHeight="1" thickBot="1">
      <c r="A7" s="236" t="s">
        <v>166</v>
      </c>
    </row>
    <row r="8" spans="1:12" ht="33.75" customHeight="1">
      <c r="B8" s="789"/>
      <c r="C8" s="790"/>
      <c r="D8" s="791"/>
      <c r="E8" s="237" t="s">
        <v>167</v>
      </c>
      <c r="F8" s="238" t="s">
        <v>168</v>
      </c>
      <c r="G8" s="792" t="s">
        <v>169</v>
      </c>
      <c r="H8" s="793"/>
      <c r="K8" t="s">
        <v>159</v>
      </c>
    </row>
    <row r="9" spans="1:12" ht="24" customHeight="1" thickBot="1">
      <c r="B9" s="239" t="s">
        <v>170</v>
      </c>
      <c r="C9" s="240" t="s">
        <v>171</v>
      </c>
      <c r="D9" s="240"/>
      <c r="E9" s="241"/>
      <c r="F9" s="242"/>
      <c r="G9" s="243"/>
      <c r="H9" s="244"/>
      <c r="K9" s="73" t="s">
        <v>160</v>
      </c>
      <c r="L9" s="80" t="s">
        <v>161</v>
      </c>
    </row>
    <row r="10" spans="1:12" ht="28.5" customHeight="1" thickBot="1">
      <c r="B10" s="245"/>
      <c r="C10" s="794" t="s">
        <v>172</v>
      </c>
      <c r="D10" s="795"/>
      <c r="E10" s="246"/>
      <c r="F10" s="247"/>
      <c r="G10" s="248">
        <f>F10*1/30</f>
        <v>0</v>
      </c>
      <c r="H10" s="249">
        <f>ROUNDDOWN(G10,1)</f>
        <v>0</v>
      </c>
      <c r="J10" s="250"/>
      <c r="K10" s="79" t="s">
        <v>208</v>
      </c>
      <c r="L10" s="224">
        <f>'1_児童数計算表'!$Q$30+'1_児童数計算表'!$Q$31</f>
        <v>0</v>
      </c>
    </row>
    <row r="11" spans="1:12" ht="28.5" customHeight="1" thickBot="1">
      <c r="B11" s="245"/>
      <c r="C11" s="783" t="s">
        <v>173</v>
      </c>
      <c r="D11" s="784"/>
      <c r="E11" s="251"/>
      <c r="F11" s="247"/>
      <c r="G11" s="252">
        <f>F11*1/20</f>
        <v>0</v>
      </c>
      <c r="H11" s="253">
        <f>ROUNDDOWN(G11,1)</f>
        <v>0</v>
      </c>
      <c r="J11" s="250"/>
      <c r="K11" s="79">
        <v>3</v>
      </c>
      <c r="L11" s="224">
        <f>'1_児童数計算表'!$Q$32</f>
        <v>0</v>
      </c>
    </row>
    <row r="12" spans="1:12" ht="28.5" customHeight="1" thickBot="1">
      <c r="B12" s="245"/>
      <c r="C12" s="783" t="s">
        <v>174</v>
      </c>
      <c r="D12" s="784"/>
      <c r="E12" s="251"/>
      <c r="F12" s="247"/>
      <c r="G12" s="252">
        <f>IF(E13="なし",F12*1/6,(F12-F13)*1/6+F13*1/5)</f>
        <v>0</v>
      </c>
      <c r="H12" s="253">
        <f>ROUNDDOWN(G12,1)</f>
        <v>0</v>
      </c>
      <c r="J12" s="250"/>
      <c r="K12" s="79" t="s">
        <v>209</v>
      </c>
      <c r="L12" s="224">
        <f>'1_児童数計算表'!$Q$33+'1_児童数計算表'!$Q$34</f>
        <v>0</v>
      </c>
    </row>
    <row r="13" spans="1:12" ht="28.5" customHeight="1" thickBot="1">
      <c r="B13" s="245"/>
      <c r="C13" s="798" t="s">
        <v>175</v>
      </c>
      <c r="D13" s="799"/>
      <c r="E13" s="254" t="str">
        <f>IF('2_区分12加算額計算表'!$F$16=【リスト】!$C$2,"あり","なし")</f>
        <v>なし</v>
      </c>
      <c r="F13" s="247"/>
      <c r="G13" s="255"/>
      <c r="H13" s="256"/>
      <c r="J13" s="250"/>
      <c r="K13" s="79">
        <v>1</v>
      </c>
      <c r="L13" s="224">
        <f>'1_児童数計算表'!$Q$34</f>
        <v>0</v>
      </c>
    </row>
    <row r="14" spans="1:12" ht="28.5" customHeight="1" thickBot="1">
      <c r="B14" s="245"/>
      <c r="C14" s="783" t="s">
        <v>176</v>
      </c>
      <c r="D14" s="800"/>
      <c r="E14" s="251"/>
      <c r="F14" s="247"/>
      <c r="G14" s="252">
        <f>F14*1/3</f>
        <v>0</v>
      </c>
      <c r="H14" s="253">
        <f>ROUNDDOWN(G14,1)</f>
        <v>0</v>
      </c>
      <c r="J14" s="250"/>
      <c r="K14" s="79">
        <v>0</v>
      </c>
      <c r="L14" s="224">
        <f>'1_児童数計算表'!$Q$35</f>
        <v>0</v>
      </c>
    </row>
    <row r="15" spans="1:12" ht="24" customHeight="1" thickBot="1">
      <c r="B15" s="245"/>
      <c r="C15" s="801" t="s">
        <v>177</v>
      </c>
      <c r="D15" s="800"/>
      <c r="E15" s="254" t="str">
        <f>IF('2_区分12加算額計算表'!$H$12&gt;0,"あり","なし")</f>
        <v>なし</v>
      </c>
      <c r="F15" s="247"/>
      <c r="G15" s="252">
        <f>IF(E15="あり",F15/2,0)</f>
        <v>0</v>
      </c>
      <c r="H15" s="253">
        <f>ROUNDDOWN(G15,1)</f>
        <v>0</v>
      </c>
      <c r="J15" s="250"/>
    </row>
    <row r="16" spans="1:12" ht="24" customHeight="1" thickBot="1">
      <c r="B16" s="257"/>
      <c r="C16" s="802" t="s">
        <v>178</v>
      </c>
      <c r="D16" s="803"/>
      <c r="E16" s="258"/>
      <c r="F16" s="259"/>
      <c r="G16" s="260"/>
      <c r="H16" s="261">
        <v>1</v>
      </c>
      <c r="J16" s="250"/>
      <c r="K16" t="s">
        <v>162</v>
      </c>
    </row>
    <row r="17" spans="1:12" ht="24" customHeight="1" thickTop="1" thickBot="1">
      <c r="B17" s="257"/>
      <c r="C17" s="804" t="s">
        <v>179</v>
      </c>
      <c r="D17" s="805"/>
      <c r="E17" s="262"/>
      <c r="F17" s="263"/>
      <c r="G17" s="264"/>
      <c r="H17" s="265">
        <f>ROUND(SUM(H10:H16),0)</f>
        <v>1</v>
      </c>
      <c r="J17" s="250"/>
      <c r="K17" s="73" t="s">
        <v>160</v>
      </c>
      <c r="L17" s="80" t="s">
        <v>161</v>
      </c>
    </row>
    <row r="18" spans="1:12" ht="24" customHeight="1" thickBot="1">
      <c r="B18" s="266" t="s">
        <v>180</v>
      </c>
      <c r="C18" s="790" t="s">
        <v>181</v>
      </c>
      <c r="D18" s="791"/>
      <c r="E18" s="267" t="str">
        <f>IF('2_区分12加算額計算表'!$D$12&gt;0,"あり","なし")</f>
        <v>なし</v>
      </c>
      <c r="F18" s="268"/>
      <c r="G18" s="269"/>
      <c r="H18" s="270">
        <f>IF(E18="あり",0.4,0)</f>
        <v>0</v>
      </c>
      <c r="K18" s="79" t="s">
        <v>208</v>
      </c>
      <c r="L18" s="224">
        <f>'1_児童数計算表'!$Q$45+'1_児童数計算表'!$Q$46</f>
        <v>0</v>
      </c>
    </row>
    <row r="19" spans="1:12" ht="24" customHeight="1" thickBot="1">
      <c r="B19" s="266" t="s">
        <v>182</v>
      </c>
      <c r="C19" s="790" t="s">
        <v>183</v>
      </c>
      <c r="D19" s="791"/>
      <c r="E19" s="271"/>
      <c r="F19" s="268"/>
      <c r="G19" s="269"/>
      <c r="H19" s="270">
        <f>IF(E19="あり",0.5,0)</f>
        <v>0</v>
      </c>
      <c r="K19" s="79">
        <v>3</v>
      </c>
      <c r="L19" s="224">
        <f>'1_児童数計算表'!$Q$47</f>
        <v>0</v>
      </c>
    </row>
    <row r="20" spans="1:12" ht="24" customHeight="1" thickBot="1">
      <c r="B20" s="266" t="s">
        <v>184</v>
      </c>
      <c r="C20" s="272" t="s">
        <v>7</v>
      </c>
      <c r="D20" s="273"/>
      <c r="E20" s="267" t="str">
        <f>IF('2_区分12加算額計算表'!$F$19=【リスト】!$D$2,"あり","なし")</f>
        <v>なし</v>
      </c>
      <c r="F20" s="268"/>
      <c r="G20" s="269"/>
      <c r="H20" s="270">
        <f>IF(E20="あり",0.6,0)</f>
        <v>0</v>
      </c>
      <c r="K20" s="79" t="s">
        <v>209</v>
      </c>
      <c r="L20" s="224">
        <f>'1_児童数計算表'!$Q$48+'1_児童数計算表'!$Q$49</f>
        <v>0</v>
      </c>
    </row>
    <row r="21" spans="1:12" ht="27.75" customHeight="1" thickBot="1">
      <c r="B21" s="274" t="s">
        <v>185</v>
      </c>
      <c r="C21" s="796" t="s">
        <v>186</v>
      </c>
      <c r="D21" s="797"/>
      <c r="E21" s="267" t="str">
        <f>IF('2_区分12加算額計算表'!$F$17=【リスト】!$C$2,"あり","なし")</f>
        <v>なし</v>
      </c>
      <c r="F21" s="268"/>
      <c r="G21" s="269"/>
      <c r="H21" s="275">
        <f>IF(E21="あり",-1,0)</f>
        <v>0</v>
      </c>
      <c r="K21" s="79">
        <v>1</v>
      </c>
      <c r="L21" s="224">
        <f>'1_児童数計算表'!$Q$49</f>
        <v>0</v>
      </c>
    </row>
    <row r="22" spans="1:12" ht="27.75" customHeight="1" thickBot="1">
      <c r="B22" s="276" t="s">
        <v>187</v>
      </c>
      <c r="C22" s="277"/>
      <c r="D22" s="277"/>
      <c r="E22" s="278"/>
      <c r="F22" s="279"/>
      <c r="G22" s="280"/>
      <c r="H22" s="281">
        <v>1.3</v>
      </c>
      <c r="K22" s="79">
        <v>0</v>
      </c>
      <c r="L22" s="224">
        <f>'1_児童数計算表'!$Q$50</f>
        <v>0</v>
      </c>
    </row>
    <row r="23" spans="1:12" ht="24" customHeight="1" thickTop="1" thickBot="1">
      <c r="B23" s="282" t="s">
        <v>149</v>
      </c>
      <c r="F23" s="283"/>
      <c r="G23" s="284"/>
      <c r="H23" s="285">
        <f>SUM(H17:H22)</f>
        <v>2.2999999999999998</v>
      </c>
    </row>
    <row r="24" spans="1:12" ht="24" customHeight="1" thickBot="1">
      <c r="B24" s="286" t="s">
        <v>188</v>
      </c>
      <c r="C24" s="287"/>
      <c r="D24" s="287"/>
      <c r="E24" s="287"/>
      <c r="F24" s="288"/>
      <c r="G24" s="289"/>
      <c r="H24" s="290">
        <f>ROUND(H23,0)</f>
        <v>2</v>
      </c>
    </row>
    <row r="25" spans="1:12" ht="24" customHeight="1">
      <c r="B25" s="229"/>
      <c r="G25" s="291"/>
      <c r="H25" s="292"/>
    </row>
    <row r="26" spans="1:12" ht="33.75" customHeight="1" thickBot="1">
      <c r="A26" s="236" t="s">
        <v>189</v>
      </c>
      <c r="F26" s="233"/>
      <c r="H26" s="293" t="s">
        <v>190</v>
      </c>
      <c r="I26" s="294" t="s">
        <v>191</v>
      </c>
    </row>
    <row r="27" spans="1:12" ht="25.5" customHeight="1" thickBot="1">
      <c r="B27" s="295" t="s">
        <v>192</v>
      </c>
      <c r="C27" s="296"/>
      <c r="D27" s="296"/>
      <c r="E27" s="296"/>
      <c r="F27" s="297"/>
      <c r="G27" s="298">
        <f>H24/3</f>
        <v>0.66666666666666663</v>
      </c>
      <c r="H27" s="299">
        <f>IF(ROUND(G27,0)=0,1,ROUND(G27,0))</f>
        <v>1</v>
      </c>
      <c r="I27" s="300"/>
    </row>
    <row r="28" spans="1:12" ht="25.5" customHeight="1" thickBot="1">
      <c r="B28" s="301" t="s">
        <v>193</v>
      </c>
      <c r="C28" s="302"/>
      <c r="D28" s="302"/>
      <c r="E28" s="302"/>
      <c r="F28" s="303"/>
      <c r="G28" s="298">
        <f>H24/5</f>
        <v>0.4</v>
      </c>
      <c r="H28" s="299">
        <f>IF(ROUND(G28,0)=0,1,ROUND(G28,0))</f>
        <v>1</v>
      </c>
      <c r="I28" s="300"/>
    </row>
    <row r="29" spans="1:12" ht="25.5" customHeight="1">
      <c r="F29" s="233"/>
      <c r="H29" s="292"/>
      <c r="I29"/>
    </row>
    <row r="30" spans="1:12" ht="25.5" customHeight="1" thickBot="1">
      <c r="A30" s="236" t="s">
        <v>194</v>
      </c>
      <c r="F30" s="233"/>
      <c r="I30"/>
    </row>
    <row r="31" spans="1:12" ht="25.5" customHeight="1" thickBot="1">
      <c r="B31" s="301"/>
      <c r="C31" s="304">
        <v>49020</v>
      </c>
      <c r="D31" s="302" t="s">
        <v>195</v>
      </c>
      <c r="E31" s="302"/>
      <c r="F31" s="302"/>
      <c r="G31" s="305"/>
      <c r="H31" s="306" t="str">
        <f>IF(I27="","実人数を入力してください",IF(ISBLANK(I27),C31*H27,IF(H27&lt;I27,C31*H27,C31*I27)))</f>
        <v>実人数を入力してください</v>
      </c>
      <c r="I31"/>
      <c r="K31" s="234"/>
      <c r="L31" s="234"/>
    </row>
    <row r="32" spans="1:12" ht="25.5" customHeight="1" thickBot="1">
      <c r="B32" s="307"/>
      <c r="C32" s="308">
        <v>6130</v>
      </c>
      <c r="D32" s="309" t="s">
        <v>196</v>
      </c>
      <c r="E32" s="309"/>
      <c r="F32" s="309"/>
      <c r="G32" s="310"/>
      <c r="H32" s="311" t="str">
        <f>IF(I28="","実人数を入力してください",IF(ISBLANK(I28),C32*H28,IF(H28&lt;I28,C32*H28,C32*I28)))</f>
        <v>実人数を入力してください</v>
      </c>
      <c r="I32"/>
      <c r="K32" s="234"/>
      <c r="L32" s="234"/>
    </row>
    <row r="33" spans="2:12" s="234" customFormat="1" ht="25.5" customHeight="1" thickTop="1" thickBot="1">
      <c r="B33" s="312"/>
      <c r="C33" s="313" t="s">
        <v>197</v>
      </c>
      <c r="D33" s="313"/>
      <c r="E33" s="314"/>
      <c r="F33" s="314"/>
      <c r="G33" s="314"/>
      <c r="H33" s="315">
        <f>SUM(H31:H32)</f>
        <v>0</v>
      </c>
    </row>
    <row r="34" spans="2:12" s="234" customFormat="1" ht="33.75" customHeight="1">
      <c r="B34" s="233"/>
      <c r="C34" s="233"/>
      <c r="D34" s="233"/>
      <c r="E34" s="233"/>
    </row>
    <row r="35" spans="2:12" s="234" customFormat="1" ht="33.75" customHeight="1">
      <c r="B35" s="233"/>
      <c r="C35" s="233"/>
      <c r="D35" s="233"/>
      <c r="E35" s="233"/>
    </row>
    <row r="36" spans="2:12" s="234" customFormat="1" ht="33.75" customHeight="1">
      <c r="B36" s="233"/>
      <c r="C36" s="233"/>
      <c r="D36" s="233"/>
      <c r="E36" s="233"/>
    </row>
    <row r="37" spans="2:12" s="234" customFormat="1" ht="33.75" customHeight="1">
      <c r="B37" s="233"/>
      <c r="C37" s="233"/>
      <c r="D37" s="233"/>
      <c r="E37" s="233"/>
    </row>
    <row r="38" spans="2:12" s="234" customFormat="1" ht="33.75" customHeight="1">
      <c r="B38" s="233"/>
      <c r="C38" s="233"/>
      <c r="D38" s="233"/>
      <c r="E38" s="233"/>
    </row>
    <row r="39" spans="2:12" s="234" customFormat="1" ht="33.75" customHeight="1">
      <c r="B39" s="233"/>
      <c r="C39" s="233"/>
      <c r="D39" s="233"/>
      <c r="E39" s="233"/>
    </row>
    <row r="40" spans="2:12" s="234" customFormat="1" ht="33.75" customHeight="1">
      <c r="B40" s="233"/>
      <c r="C40" s="233"/>
      <c r="D40" s="233"/>
      <c r="E40" s="233"/>
    </row>
    <row r="41" spans="2:12" s="234" customFormat="1" ht="33.75" customHeight="1">
      <c r="B41" s="233"/>
      <c r="C41" s="233"/>
      <c r="D41" s="233"/>
      <c r="E41" s="233"/>
    </row>
    <row r="42" spans="2:12" s="234" customFormat="1" ht="33.75" customHeight="1">
      <c r="B42" s="233"/>
      <c r="C42" s="233"/>
      <c r="D42" s="233"/>
      <c r="E42" s="233"/>
    </row>
    <row r="43" spans="2:12" s="234" customFormat="1" ht="33.75" customHeight="1">
      <c r="B43" s="233"/>
      <c r="C43" s="233"/>
      <c r="D43" s="233"/>
      <c r="E43" s="233"/>
    </row>
    <row r="44" spans="2:12" s="234" customFormat="1" ht="20.25" customHeight="1">
      <c r="B44" s="233"/>
      <c r="C44" s="233"/>
      <c r="D44" s="233"/>
      <c r="E44" s="233"/>
    </row>
    <row r="45" spans="2:12" s="234" customFormat="1" ht="20.25" customHeight="1">
      <c r="B45" s="233"/>
      <c r="C45" s="233"/>
      <c r="D45" s="233"/>
      <c r="E45" s="233"/>
    </row>
    <row r="46" spans="2:12" s="234" customFormat="1" ht="20.25" customHeight="1">
      <c r="B46" s="233"/>
      <c r="C46" s="233"/>
      <c r="D46" s="233"/>
      <c r="E46" s="233"/>
    </row>
    <row r="47" spans="2:12" s="234" customFormat="1" ht="20.25" customHeight="1">
      <c r="B47" s="233"/>
      <c r="C47" s="233"/>
      <c r="D47" s="233"/>
      <c r="E47" s="233"/>
      <c r="K47"/>
      <c r="L47"/>
    </row>
    <row r="48" spans="2:12" s="234" customFormat="1" ht="20.25" customHeight="1">
      <c r="B48" s="233"/>
      <c r="C48" s="233"/>
      <c r="D48" s="233"/>
      <c r="E48" s="233"/>
      <c r="K48"/>
      <c r="L48"/>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15">
    <mergeCell ref="C18:D18"/>
    <mergeCell ref="C19:D19"/>
    <mergeCell ref="C21:D21"/>
    <mergeCell ref="C12:D12"/>
    <mergeCell ref="C13:D13"/>
    <mergeCell ref="C14:D14"/>
    <mergeCell ref="C15:D15"/>
    <mergeCell ref="C16:D16"/>
    <mergeCell ref="C17:D17"/>
    <mergeCell ref="C11:D11"/>
    <mergeCell ref="B5:C5"/>
    <mergeCell ref="D5:H5"/>
    <mergeCell ref="B8:D8"/>
    <mergeCell ref="G8:H8"/>
    <mergeCell ref="C10:D10"/>
  </mergeCells>
  <phoneticPr fontId="4"/>
  <dataValidations count="2">
    <dataValidation type="list" allowBlank="1" showInputMessage="1" showErrorMessage="1" sqref="E15 E18:E21 E13" xr:uid="{702A593E-0FC2-4A3E-8578-E683AC557BAA}">
      <formula1>"　,あり,なし"</formula1>
    </dataValidation>
    <dataValidation type="whole" allowBlank="1" showInputMessage="1" showErrorMessage="1" sqref="F10:F15 I27:I28" xr:uid="{008D9FAD-65BC-4CE9-8A30-2B64B8BC2226}">
      <formula1>0</formula1>
      <formula2>1000</formula2>
    </dataValidation>
  </dataValidations>
  <pageMargins left="0.92" right="0.56000000000000005" top="0.75" bottom="0.37" header="0.3" footer="0.3"/>
  <pageSetup paperSize="9" scale="85"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8885-E194-4877-B9A1-77592DF53806}">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J54" sqref="AJ54"/>
    </sheetView>
  </sheetViews>
  <sheetFormatPr defaultColWidth="9" defaultRowHeight="14.25"/>
  <cols>
    <col min="1" max="1" width="3.625" style="641" customWidth="1"/>
    <col min="2" max="7" width="2.125" style="641" customWidth="1"/>
    <col min="8" max="8" width="2.75" style="641" customWidth="1"/>
    <col min="9" max="12" width="2.125" style="641" customWidth="1"/>
    <col min="13" max="13" width="1.75" style="641" customWidth="1"/>
    <col min="14" max="18" width="2.125" style="641" customWidth="1"/>
    <col min="19" max="19" width="2" style="641" customWidth="1"/>
    <col min="20" max="24" width="2.125" style="641" customWidth="1"/>
    <col min="25" max="26" width="2" style="641" customWidth="1"/>
    <col min="27" max="42" width="2.125" style="641" customWidth="1"/>
    <col min="43" max="44" width="4.75" style="719" customWidth="1"/>
    <col min="45" max="46" width="1.75" style="641" customWidth="1"/>
    <col min="47" max="48" width="9" style="642"/>
    <col min="49" max="16384" width="9" style="641"/>
  </cols>
  <sheetData>
    <row r="1" spans="1:51" ht="36.75" customHeight="1">
      <c r="B1" s="819" t="s">
        <v>614</v>
      </c>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c r="AN1" s="819"/>
      <c r="AO1" s="819"/>
      <c r="AP1" s="819"/>
      <c r="AQ1" s="716"/>
      <c r="AR1" s="716"/>
    </row>
    <row r="2" spans="1:51" ht="6" customHeight="1" thickBot="1"/>
    <row r="3" spans="1:51">
      <c r="B3" s="893" t="s">
        <v>613</v>
      </c>
      <c r="C3" s="826"/>
      <c r="D3" s="826"/>
      <c r="E3" s="826"/>
      <c r="F3" s="826"/>
      <c r="G3" s="827"/>
      <c r="H3" s="928"/>
      <c r="I3" s="929"/>
      <c r="J3" s="929"/>
      <c r="K3" s="929"/>
      <c r="L3" s="929"/>
      <c r="M3" s="930"/>
      <c r="N3" s="826" t="s">
        <v>612</v>
      </c>
      <c r="O3" s="826"/>
      <c r="P3" s="826"/>
      <c r="Q3" s="826"/>
      <c r="R3" s="826"/>
      <c r="S3" s="827"/>
      <c r="T3" s="826" t="s">
        <v>611</v>
      </c>
      <c r="U3" s="826"/>
      <c r="V3" s="826"/>
      <c r="W3" s="826"/>
      <c r="X3" s="826"/>
      <c r="Y3" s="827"/>
      <c r="Z3" s="830" t="s">
        <v>610</v>
      </c>
      <c r="AA3" s="826"/>
      <c r="AB3" s="826"/>
      <c r="AC3" s="826"/>
      <c r="AD3" s="826"/>
      <c r="AE3" s="826"/>
      <c r="AF3" s="832"/>
      <c r="AG3" s="833"/>
      <c r="AH3" s="833"/>
      <c r="AI3" s="833"/>
      <c r="AJ3" s="826" t="s">
        <v>591</v>
      </c>
      <c r="AK3" s="944"/>
      <c r="AL3" s="944"/>
      <c r="AM3" s="936" t="s">
        <v>590</v>
      </c>
      <c r="AN3" s="946"/>
      <c r="AO3" s="946"/>
      <c r="AP3" s="934" t="s">
        <v>598</v>
      </c>
      <c r="AQ3" s="806" t="s">
        <v>622</v>
      </c>
      <c r="AR3" s="806"/>
    </row>
    <row r="4" spans="1:51" ht="15" thickBot="1">
      <c r="B4" s="895"/>
      <c r="C4" s="828"/>
      <c r="D4" s="828"/>
      <c r="E4" s="828"/>
      <c r="F4" s="828"/>
      <c r="G4" s="829"/>
      <c r="H4" s="931"/>
      <c r="I4" s="932"/>
      <c r="J4" s="932"/>
      <c r="K4" s="932"/>
      <c r="L4" s="932"/>
      <c r="M4" s="933"/>
      <c r="N4" s="828"/>
      <c r="O4" s="828"/>
      <c r="P4" s="828"/>
      <c r="Q4" s="828"/>
      <c r="R4" s="828"/>
      <c r="S4" s="829"/>
      <c r="T4" s="828"/>
      <c r="U4" s="828"/>
      <c r="V4" s="828"/>
      <c r="W4" s="828"/>
      <c r="X4" s="828"/>
      <c r="Y4" s="829"/>
      <c r="Z4" s="831"/>
      <c r="AA4" s="828"/>
      <c r="AB4" s="828"/>
      <c r="AC4" s="828"/>
      <c r="AD4" s="828"/>
      <c r="AE4" s="828"/>
      <c r="AF4" s="834"/>
      <c r="AG4" s="835"/>
      <c r="AH4" s="835"/>
      <c r="AI4" s="835"/>
      <c r="AJ4" s="828"/>
      <c r="AK4" s="945"/>
      <c r="AL4" s="945"/>
      <c r="AM4" s="937"/>
      <c r="AN4" s="947"/>
      <c r="AO4" s="947"/>
      <c r="AP4" s="935"/>
      <c r="AQ4" s="806"/>
      <c r="AR4" s="806"/>
    </row>
    <row r="5" spans="1:51" ht="14.25" customHeight="1">
      <c r="B5" s="877" t="s">
        <v>609</v>
      </c>
      <c r="C5" s="844" t="s">
        <v>608</v>
      </c>
      <c r="D5" s="844"/>
      <c r="E5" s="844"/>
      <c r="F5" s="844"/>
      <c r="G5" s="844"/>
      <c r="H5" s="845"/>
      <c r="I5" s="916" t="s">
        <v>607</v>
      </c>
      <c r="J5" s="844"/>
      <c r="K5" s="844"/>
      <c r="L5" s="844"/>
      <c r="M5" s="845"/>
      <c r="N5" s="918" t="s">
        <v>606</v>
      </c>
      <c r="O5" s="876"/>
      <c r="P5" s="876"/>
      <c r="Q5" s="876"/>
      <c r="R5" s="876"/>
      <c r="S5" s="919"/>
      <c r="T5" s="820" t="s">
        <v>605</v>
      </c>
      <c r="U5" s="820"/>
      <c r="V5" s="820"/>
      <c r="W5" s="820"/>
      <c r="X5" s="820"/>
      <c r="Y5" s="821"/>
      <c r="Z5" s="924" t="s">
        <v>604</v>
      </c>
      <c r="AA5" s="924"/>
      <c r="AB5" s="924"/>
      <c r="AC5" s="924"/>
      <c r="AD5" s="924"/>
      <c r="AE5" s="925"/>
      <c r="AF5" s="941" t="s">
        <v>603</v>
      </c>
      <c r="AG5" s="844"/>
      <c r="AH5" s="844"/>
      <c r="AI5" s="844"/>
      <c r="AJ5" s="844"/>
      <c r="AK5" s="844"/>
      <c r="AL5" s="844"/>
      <c r="AM5" s="844"/>
      <c r="AN5" s="844"/>
      <c r="AO5" s="844"/>
      <c r="AP5" s="942"/>
      <c r="AQ5" s="807" t="s">
        <v>623</v>
      </c>
      <c r="AR5" s="807" t="s">
        <v>624</v>
      </c>
    </row>
    <row r="6" spans="1:51">
      <c r="B6" s="878"/>
      <c r="C6" s="844"/>
      <c r="D6" s="844"/>
      <c r="E6" s="844"/>
      <c r="F6" s="844"/>
      <c r="G6" s="844"/>
      <c r="H6" s="845"/>
      <c r="I6" s="916"/>
      <c r="J6" s="844"/>
      <c r="K6" s="844"/>
      <c r="L6" s="844"/>
      <c r="M6" s="845"/>
      <c r="N6" s="920"/>
      <c r="O6" s="876"/>
      <c r="P6" s="876"/>
      <c r="Q6" s="876"/>
      <c r="R6" s="876"/>
      <c r="S6" s="919"/>
      <c r="T6" s="822"/>
      <c r="U6" s="822"/>
      <c r="V6" s="822"/>
      <c r="W6" s="822"/>
      <c r="X6" s="822"/>
      <c r="Y6" s="823"/>
      <c r="Z6" s="924"/>
      <c r="AA6" s="924"/>
      <c r="AB6" s="924"/>
      <c r="AC6" s="924"/>
      <c r="AD6" s="924"/>
      <c r="AE6" s="925"/>
      <c r="AF6" s="916"/>
      <c r="AG6" s="844"/>
      <c r="AH6" s="844"/>
      <c r="AI6" s="844"/>
      <c r="AJ6" s="844"/>
      <c r="AK6" s="844"/>
      <c r="AL6" s="844"/>
      <c r="AM6" s="844"/>
      <c r="AN6" s="844"/>
      <c r="AO6" s="844"/>
      <c r="AP6" s="942"/>
      <c r="AQ6" s="807"/>
      <c r="AR6" s="807"/>
    </row>
    <row r="7" spans="1:51">
      <c r="B7" s="878"/>
      <c r="C7" s="846"/>
      <c r="D7" s="846"/>
      <c r="E7" s="846"/>
      <c r="F7" s="846"/>
      <c r="G7" s="846"/>
      <c r="H7" s="847"/>
      <c r="I7" s="917"/>
      <c r="J7" s="846"/>
      <c r="K7" s="846"/>
      <c r="L7" s="846"/>
      <c r="M7" s="847"/>
      <c r="N7" s="921"/>
      <c r="O7" s="922"/>
      <c r="P7" s="922"/>
      <c r="Q7" s="922"/>
      <c r="R7" s="922"/>
      <c r="S7" s="923"/>
      <c r="T7" s="824"/>
      <c r="U7" s="824"/>
      <c r="V7" s="824"/>
      <c r="W7" s="824"/>
      <c r="X7" s="824"/>
      <c r="Y7" s="825"/>
      <c r="Z7" s="926"/>
      <c r="AA7" s="926"/>
      <c r="AB7" s="926"/>
      <c r="AC7" s="926"/>
      <c r="AD7" s="926"/>
      <c r="AE7" s="927"/>
      <c r="AF7" s="917"/>
      <c r="AG7" s="846"/>
      <c r="AH7" s="846"/>
      <c r="AI7" s="846"/>
      <c r="AJ7" s="846"/>
      <c r="AK7" s="846"/>
      <c r="AL7" s="846"/>
      <c r="AM7" s="846"/>
      <c r="AN7" s="846"/>
      <c r="AO7" s="846"/>
      <c r="AP7" s="943"/>
      <c r="AQ7" s="807"/>
      <c r="AR7" s="807"/>
      <c r="AU7" s="706" t="s">
        <v>602</v>
      </c>
      <c r="AV7" s="707" t="s">
        <v>601</v>
      </c>
      <c r="AW7" s="706"/>
    </row>
    <row r="8" spans="1:51" ht="13.15" customHeight="1">
      <c r="A8" s="668">
        <v>1</v>
      </c>
      <c r="B8" s="878"/>
      <c r="C8" s="839"/>
      <c r="D8" s="839"/>
      <c r="E8" s="839"/>
      <c r="F8" s="839"/>
      <c r="G8" s="839"/>
      <c r="H8" s="840"/>
      <c r="I8" s="838"/>
      <c r="J8" s="839"/>
      <c r="K8" s="839"/>
      <c r="L8" s="839"/>
      <c r="M8" s="840"/>
      <c r="N8" s="841"/>
      <c r="O8" s="842"/>
      <c r="P8" s="705" t="s">
        <v>591</v>
      </c>
      <c r="Q8" s="842"/>
      <c r="R8" s="842"/>
      <c r="S8" s="704" t="s">
        <v>590</v>
      </c>
      <c r="T8" s="843"/>
      <c r="U8" s="843"/>
      <c r="V8" s="705" t="s">
        <v>591</v>
      </c>
      <c r="W8" s="842"/>
      <c r="X8" s="842"/>
      <c r="Y8" s="704" t="s">
        <v>590</v>
      </c>
      <c r="Z8" s="836">
        <f t="shared" ref="Z8:Z39" si="0">(N8+T8)+QUOTIENT((Q8+W8),12)</f>
        <v>0</v>
      </c>
      <c r="AA8" s="837"/>
      <c r="AB8" s="703" t="s">
        <v>591</v>
      </c>
      <c r="AC8" s="837">
        <f t="shared" ref="AC8:AC39" si="1">MOD(Q8+W8,12)</f>
        <v>0</v>
      </c>
      <c r="AD8" s="837"/>
      <c r="AE8" s="702" t="s">
        <v>590</v>
      </c>
      <c r="AF8" s="938"/>
      <c r="AG8" s="939"/>
      <c r="AH8" s="843"/>
      <c r="AI8" s="843"/>
      <c r="AJ8" s="701" t="s">
        <v>591</v>
      </c>
      <c r="AK8" s="940"/>
      <c r="AL8" s="940"/>
      <c r="AM8" s="701" t="s">
        <v>599</v>
      </c>
      <c r="AN8" s="940"/>
      <c r="AO8" s="940"/>
      <c r="AP8" s="700" t="s">
        <v>598</v>
      </c>
      <c r="AQ8" s="731"/>
      <c r="AR8" s="731"/>
      <c r="AU8" s="699">
        <f>+IF(AND(Z8&gt;=7,OR(I8="家庭的保育補助者",I8="家庭的保育者",I8="保育士",I8="保育教諭",I8="教諭",I8="副園長(有資格者)",I8="教頭(有資格者)")),1,0)</f>
        <v>0</v>
      </c>
      <c r="AV8" s="678">
        <f t="shared" ref="AV8:AV39" si="2">+IF(AND(Z8&gt;=7,OR(I8="栄養士",I8="調理員")),1,0)</f>
        <v>0</v>
      </c>
      <c r="AX8" s="698"/>
      <c r="AY8" s="697"/>
    </row>
    <row r="9" spans="1:51" ht="13.15" customHeight="1">
      <c r="A9" s="668">
        <v>2</v>
      </c>
      <c r="B9" s="878"/>
      <c r="C9" s="818"/>
      <c r="D9" s="815"/>
      <c r="E9" s="815"/>
      <c r="F9" s="815"/>
      <c r="G9" s="815"/>
      <c r="H9" s="816"/>
      <c r="I9" s="814"/>
      <c r="J9" s="815"/>
      <c r="K9" s="815"/>
      <c r="L9" s="815"/>
      <c r="M9" s="816"/>
      <c r="N9" s="817"/>
      <c r="O9" s="810"/>
      <c r="P9" s="696" t="s">
        <v>591</v>
      </c>
      <c r="Q9" s="810"/>
      <c r="R9" s="810"/>
      <c r="S9" s="695" t="s">
        <v>590</v>
      </c>
      <c r="T9" s="810"/>
      <c r="U9" s="810"/>
      <c r="V9" s="696" t="s">
        <v>591</v>
      </c>
      <c r="W9" s="810"/>
      <c r="X9" s="810"/>
      <c r="Y9" s="695" t="s">
        <v>590</v>
      </c>
      <c r="Z9" s="811">
        <f t="shared" si="0"/>
        <v>0</v>
      </c>
      <c r="AA9" s="812"/>
      <c r="AB9" s="694" t="s">
        <v>591</v>
      </c>
      <c r="AC9" s="812">
        <f t="shared" si="1"/>
        <v>0</v>
      </c>
      <c r="AD9" s="812"/>
      <c r="AE9" s="689" t="s">
        <v>590</v>
      </c>
      <c r="AF9" s="808"/>
      <c r="AG9" s="809"/>
      <c r="AH9" s="948"/>
      <c r="AI9" s="948"/>
      <c r="AJ9" s="693" t="s">
        <v>591</v>
      </c>
      <c r="AK9" s="813"/>
      <c r="AL9" s="813"/>
      <c r="AM9" s="693" t="s">
        <v>599</v>
      </c>
      <c r="AN9" s="813"/>
      <c r="AO9" s="813"/>
      <c r="AP9" s="692" t="s">
        <v>598</v>
      </c>
      <c r="AQ9" s="731"/>
      <c r="AR9" s="731"/>
      <c r="AU9" s="699">
        <f t="shared" ref="AU9:AU72" si="3">+IF(AND(Z9&gt;=7,OR(I9="家庭的保育補助者",I9="家庭的保育者",I9="保育士",I9="保育教諭",I9="教諭",I9="副園長(有資格者)",I9="教頭(有資格者)")),1,0)</f>
        <v>0</v>
      </c>
      <c r="AV9" s="678">
        <f t="shared" si="2"/>
        <v>0</v>
      </c>
      <c r="AX9" s="686"/>
      <c r="AY9" s="680"/>
    </row>
    <row r="10" spans="1:51" ht="13.15" customHeight="1">
      <c r="A10" s="668">
        <v>3</v>
      </c>
      <c r="B10" s="878"/>
      <c r="C10" s="818"/>
      <c r="D10" s="815"/>
      <c r="E10" s="815"/>
      <c r="F10" s="815"/>
      <c r="G10" s="815"/>
      <c r="H10" s="816"/>
      <c r="I10" s="814"/>
      <c r="J10" s="815"/>
      <c r="K10" s="815"/>
      <c r="L10" s="815"/>
      <c r="M10" s="816"/>
      <c r="N10" s="817"/>
      <c r="O10" s="810"/>
      <c r="P10" s="696" t="s">
        <v>591</v>
      </c>
      <c r="Q10" s="810"/>
      <c r="R10" s="810"/>
      <c r="S10" s="695" t="s">
        <v>590</v>
      </c>
      <c r="T10" s="810"/>
      <c r="U10" s="810"/>
      <c r="V10" s="696" t="s">
        <v>591</v>
      </c>
      <c r="W10" s="810"/>
      <c r="X10" s="810"/>
      <c r="Y10" s="695" t="s">
        <v>590</v>
      </c>
      <c r="Z10" s="811">
        <f t="shared" si="0"/>
        <v>0</v>
      </c>
      <c r="AA10" s="812"/>
      <c r="AB10" s="694" t="s">
        <v>591</v>
      </c>
      <c r="AC10" s="812">
        <f t="shared" si="1"/>
        <v>0</v>
      </c>
      <c r="AD10" s="812"/>
      <c r="AE10" s="689" t="s">
        <v>590</v>
      </c>
      <c r="AF10" s="808"/>
      <c r="AG10" s="809"/>
      <c r="AH10" s="810"/>
      <c r="AI10" s="810"/>
      <c r="AJ10" s="693" t="s">
        <v>591</v>
      </c>
      <c r="AK10" s="813"/>
      <c r="AL10" s="813"/>
      <c r="AM10" s="693" t="s">
        <v>599</v>
      </c>
      <c r="AN10" s="813"/>
      <c r="AO10" s="813"/>
      <c r="AP10" s="692" t="s">
        <v>598</v>
      </c>
      <c r="AQ10" s="731"/>
      <c r="AR10" s="731"/>
      <c r="AU10" s="699">
        <f t="shared" si="3"/>
        <v>0</v>
      </c>
      <c r="AV10" s="678">
        <f t="shared" si="2"/>
        <v>0</v>
      </c>
      <c r="AX10" s="686"/>
      <c r="AY10" s="680"/>
    </row>
    <row r="11" spans="1:51" ht="13.15" customHeight="1">
      <c r="A11" s="668">
        <v>4</v>
      </c>
      <c r="B11" s="878"/>
      <c r="C11" s="818"/>
      <c r="D11" s="815"/>
      <c r="E11" s="815"/>
      <c r="F11" s="815"/>
      <c r="G11" s="815"/>
      <c r="H11" s="816"/>
      <c r="I11" s="814"/>
      <c r="J11" s="815"/>
      <c r="K11" s="815"/>
      <c r="L11" s="815"/>
      <c r="M11" s="816"/>
      <c r="N11" s="817"/>
      <c r="O11" s="810"/>
      <c r="P11" s="696" t="s">
        <v>591</v>
      </c>
      <c r="Q11" s="810"/>
      <c r="R11" s="810"/>
      <c r="S11" s="695" t="s">
        <v>590</v>
      </c>
      <c r="T11" s="810"/>
      <c r="U11" s="810"/>
      <c r="V11" s="696" t="s">
        <v>591</v>
      </c>
      <c r="W11" s="810"/>
      <c r="X11" s="810"/>
      <c r="Y11" s="695" t="s">
        <v>590</v>
      </c>
      <c r="Z11" s="811">
        <f t="shared" si="0"/>
        <v>0</v>
      </c>
      <c r="AA11" s="812"/>
      <c r="AB11" s="694" t="s">
        <v>591</v>
      </c>
      <c r="AC11" s="812">
        <f t="shared" si="1"/>
        <v>0</v>
      </c>
      <c r="AD11" s="812"/>
      <c r="AE11" s="689" t="s">
        <v>590</v>
      </c>
      <c r="AF11" s="808"/>
      <c r="AG11" s="809"/>
      <c r="AH11" s="810"/>
      <c r="AI11" s="810"/>
      <c r="AJ11" s="693" t="s">
        <v>591</v>
      </c>
      <c r="AK11" s="813"/>
      <c r="AL11" s="813"/>
      <c r="AM11" s="693" t="s">
        <v>599</v>
      </c>
      <c r="AN11" s="813"/>
      <c r="AO11" s="813"/>
      <c r="AP11" s="692" t="s">
        <v>598</v>
      </c>
      <c r="AQ11" s="731"/>
      <c r="AR11" s="731"/>
      <c r="AU11" s="699">
        <f t="shared" si="3"/>
        <v>0</v>
      </c>
      <c r="AV11" s="678">
        <f t="shared" si="2"/>
        <v>0</v>
      </c>
      <c r="AX11" s="686"/>
      <c r="AY11" s="680"/>
    </row>
    <row r="12" spans="1:51" ht="13.15" customHeight="1">
      <c r="A12" s="668">
        <v>5</v>
      </c>
      <c r="B12" s="878"/>
      <c r="C12" s="818"/>
      <c r="D12" s="815"/>
      <c r="E12" s="815"/>
      <c r="F12" s="815"/>
      <c r="G12" s="815"/>
      <c r="H12" s="816"/>
      <c r="I12" s="814"/>
      <c r="J12" s="815"/>
      <c r="K12" s="815"/>
      <c r="L12" s="815"/>
      <c r="M12" s="816"/>
      <c r="N12" s="817"/>
      <c r="O12" s="810"/>
      <c r="P12" s="696" t="s">
        <v>591</v>
      </c>
      <c r="Q12" s="810"/>
      <c r="R12" s="810"/>
      <c r="S12" s="695" t="s">
        <v>590</v>
      </c>
      <c r="T12" s="810"/>
      <c r="U12" s="810"/>
      <c r="V12" s="696" t="s">
        <v>591</v>
      </c>
      <c r="W12" s="810"/>
      <c r="X12" s="810"/>
      <c r="Y12" s="695" t="s">
        <v>590</v>
      </c>
      <c r="Z12" s="811">
        <f t="shared" si="0"/>
        <v>0</v>
      </c>
      <c r="AA12" s="812"/>
      <c r="AB12" s="694" t="s">
        <v>591</v>
      </c>
      <c r="AC12" s="812">
        <f t="shared" si="1"/>
        <v>0</v>
      </c>
      <c r="AD12" s="812"/>
      <c r="AE12" s="689" t="s">
        <v>590</v>
      </c>
      <c r="AF12" s="808"/>
      <c r="AG12" s="809"/>
      <c r="AH12" s="810"/>
      <c r="AI12" s="810"/>
      <c r="AJ12" s="693" t="s">
        <v>591</v>
      </c>
      <c r="AK12" s="813"/>
      <c r="AL12" s="813"/>
      <c r="AM12" s="693" t="s">
        <v>599</v>
      </c>
      <c r="AN12" s="813"/>
      <c r="AO12" s="813"/>
      <c r="AP12" s="692" t="s">
        <v>598</v>
      </c>
      <c r="AQ12" s="731"/>
      <c r="AR12" s="731"/>
      <c r="AU12" s="699">
        <f t="shared" si="3"/>
        <v>0</v>
      </c>
      <c r="AV12" s="678">
        <f t="shared" si="2"/>
        <v>0</v>
      </c>
      <c r="AX12" s="686"/>
      <c r="AY12" s="680"/>
    </row>
    <row r="13" spans="1:51" ht="13.15" customHeight="1">
      <c r="A13" s="668">
        <v>6</v>
      </c>
      <c r="B13" s="878"/>
      <c r="C13" s="818"/>
      <c r="D13" s="815"/>
      <c r="E13" s="815"/>
      <c r="F13" s="815"/>
      <c r="G13" s="815"/>
      <c r="H13" s="816"/>
      <c r="I13" s="814"/>
      <c r="J13" s="815"/>
      <c r="K13" s="815"/>
      <c r="L13" s="815"/>
      <c r="M13" s="816"/>
      <c r="N13" s="817"/>
      <c r="O13" s="810"/>
      <c r="P13" s="696" t="s">
        <v>591</v>
      </c>
      <c r="Q13" s="810"/>
      <c r="R13" s="810"/>
      <c r="S13" s="695" t="s">
        <v>590</v>
      </c>
      <c r="T13" s="810"/>
      <c r="U13" s="810"/>
      <c r="V13" s="696" t="s">
        <v>591</v>
      </c>
      <c r="W13" s="810"/>
      <c r="X13" s="810"/>
      <c r="Y13" s="695" t="s">
        <v>590</v>
      </c>
      <c r="Z13" s="811">
        <f t="shared" si="0"/>
        <v>0</v>
      </c>
      <c r="AA13" s="812"/>
      <c r="AB13" s="694" t="s">
        <v>591</v>
      </c>
      <c r="AC13" s="812">
        <f t="shared" si="1"/>
        <v>0</v>
      </c>
      <c r="AD13" s="812"/>
      <c r="AE13" s="689" t="s">
        <v>590</v>
      </c>
      <c r="AF13" s="808"/>
      <c r="AG13" s="809"/>
      <c r="AH13" s="810"/>
      <c r="AI13" s="810"/>
      <c r="AJ13" s="693" t="s">
        <v>591</v>
      </c>
      <c r="AK13" s="813"/>
      <c r="AL13" s="813"/>
      <c r="AM13" s="693" t="s">
        <v>599</v>
      </c>
      <c r="AN13" s="813"/>
      <c r="AO13" s="813"/>
      <c r="AP13" s="692" t="s">
        <v>598</v>
      </c>
      <c r="AQ13" s="731"/>
      <c r="AR13" s="731"/>
      <c r="AU13" s="699">
        <f t="shared" si="3"/>
        <v>0</v>
      </c>
      <c r="AV13" s="678">
        <f t="shared" si="2"/>
        <v>0</v>
      </c>
      <c r="AX13" s="686"/>
      <c r="AY13" s="680"/>
    </row>
    <row r="14" spans="1:51" ht="13.15" customHeight="1">
      <c r="A14" s="668">
        <v>7</v>
      </c>
      <c r="B14" s="878"/>
      <c r="C14" s="818"/>
      <c r="D14" s="815"/>
      <c r="E14" s="815"/>
      <c r="F14" s="815"/>
      <c r="G14" s="815"/>
      <c r="H14" s="816"/>
      <c r="I14" s="814"/>
      <c r="J14" s="815"/>
      <c r="K14" s="815"/>
      <c r="L14" s="815"/>
      <c r="M14" s="816"/>
      <c r="N14" s="817"/>
      <c r="O14" s="810"/>
      <c r="P14" s="696" t="s">
        <v>591</v>
      </c>
      <c r="Q14" s="810"/>
      <c r="R14" s="810"/>
      <c r="S14" s="695" t="s">
        <v>590</v>
      </c>
      <c r="T14" s="810"/>
      <c r="U14" s="810"/>
      <c r="V14" s="696" t="s">
        <v>591</v>
      </c>
      <c r="W14" s="810"/>
      <c r="X14" s="810"/>
      <c r="Y14" s="695" t="s">
        <v>590</v>
      </c>
      <c r="Z14" s="811">
        <f t="shared" si="0"/>
        <v>0</v>
      </c>
      <c r="AA14" s="812"/>
      <c r="AB14" s="694" t="s">
        <v>591</v>
      </c>
      <c r="AC14" s="812">
        <f t="shared" si="1"/>
        <v>0</v>
      </c>
      <c r="AD14" s="812"/>
      <c r="AE14" s="689" t="s">
        <v>590</v>
      </c>
      <c r="AF14" s="808"/>
      <c r="AG14" s="809"/>
      <c r="AH14" s="810"/>
      <c r="AI14" s="810"/>
      <c r="AJ14" s="693" t="s">
        <v>591</v>
      </c>
      <c r="AK14" s="813"/>
      <c r="AL14" s="813"/>
      <c r="AM14" s="693" t="s">
        <v>599</v>
      </c>
      <c r="AN14" s="813"/>
      <c r="AO14" s="813"/>
      <c r="AP14" s="692" t="s">
        <v>598</v>
      </c>
      <c r="AQ14" s="731"/>
      <c r="AR14" s="731"/>
      <c r="AU14" s="699">
        <f t="shared" si="3"/>
        <v>0</v>
      </c>
      <c r="AV14" s="678">
        <f t="shared" si="2"/>
        <v>0</v>
      </c>
      <c r="AX14" s="686"/>
      <c r="AY14" s="680"/>
    </row>
    <row r="15" spans="1:51" ht="13.15" customHeight="1">
      <c r="A15" s="668">
        <v>8</v>
      </c>
      <c r="B15" s="878"/>
      <c r="C15" s="818"/>
      <c r="D15" s="815"/>
      <c r="E15" s="815"/>
      <c r="F15" s="815"/>
      <c r="G15" s="815"/>
      <c r="H15" s="816"/>
      <c r="I15" s="814"/>
      <c r="J15" s="815"/>
      <c r="K15" s="815"/>
      <c r="L15" s="815"/>
      <c r="M15" s="816"/>
      <c r="N15" s="817"/>
      <c r="O15" s="810"/>
      <c r="P15" s="696" t="s">
        <v>591</v>
      </c>
      <c r="Q15" s="810"/>
      <c r="R15" s="810"/>
      <c r="S15" s="695" t="s">
        <v>600</v>
      </c>
      <c r="T15" s="810"/>
      <c r="U15" s="810"/>
      <c r="V15" s="696" t="s">
        <v>591</v>
      </c>
      <c r="W15" s="810"/>
      <c r="X15" s="810"/>
      <c r="Y15" s="695" t="s">
        <v>600</v>
      </c>
      <c r="Z15" s="811">
        <f t="shared" si="0"/>
        <v>0</v>
      </c>
      <c r="AA15" s="812"/>
      <c r="AB15" s="694" t="s">
        <v>591</v>
      </c>
      <c r="AC15" s="812">
        <f t="shared" si="1"/>
        <v>0</v>
      </c>
      <c r="AD15" s="812"/>
      <c r="AE15" s="689" t="s">
        <v>590</v>
      </c>
      <c r="AF15" s="808"/>
      <c r="AG15" s="809"/>
      <c r="AH15" s="810"/>
      <c r="AI15" s="810"/>
      <c r="AJ15" s="693" t="s">
        <v>591</v>
      </c>
      <c r="AK15" s="813"/>
      <c r="AL15" s="813"/>
      <c r="AM15" s="693" t="s">
        <v>599</v>
      </c>
      <c r="AN15" s="813"/>
      <c r="AO15" s="813"/>
      <c r="AP15" s="692" t="s">
        <v>598</v>
      </c>
      <c r="AQ15" s="731"/>
      <c r="AR15" s="731"/>
      <c r="AU15" s="699">
        <f t="shared" si="3"/>
        <v>0</v>
      </c>
      <c r="AV15" s="678">
        <f t="shared" si="2"/>
        <v>0</v>
      </c>
      <c r="AX15" s="686"/>
      <c r="AY15" s="680"/>
    </row>
    <row r="16" spans="1:51" ht="13.15" customHeight="1">
      <c r="A16" s="668">
        <v>9</v>
      </c>
      <c r="B16" s="878"/>
      <c r="C16" s="818"/>
      <c r="D16" s="815"/>
      <c r="E16" s="815"/>
      <c r="F16" s="815"/>
      <c r="G16" s="815"/>
      <c r="H16" s="816"/>
      <c r="I16" s="814"/>
      <c r="J16" s="815"/>
      <c r="K16" s="815"/>
      <c r="L16" s="815"/>
      <c r="M16" s="816"/>
      <c r="N16" s="817"/>
      <c r="O16" s="810"/>
      <c r="P16" s="696" t="s">
        <v>591</v>
      </c>
      <c r="Q16" s="810"/>
      <c r="R16" s="810"/>
      <c r="S16" s="695" t="s">
        <v>600</v>
      </c>
      <c r="T16" s="810"/>
      <c r="U16" s="810"/>
      <c r="V16" s="696" t="s">
        <v>591</v>
      </c>
      <c r="W16" s="810"/>
      <c r="X16" s="810"/>
      <c r="Y16" s="695" t="s">
        <v>600</v>
      </c>
      <c r="Z16" s="811">
        <f t="shared" si="0"/>
        <v>0</v>
      </c>
      <c r="AA16" s="812"/>
      <c r="AB16" s="694" t="s">
        <v>591</v>
      </c>
      <c r="AC16" s="812">
        <f t="shared" si="1"/>
        <v>0</v>
      </c>
      <c r="AD16" s="812"/>
      <c r="AE16" s="689" t="s">
        <v>590</v>
      </c>
      <c r="AF16" s="808"/>
      <c r="AG16" s="809"/>
      <c r="AH16" s="810"/>
      <c r="AI16" s="810"/>
      <c r="AJ16" s="693" t="s">
        <v>591</v>
      </c>
      <c r="AK16" s="813"/>
      <c r="AL16" s="813"/>
      <c r="AM16" s="693" t="s">
        <v>599</v>
      </c>
      <c r="AN16" s="813"/>
      <c r="AO16" s="813"/>
      <c r="AP16" s="692" t="s">
        <v>598</v>
      </c>
      <c r="AQ16" s="731"/>
      <c r="AR16" s="731"/>
      <c r="AU16" s="699">
        <f t="shared" si="3"/>
        <v>0</v>
      </c>
      <c r="AV16" s="678">
        <f t="shared" si="2"/>
        <v>0</v>
      </c>
      <c r="AX16" s="686"/>
      <c r="AY16" s="680"/>
    </row>
    <row r="17" spans="1:51" ht="13.15" customHeight="1">
      <c r="A17" s="668">
        <v>10</v>
      </c>
      <c r="B17" s="878"/>
      <c r="C17" s="818"/>
      <c r="D17" s="815"/>
      <c r="E17" s="815"/>
      <c r="F17" s="815"/>
      <c r="G17" s="815"/>
      <c r="H17" s="816"/>
      <c r="I17" s="814"/>
      <c r="J17" s="815"/>
      <c r="K17" s="815"/>
      <c r="L17" s="815"/>
      <c r="M17" s="816"/>
      <c r="N17" s="817"/>
      <c r="O17" s="810"/>
      <c r="P17" s="696" t="s">
        <v>591</v>
      </c>
      <c r="Q17" s="810"/>
      <c r="R17" s="810"/>
      <c r="S17" s="695" t="s">
        <v>600</v>
      </c>
      <c r="T17" s="810"/>
      <c r="U17" s="810"/>
      <c r="V17" s="696" t="s">
        <v>591</v>
      </c>
      <c r="W17" s="810"/>
      <c r="X17" s="810"/>
      <c r="Y17" s="695" t="s">
        <v>600</v>
      </c>
      <c r="Z17" s="811">
        <f t="shared" si="0"/>
        <v>0</v>
      </c>
      <c r="AA17" s="812"/>
      <c r="AB17" s="694" t="s">
        <v>591</v>
      </c>
      <c r="AC17" s="812">
        <f t="shared" si="1"/>
        <v>0</v>
      </c>
      <c r="AD17" s="812"/>
      <c r="AE17" s="689" t="s">
        <v>590</v>
      </c>
      <c r="AF17" s="808"/>
      <c r="AG17" s="809"/>
      <c r="AH17" s="810"/>
      <c r="AI17" s="810"/>
      <c r="AJ17" s="693" t="s">
        <v>591</v>
      </c>
      <c r="AK17" s="813"/>
      <c r="AL17" s="813"/>
      <c r="AM17" s="693" t="s">
        <v>599</v>
      </c>
      <c r="AN17" s="813"/>
      <c r="AO17" s="813"/>
      <c r="AP17" s="692" t="s">
        <v>598</v>
      </c>
      <c r="AQ17" s="731"/>
      <c r="AR17" s="731"/>
      <c r="AU17" s="699">
        <f t="shared" si="3"/>
        <v>0</v>
      </c>
      <c r="AV17" s="678">
        <f t="shared" si="2"/>
        <v>0</v>
      </c>
      <c r="AX17" s="686"/>
      <c r="AY17" s="680"/>
    </row>
    <row r="18" spans="1:51" ht="13.15" customHeight="1">
      <c r="A18" s="668">
        <v>11</v>
      </c>
      <c r="B18" s="878"/>
      <c r="C18" s="818"/>
      <c r="D18" s="815"/>
      <c r="E18" s="815"/>
      <c r="F18" s="815"/>
      <c r="G18" s="815"/>
      <c r="H18" s="816"/>
      <c r="I18" s="814"/>
      <c r="J18" s="815"/>
      <c r="K18" s="815"/>
      <c r="L18" s="815"/>
      <c r="M18" s="816"/>
      <c r="N18" s="817"/>
      <c r="O18" s="810"/>
      <c r="P18" s="696" t="s">
        <v>591</v>
      </c>
      <c r="Q18" s="810"/>
      <c r="R18" s="810"/>
      <c r="S18" s="695" t="s">
        <v>600</v>
      </c>
      <c r="T18" s="810"/>
      <c r="U18" s="810"/>
      <c r="V18" s="696" t="s">
        <v>591</v>
      </c>
      <c r="W18" s="810"/>
      <c r="X18" s="810"/>
      <c r="Y18" s="695" t="s">
        <v>600</v>
      </c>
      <c r="Z18" s="811">
        <f t="shared" si="0"/>
        <v>0</v>
      </c>
      <c r="AA18" s="812"/>
      <c r="AB18" s="694" t="s">
        <v>591</v>
      </c>
      <c r="AC18" s="812">
        <f t="shared" si="1"/>
        <v>0</v>
      </c>
      <c r="AD18" s="812"/>
      <c r="AE18" s="689" t="s">
        <v>590</v>
      </c>
      <c r="AF18" s="808"/>
      <c r="AG18" s="809"/>
      <c r="AH18" s="810"/>
      <c r="AI18" s="810"/>
      <c r="AJ18" s="693" t="s">
        <v>591</v>
      </c>
      <c r="AK18" s="813"/>
      <c r="AL18" s="813"/>
      <c r="AM18" s="693" t="s">
        <v>599</v>
      </c>
      <c r="AN18" s="813"/>
      <c r="AO18" s="813"/>
      <c r="AP18" s="692" t="s">
        <v>598</v>
      </c>
      <c r="AQ18" s="731"/>
      <c r="AR18" s="731"/>
      <c r="AU18" s="699">
        <f t="shared" si="3"/>
        <v>0</v>
      </c>
      <c r="AV18" s="678">
        <f t="shared" si="2"/>
        <v>0</v>
      </c>
      <c r="AX18" s="686"/>
      <c r="AY18" s="680"/>
    </row>
    <row r="19" spans="1:51" ht="13.15" customHeight="1">
      <c r="A19" s="668">
        <v>12</v>
      </c>
      <c r="B19" s="878"/>
      <c r="C19" s="818"/>
      <c r="D19" s="815"/>
      <c r="E19" s="815"/>
      <c r="F19" s="815"/>
      <c r="G19" s="815"/>
      <c r="H19" s="816"/>
      <c r="I19" s="814"/>
      <c r="J19" s="815"/>
      <c r="K19" s="815"/>
      <c r="L19" s="815"/>
      <c r="M19" s="816"/>
      <c r="N19" s="817"/>
      <c r="O19" s="810"/>
      <c r="P19" s="696" t="s">
        <v>591</v>
      </c>
      <c r="Q19" s="810"/>
      <c r="R19" s="810"/>
      <c r="S19" s="695" t="s">
        <v>600</v>
      </c>
      <c r="T19" s="810"/>
      <c r="U19" s="810"/>
      <c r="V19" s="696" t="s">
        <v>591</v>
      </c>
      <c r="W19" s="810"/>
      <c r="X19" s="810"/>
      <c r="Y19" s="695" t="s">
        <v>600</v>
      </c>
      <c r="Z19" s="811">
        <f t="shared" si="0"/>
        <v>0</v>
      </c>
      <c r="AA19" s="812"/>
      <c r="AB19" s="694" t="s">
        <v>591</v>
      </c>
      <c r="AC19" s="812">
        <f t="shared" si="1"/>
        <v>0</v>
      </c>
      <c r="AD19" s="812"/>
      <c r="AE19" s="689" t="s">
        <v>590</v>
      </c>
      <c r="AF19" s="808"/>
      <c r="AG19" s="809"/>
      <c r="AH19" s="810"/>
      <c r="AI19" s="810"/>
      <c r="AJ19" s="693" t="s">
        <v>591</v>
      </c>
      <c r="AK19" s="813"/>
      <c r="AL19" s="813"/>
      <c r="AM19" s="693" t="s">
        <v>599</v>
      </c>
      <c r="AN19" s="813"/>
      <c r="AO19" s="813"/>
      <c r="AP19" s="692" t="s">
        <v>598</v>
      </c>
      <c r="AQ19" s="731"/>
      <c r="AR19" s="731"/>
      <c r="AU19" s="699">
        <f t="shared" si="3"/>
        <v>0</v>
      </c>
      <c r="AV19" s="678">
        <f t="shared" si="2"/>
        <v>0</v>
      </c>
      <c r="AX19" s="686"/>
      <c r="AY19" s="680"/>
    </row>
    <row r="20" spans="1:51" ht="13.15" customHeight="1">
      <c r="A20" s="668">
        <v>13</v>
      </c>
      <c r="B20" s="878"/>
      <c r="C20" s="818"/>
      <c r="D20" s="815"/>
      <c r="E20" s="815"/>
      <c r="F20" s="815"/>
      <c r="G20" s="815"/>
      <c r="H20" s="816"/>
      <c r="I20" s="814"/>
      <c r="J20" s="815"/>
      <c r="K20" s="815"/>
      <c r="L20" s="815"/>
      <c r="M20" s="816"/>
      <c r="N20" s="817"/>
      <c r="O20" s="810"/>
      <c r="P20" s="696" t="s">
        <v>591</v>
      </c>
      <c r="Q20" s="810"/>
      <c r="R20" s="810"/>
      <c r="S20" s="695" t="s">
        <v>600</v>
      </c>
      <c r="T20" s="810"/>
      <c r="U20" s="810"/>
      <c r="V20" s="696" t="s">
        <v>591</v>
      </c>
      <c r="W20" s="810"/>
      <c r="X20" s="810"/>
      <c r="Y20" s="695" t="s">
        <v>600</v>
      </c>
      <c r="Z20" s="811">
        <f t="shared" si="0"/>
        <v>0</v>
      </c>
      <c r="AA20" s="812"/>
      <c r="AB20" s="694" t="s">
        <v>591</v>
      </c>
      <c r="AC20" s="812">
        <f t="shared" si="1"/>
        <v>0</v>
      </c>
      <c r="AD20" s="812"/>
      <c r="AE20" s="689" t="s">
        <v>590</v>
      </c>
      <c r="AF20" s="808"/>
      <c r="AG20" s="809"/>
      <c r="AH20" s="810"/>
      <c r="AI20" s="810"/>
      <c r="AJ20" s="693" t="s">
        <v>591</v>
      </c>
      <c r="AK20" s="813"/>
      <c r="AL20" s="813"/>
      <c r="AM20" s="693" t="s">
        <v>599</v>
      </c>
      <c r="AN20" s="813"/>
      <c r="AO20" s="813"/>
      <c r="AP20" s="692" t="s">
        <v>598</v>
      </c>
      <c r="AQ20" s="731"/>
      <c r="AR20" s="731"/>
      <c r="AU20" s="699">
        <f t="shared" si="3"/>
        <v>0</v>
      </c>
      <c r="AV20" s="678">
        <f t="shared" si="2"/>
        <v>0</v>
      </c>
      <c r="AX20" s="686"/>
      <c r="AY20" s="680"/>
    </row>
    <row r="21" spans="1:51" ht="13.15" customHeight="1">
      <c r="A21" s="668">
        <v>14</v>
      </c>
      <c r="B21" s="878"/>
      <c r="C21" s="818"/>
      <c r="D21" s="815"/>
      <c r="E21" s="815"/>
      <c r="F21" s="815"/>
      <c r="G21" s="815"/>
      <c r="H21" s="816"/>
      <c r="I21" s="814"/>
      <c r="J21" s="815"/>
      <c r="K21" s="815"/>
      <c r="L21" s="815"/>
      <c r="M21" s="816"/>
      <c r="N21" s="817"/>
      <c r="O21" s="810"/>
      <c r="P21" s="696" t="s">
        <v>591</v>
      </c>
      <c r="Q21" s="810"/>
      <c r="R21" s="810"/>
      <c r="S21" s="695" t="s">
        <v>600</v>
      </c>
      <c r="T21" s="810"/>
      <c r="U21" s="810"/>
      <c r="V21" s="696" t="s">
        <v>591</v>
      </c>
      <c r="W21" s="810"/>
      <c r="X21" s="810"/>
      <c r="Y21" s="695" t="s">
        <v>600</v>
      </c>
      <c r="Z21" s="811">
        <f t="shared" si="0"/>
        <v>0</v>
      </c>
      <c r="AA21" s="812"/>
      <c r="AB21" s="694" t="s">
        <v>591</v>
      </c>
      <c r="AC21" s="812">
        <f t="shared" si="1"/>
        <v>0</v>
      </c>
      <c r="AD21" s="812"/>
      <c r="AE21" s="689" t="s">
        <v>590</v>
      </c>
      <c r="AF21" s="808"/>
      <c r="AG21" s="809"/>
      <c r="AH21" s="810"/>
      <c r="AI21" s="810"/>
      <c r="AJ21" s="693" t="s">
        <v>591</v>
      </c>
      <c r="AK21" s="813"/>
      <c r="AL21" s="813"/>
      <c r="AM21" s="693" t="s">
        <v>599</v>
      </c>
      <c r="AN21" s="813"/>
      <c r="AO21" s="813"/>
      <c r="AP21" s="692" t="s">
        <v>598</v>
      </c>
      <c r="AQ21" s="731"/>
      <c r="AR21" s="731"/>
      <c r="AU21" s="699">
        <f t="shared" si="3"/>
        <v>0</v>
      </c>
      <c r="AV21" s="678">
        <f t="shared" si="2"/>
        <v>0</v>
      </c>
      <c r="AX21" s="686"/>
      <c r="AY21" s="680"/>
    </row>
    <row r="22" spans="1:51" ht="13.15" customHeight="1">
      <c r="A22" s="668">
        <v>15</v>
      </c>
      <c r="B22" s="878"/>
      <c r="C22" s="818"/>
      <c r="D22" s="815"/>
      <c r="E22" s="815"/>
      <c r="F22" s="815"/>
      <c r="G22" s="815"/>
      <c r="H22" s="816"/>
      <c r="I22" s="814"/>
      <c r="J22" s="815"/>
      <c r="K22" s="815"/>
      <c r="L22" s="815"/>
      <c r="M22" s="816"/>
      <c r="N22" s="817"/>
      <c r="O22" s="810"/>
      <c r="P22" s="696" t="s">
        <v>591</v>
      </c>
      <c r="Q22" s="810"/>
      <c r="R22" s="810"/>
      <c r="S22" s="695" t="s">
        <v>600</v>
      </c>
      <c r="T22" s="810"/>
      <c r="U22" s="810"/>
      <c r="V22" s="696" t="s">
        <v>591</v>
      </c>
      <c r="W22" s="810"/>
      <c r="X22" s="810"/>
      <c r="Y22" s="695" t="s">
        <v>600</v>
      </c>
      <c r="Z22" s="811">
        <f t="shared" si="0"/>
        <v>0</v>
      </c>
      <c r="AA22" s="812"/>
      <c r="AB22" s="694" t="s">
        <v>591</v>
      </c>
      <c r="AC22" s="812">
        <f t="shared" si="1"/>
        <v>0</v>
      </c>
      <c r="AD22" s="812"/>
      <c r="AE22" s="689" t="s">
        <v>590</v>
      </c>
      <c r="AF22" s="808"/>
      <c r="AG22" s="809"/>
      <c r="AH22" s="810"/>
      <c r="AI22" s="810"/>
      <c r="AJ22" s="693" t="s">
        <v>591</v>
      </c>
      <c r="AK22" s="813"/>
      <c r="AL22" s="813"/>
      <c r="AM22" s="693" t="s">
        <v>599</v>
      </c>
      <c r="AN22" s="813"/>
      <c r="AO22" s="813"/>
      <c r="AP22" s="692" t="s">
        <v>598</v>
      </c>
      <c r="AQ22" s="731"/>
      <c r="AR22" s="731"/>
      <c r="AU22" s="699">
        <f t="shared" si="3"/>
        <v>0</v>
      </c>
      <c r="AV22" s="678">
        <f t="shared" si="2"/>
        <v>0</v>
      </c>
      <c r="AX22" s="686"/>
      <c r="AY22" s="680"/>
    </row>
    <row r="23" spans="1:51" ht="13.15" customHeight="1">
      <c r="A23" s="668">
        <v>16</v>
      </c>
      <c r="B23" s="878"/>
      <c r="C23" s="818"/>
      <c r="D23" s="815"/>
      <c r="E23" s="815"/>
      <c r="F23" s="815"/>
      <c r="G23" s="815"/>
      <c r="H23" s="816"/>
      <c r="I23" s="814"/>
      <c r="J23" s="815"/>
      <c r="K23" s="815"/>
      <c r="L23" s="815"/>
      <c r="M23" s="816"/>
      <c r="N23" s="817"/>
      <c r="O23" s="810"/>
      <c r="P23" s="696" t="s">
        <v>591</v>
      </c>
      <c r="Q23" s="810"/>
      <c r="R23" s="810"/>
      <c r="S23" s="695" t="s">
        <v>600</v>
      </c>
      <c r="T23" s="810"/>
      <c r="U23" s="810"/>
      <c r="V23" s="696" t="s">
        <v>591</v>
      </c>
      <c r="W23" s="810"/>
      <c r="X23" s="810"/>
      <c r="Y23" s="695" t="s">
        <v>600</v>
      </c>
      <c r="Z23" s="811">
        <f t="shared" si="0"/>
        <v>0</v>
      </c>
      <c r="AA23" s="812"/>
      <c r="AB23" s="694" t="s">
        <v>591</v>
      </c>
      <c r="AC23" s="812">
        <f t="shared" si="1"/>
        <v>0</v>
      </c>
      <c r="AD23" s="812"/>
      <c r="AE23" s="689" t="s">
        <v>590</v>
      </c>
      <c r="AF23" s="808"/>
      <c r="AG23" s="809"/>
      <c r="AH23" s="810"/>
      <c r="AI23" s="810"/>
      <c r="AJ23" s="693" t="s">
        <v>591</v>
      </c>
      <c r="AK23" s="813"/>
      <c r="AL23" s="813"/>
      <c r="AM23" s="693" t="s">
        <v>599</v>
      </c>
      <c r="AN23" s="813"/>
      <c r="AO23" s="813"/>
      <c r="AP23" s="692" t="s">
        <v>598</v>
      </c>
      <c r="AQ23" s="731"/>
      <c r="AR23" s="731"/>
      <c r="AU23" s="699">
        <f t="shared" si="3"/>
        <v>0</v>
      </c>
      <c r="AV23" s="678">
        <f t="shared" si="2"/>
        <v>0</v>
      </c>
      <c r="AX23" s="686"/>
      <c r="AY23" s="680"/>
    </row>
    <row r="24" spans="1:51" ht="13.15" customHeight="1">
      <c r="A24" s="668">
        <v>17</v>
      </c>
      <c r="B24" s="878"/>
      <c r="C24" s="818"/>
      <c r="D24" s="815"/>
      <c r="E24" s="815"/>
      <c r="F24" s="815"/>
      <c r="G24" s="815"/>
      <c r="H24" s="816"/>
      <c r="I24" s="814"/>
      <c r="J24" s="815"/>
      <c r="K24" s="815"/>
      <c r="L24" s="815"/>
      <c r="M24" s="816"/>
      <c r="N24" s="817"/>
      <c r="O24" s="810"/>
      <c r="P24" s="696" t="s">
        <v>591</v>
      </c>
      <c r="Q24" s="810"/>
      <c r="R24" s="810"/>
      <c r="S24" s="695" t="s">
        <v>600</v>
      </c>
      <c r="T24" s="810"/>
      <c r="U24" s="810"/>
      <c r="V24" s="696" t="s">
        <v>591</v>
      </c>
      <c r="W24" s="810"/>
      <c r="X24" s="810"/>
      <c r="Y24" s="695" t="s">
        <v>600</v>
      </c>
      <c r="Z24" s="811">
        <f t="shared" si="0"/>
        <v>0</v>
      </c>
      <c r="AA24" s="812"/>
      <c r="AB24" s="694" t="s">
        <v>591</v>
      </c>
      <c r="AC24" s="812">
        <f t="shared" si="1"/>
        <v>0</v>
      </c>
      <c r="AD24" s="812"/>
      <c r="AE24" s="689" t="s">
        <v>590</v>
      </c>
      <c r="AF24" s="808"/>
      <c r="AG24" s="809"/>
      <c r="AH24" s="810"/>
      <c r="AI24" s="810"/>
      <c r="AJ24" s="693" t="s">
        <v>591</v>
      </c>
      <c r="AK24" s="813"/>
      <c r="AL24" s="813"/>
      <c r="AM24" s="693" t="s">
        <v>599</v>
      </c>
      <c r="AN24" s="813"/>
      <c r="AO24" s="813"/>
      <c r="AP24" s="692" t="s">
        <v>598</v>
      </c>
      <c r="AQ24" s="731"/>
      <c r="AR24" s="731"/>
      <c r="AU24" s="699">
        <f t="shared" si="3"/>
        <v>0</v>
      </c>
      <c r="AV24" s="678">
        <f t="shared" si="2"/>
        <v>0</v>
      </c>
      <c r="AX24" s="686"/>
      <c r="AY24" s="680"/>
    </row>
    <row r="25" spans="1:51" ht="13.15" customHeight="1">
      <c r="A25" s="668">
        <v>18</v>
      </c>
      <c r="B25" s="878"/>
      <c r="C25" s="818"/>
      <c r="D25" s="815"/>
      <c r="E25" s="815"/>
      <c r="F25" s="815"/>
      <c r="G25" s="815"/>
      <c r="H25" s="816"/>
      <c r="I25" s="814"/>
      <c r="J25" s="815"/>
      <c r="K25" s="815"/>
      <c r="L25" s="815"/>
      <c r="M25" s="816"/>
      <c r="N25" s="817"/>
      <c r="O25" s="810"/>
      <c r="P25" s="696" t="s">
        <v>591</v>
      </c>
      <c r="Q25" s="810"/>
      <c r="R25" s="810"/>
      <c r="S25" s="695" t="s">
        <v>600</v>
      </c>
      <c r="T25" s="810"/>
      <c r="U25" s="810"/>
      <c r="V25" s="696" t="s">
        <v>591</v>
      </c>
      <c r="W25" s="810"/>
      <c r="X25" s="810"/>
      <c r="Y25" s="695" t="s">
        <v>600</v>
      </c>
      <c r="Z25" s="811">
        <f t="shared" si="0"/>
        <v>0</v>
      </c>
      <c r="AA25" s="812"/>
      <c r="AB25" s="694" t="s">
        <v>591</v>
      </c>
      <c r="AC25" s="812">
        <f t="shared" si="1"/>
        <v>0</v>
      </c>
      <c r="AD25" s="812"/>
      <c r="AE25" s="689" t="s">
        <v>590</v>
      </c>
      <c r="AF25" s="808"/>
      <c r="AG25" s="809"/>
      <c r="AH25" s="810"/>
      <c r="AI25" s="810"/>
      <c r="AJ25" s="693" t="s">
        <v>591</v>
      </c>
      <c r="AK25" s="813"/>
      <c r="AL25" s="813"/>
      <c r="AM25" s="693" t="s">
        <v>599</v>
      </c>
      <c r="AN25" s="813"/>
      <c r="AO25" s="813"/>
      <c r="AP25" s="692" t="s">
        <v>598</v>
      </c>
      <c r="AQ25" s="731"/>
      <c r="AR25" s="731"/>
      <c r="AU25" s="699">
        <f t="shared" si="3"/>
        <v>0</v>
      </c>
      <c r="AV25" s="678">
        <f t="shared" si="2"/>
        <v>0</v>
      </c>
      <c r="AX25" s="686"/>
      <c r="AY25" s="680"/>
    </row>
    <row r="26" spans="1:51" ht="13.15" customHeight="1">
      <c r="A26" s="668">
        <v>19</v>
      </c>
      <c r="B26" s="878"/>
      <c r="C26" s="818"/>
      <c r="D26" s="815"/>
      <c r="E26" s="815"/>
      <c r="F26" s="815"/>
      <c r="G26" s="815"/>
      <c r="H26" s="816"/>
      <c r="I26" s="814"/>
      <c r="J26" s="815"/>
      <c r="K26" s="815"/>
      <c r="L26" s="815"/>
      <c r="M26" s="816"/>
      <c r="N26" s="817"/>
      <c r="O26" s="810"/>
      <c r="P26" s="696" t="s">
        <v>591</v>
      </c>
      <c r="Q26" s="810"/>
      <c r="R26" s="810"/>
      <c r="S26" s="695" t="s">
        <v>600</v>
      </c>
      <c r="T26" s="810"/>
      <c r="U26" s="810"/>
      <c r="V26" s="696" t="s">
        <v>591</v>
      </c>
      <c r="W26" s="810"/>
      <c r="X26" s="810"/>
      <c r="Y26" s="695" t="s">
        <v>600</v>
      </c>
      <c r="Z26" s="811">
        <f t="shared" si="0"/>
        <v>0</v>
      </c>
      <c r="AA26" s="812"/>
      <c r="AB26" s="694" t="s">
        <v>591</v>
      </c>
      <c r="AC26" s="812">
        <f t="shared" si="1"/>
        <v>0</v>
      </c>
      <c r="AD26" s="812"/>
      <c r="AE26" s="689" t="s">
        <v>590</v>
      </c>
      <c r="AF26" s="808"/>
      <c r="AG26" s="809"/>
      <c r="AH26" s="810"/>
      <c r="AI26" s="810"/>
      <c r="AJ26" s="693" t="s">
        <v>591</v>
      </c>
      <c r="AK26" s="813"/>
      <c r="AL26" s="813"/>
      <c r="AM26" s="693" t="s">
        <v>599</v>
      </c>
      <c r="AN26" s="813"/>
      <c r="AO26" s="813"/>
      <c r="AP26" s="692" t="s">
        <v>598</v>
      </c>
      <c r="AQ26" s="731"/>
      <c r="AR26" s="731"/>
      <c r="AU26" s="699">
        <f t="shared" si="3"/>
        <v>0</v>
      </c>
      <c r="AV26" s="678">
        <f t="shared" si="2"/>
        <v>0</v>
      </c>
      <c r="AX26" s="686"/>
      <c r="AY26" s="680"/>
    </row>
    <row r="27" spans="1:51" ht="13.15" customHeight="1">
      <c r="A27" s="668">
        <v>20</v>
      </c>
      <c r="B27" s="878"/>
      <c r="C27" s="818"/>
      <c r="D27" s="815"/>
      <c r="E27" s="815"/>
      <c r="F27" s="815"/>
      <c r="G27" s="815"/>
      <c r="H27" s="816"/>
      <c r="I27" s="814"/>
      <c r="J27" s="815"/>
      <c r="K27" s="815"/>
      <c r="L27" s="815"/>
      <c r="M27" s="816"/>
      <c r="N27" s="817"/>
      <c r="O27" s="810"/>
      <c r="P27" s="696" t="s">
        <v>591</v>
      </c>
      <c r="Q27" s="810"/>
      <c r="R27" s="810"/>
      <c r="S27" s="695" t="s">
        <v>600</v>
      </c>
      <c r="T27" s="810"/>
      <c r="U27" s="810"/>
      <c r="V27" s="696" t="s">
        <v>591</v>
      </c>
      <c r="W27" s="810"/>
      <c r="X27" s="810"/>
      <c r="Y27" s="695" t="s">
        <v>600</v>
      </c>
      <c r="Z27" s="811">
        <f t="shared" si="0"/>
        <v>0</v>
      </c>
      <c r="AA27" s="812"/>
      <c r="AB27" s="694" t="s">
        <v>591</v>
      </c>
      <c r="AC27" s="812">
        <f t="shared" si="1"/>
        <v>0</v>
      </c>
      <c r="AD27" s="812"/>
      <c r="AE27" s="689" t="s">
        <v>590</v>
      </c>
      <c r="AF27" s="808"/>
      <c r="AG27" s="809"/>
      <c r="AH27" s="810"/>
      <c r="AI27" s="810"/>
      <c r="AJ27" s="693" t="s">
        <v>591</v>
      </c>
      <c r="AK27" s="813"/>
      <c r="AL27" s="813"/>
      <c r="AM27" s="693" t="s">
        <v>599</v>
      </c>
      <c r="AN27" s="813"/>
      <c r="AO27" s="813"/>
      <c r="AP27" s="692" t="s">
        <v>598</v>
      </c>
      <c r="AQ27" s="731"/>
      <c r="AR27" s="731"/>
      <c r="AU27" s="699">
        <f t="shared" si="3"/>
        <v>0</v>
      </c>
      <c r="AV27" s="678">
        <f t="shared" si="2"/>
        <v>0</v>
      </c>
      <c r="AX27" s="686"/>
      <c r="AY27" s="680"/>
    </row>
    <row r="28" spans="1:51" ht="13.15" customHeight="1">
      <c r="A28" s="668">
        <v>21</v>
      </c>
      <c r="B28" s="878"/>
      <c r="C28" s="818"/>
      <c r="D28" s="815"/>
      <c r="E28" s="815"/>
      <c r="F28" s="815"/>
      <c r="G28" s="815"/>
      <c r="H28" s="816"/>
      <c r="I28" s="814"/>
      <c r="J28" s="815"/>
      <c r="K28" s="815"/>
      <c r="L28" s="815"/>
      <c r="M28" s="816"/>
      <c r="N28" s="817"/>
      <c r="O28" s="810"/>
      <c r="P28" s="696" t="s">
        <v>591</v>
      </c>
      <c r="Q28" s="810"/>
      <c r="R28" s="810"/>
      <c r="S28" s="695" t="s">
        <v>600</v>
      </c>
      <c r="T28" s="810"/>
      <c r="U28" s="810"/>
      <c r="V28" s="696" t="s">
        <v>591</v>
      </c>
      <c r="W28" s="810"/>
      <c r="X28" s="810"/>
      <c r="Y28" s="695" t="s">
        <v>600</v>
      </c>
      <c r="Z28" s="811">
        <f t="shared" si="0"/>
        <v>0</v>
      </c>
      <c r="AA28" s="812"/>
      <c r="AB28" s="694" t="s">
        <v>591</v>
      </c>
      <c r="AC28" s="812">
        <f t="shared" si="1"/>
        <v>0</v>
      </c>
      <c r="AD28" s="812"/>
      <c r="AE28" s="689" t="s">
        <v>590</v>
      </c>
      <c r="AF28" s="808"/>
      <c r="AG28" s="809"/>
      <c r="AH28" s="810"/>
      <c r="AI28" s="810"/>
      <c r="AJ28" s="693" t="s">
        <v>591</v>
      </c>
      <c r="AK28" s="813"/>
      <c r="AL28" s="813"/>
      <c r="AM28" s="693" t="s">
        <v>599</v>
      </c>
      <c r="AN28" s="813"/>
      <c r="AO28" s="813"/>
      <c r="AP28" s="692" t="s">
        <v>598</v>
      </c>
      <c r="AQ28" s="731"/>
      <c r="AR28" s="731"/>
      <c r="AU28" s="699">
        <f t="shared" si="3"/>
        <v>0</v>
      </c>
      <c r="AV28" s="678">
        <f t="shared" si="2"/>
        <v>0</v>
      </c>
      <c r="AX28" s="686"/>
      <c r="AY28" s="680"/>
    </row>
    <row r="29" spans="1:51" ht="13.15" customHeight="1">
      <c r="A29" s="668">
        <v>22</v>
      </c>
      <c r="B29" s="878"/>
      <c r="C29" s="818"/>
      <c r="D29" s="815"/>
      <c r="E29" s="815"/>
      <c r="F29" s="815"/>
      <c r="G29" s="815"/>
      <c r="H29" s="816"/>
      <c r="I29" s="814"/>
      <c r="J29" s="815"/>
      <c r="K29" s="815"/>
      <c r="L29" s="815"/>
      <c r="M29" s="816"/>
      <c r="N29" s="817"/>
      <c r="O29" s="810"/>
      <c r="P29" s="696" t="s">
        <v>591</v>
      </c>
      <c r="Q29" s="810"/>
      <c r="R29" s="810"/>
      <c r="S29" s="695" t="s">
        <v>600</v>
      </c>
      <c r="T29" s="810"/>
      <c r="U29" s="810"/>
      <c r="V29" s="696" t="s">
        <v>591</v>
      </c>
      <c r="W29" s="810"/>
      <c r="X29" s="810"/>
      <c r="Y29" s="695" t="s">
        <v>600</v>
      </c>
      <c r="Z29" s="811">
        <f t="shared" si="0"/>
        <v>0</v>
      </c>
      <c r="AA29" s="812"/>
      <c r="AB29" s="694" t="s">
        <v>591</v>
      </c>
      <c r="AC29" s="812">
        <f t="shared" si="1"/>
        <v>0</v>
      </c>
      <c r="AD29" s="812"/>
      <c r="AE29" s="689" t="s">
        <v>590</v>
      </c>
      <c r="AF29" s="808"/>
      <c r="AG29" s="809"/>
      <c r="AH29" s="810"/>
      <c r="AI29" s="810"/>
      <c r="AJ29" s="693" t="s">
        <v>591</v>
      </c>
      <c r="AK29" s="813"/>
      <c r="AL29" s="813"/>
      <c r="AM29" s="693" t="s">
        <v>599</v>
      </c>
      <c r="AN29" s="813"/>
      <c r="AO29" s="813"/>
      <c r="AP29" s="692" t="s">
        <v>598</v>
      </c>
      <c r="AQ29" s="731"/>
      <c r="AR29" s="731"/>
      <c r="AU29" s="699">
        <f t="shared" si="3"/>
        <v>0</v>
      </c>
      <c r="AV29" s="678">
        <f t="shared" si="2"/>
        <v>0</v>
      </c>
      <c r="AX29" s="686"/>
      <c r="AY29" s="680"/>
    </row>
    <row r="30" spans="1:51" ht="13.15" customHeight="1">
      <c r="A30" s="668">
        <v>23</v>
      </c>
      <c r="B30" s="878"/>
      <c r="C30" s="818"/>
      <c r="D30" s="815"/>
      <c r="E30" s="815"/>
      <c r="F30" s="815"/>
      <c r="G30" s="815"/>
      <c r="H30" s="816"/>
      <c r="I30" s="814"/>
      <c r="J30" s="815"/>
      <c r="K30" s="815"/>
      <c r="L30" s="815"/>
      <c r="M30" s="816"/>
      <c r="N30" s="817"/>
      <c r="O30" s="810"/>
      <c r="P30" s="696" t="s">
        <v>591</v>
      </c>
      <c r="Q30" s="810"/>
      <c r="R30" s="810"/>
      <c r="S30" s="695" t="s">
        <v>600</v>
      </c>
      <c r="T30" s="810"/>
      <c r="U30" s="810"/>
      <c r="V30" s="696" t="s">
        <v>591</v>
      </c>
      <c r="W30" s="810"/>
      <c r="X30" s="810"/>
      <c r="Y30" s="695" t="s">
        <v>600</v>
      </c>
      <c r="Z30" s="811">
        <f t="shared" si="0"/>
        <v>0</v>
      </c>
      <c r="AA30" s="812"/>
      <c r="AB30" s="694" t="s">
        <v>591</v>
      </c>
      <c r="AC30" s="812">
        <f t="shared" si="1"/>
        <v>0</v>
      </c>
      <c r="AD30" s="812"/>
      <c r="AE30" s="689" t="s">
        <v>590</v>
      </c>
      <c r="AF30" s="808"/>
      <c r="AG30" s="809"/>
      <c r="AH30" s="810"/>
      <c r="AI30" s="810"/>
      <c r="AJ30" s="693" t="s">
        <v>591</v>
      </c>
      <c r="AK30" s="813"/>
      <c r="AL30" s="813"/>
      <c r="AM30" s="693" t="s">
        <v>599</v>
      </c>
      <c r="AN30" s="813"/>
      <c r="AO30" s="813"/>
      <c r="AP30" s="692" t="s">
        <v>598</v>
      </c>
      <c r="AQ30" s="731"/>
      <c r="AR30" s="731"/>
      <c r="AU30" s="699">
        <f t="shared" si="3"/>
        <v>0</v>
      </c>
      <c r="AV30" s="678">
        <f t="shared" si="2"/>
        <v>0</v>
      </c>
      <c r="AX30" s="686"/>
      <c r="AY30" s="680"/>
    </row>
    <row r="31" spans="1:51" ht="13.15" customHeight="1">
      <c r="A31" s="668">
        <v>24</v>
      </c>
      <c r="B31" s="878"/>
      <c r="C31" s="818"/>
      <c r="D31" s="815"/>
      <c r="E31" s="815"/>
      <c r="F31" s="815"/>
      <c r="G31" s="815"/>
      <c r="H31" s="816"/>
      <c r="I31" s="814"/>
      <c r="J31" s="815"/>
      <c r="K31" s="815"/>
      <c r="L31" s="815"/>
      <c r="M31" s="816"/>
      <c r="N31" s="817"/>
      <c r="O31" s="810"/>
      <c r="P31" s="696" t="s">
        <v>591</v>
      </c>
      <c r="Q31" s="810"/>
      <c r="R31" s="810"/>
      <c r="S31" s="695" t="s">
        <v>600</v>
      </c>
      <c r="T31" s="810"/>
      <c r="U31" s="810"/>
      <c r="V31" s="696" t="s">
        <v>591</v>
      </c>
      <c r="W31" s="810"/>
      <c r="X31" s="810"/>
      <c r="Y31" s="695" t="s">
        <v>600</v>
      </c>
      <c r="Z31" s="811">
        <f t="shared" si="0"/>
        <v>0</v>
      </c>
      <c r="AA31" s="812"/>
      <c r="AB31" s="694" t="s">
        <v>591</v>
      </c>
      <c r="AC31" s="812">
        <f t="shared" si="1"/>
        <v>0</v>
      </c>
      <c r="AD31" s="812"/>
      <c r="AE31" s="689" t="s">
        <v>590</v>
      </c>
      <c r="AF31" s="808"/>
      <c r="AG31" s="809"/>
      <c r="AH31" s="810"/>
      <c r="AI31" s="810"/>
      <c r="AJ31" s="693" t="s">
        <v>591</v>
      </c>
      <c r="AK31" s="813"/>
      <c r="AL31" s="813"/>
      <c r="AM31" s="693" t="s">
        <v>599</v>
      </c>
      <c r="AN31" s="813"/>
      <c r="AO31" s="813"/>
      <c r="AP31" s="692" t="s">
        <v>598</v>
      </c>
      <c r="AQ31" s="731"/>
      <c r="AR31" s="731"/>
      <c r="AU31" s="699">
        <f t="shared" si="3"/>
        <v>0</v>
      </c>
      <c r="AV31" s="678">
        <f t="shared" si="2"/>
        <v>0</v>
      </c>
      <c r="AX31" s="686"/>
      <c r="AY31" s="680"/>
    </row>
    <row r="32" spans="1:51" ht="13.15" customHeight="1">
      <c r="A32" s="668">
        <v>25</v>
      </c>
      <c r="B32" s="878"/>
      <c r="C32" s="818"/>
      <c r="D32" s="815"/>
      <c r="E32" s="815"/>
      <c r="F32" s="815"/>
      <c r="G32" s="815"/>
      <c r="H32" s="816"/>
      <c r="I32" s="814"/>
      <c r="J32" s="815"/>
      <c r="K32" s="815"/>
      <c r="L32" s="815"/>
      <c r="M32" s="816"/>
      <c r="N32" s="817"/>
      <c r="O32" s="810"/>
      <c r="P32" s="696" t="s">
        <v>591</v>
      </c>
      <c r="Q32" s="810"/>
      <c r="R32" s="810"/>
      <c r="S32" s="695" t="s">
        <v>600</v>
      </c>
      <c r="T32" s="810"/>
      <c r="U32" s="810"/>
      <c r="V32" s="696" t="s">
        <v>591</v>
      </c>
      <c r="W32" s="810"/>
      <c r="X32" s="810"/>
      <c r="Y32" s="695" t="s">
        <v>600</v>
      </c>
      <c r="Z32" s="811">
        <f t="shared" si="0"/>
        <v>0</v>
      </c>
      <c r="AA32" s="812"/>
      <c r="AB32" s="694" t="s">
        <v>591</v>
      </c>
      <c r="AC32" s="812">
        <f t="shared" si="1"/>
        <v>0</v>
      </c>
      <c r="AD32" s="812"/>
      <c r="AE32" s="689" t="s">
        <v>590</v>
      </c>
      <c r="AF32" s="808"/>
      <c r="AG32" s="809"/>
      <c r="AH32" s="810"/>
      <c r="AI32" s="810"/>
      <c r="AJ32" s="693" t="s">
        <v>591</v>
      </c>
      <c r="AK32" s="813"/>
      <c r="AL32" s="813"/>
      <c r="AM32" s="693" t="s">
        <v>599</v>
      </c>
      <c r="AN32" s="813"/>
      <c r="AO32" s="813"/>
      <c r="AP32" s="692" t="s">
        <v>598</v>
      </c>
      <c r="AQ32" s="731"/>
      <c r="AR32" s="731"/>
      <c r="AU32" s="699">
        <f t="shared" si="3"/>
        <v>0</v>
      </c>
      <c r="AV32" s="678">
        <f t="shared" si="2"/>
        <v>0</v>
      </c>
      <c r="AX32" s="686"/>
      <c r="AY32" s="680"/>
    </row>
    <row r="33" spans="1:51" ht="13.15" customHeight="1">
      <c r="A33" s="668">
        <v>26</v>
      </c>
      <c r="B33" s="878"/>
      <c r="C33" s="818"/>
      <c r="D33" s="815"/>
      <c r="E33" s="815"/>
      <c r="F33" s="815"/>
      <c r="G33" s="815"/>
      <c r="H33" s="816"/>
      <c r="I33" s="814"/>
      <c r="J33" s="815"/>
      <c r="K33" s="815"/>
      <c r="L33" s="815"/>
      <c r="M33" s="816"/>
      <c r="N33" s="817"/>
      <c r="O33" s="810"/>
      <c r="P33" s="696" t="s">
        <v>591</v>
      </c>
      <c r="Q33" s="810"/>
      <c r="R33" s="810"/>
      <c r="S33" s="695" t="s">
        <v>600</v>
      </c>
      <c r="T33" s="810"/>
      <c r="U33" s="810"/>
      <c r="V33" s="696" t="s">
        <v>591</v>
      </c>
      <c r="W33" s="810"/>
      <c r="X33" s="810"/>
      <c r="Y33" s="695" t="s">
        <v>600</v>
      </c>
      <c r="Z33" s="811">
        <f t="shared" si="0"/>
        <v>0</v>
      </c>
      <c r="AA33" s="812"/>
      <c r="AB33" s="694" t="s">
        <v>591</v>
      </c>
      <c r="AC33" s="812">
        <f t="shared" si="1"/>
        <v>0</v>
      </c>
      <c r="AD33" s="812"/>
      <c r="AE33" s="689" t="s">
        <v>590</v>
      </c>
      <c r="AF33" s="808"/>
      <c r="AG33" s="809"/>
      <c r="AH33" s="810"/>
      <c r="AI33" s="810"/>
      <c r="AJ33" s="693" t="s">
        <v>591</v>
      </c>
      <c r="AK33" s="813"/>
      <c r="AL33" s="813"/>
      <c r="AM33" s="693" t="s">
        <v>599</v>
      </c>
      <c r="AN33" s="813"/>
      <c r="AO33" s="813"/>
      <c r="AP33" s="692" t="s">
        <v>598</v>
      </c>
      <c r="AQ33" s="731"/>
      <c r="AR33" s="731"/>
      <c r="AU33" s="699">
        <f t="shared" si="3"/>
        <v>0</v>
      </c>
      <c r="AV33" s="678">
        <f t="shared" si="2"/>
        <v>0</v>
      </c>
      <c r="AX33" s="686"/>
      <c r="AY33" s="680"/>
    </row>
    <row r="34" spans="1:51" ht="13.15" customHeight="1">
      <c r="A34" s="668">
        <v>27</v>
      </c>
      <c r="B34" s="878"/>
      <c r="C34" s="818"/>
      <c r="D34" s="815"/>
      <c r="E34" s="815"/>
      <c r="F34" s="815"/>
      <c r="G34" s="815"/>
      <c r="H34" s="816"/>
      <c r="I34" s="814"/>
      <c r="J34" s="815"/>
      <c r="K34" s="815"/>
      <c r="L34" s="815"/>
      <c r="M34" s="816"/>
      <c r="N34" s="817"/>
      <c r="O34" s="810"/>
      <c r="P34" s="696" t="s">
        <v>591</v>
      </c>
      <c r="Q34" s="810"/>
      <c r="R34" s="810"/>
      <c r="S34" s="695" t="s">
        <v>600</v>
      </c>
      <c r="T34" s="810"/>
      <c r="U34" s="810"/>
      <c r="V34" s="696" t="s">
        <v>591</v>
      </c>
      <c r="W34" s="810"/>
      <c r="X34" s="810"/>
      <c r="Y34" s="695" t="s">
        <v>600</v>
      </c>
      <c r="Z34" s="811">
        <f t="shared" si="0"/>
        <v>0</v>
      </c>
      <c r="AA34" s="812"/>
      <c r="AB34" s="694" t="s">
        <v>591</v>
      </c>
      <c r="AC34" s="812">
        <f t="shared" si="1"/>
        <v>0</v>
      </c>
      <c r="AD34" s="812"/>
      <c r="AE34" s="689" t="s">
        <v>590</v>
      </c>
      <c r="AF34" s="808"/>
      <c r="AG34" s="809"/>
      <c r="AH34" s="810"/>
      <c r="AI34" s="810"/>
      <c r="AJ34" s="693" t="s">
        <v>591</v>
      </c>
      <c r="AK34" s="813"/>
      <c r="AL34" s="813"/>
      <c r="AM34" s="693" t="s">
        <v>599</v>
      </c>
      <c r="AN34" s="813"/>
      <c r="AO34" s="813"/>
      <c r="AP34" s="692" t="s">
        <v>598</v>
      </c>
      <c r="AQ34" s="731"/>
      <c r="AR34" s="731"/>
      <c r="AU34" s="699">
        <f t="shared" si="3"/>
        <v>0</v>
      </c>
      <c r="AV34" s="678">
        <f t="shared" si="2"/>
        <v>0</v>
      </c>
      <c r="AX34" s="686"/>
      <c r="AY34" s="680"/>
    </row>
    <row r="35" spans="1:51" ht="13.15" customHeight="1">
      <c r="A35" s="668">
        <v>28</v>
      </c>
      <c r="B35" s="878"/>
      <c r="C35" s="818"/>
      <c r="D35" s="815"/>
      <c r="E35" s="815"/>
      <c r="F35" s="815"/>
      <c r="G35" s="815"/>
      <c r="H35" s="816"/>
      <c r="I35" s="814"/>
      <c r="J35" s="815"/>
      <c r="K35" s="815"/>
      <c r="L35" s="815"/>
      <c r="M35" s="816"/>
      <c r="N35" s="817"/>
      <c r="O35" s="810"/>
      <c r="P35" s="696" t="s">
        <v>591</v>
      </c>
      <c r="Q35" s="810"/>
      <c r="R35" s="810"/>
      <c r="S35" s="695" t="s">
        <v>600</v>
      </c>
      <c r="T35" s="810"/>
      <c r="U35" s="810"/>
      <c r="V35" s="696" t="s">
        <v>591</v>
      </c>
      <c r="W35" s="810"/>
      <c r="X35" s="810"/>
      <c r="Y35" s="695" t="s">
        <v>600</v>
      </c>
      <c r="Z35" s="811">
        <f t="shared" si="0"/>
        <v>0</v>
      </c>
      <c r="AA35" s="812"/>
      <c r="AB35" s="694" t="s">
        <v>591</v>
      </c>
      <c r="AC35" s="812">
        <f t="shared" si="1"/>
        <v>0</v>
      </c>
      <c r="AD35" s="812"/>
      <c r="AE35" s="689" t="s">
        <v>590</v>
      </c>
      <c r="AF35" s="808"/>
      <c r="AG35" s="809"/>
      <c r="AH35" s="810"/>
      <c r="AI35" s="810"/>
      <c r="AJ35" s="693" t="s">
        <v>591</v>
      </c>
      <c r="AK35" s="813"/>
      <c r="AL35" s="813"/>
      <c r="AM35" s="693" t="s">
        <v>599</v>
      </c>
      <c r="AN35" s="813"/>
      <c r="AO35" s="813"/>
      <c r="AP35" s="692" t="s">
        <v>598</v>
      </c>
      <c r="AQ35" s="731"/>
      <c r="AR35" s="731"/>
      <c r="AU35" s="699">
        <f t="shared" si="3"/>
        <v>0</v>
      </c>
      <c r="AV35" s="678">
        <f t="shared" si="2"/>
        <v>0</v>
      </c>
      <c r="AX35" s="686"/>
      <c r="AY35" s="680"/>
    </row>
    <row r="36" spans="1:51" ht="13.15" customHeight="1">
      <c r="A36" s="668">
        <v>29</v>
      </c>
      <c r="B36" s="878"/>
      <c r="C36" s="818"/>
      <c r="D36" s="815"/>
      <c r="E36" s="815"/>
      <c r="F36" s="815"/>
      <c r="G36" s="815"/>
      <c r="H36" s="816"/>
      <c r="I36" s="814"/>
      <c r="J36" s="815"/>
      <c r="K36" s="815"/>
      <c r="L36" s="815"/>
      <c r="M36" s="816"/>
      <c r="N36" s="817"/>
      <c r="O36" s="810"/>
      <c r="P36" s="696" t="s">
        <v>591</v>
      </c>
      <c r="Q36" s="810"/>
      <c r="R36" s="810"/>
      <c r="S36" s="695" t="s">
        <v>600</v>
      </c>
      <c r="T36" s="810"/>
      <c r="U36" s="810"/>
      <c r="V36" s="696" t="s">
        <v>591</v>
      </c>
      <c r="W36" s="810"/>
      <c r="X36" s="810"/>
      <c r="Y36" s="695" t="s">
        <v>600</v>
      </c>
      <c r="Z36" s="811">
        <f t="shared" si="0"/>
        <v>0</v>
      </c>
      <c r="AA36" s="812"/>
      <c r="AB36" s="694" t="s">
        <v>591</v>
      </c>
      <c r="AC36" s="812">
        <f t="shared" si="1"/>
        <v>0</v>
      </c>
      <c r="AD36" s="812"/>
      <c r="AE36" s="689" t="s">
        <v>590</v>
      </c>
      <c r="AF36" s="808"/>
      <c r="AG36" s="809"/>
      <c r="AH36" s="810"/>
      <c r="AI36" s="810"/>
      <c r="AJ36" s="693" t="s">
        <v>591</v>
      </c>
      <c r="AK36" s="813"/>
      <c r="AL36" s="813"/>
      <c r="AM36" s="693" t="s">
        <v>599</v>
      </c>
      <c r="AN36" s="813"/>
      <c r="AO36" s="813"/>
      <c r="AP36" s="692" t="s">
        <v>598</v>
      </c>
      <c r="AQ36" s="731"/>
      <c r="AR36" s="731"/>
      <c r="AU36" s="699">
        <f t="shared" si="3"/>
        <v>0</v>
      </c>
      <c r="AV36" s="678">
        <f t="shared" si="2"/>
        <v>0</v>
      </c>
      <c r="AX36" s="686"/>
      <c r="AY36" s="680"/>
    </row>
    <row r="37" spans="1:51" ht="13.15" customHeight="1">
      <c r="A37" s="668">
        <v>30</v>
      </c>
      <c r="B37" s="878"/>
      <c r="C37" s="818"/>
      <c r="D37" s="815"/>
      <c r="E37" s="815"/>
      <c r="F37" s="815"/>
      <c r="G37" s="815"/>
      <c r="H37" s="816"/>
      <c r="I37" s="814"/>
      <c r="J37" s="815"/>
      <c r="K37" s="815"/>
      <c r="L37" s="815"/>
      <c r="M37" s="816"/>
      <c r="N37" s="817"/>
      <c r="O37" s="810"/>
      <c r="P37" s="696" t="s">
        <v>591</v>
      </c>
      <c r="Q37" s="810"/>
      <c r="R37" s="810"/>
      <c r="S37" s="695" t="s">
        <v>600</v>
      </c>
      <c r="T37" s="810"/>
      <c r="U37" s="810"/>
      <c r="V37" s="696" t="s">
        <v>591</v>
      </c>
      <c r="W37" s="810"/>
      <c r="X37" s="810"/>
      <c r="Y37" s="695" t="s">
        <v>600</v>
      </c>
      <c r="Z37" s="811">
        <f t="shared" si="0"/>
        <v>0</v>
      </c>
      <c r="AA37" s="812"/>
      <c r="AB37" s="694" t="s">
        <v>591</v>
      </c>
      <c r="AC37" s="812">
        <f t="shared" si="1"/>
        <v>0</v>
      </c>
      <c r="AD37" s="812"/>
      <c r="AE37" s="689" t="s">
        <v>590</v>
      </c>
      <c r="AF37" s="808"/>
      <c r="AG37" s="809"/>
      <c r="AH37" s="810"/>
      <c r="AI37" s="810"/>
      <c r="AJ37" s="693" t="s">
        <v>591</v>
      </c>
      <c r="AK37" s="813"/>
      <c r="AL37" s="813"/>
      <c r="AM37" s="693" t="s">
        <v>599</v>
      </c>
      <c r="AN37" s="813"/>
      <c r="AO37" s="813"/>
      <c r="AP37" s="692" t="s">
        <v>598</v>
      </c>
      <c r="AQ37" s="731"/>
      <c r="AR37" s="731"/>
      <c r="AU37" s="699">
        <f t="shared" si="3"/>
        <v>0</v>
      </c>
      <c r="AV37" s="678">
        <f t="shared" si="2"/>
        <v>0</v>
      </c>
      <c r="AX37" s="686"/>
      <c r="AY37" s="680"/>
    </row>
    <row r="38" spans="1:51" ht="13.15" customHeight="1">
      <c r="A38" s="668">
        <v>31</v>
      </c>
      <c r="B38" s="878"/>
      <c r="C38" s="818"/>
      <c r="D38" s="815"/>
      <c r="E38" s="815"/>
      <c r="F38" s="815"/>
      <c r="G38" s="815"/>
      <c r="H38" s="816"/>
      <c r="I38" s="814"/>
      <c r="J38" s="815"/>
      <c r="K38" s="815"/>
      <c r="L38" s="815"/>
      <c r="M38" s="816"/>
      <c r="N38" s="817"/>
      <c r="O38" s="810"/>
      <c r="P38" s="696" t="s">
        <v>591</v>
      </c>
      <c r="Q38" s="810"/>
      <c r="R38" s="810"/>
      <c r="S38" s="695" t="s">
        <v>600</v>
      </c>
      <c r="T38" s="810"/>
      <c r="U38" s="810"/>
      <c r="V38" s="696" t="s">
        <v>591</v>
      </c>
      <c r="W38" s="810"/>
      <c r="X38" s="810"/>
      <c r="Y38" s="695" t="s">
        <v>600</v>
      </c>
      <c r="Z38" s="811">
        <f t="shared" si="0"/>
        <v>0</v>
      </c>
      <c r="AA38" s="812"/>
      <c r="AB38" s="694" t="s">
        <v>591</v>
      </c>
      <c r="AC38" s="812">
        <f t="shared" si="1"/>
        <v>0</v>
      </c>
      <c r="AD38" s="812"/>
      <c r="AE38" s="689" t="s">
        <v>590</v>
      </c>
      <c r="AF38" s="808"/>
      <c r="AG38" s="809"/>
      <c r="AH38" s="810"/>
      <c r="AI38" s="810"/>
      <c r="AJ38" s="693" t="s">
        <v>591</v>
      </c>
      <c r="AK38" s="813"/>
      <c r="AL38" s="813"/>
      <c r="AM38" s="693" t="s">
        <v>599</v>
      </c>
      <c r="AN38" s="813"/>
      <c r="AO38" s="813"/>
      <c r="AP38" s="692" t="s">
        <v>598</v>
      </c>
      <c r="AQ38" s="731"/>
      <c r="AR38" s="731"/>
      <c r="AU38" s="699">
        <f t="shared" si="3"/>
        <v>0</v>
      </c>
      <c r="AV38" s="678">
        <f t="shared" si="2"/>
        <v>0</v>
      </c>
      <c r="AX38" s="686"/>
      <c r="AY38" s="680"/>
    </row>
    <row r="39" spans="1:51" ht="13.15" customHeight="1">
      <c r="A39" s="668">
        <v>32</v>
      </c>
      <c r="B39" s="878"/>
      <c r="C39" s="818"/>
      <c r="D39" s="815"/>
      <c r="E39" s="815"/>
      <c r="F39" s="815"/>
      <c r="G39" s="815"/>
      <c r="H39" s="816"/>
      <c r="I39" s="814"/>
      <c r="J39" s="815"/>
      <c r="K39" s="815"/>
      <c r="L39" s="815"/>
      <c r="M39" s="816"/>
      <c r="N39" s="817"/>
      <c r="O39" s="810"/>
      <c r="P39" s="696" t="s">
        <v>591</v>
      </c>
      <c r="Q39" s="810"/>
      <c r="R39" s="810"/>
      <c r="S39" s="695" t="s">
        <v>600</v>
      </c>
      <c r="T39" s="810"/>
      <c r="U39" s="810"/>
      <c r="V39" s="696" t="s">
        <v>591</v>
      </c>
      <c r="W39" s="810"/>
      <c r="X39" s="810"/>
      <c r="Y39" s="695" t="s">
        <v>600</v>
      </c>
      <c r="Z39" s="811">
        <f t="shared" si="0"/>
        <v>0</v>
      </c>
      <c r="AA39" s="812"/>
      <c r="AB39" s="694" t="s">
        <v>591</v>
      </c>
      <c r="AC39" s="812">
        <f t="shared" si="1"/>
        <v>0</v>
      </c>
      <c r="AD39" s="812"/>
      <c r="AE39" s="689" t="s">
        <v>590</v>
      </c>
      <c r="AF39" s="808"/>
      <c r="AG39" s="809"/>
      <c r="AH39" s="810"/>
      <c r="AI39" s="810"/>
      <c r="AJ39" s="693" t="s">
        <v>591</v>
      </c>
      <c r="AK39" s="813"/>
      <c r="AL39" s="813"/>
      <c r="AM39" s="693" t="s">
        <v>599</v>
      </c>
      <c r="AN39" s="813"/>
      <c r="AO39" s="813"/>
      <c r="AP39" s="692" t="s">
        <v>598</v>
      </c>
      <c r="AQ39" s="731"/>
      <c r="AR39" s="731"/>
      <c r="AU39" s="699">
        <f t="shared" si="3"/>
        <v>0</v>
      </c>
      <c r="AV39" s="678">
        <f t="shared" si="2"/>
        <v>0</v>
      </c>
      <c r="AX39" s="686"/>
      <c r="AY39" s="680"/>
    </row>
    <row r="40" spans="1:51" ht="13.15" customHeight="1">
      <c r="A40" s="668">
        <v>33</v>
      </c>
      <c r="B40" s="878"/>
      <c r="C40" s="818"/>
      <c r="D40" s="815"/>
      <c r="E40" s="815"/>
      <c r="F40" s="815"/>
      <c r="G40" s="815"/>
      <c r="H40" s="816"/>
      <c r="I40" s="814"/>
      <c r="J40" s="815"/>
      <c r="K40" s="815"/>
      <c r="L40" s="815"/>
      <c r="M40" s="816"/>
      <c r="N40" s="817"/>
      <c r="O40" s="810"/>
      <c r="P40" s="696" t="s">
        <v>591</v>
      </c>
      <c r="Q40" s="810"/>
      <c r="R40" s="810"/>
      <c r="S40" s="695" t="s">
        <v>600</v>
      </c>
      <c r="T40" s="810"/>
      <c r="U40" s="810"/>
      <c r="V40" s="696" t="s">
        <v>591</v>
      </c>
      <c r="W40" s="810"/>
      <c r="X40" s="810"/>
      <c r="Y40" s="695" t="s">
        <v>600</v>
      </c>
      <c r="Z40" s="811">
        <f t="shared" ref="Z40:Z71" si="4">(N40+T40)+QUOTIENT((Q40+W40),12)</f>
        <v>0</v>
      </c>
      <c r="AA40" s="812"/>
      <c r="AB40" s="694" t="s">
        <v>591</v>
      </c>
      <c r="AC40" s="812">
        <f t="shared" ref="AC40:AC71" si="5">MOD(Q40+W40,12)</f>
        <v>0</v>
      </c>
      <c r="AD40" s="812"/>
      <c r="AE40" s="689" t="s">
        <v>590</v>
      </c>
      <c r="AF40" s="808"/>
      <c r="AG40" s="809"/>
      <c r="AH40" s="810"/>
      <c r="AI40" s="810"/>
      <c r="AJ40" s="693" t="s">
        <v>591</v>
      </c>
      <c r="AK40" s="813"/>
      <c r="AL40" s="813"/>
      <c r="AM40" s="693" t="s">
        <v>599</v>
      </c>
      <c r="AN40" s="813"/>
      <c r="AO40" s="813"/>
      <c r="AP40" s="692" t="s">
        <v>598</v>
      </c>
      <c r="AQ40" s="731"/>
      <c r="AR40" s="731"/>
      <c r="AU40" s="699">
        <f t="shared" si="3"/>
        <v>0</v>
      </c>
      <c r="AV40" s="678">
        <f t="shared" ref="AV40:AV71" si="6">+IF(AND(Z40&gt;=7,OR(I40="栄養士",I40="調理員")),1,0)</f>
        <v>0</v>
      </c>
      <c r="AX40" s="686"/>
      <c r="AY40" s="680"/>
    </row>
    <row r="41" spans="1:51" ht="13.15" customHeight="1">
      <c r="A41" s="668">
        <v>34</v>
      </c>
      <c r="B41" s="878"/>
      <c r="C41" s="818"/>
      <c r="D41" s="815"/>
      <c r="E41" s="815"/>
      <c r="F41" s="815"/>
      <c r="G41" s="815"/>
      <c r="H41" s="816"/>
      <c r="I41" s="814"/>
      <c r="J41" s="815"/>
      <c r="K41" s="815"/>
      <c r="L41" s="815"/>
      <c r="M41" s="816"/>
      <c r="N41" s="817"/>
      <c r="O41" s="810"/>
      <c r="P41" s="696" t="s">
        <v>591</v>
      </c>
      <c r="Q41" s="810"/>
      <c r="R41" s="810"/>
      <c r="S41" s="695" t="s">
        <v>600</v>
      </c>
      <c r="T41" s="810"/>
      <c r="U41" s="810"/>
      <c r="V41" s="696" t="s">
        <v>591</v>
      </c>
      <c r="W41" s="810"/>
      <c r="X41" s="810"/>
      <c r="Y41" s="695" t="s">
        <v>600</v>
      </c>
      <c r="Z41" s="811">
        <f t="shared" si="4"/>
        <v>0</v>
      </c>
      <c r="AA41" s="812"/>
      <c r="AB41" s="694" t="s">
        <v>591</v>
      </c>
      <c r="AC41" s="812">
        <f t="shared" si="5"/>
        <v>0</v>
      </c>
      <c r="AD41" s="812"/>
      <c r="AE41" s="689" t="s">
        <v>590</v>
      </c>
      <c r="AF41" s="808"/>
      <c r="AG41" s="809"/>
      <c r="AH41" s="810"/>
      <c r="AI41" s="810"/>
      <c r="AJ41" s="693" t="s">
        <v>591</v>
      </c>
      <c r="AK41" s="813"/>
      <c r="AL41" s="813"/>
      <c r="AM41" s="693" t="s">
        <v>599</v>
      </c>
      <c r="AN41" s="813"/>
      <c r="AO41" s="813"/>
      <c r="AP41" s="692" t="s">
        <v>598</v>
      </c>
      <c r="AQ41" s="731"/>
      <c r="AR41" s="731"/>
      <c r="AU41" s="699">
        <f t="shared" si="3"/>
        <v>0</v>
      </c>
      <c r="AV41" s="678">
        <f t="shared" si="6"/>
        <v>0</v>
      </c>
      <c r="AX41" s="686"/>
      <c r="AY41" s="680"/>
    </row>
    <row r="42" spans="1:51" ht="13.15" customHeight="1">
      <c r="A42" s="668">
        <v>35</v>
      </c>
      <c r="B42" s="878"/>
      <c r="C42" s="818"/>
      <c r="D42" s="815"/>
      <c r="E42" s="815"/>
      <c r="F42" s="815"/>
      <c r="G42" s="815"/>
      <c r="H42" s="816"/>
      <c r="I42" s="814"/>
      <c r="J42" s="815"/>
      <c r="K42" s="815"/>
      <c r="L42" s="815"/>
      <c r="M42" s="816"/>
      <c r="N42" s="817"/>
      <c r="O42" s="810"/>
      <c r="P42" s="696" t="s">
        <v>591</v>
      </c>
      <c r="Q42" s="810"/>
      <c r="R42" s="810"/>
      <c r="S42" s="695" t="s">
        <v>600</v>
      </c>
      <c r="T42" s="810"/>
      <c r="U42" s="810"/>
      <c r="V42" s="696" t="s">
        <v>591</v>
      </c>
      <c r="W42" s="810"/>
      <c r="X42" s="810"/>
      <c r="Y42" s="695" t="s">
        <v>600</v>
      </c>
      <c r="Z42" s="811">
        <f t="shared" si="4"/>
        <v>0</v>
      </c>
      <c r="AA42" s="812"/>
      <c r="AB42" s="694" t="s">
        <v>591</v>
      </c>
      <c r="AC42" s="812">
        <f t="shared" si="5"/>
        <v>0</v>
      </c>
      <c r="AD42" s="812"/>
      <c r="AE42" s="689" t="s">
        <v>590</v>
      </c>
      <c r="AF42" s="808"/>
      <c r="AG42" s="809"/>
      <c r="AH42" s="810"/>
      <c r="AI42" s="810"/>
      <c r="AJ42" s="693" t="s">
        <v>591</v>
      </c>
      <c r="AK42" s="813"/>
      <c r="AL42" s="813"/>
      <c r="AM42" s="693" t="s">
        <v>599</v>
      </c>
      <c r="AN42" s="813"/>
      <c r="AO42" s="813"/>
      <c r="AP42" s="692" t="s">
        <v>598</v>
      </c>
      <c r="AQ42" s="731"/>
      <c r="AR42" s="731"/>
      <c r="AU42" s="699">
        <f t="shared" si="3"/>
        <v>0</v>
      </c>
      <c r="AV42" s="678">
        <f t="shared" si="6"/>
        <v>0</v>
      </c>
      <c r="AX42" s="686"/>
      <c r="AY42" s="680"/>
    </row>
    <row r="43" spans="1:51" ht="13.15" customHeight="1">
      <c r="A43" s="668">
        <v>36</v>
      </c>
      <c r="B43" s="878"/>
      <c r="C43" s="818"/>
      <c r="D43" s="815"/>
      <c r="E43" s="815"/>
      <c r="F43" s="815"/>
      <c r="G43" s="815"/>
      <c r="H43" s="816"/>
      <c r="I43" s="814"/>
      <c r="J43" s="815"/>
      <c r="K43" s="815"/>
      <c r="L43" s="815"/>
      <c r="M43" s="816"/>
      <c r="N43" s="817"/>
      <c r="O43" s="810"/>
      <c r="P43" s="696" t="s">
        <v>591</v>
      </c>
      <c r="Q43" s="810"/>
      <c r="R43" s="810"/>
      <c r="S43" s="695" t="s">
        <v>600</v>
      </c>
      <c r="T43" s="810"/>
      <c r="U43" s="810"/>
      <c r="V43" s="696" t="s">
        <v>591</v>
      </c>
      <c r="W43" s="810"/>
      <c r="X43" s="810"/>
      <c r="Y43" s="695" t="s">
        <v>600</v>
      </c>
      <c r="Z43" s="811">
        <f t="shared" si="4"/>
        <v>0</v>
      </c>
      <c r="AA43" s="812"/>
      <c r="AB43" s="694" t="s">
        <v>591</v>
      </c>
      <c r="AC43" s="812">
        <f t="shared" si="5"/>
        <v>0</v>
      </c>
      <c r="AD43" s="812"/>
      <c r="AE43" s="689" t="s">
        <v>590</v>
      </c>
      <c r="AF43" s="808"/>
      <c r="AG43" s="809"/>
      <c r="AH43" s="810"/>
      <c r="AI43" s="810"/>
      <c r="AJ43" s="693" t="s">
        <v>591</v>
      </c>
      <c r="AK43" s="813"/>
      <c r="AL43" s="813"/>
      <c r="AM43" s="693" t="s">
        <v>599</v>
      </c>
      <c r="AN43" s="813"/>
      <c r="AO43" s="813"/>
      <c r="AP43" s="692" t="s">
        <v>598</v>
      </c>
      <c r="AQ43" s="731"/>
      <c r="AR43" s="731"/>
      <c r="AU43" s="699">
        <f t="shared" si="3"/>
        <v>0</v>
      </c>
      <c r="AV43" s="678">
        <f t="shared" si="6"/>
        <v>0</v>
      </c>
      <c r="AX43" s="686"/>
      <c r="AY43" s="680"/>
    </row>
    <row r="44" spans="1:51" ht="13.15" customHeight="1">
      <c r="A44" s="668">
        <v>37</v>
      </c>
      <c r="B44" s="878"/>
      <c r="C44" s="818"/>
      <c r="D44" s="815"/>
      <c r="E44" s="815"/>
      <c r="F44" s="815"/>
      <c r="G44" s="815"/>
      <c r="H44" s="816"/>
      <c r="I44" s="814"/>
      <c r="J44" s="815"/>
      <c r="K44" s="815"/>
      <c r="L44" s="815"/>
      <c r="M44" s="816"/>
      <c r="N44" s="817"/>
      <c r="O44" s="810"/>
      <c r="P44" s="696" t="s">
        <v>591</v>
      </c>
      <c r="Q44" s="810"/>
      <c r="R44" s="810"/>
      <c r="S44" s="695" t="s">
        <v>600</v>
      </c>
      <c r="T44" s="810"/>
      <c r="U44" s="810"/>
      <c r="V44" s="696" t="s">
        <v>591</v>
      </c>
      <c r="W44" s="810"/>
      <c r="X44" s="810"/>
      <c r="Y44" s="695" t="s">
        <v>600</v>
      </c>
      <c r="Z44" s="811">
        <f t="shared" si="4"/>
        <v>0</v>
      </c>
      <c r="AA44" s="812"/>
      <c r="AB44" s="694" t="s">
        <v>591</v>
      </c>
      <c r="AC44" s="812">
        <f t="shared" si="5"/>
        <v>0</v>
      </c>
      <c r="AD44" s="812"/>
      <c r="AE44" s="689" t="s">
        <v>590</v>
      </c>
      <c r="AF44" s="808"/>
      <c r="AG44" s="809"/>
      <c r="AH44" s="810"/>
      <c r="AI44" s="810"/>
      <c r="AJ44" s="693" t="s">
        <v>591</v>
      </c>
      <c r="AK44" s="813"/>
      <c r="AL44" s="813"/>
      <c r="AM44" s="693" t="s">
        <v>599</v>
      </c>
      <c r="AN44" s="813"/>
      <c r="AO44" s="813"/>
      <c r="AP44" s="692" t="s">
        <v>598</v>
      </c>
      <c r="AQ44" s="731"/>
      <c r="AR44" s="731"/>
      <c r="AU44" s="699">
        <f t="shared" si="3"/>
        <v>0</v>
      </c>
      <c r="AV44" s="678">
        <f t="shared" si="6"/>
        <v>0</v>
      </c>
      <c r="AX44" s="686"/>
      <c r="AY44" s="680"/>
    </row>
    <row r="45" spans="1:51" ht="13.15" customHeight="1">
      <c r="A45" s="668">
        <v>38</v>
      </c>
      <c r="B45" s="878"/>
      <c r="C45" s="818"/>
      <c r="D45" s="815"/>
      <c r="E45" s="815"/>
      <c r="F45" s="815"/>
      <c r="G45" s="815"/>
      <c r="H45" s="816"/>
      <c r="I45" s="814"/>
      <c r="J45" s="815"/>
      <c r="K45" s="815"/>
      <c r="L45" s="815"/>
      <c r="M45" s="816"/>
      <c r="N45" s="817"/>
      <c r="O45" s="810"/>
      <c r="P45" s="696" t="s">
        <v>591</v>
      </c>
      <c r="Q45" s="810"/>
      <c r="R45" s="810"/>
      <c r="S45" s="695" t="s">
        <v>600</v>
      </c>
      <c r="T45" s="810"/>
      <c r="U45" s="810"/>
      <c r="V45" s="696" t="s">
        <v>591</v>
      </c>
      <c r="W45" s="810"/>
      <c r="X45" s="810"/>
      <c r="Y45" s="695" t="s">
        <v>600</v>
      </c>
      <c r="Z45" s="811">
        <f t="shared" si="4"/>
        <v>0</v>
      </c>
      <c r="AA45" s="812"/>
      <c r="AB45" s="694" t="s">
        <v>591</v>
      </c>
      <c r="AC45" s="812">
        <f t="shared" si="5"/>
        <v>0</v>
      </c>
      <c r="AD45" s="812"/>
      <c r="AE45" s="689" t="s">
        <v>590</v>
      </c>
      <c r="AF45" s="808"/>
      <c r="AG45" s="809"/>
      <c r="AH45" s="810"/>
      <c r="AI45" s="810"/>
      <c r="AJ45" s="693" t="s">
        <v>591</v>
      </c>
      <c r="AK45" s="813"/>
      <c r="AL45" s="813"/>
      <c r="AM45" s="693" t="s">
        <v>599</v>
      </c>
      <c r="AN45" s="813"/>
      <c r="AO45" s="813"/>
      <c r="AP45" s="692" t="s">
        <v>598</v>
      </c>
      <c r="AQ45" s="731"/>
      <c r="AR45" s="731"/>
      <c r="AU45" s="699">
        <f t="shared" si="3"/>
        <v>0</v>
      </c>
      <c r="AV45" s="678">
        <f t="shared" si="6"/>
        <v>0</v>
      </c>
      <c r="AX45" s="686"/>
      <c r="AY45" s="680"/>
    </row>
    <row r="46" spans="1:51" ht="13.15" customHeight="1">
      <c r="A46" s="668">
        <v>39</v>
      </c>
      <c r="B46" s="878"/>
      <c r="C46" s="818"/>
      <c r="D46" s="815"/>
      <c r="E46" s="815"/>
      <c r="F46" s="815"/>
      <c r="G46" s="815"/>
      <c r="H46" s="816"/>
      <c r="I46" s="814"/>
      <c r="J46" s="815"/>
      <c r="K46" s="815"/>
      <c r="L46" s="815"/>
      <c r="M46" s="816"/>
      <c r="N46" s="817"/>
      <c r="O46" s="810"/>
      <c r="P46" s="696" t="s">
        <v>591</v>
      </c>
      <c r="Q46" s="810"/>
      <c r="R46" s="810"/>
      <c r="S46" s="695" t="s">
        <v>590</v>
      </c>
      <c r="T46" s="810"/>
      <c r="U46" s="810"/>
      <c r="V46" s="696" t="s">
        <v>591</v>
      </c>
      <c r="W46" s="810"/>
      <c r="X46" s="810"/>
      <c r="Y46" s="695" t="s">
        <v>590</v>
      </c>
      <c r="Z46" s="811">
        <f t="shared" si="4"/>
        <v>0</v>
      </c>
      <c r="AA46" s="812"/>
      <c r="AB46" s="694" t="s">
        <v>591</v>
      </c>
      <c r="AC46" s="812">
        <f t="shared" si="5"/>
        <v>0</v>
      </c>
      <c r="AD46" s="812"/>
      <c r="AE46" s="689" t="s">
        <v>590</v>
      </c>
      <c r="AF46" s="808"/>
      <c r="AG46" s="809"/>
      <c r="AH46" s="810"/>
      <c r="AI46" s="810"/>
      <c r="AJ46" s="693" t="s">
        <v>591</v>
      </c>
      <c r="AK46" s="813"/>
      <c r="AL46" s="813"/>
      <c r="AM46" s="693" t="s">
        <v>599</v>
      </c>
      <c r="AN46" s="813"/>
      <c r="AO46" s="813"/>
      <c r="AP46" s="692" t="s">
        <v>598</v>
      </c>
      <c r="AQ46" s="731"/>
      <c r="AR46" s="731"/>
      <c r="AU46" s="699">
        <f t="shared" si="3"/>
        <v>0</v>
      </c>
      <c r="AV46" s="678">
        <f t="shared" si="6"/>
        <v>0</v>
      </c>
      <c r="AX46" s="686"/>
      <c r="AY46" s="680"/>
    </row>
    <row r="47" spans="1:51" ht="13.15" customHeight="1">
      <c r="A47" s="668">
        <v>40</v>
      </c>
      <c r="B47" s="878"/>
      <c r="C47" s="818"/>
      <c r="D47" s="815"/>
      <c r="E47" s="815"/>
      <c r="F47" s="815"/>
      <c r="G47" s="815"/>
      <c r="H47" s="816"/>
      <c r="I47" s="814"/>
      <c r="J47" s="815"/>
      <c r="K47" s="815"/>
      <c r="L47" s="815"/>
      <c r="M47" s="816"/>
      <c r="N47" s="817"/>
      <c r="O47" s="810"/>
      <c r="P47" s="696" t="s">
        <v>591</v>
      </c>
      <c r="Q47" s="810"/>
      <c r="R47" s="810"/>
      <c r="S47" s="695" t="s">
        <v>590</v>
      </c>
      <c r="T47" s="810"/>
      <c r="U47" s="810"/>
      <c r="V47" s="696" t="s">
        <v>591</v>
      </c>
      <c r="W47" s="810"/>
      <c r="X47" s="810"/>
      <c r="Y47" s="695" t="s">
        <v>590</v>
      </c>
      <c r="Z47" s="811">
        <f t="shared" si="4"/>
        <v>0</v>
      </c>
      <c r="AA47" s="812"/>
      <c r="AB47" s="694" t="s">
        <v>591</v>
      </c>
      <c r="AC47" s="812">
        <f t="shared" si="5"/>
        <v>0</v>
      </c>
      <c r="AD47" s="812"/>
      <c r="AE47" s="689" t="s">
        <v>590</v>
      </c>
      <c r="AF47" s="808"/>
      <c r="AG47" s="809"/>
      <c r="AH47" s="810"/>
      <c r="AI47" s="810"/>
      <c r="AJ47" s="693" t="s">
        <v>591</v>
      </c>
      <c r="AK47" s="813"/>
      <c r="AL47" s="813"/>
      <c r="AM47" s="693" t="s">
        <v>599</v>
      </c>
      <c r="AN47" s="813"/>
      <c r="AO47" s="813"/>
      <c r="AP47" s="692" t="s">
        <v>598</v>
      </c>
      <c r="AQ47" s="731"/>
      <c r="AR47" s="731"/>
      <c r="AU47" s="699">
        <f t="shared" si="3"/>
        <v>0</v>
      </c>
      <c r="AV47" s="678">
        <f t="shared" si="6"/>
        <v>0</v>
      </c>
      <c r="AX47" s="686"/>
      <c r="AY47" s="680"/>
    </row>
    <row r="48" spans="1:51" ht="13.15" customHeight="1">
      <c r="A48" s="668">
        <v>41</v>
      </c>
      <c r="B48" s="878"/>
      <c r="C48" s="818"/>
      <c r="D48" s="815"/>
      <c r="E48" s="815"/>
      <c r="F48" s="815"/>
      <c r="G48" s="815"/>
      <c r="H48" s="816"/>
      <c r="I48" s="814"/>
      <c r="J48" s="815"/>
      <c r="K48" s="815"/>
      <c r="L48" s="815"/>
      <c r="M48" s="816"/>
      <c r="N48" s="817"/>
      <c r="O48" s="810"/>
      <c r="P48" s="696" t="s">
        <v>591</v>
      </c>
      <c r="Q48" s="810"/>
      <c r="R48" s="810"/>
      <c r="S48" s="695" t="s">
        <v>590</v>
      </c>
      <c r="T48" s="810"/>
      <c r="U48" s="810"/>
      <c r="V48" s="696" t="s">
        <v>591</v>
      </c>
      <c r="W48" s="810"/>
      <c r="X48" s="810"/>
      <c r="Y48" s="695" t="s">
        <v>590</v>
      </c>
      <c r="Z48" s="811">
        <f t="shared" si="4"/>
        <v>0</v>
      </c>
      <c r="AA48" s="812"/>
      <c r="AB48" s="694" t="s">
        <v>591</v>
      </c>
      <c r="AC48" s="812">
        <f t="shared" si="5"/>
        <v>0</v>
      </c>
      <c r="AD48" s="812"/>
      <c r="AE48" s="689" t="s">
        <v>590</v>
      </c>
      <c r="AF48" s="808"/>
      <c r="AG48" s="809"/>
      <c r="AH48" s="810"/>
      <c r="AI48" s="810"/>
      <c r="AJ48" s="693" t="s">
        <v>591</v>
      </c>
      <c r="AK48" s="813"/>
      <c r="AL48" s="813"/>
      <c r="AM48" s="693" t="s">
        <v>599</v>
      </c>
      <c r="AN48" s="813"/>
      <c r="AO48" s="813"/>
      <c r="AP48" s="692" t="s">
        <v>598</v>
      </c>
      <c r="AQ48" s="731"/>
      <c r="AR48" s="731"/>
      <c r="AU48" s="699">
        <f t="shared" si="3"/>
        <v>0</v>
      </c>
      <c r="AV48" s="678">
        <f t="shared" si="6"/>
        <v>0</v>
      </c>
      <c r="AX48" s="686"/>
      <c r="AY48" s="680"/>
    </row>
    <row r="49" spans="1:51" ht="13.15" customHeight="1">
      <c r="A49" s="668">
        <v>42</v>
      </c>
      <c r="B49" s="878"/>
      <c r="C49" s="818"/>
      <c r="D49" s="815"/>
      <c r="E49" s="815"/>
      <c r="F49" s="815"/>
      <c r="G49" s="815"/>
      <c r="H49" s="816"/>
      <c r="I49" s="814"/>
      <c r="J49" s="815"/>
      <c r="K49" s="815"/>
      <c r="L49" s="815"/>
      <c r="M49" s="816"/>
      <c r="N49" s="817"/>
      <c r="O49" s="810"/>
      <c r="P49" s="696" t="s">
        <v>591</v>
      </c>
      <c r="Q49" s="810"/>
      <c r="R49" s="810"/>
      <c r="S49" s="695" t="s">
        <v>590</v>
      </c>
      <c r="T49" s="810"/>
      <c r="U49" s="810"/>
      <c r="V49" s="696" t="s">
        <v>591</v>
      </c>
      <c r="W49" s="810"/>
      <c r="X49" s="810"/>
      <c r="Y49" s="695" t="s">
        <v>590</v>
      </c>
      <c r="Z49" s="811">
        <f t="shared" si="4"/>
        <v>0</v>
      </c>
      <c r="AA49" s="812"/>
      <c r="AB49" s="694" t="s">
        <v>591</v>
      </c>
      <c r="AC49" s="812">
        <f t="shared" si="5"/>
        <v>0</v>
      </c>
      <c r="AD49" s="812"/>
      <c r="AE49" s="689" t="s">
        <v>590</v>
      </c>
      <c r="AF49" s="808"/>
      <c r="AG49" s="809"/>
      <c r="AH49" s="810"/>
      <c r="AI49" s="810"/>
      <c r="AJ49" s="693" t="s">
        <v>591</v>
      </c>
      <c r="AK49" s="813"/>
      <c r="AL49" s="813"/>
      <c r="AM49" s="693" t="s">
        <v>599</v>
      </c>
      <c r="AN49" s="813"/>
      <c r="AO49" s="813"/>
      <c r="AP49" s="692" t="s">
        <v>598</v>
      </c>
      <c r="AQ49" s="731"/>
      <c r="AR49" s="731"/>
      <c r="AU49" s="699">
        <f t="shared" si="3"/>
        <v>0</v>
      </c>
      <c r="AV49" s="678">
        <f t="shared" si="6"/>
        <v>0</v>
      </c>
      <c r="AX49" s="686"/>
      <c r="AY49" s="680"/>
    </row>
    <row r="50" spans="1:51" ht="13.15" customHeight="1">
      <c r="A50" s="668">
        <v>43</v>
      </c>
      <c r="B50" s="878"/>
      <c r="C50" s="818"/>
      <c r="D50" s="815"/>
      <c r="E50" s="815"/>
      <c r="F50" s="815"/>
      <c r="G50" s="815"/>
      <c r="H50" s="816"/>
      <c r="I50" s="814"/>
      <c r="J50" s="815"/>
      <c r="K50" s="815"/>
      <c r="L50" s="815"/>
      <c r="M50" s="816"/>
      <c r="N50" s="817"/>
      <c r="O50" s="810"/>
      <c r="P50" s="696" t="s">
        <v>591</v>
      </c>
      <c r="Q50" s="810"/>
      <c r="R50" s="810"/>
      <c r="S50" s="695" t="s">
        <v>590</v>
      </c>
      <c r="T50" s="810"/>
      <c r="U50" s="810"/>
      <c r="V50" s="696" t="s">
        <v>591</v>
      </c>
      <c r="W50" s="810"/>
      <c r="X50" s="810"/>
      <c r="Y50" s="695" t="s">
        <v>590</v>
      </c>
      <c r="Z50" s="811">
        <f t="shared" si="4"/>
        <v>0</v>
      </c>
      <c r="AA50" s="812"/>
      <c r="AB50" s="694" t="s">
        <v>591</v>
      </c>
      <c r="AC50" s="812">
        <f t="shared" si="5"/>
        <v>0</v>
      </c>
      <c r="AD50" s="812"/>
      <c r="AE50" s="689" t="s">
        <v>590</v>
      </c>
      <c r="AF50" s="808"/>
      <c r="AG50" s="809"/>
      <c r="AH50" s="810"/>
      <c r="AI50" s="810"/>
      <c r="AJ50" s="693" t="s">
        <v>591</v>
      </c>
      <c r="AK50" s="813"/>
      <c r="AL50" s="813"/>
      <c r="AM50" s="693" t="s">
        <v>599</v>
      </c>
      <c r="AN50" s="813"/>
      <c r="AO50" s="813"/>
      <c r="AP50" s="692" t="s">
        <v>598</v>
      </c>
      <c r="AQ50" s="731"/>
      <c r="AR50" s="731"/>
      <c r="AU50" s="699">
        <f t="shared" si="3"/>
        <v>0</v>
      </c>
      <c r="AV50" s="678">
        <f t="shared" si="6"/>
        <v>0</v>
      </c>
      <c r="AX50" s="686"/>
      <c r="AY50" s="680"/>
    </row>
    <row r="51" spans="1:51" ht="13.15" customHeight="1">
      <c r="A51" s="668">
        <v>44</v>
      </c>
      <c r="B51" s="878"/>
      <c r="C51" s="818"/>
      <c r="D51" s="815"/>
      <c r="E51" s="815"/>
      <c r="F51" s="815"/>
      <c r="G51" s="815"/>
      <c r="H51" s="816"/>
      <c r="I51" s="814"/>
      <c r="J51" s="815"/>
      <c r="K51" s="815"/>
      <c r="L51" s="815"/>
      <c r="M51" s="816"/>
      <c r="N51" s="817"/>
      <c r="O51" s="810"/>
      <c r="P51" s="696" t="s">
        <v>591</v>
      </c>
      <c r="Q51" s="810"/>
      <c r="R51" s="810"/>
      <c r="S51" s="695" t="s">
        <v>590</v>
      </c>
      <c r="T51" s="810"/>
      <c r="U51" s="810"/>
      <c r="V51" s="696" t="s">
        <v>591</v>
      </c>
      <c r="W51" s="810"/>
      <c r="X51" s="810"/>
      <c r="Y51" s="695" t="s">
        <v>590</v>
      </c>
      <c r="Z51" s="811">
        <f t="shared" si="4"/>
        <v>0</v>
      </c>
      <c r="AA51" s="812"/>
      <c r="AB51" s="694" t="s">
        <v>591</v>
      </c>
      <c r="AC51" s="812">
        <f t="shared" si="5"/>
        <v>0</v>
      </c>
      <c r="AD51" s="812"/>
      <c r="AE51" s="689" t="s">
        <v>590</v>
      </c>
      <c r="AF51" s="808"/>
      <c r="AG51" s="809"/>
      <c r="AH51" s="810"/>
      <c r="AI51" s="810"/>
      <c r="AJ51" s="693" t="s">
        <v>591</v>
      </c>
      <c r="AK51" s="813"/>
      <c r="AL51" s="813"/>
      <c r="AM51" s="693" t="s">
        <v>599</v>
      </c>
      <c r="AN51" s="813"/>
      <c r="AO51" s="813"/>
      <c r="AP51" s="692" t="s">
        <v>598</v>
      </c>
      <c r="AQ51" s="731"/>
      <c r="AR51" s="731"/>
      <c r="AU51" s="699">
        <f t="shared" si="3"/>
        <v>0</v>
      </c>
      <c r="AV51" s="678">
        <f t="shared" si="6"/>
        <v>0</v>
      </c>
      <c r="AX51" s="686"/>
      <c r="AY51" s="680"/>
    </row>
    <row r="52" spans="1:51" ht="13.15" customHeight="1">
      <c r="A52" s="668">
        <v>45</v>
      </c>
      <c r="B52" s="878"/>
      <c r="C52" s="818"/>
      <c r="D52" s="815"/>
      <c r="E52" s="815"/>
      <c r="F52" s="815"/>
      <c r="G52" s="815"/>
      <c r="H52" s="816"/>
      <c r="I52" s="814"/>
      <c r="J52" s="815"/>
      <c r="K52" s="815"/>
      <c r="L52" s="815"/>
      <c r="M52" s="816"/>
      <c r="N52" s="817"/>
      <c r="O52" s="810"/>
      <c r="P52" s="696" t="s">
        <v>591</v>
      </c>
      <c r="Q52" s="810"/>
      <c r="R52" s="810"/>
      <c r="S52" s="695" t="s">
        <v>590</v>
      </c>
      <c r="T52" s="810"/>
      <c r="U52" s="810"/>
      <c r="V52" s="696" t="s">
        <v>591</v>
      </c>
      <c r="W52" s="810"/>
      <c r="X52" s="810"/>
      <c r="Y52" s="695" t="s">
        <v>590</v>
      </c>
      <c r="Z52" s="811">
        <f t="shared" si="4"/>
        <v>0</v>
      </c>
      <c r="AA52" s="812"/>
      <c r="AB52" s="694" t="s">
        <v>591</v>
      </c>
      <c r="AC52" s="812">
        <f t="shared" si="5"/>
        <v>0</v>
      </c>
      <c r="AD52" s="812"/>
      <c r="AE52" s="689" t="s">
        <v>590</v>
      </c>
      <c r="AF52" s="808"/>
      <c r="AG52" s="809"/>
      <c r="AH52" s="810"/>
      <c r="AI52" s="810"/>
      <c r="AJ52" s="693" t="s">
        <v>591</v>
      </c>
      <c r="AK52" s="813"/>
      <c r="AL52" s="813"/>
      <c r="AM52" s="693" t="s">
        <v>599</v>
      </c>
      <c r="AN52" s="813"/>
      <c r="AO52" s="813"/>
      <c r="AP52" s="692" t="s">
        <v>598</v>
      </c>
      <c r="AQ52" s="731"/>
      <c r="AR52" s="731"/>
      <c r="AU52" s="699">
        <f t="shared" si="3"/>
        <v>0</v>
      </c>
      <c r="AV52" s="678">
        <f t="shared" si="6"/>
        <v>0</v>
      </c>
      <c r="AX52" s="686"/>
      <c r="AY52" s="680"/>
    </row>
    <row r="53" spans="1:51" ht="13.15" customHeight="1">
      <c r="A53" s="668">
        <v>46</v>
      </c>
      <c r="B53" s="878"/>
      <c r="C53" s="818"/>
      <c r="D53" s="815"/>
      <c r="E53" s="815"/>
      <c r="F53" s="815"/>
      <c r="G53" s="815"/>
      <c r="H53" s="816"/>
      <c r="I53" s="814"/>
      <c r="J53" s="815"/>
      <c r="K53" s="815"/>
      <c r="L53" s="815"/>
      <c r="M53" s="816"/>
      <c r="N53" s="817"/>
      <c r="O53" s="810"/>
      <c r="P53" s="696" t="s">
        <v>591</v>
      </c>
      <c r="Q53" s="810"/>
      <c r="R53" s="810"/>
      <c r="S53" s="695" t="s">
        <v>590</v>
      </c>
      <c r="T53" s="810"/>
      <c r="U53" s="810"/>
      <c r="V53" s="696" t="s">
        <v>591</v>
      </c>
      <c r="W53" s="810"/>
      <c r="X53" s="810"/>
      <c r="Y53" s="695" t="s">
        <v>590</v>
      </c>
      <c r="Z53" s="811">
        <f t="shared" si="4"/>
        <v>0</v>
      </c>
      <c r="AA53" s="812"/>
      <c r="AB53" s="694" t="s">
        <v>591</v>
      </c>
      <c r="AC53" s="812">
        <f t="shared" si="5"/>
        <v>0</v>
      </c>
      <c r="AD53" s="812"/>
      <c r="AE53" s="689" t="s">
        <v>590</v>
      </c>
      <c r="AF53" s="808"/>
      <c r="AG53" s="809"/>
      <c r="AH53" s="810"/>
      <c r="AI53" s="810"/>
      <c r="AJ53" s="693" t="s">
        <v>591</v>
      </c>
      <c r="AK53" s="813"/>
      <c r="AL53" s="813"/>
      <c r="AM53" s="693" t="s">
        <v>599</v>
      </c>
      <c r="AN53" s="813"/>
      <c r="AO53" s="813"/>
      <c r="AP53" s="692" t="s">
        <v>598</v>
      </c>
      <c r="AQ53" s="731"/>
      <c r="AR53" s="731"/>
      <c r="AU53" s="699">
        <f t="shared" si="3"/>
        <v>0</v>
      </c>
      <c r="AV53" s="678">
        <f t="shared" si="6"/>
        <v>0</v>
      </c>
      <c r="AX53" s="686"/>
      <c r="AY53" s="680"/>
    </row>
    <row r="54" spans="1:51" ht="13.15" customHeight="1">
      <c r="A54" s="668">
        <v>47</v>
      </c>
      <c r="B54" s="878"/>
      <c r="C54" s="818"/>
      <c r="D54" s="815"/>
      <c r="E54" s="815"/>
      <c r="F54" s="815"/>
      <c r="G54" s="815"/>
      <c r="H54" s="816"/>
      <c r="I54" s="814"/>
      <c r="J54" s="815"/>
      <c r="K54" s="815"/>
      <c r="L54" s="815"/>
      <c r="M54" s="816"/>
      <c r="N54" s="817"/>
      <c r="O54" s="810"/>
      <c r="P54" s="696" t="s">
        <v>591</v>
      </c>
      <c r="Q54" s="810"/>
      <c r="R54" s="810"/>
      <c r="S54" s="695" t="s">
        <v>590</v>
      </c>
      <c r="T54" s="810"/>
      <c r="U54" s="810"/>
      <c r="V54" s="696" t="s">
        <v>591</v>
      </c>
      <c r="W54" s="810"/>
      <c r="X54" s="810"/>
      <c r="Y54" s="695" t="s">
        <v>590</v>
      </c>
      <c r="Z54" s="811">
        <f t="shared" si="4"/>
        <v>0</v>
      </c>
      <c r="AA54" s="812"/>
      <c r="AB54" s="694" t="s">
        <v>591</v>
      </c>
      <c r="AC54" s="812">
        <f t="shared" si="5"/>
        <v>0</v>
      </c>
      <c r="AD54" s="812"/>
      <c r="AE54" s="689" t="s">
        <v>590</v>
      </c>
      <c r="AF54" s="808"/>
      <c r="AG54" s="809"/>
      <c r="AH54" s="810"/>
      <c r="AI54" s="810"/>
      <c r="AJ54" s="693" t="s">
        <v>591</v>
      </c>
      <c r="AK54" s="813"/>
      <c r="AL54" s="813"/>
      <c r="AM54" s="693" t="s">
        <v>599</v>
      </c>
      <c r="AN54" s="813"/>
      <c r="AO54" s="813"/>
      <c r="AP54" s="692" t="s">
        <v>598</v>
      </c>
      <c r="AQ54" s="731"/>
      <c r="AR54" s="731"/>
      <c r="AU54" s="699">
        <f t="shared" si="3"/>
        <v>0</v>
      </c>
      <c r="AV54" s="678">
        <f t="shared" si="6"/>
        <v>0</v>
      </c>
      <c r="AX54" s="686"/>
      <c r="AY54" s="680"/>
    </row>
    <row r="55" spans="1:51" ht="13.15" customHeight="1">
      <c r="A55" s="668">
        <v>48</v>
      </c>
      <c r="B55" s="878"/>
      <c r="C55" s="818"/>
      <c r="D55" s="815"/>
      <c r="E55" s="815"/>
      <c r="F55" s="815"/>
      <c r="G55" s="815"/>
      <c r="H55" s="816"/>
      <c r="I55" s="814"/>
      <c r="J55" s="815"/>
      <c r="K55" s="815"/>
      <c r="L55" s="815"/>
      <c r="M55" s="816"/>
      <c r="N55" s="817"/>
      <c r="O55" s="810"/>
      <c r="P55" s="696" t="s">
        <v>591</v>
      </c>
      <c r="Q55" s="810"/>
      <c r="R55" s="810"/>
      <c r="S55" s="695" t="s">
        <v>590</v>
      </c>
      <c r="T55" s="810"/>
      <c r="U55" s="810"/>
      <c r="V55" s="696" t="s">
        <v>591</v>
      </c>
      <c r="W55" s="810"/>
      <c r="X55" s="810"/>
      <c r="Y55" s="695" t="s">
        <v>590</v>
      </c>
      <c r="Z55" s="811">
        <f t="shared" si="4"/>
        <v>0</v>
      </c>
      <c r="AA55" s="812"/>
      <c r="AB55" s="694" t="s">
        <v>591</v>
      </c>
      <c r="AC55" s="812">
        <f t="shared" si="5"/>
        <v>0</v>
      </c>
      <c r="AD55" s="812"/>
      <c r="AE55" s="689" t="s">
        <v>590</v>
      </c>
      <c r="AF55" s="808"/>
      <c r="AG55" s="809"/>
      <c r="AH55" s="810"/>
      <c r="AI55" s="810"/>
      <c r="AJ55" s="693" t="s">
        <v>591</v>
      </c>
      <c r="AK55" s="813"/>
      <c r="AL55" s="813"/>
      <c r="AM55" s="693" t="s">
        <v>599</v>
      </c>
      <c r="AN55" s="813"/>
      <c r="AO55" s="813"/>
      <c r="AP55" s="692" t="s">
        <v>598</v>
      </c>
      <c r="AQ55" s="731"/>
      <c r="AR55" s="731"/>
      <c r="AU55" s="699">
        <f t="shared" si="3"/>
        <v>0</v>
      </c>
      <c r="AV55" s="678">
        <f t="shared" si="6"/>
        <v>0</v>
      </c>
      <c r="AX55" s="686"/>
      <c r="AY55" s="680"/>
    </row>
    <row r="56" spans="1:51" ht="13.15" customHeight="1">
      <c r="A56" s="668">
        <v>49</v>
      </c>
      <c r="B56" s="878"/>
      <c r="C56" s="818"/>
      <c r="D56" s="815"/>
      <c r="E56" s="815"/>
      <c r="F56" s="815"/>
      <c r="G56" s="815"/>
      <c r="H56" s="816"/>
      <c r="I56" s="814"/>
      <c r="J56" s="815"/>
      <c r="K56" s="815"/>
      <c r="L56" s="815"/>
      <c r="M56" s="816"/>
      <c r="N56" s="817"/>
      <c r="O56" s="810"/>
      <c r="P56" s="696" t="s">
        <v>591</v>
      </c>
      <c r="Q56" s="810"/>
      <c r="R56" s="810"/>
      <c r="S56" s="695" t="s">
        <v>590</v>
      </c>
      <c r="T56" s="810"/>
      <c r="U56" s="810"/>
      <c r="V56" s="696" t="s">
        <v>591</v>
      </c>
      <c r="W56" s="810"/>
      <c r="X56" s="810"/>
      <c r="Y56" s="695" t="s">
        <v>590</v>
      </c>
      <c r="Z56" s="811">
        <f t="shared" si="4"/>
        <v>0</v>
      </c>
      <c r="AA56" s="812"/>
      <c r="AB56" s="694" t="s">
        <v>591</v>
      </c>
      <c r="AC56" s="812">
        <f t="shared" si="5"/>
        <v>0</v>
      </c>
      <c r="AD56" s="812"/>
      <c r="AE56" s="689" t="s">
        <v>590</v>
      </c>
      <c r="AF56" s="808"/>
      <c r="AG56" s="809"/>
      <c r="AH56" s="810"/>
      <c r="AI56" s="810"/>
      <c r="AJ56" s="693" t="s">
        <v>591</v>
      </c>
      <c r="AK56" s="813"/>
      <c r="AL56" s="813"/>
      <c r="AM56" s="693" t="s">
        <v>599</v>
      </c>
      <c r="AN56" s="813"/>
      <c r="AO56" s="813"/>
      <c r="AP56" s="692" t="s">
        <v>598</v>
      </c>
      <c r="AQ56" s="731"/>
      <c r="AR56" s="731"/>
      <c r="AU56" s="699">
        <f t="shared" si="3"/>
        <v>0</v>
      </c>
      <c r="AV56" s="678">
        <f t="shared" si="6"/>
        <v>0</v>
      </c>
      <c r="AX56" s="686"/>
      <c r="AY56" s="680"/>
    </row>
    <row r="57" spans="1:51" ht="13.15" customHeight="1">
      <c r="A57" s="668">
        <v>50</v>
      </c>
      <c r="B57" s="878"/>
      <c r="C57" s="818"/>
      <c r="D57" s="815"/>
      <c r="E57" s="815"/>
      <c r="F57" s="815"/>
      <c r="G57" s="815"/>
      <c r="H57" s="816"/>
      <c r="I57" s="814"/>
      <c r="J57" s="815"/>
      <c r="K57" s="815"/>
      <c r="L57" s="815"/>
      <c r="M57" s="816"/>
      <c r="N57" s="817"/>
      <c r="O57" s="810"/>
      <c r="P57" s="696" t="s">
        <v>591</v>
      </c>
      <c r="Q57" s="810"/>
      <c r="R57" s="810"/>
      <c r="S57" s="695" t="s">
        <v>590</v>
      </c>
      <c r="T57" s="810"/>
      <c r="U57" s="810"/>
      <c r="V57" s="696" t="s">
        <v>591</v>
      </c>
      <c r="W57" s="810"/>
      <c r="X57" s="810"/>
      <c r="Y57" s="695" t="s">
        <v>590</v>
      </c>
      <c r="Z57" s="811">
        <f t="shared" si="4"/>
        <v>0</v>
      </c>
      <c r="AA57" s="812"/>
      <c r="AB57" s="694" t="s">
        <v>591</v>
      </c>
      <c r="AC57" s="812">
        <f t="shared" si="5"/>
        <v>0</v>
      </c>
      <c r="AD57" s="812"/>
      <c r="AE57" s="689" t="s">
        <v>590</v>
      </c>
      <c r="AF57" s="808"/>
      <c r="AG57" s="809"/>
      <c r="AH57" s="810"/>
      <c r="AI57" s="810"/>
      <c r="AJ57" s="693" t="s">
        <v>591</v>
      </c>
      <c r="AK57" s="813"/>
      <c r="AL57" s="813"/>
      <c r="AM57" s="693" t="s">
        <v>599</v>
      </c>
      <c r="AN57" s="813"/>
      <c r="AO57" s="813"/>
      <c r="AP57" s="692" t="s">
        <v>598</v>
      </c>
      <c r="AQ57" s="731"/>
      <c r="AR57" s="731"/>
      <c r="AU57" s="699">
        <f t="shared" si="3"/>
        <v>0</v>
      </c>
      <c r="AV57" s="678">
        <f t="shared" si="6"/>
        <v>0</v>
      </c>
      <c r="AX57" s="686"/>
      <c r="AY57" s="680"/>
    </row>
    <row r="58" spans="1:51" ht="13.15" customHeight="1">
      <c r="A58" s="668">
        <v>51</v>
      </c>
      <c r="B58" s="878"/>
      <c r="C58" s="818"/>
      <c r="D58" s="815"/>
      <c r="E58" s="815"/>
      <c r="F58" s="815"/>
      <c r="G58" s="815"/>
      <c r="H58" s="816"/>
      <c r="I58" s="814"/>
      <c r="J58" s="815"/>
      <c r="K58" s="815"/>
      <c r="L58" s="815"/>
      <c r="M58" s="816"/>
      <c r="N58" s="817"/>
      <c r="O58" s="810"/>
      <c r="P58" s="696" t="s">
        <v>591</v>
      </c>
      <c r="Q58" s="810"/>
      <c r="R58" s="810"/>
      <c r="S58" s="695" t="s">
        <v>590</v>
      </c>
      <c r="T58" s="810"/>
      <c r="U58" s="810"/>
      <c r="V58" s="696" t="s">
        <v>591</v>
      </c>
      <c r="W58" s="810"/>
      <c r="X58" s="810"/>
      <c r="Y58" s="695" t="s">
        <v>590</v>
      </c>
      <c r="Z58" s="811">
        <f t="shared" si="4"/>
        <v>0</v>
      </c>
      <c r="AA58" s="812"/>
      <c r="AB58" s="694" t="s">
        <v>591</v>
      </c>
      <c r="AC58" s="812">
        <f t="shared" si="5"/>
        <v>0</v>
      </c>
      <c r="AD58" s="812"/>
      <c r="AE58" s="689" t="s">
        <v>590</v>
      </c>
      <c r="AF58" s="808"/>
      <c r="AG58" s="809"/>
      <c r="AH58" s="810"/>
      <c r="AI58" s="810"/>
      <c r="AJ58" s="693" t="s">
        <v>591</v>
      </c>
      <c r="AK58" s="813"/>
      <c r="AL58" s="813"/>
      <c r="AM58" s="693" t="s">
        <v>599</v>
      </c>
      <c r="AN58" s="813"/>
      <c r="AO58" s="813"/>
      <c r="AP58" s="692" t="s">
        <v>598</v>
      </c>
      <c r="AQ58" s="731"/>
      <c r="AR58" s="731"/>
      <c r="AU58" s="699">
        <f t="shared" si="3"/>
        <v>0</v>
      </c>
      <c r="AV58" s="678">
        <f t="shared" si="6"/>
        <v>0</v>
      </c>
      <c r="AX58" s="686"/>
      <c r="AY58" s="680"/>
    </row>
    <row r="59" spans="1:51" ht="13.15" customHeight="1">
      <c r="A59" s="668">
        <v>52</v>
      </c>
      <c r="B59" s="878"/>
      <c r="C59" s="818"/>
      <c r="D59" s="815"/>
      <c r="E59" s="815"/>
      <c r="F59" s="815"/>
      <c r="G59" s="815"/>
      <c r="H59" s="816"/>
      <c r="I59" s="814"/>
      <c r="J59" s="815"/>
      <c r="K59" s="815"/>
      <c r="L59" s="815"/>
      <c r="M59" s="816"/>
      <c r="N59" s="817"/>
      <c r="O59" s="810"/>
      <c r="P59" s="696" t="s">
        <v>591</v>
      </c>
      <c r="Q59" s="810"/>
      <c r="R59" s="810"/>
      <c r="S59" s="695" t="s">
        <v>590</v>
      </c>
      <c r="T59" s="810"/>
      <c r="U59" s="810"/>
      <c r="V59" s="696" t="s">
        <v>591</v>
      </c>
      <c r="W59" s="810"/>
      <c r="X59" s="810"/>
      <c r="Y59" s="695" t="s">
        <v>590</v>
      </c>
      <c r="Z59" s="811">
        <f t="shared" si="4"/>
        <v>0</v>
      </c>
      <c r="AA59" s="812"/>
      <c r="AB59" s="694" t="s">
        <v>591</v>
      </c>
      <c r="AC59" s="812">
        <f t="shared" si="5"/>
        <v>0</v>
      </c>
      <c r="AD59" s="812"/>
      <c r="AE59" s="689" t="s">
        <v>590</v>
      </c>
      <c r="AF59" s="808"/>
      <c r="AG59" s="809"/>
      <c r="AH59" s="810"/>
      <c r="AI59" s="810"/>
      <c r="AJ59" s="693" t="s">
        <v>591</v>
      </c>
      <c r="AK59" s="813"/>
      <c r="AL59" s="813"/>
      <c r="AM59" s="693" t="s">
        <v>599</v>
      </c>
      <c r="AN59" s="813"/>
      <c r="AO59" s="813"/>
      <c r="AP59" s="692" t="s">
        <v>598</v>
      </c>
      <c r="AQ59" s="731"/>
      <c r="AR59" s="731"/>
      <c r="AU59" s="699">
        <f t="shared" si="3"/>
        <v>0</v>
      </c>
      <c r="AV59" s="678">
        <f t="shared" si="6"/>
        <v>0</v>
      </c>
      <c r="AX59" s="686"/>
      <c r="AY59" s="680"/>
    </row>
    <row r="60" spans="1:51" ht="13.15" customHeight="1">
      <c r="A60" s="668">
        <v>53</v>
      </c>
      <c r="B60" s="878"/>
      <c r="C60" s="818"/>
      <c r="D60" s="815"/>
      <c r="E60" s="815"/>
      <c r="F60" s="815"/>
      <c r="G60" s="815"/>
      <c r="H60" s="816"/>
      <c r="I60" s="814"/>
      <c r="J60" s="815"/>
      <c r="K60" s="815"/>
      <c r="L60" s="815"/>
      <c r="M60" s="816"/>
      <c r="N60" s="817"/>
      <c r="O60" s="810"/>
      <c r="P60" s="696" t="s">
        <v>591</v>
      </c>
      <c r="Q60" s="810"/>
      <c r="R60" s="810"/>
      <c r="S60" s="695" t="s">
        <v>590</v>
      </c>
      <c r="T60" s="810"/>
      <c r="U60" s="810"/>
      <c r="V60" s="696" t="s">
        <v>591</v>
      </c>
      <c r="W60" s="810"/>
      <c r="X60" s="810"/>
      <c r="Y60" s="695" t="s">
        <v>590</v>
      </c>
      <c r="Z60" s="811">
        <f t="shared" si="4"/>
        <v>0</v>
      </c>
      <c r="AA60" s="812"/>
      <c r="AB60" s="694" t="s">
        <v>591</v>
      </c>
      <c r="AC60" s="812">
        <f t="shared" si="5"/>
        <v>0</v>
      </c>
      <c r="AD60" s="812"/>
      <c r="AE60" s="689" t="s">
        <v>590</v>
      </c>
      <c r="AF60" s="808"/>
      <c r="AG60" s="809"/>
      <c r="AH60" s="810"/>
      <c r="AI60" s="810"/>
      <c r="AJ60" s="693" t="s">
        <v>591</v>
      </c>
      <c r="AK60" s="813"/>
      <c r="AL60" s="813"/>
      <c r="AM60" s="693" t="s">
        <v>599</v>
      </c>
      <c r="AN60" s="813"/>
      <c r="AO60" s="813"/>
      <c r="AP60" s="692" t="s">
        <v>598</v>
      </c>
      <c r="AQ60" s="731"/>
      <c r="AR60" s="731"/>
      <c r="AU60" s="699">
        <f t="shared" si="3"/>
        <v>0</v>
      </c>
      <c r="AV60" s="678">
        <f t="shared" si="6"/>
        <v>0</v>
      </c>
      <c r="AX60" s="686"/>
      <c r="AY60" s="680"/>
    </row>
    <row r="61" spans="1:51" ht="13.15" customHeight="1">
      <c r="A61" s="668">
        <v>54</v>
      </c>
      <c r="B61" s="878"/>
      <c r="C61" s="818"/>
      <c r="D61" s="815"/>
      <c r="E61" s="815"/>
      <c r="F61" s="815"/>
      <c r="G61" s="815"/>
      <c r="H61" s="816"/>
      <c r="I61" s="814"/>
      <c r="J61" s="815"/>
      <c r="K61" s="815"/>
      <c r="L61" s="815"/>
      <c r="M61" s="816"/>
      <c r="N61" s="817"/>
      <c r="O61" s="810"/>
      <c r="P61" s="696" t="s">
        <v>591</v>
      </c>
      <c r="Q61" s="810"/>
      <c r="R61" s="810"/>
      <c r="S61" s="695" t="s">
        <v>590</v>
      </c>
      <c r="T61" s="810"/>
      <c r="U61" s="810"/>
      <c r="V61" s="696" t="s">
        <v>591</v>
      </c>
      <c r="W61" s="810"/>
      <c r="X61" s="810"/>
      <c r="Y61" s="695" t="s">
        <v>590</v>
      </c>
      <c r="Z61" s="811">
        <f t="shared" si="4"/>
        <v>0</v>
      </c>
      <c r="AA61" s="812"/>
      <c r="AB61" s="694" t="s">
        <v>591</v>
      </c>
      <c r="AC61" s="812">
        <f t="shared" si="5"/>
        <v>0</v>
      </c>
      <c r="AD61" s="812"/>
      <c r="AE61" s="689" t="s">
        <v>590</v>
      </c>
      <c r="AF61" s="808"/>
      <c r="AG61" s="809"/>
      <c r="AH61" s="810"/>
      <c r="AI61" s="810"/>
      <c r="AJ61" s="693" t="s">
        <v>591</v>
      </c>
      <c r="AK61" s="813"/>
      <c r="AL61" s="813"/>
      <c r="AM61" s="693" t="s">
        <v>599</v>
      </c>
      <c r="AN61" s="813"/>
      <c r="AO61" s="813"/>
      <c r="AP61" s="692" t="s">
        <v>598</v>
      </c>
      <c r="AQ61" s="731"/>
      <c r="AR61" s="731"/>
      <c r="AU61" s="699">
        <f t="shared" si="3"/>
        <v>0</v>
      </c>
      <c r="AV61" s="678">
        <f t="shared" si="6"/>
        <v>0</v>
      </c>
      <c r="AX61" s="686"/>
      <c r="AY61" s="680"/>
    </row>
    <row r="62" spans="1:51" ht="13.15" customHeight="1">
      <c r="A62" s="668">
        <v>55</v>
      </c>
      <c r="B62" s="878"/>
      <c r="C62" s="818"/>
      <c r="D62" s="815"/>
      <c r="E62" s="815"/>
      <c r="F62" s="815"/>
      <c r="G62" s="815"/>
      <c r="H62" s="816"/>
      <c r="I62" s="814"/>
      <c r="J62" s="815"/>
      <c r="K62" s="815"/>
      <c r="L62" s="815"/>
      <c r="M62" s="816"/>
      <c r="N62" s="817"/>
      <c r="O62" s="810"/>
      <c r="P62" s="696" t="s">
        <v>591</v>
      </c>
      <c r="Q62" s="810"/>
      <c r="R62" s="810"/>
      <c r="S62" s="695" t="s">
        <v>590</v>
      </c>
      <c r="T62" s="810"/>
      <c r="U62" s="810"/>
      <c r="V62" s="696" t="s">
        <v>591</v>
      </c>
      <c r="W62" s="810"/>
      <c r="X62" s="810"/>
      <c r="Y62" s="695" t="s">
        <v>590</v>
      </c>
      <c r="Z62" s="811">
        <f t="shared" si="4"/>
        <v>0</v>
      </c>
      <c r="AA62" s="812"/>
      <c r="AB62" s="694" t="s">
        <v>591</v>
      </c>
      <c r="AC62" s="812">
        <f t="shared" si="5"/>
        <v>0</v>
      </c>
      <c r="AD62" s="812"/>
      <c r="AE62" s="689" t="s">
        <v>590</v>
      </c>
      <c r="AF62" s="808"/>
      <c r="AG62" s="809"/>
      <c r="AH62" s="810"/>
      <c r="AI62" s="810"/>
      <c r="AJ62" s="693" t="s">
        <v>591</v>
      </c>
      <c r="AK62" s="813"/>
      <c r="AL62" s="813"/>
      <c r="AM62" s="693" t="s">
        <v>599</v>
      </c>
      <c r="AN62" s="813"/>
      <c r="AO62" s="813"/>
      <c r="AP62" s="692" t="s">
        <v>598</v>
      </c>
      <c r="AQ62" s="731"/>
      <c r="AR62" s="731"/>
      <c r="AU62" s="699">
        <f t="shared" si="3"/>
        <v>0</v>
      </c>
      <c r="AV62" s="678">
        <f t="shared" si="6"/>
        <v>0</v>
      </c>
      <c r="AX62" s="686"/>
      <c r="AY62" s="680"/>
    </row>
    <row r="63" spans="1:51" ht="13.15" customHeight="1">
      <c r="A63" s="668">
        <v>56</v>
      </c>
      <c r="B63" s="878"/>
      <c r="C63" s="818"/>
      <c r="D63" s="815"/>
      <c r="E63" s="815"/>
      <c r="F63" s="815"/>
      <c r="G63" s="815"/>
      <c r="H63" s="816"/>
      <c r="I63" s="814"/>
      <c r="J63" s="815"/>
      <c r="K63" s="815"/>
      <c r="L63" s="815"/>
      <c r="M63" s="816"/>
      <c r="N63" s="817"/>
      <c r="O63" s="810"/>
      <c r="P63" s="696" t="s">
        <v>591</v>
      </c>
      <c r="Q63" s="810"/>
      <c r="R63" s="810"/>
      <c r="S63" s="695" t="s">
        <v>590</v>
      </c>
      <c r="T63" s="810"/>
      <c r="U63" s="810"/>
      <c r="V63" s="696" t="s">
        <v>591</v>
      </c>
      <c r="W63" s="810"/>
      <c r="X63" s="810"/>
      <c r="Y63" s="695" t="s">
        <v>590</v>
      </c>
      <c r="Z63" s="811">
        <f t="shared" si="4"/>
        <v>0</v>
      </c>
      <c r="AA63" s="812"/>
      <c r="AB63" s="694" t="s">
        <v>591</v>
      </c>
      <c r="AC63" s="812">
        <f t="shared" si="5"/>
        <v>0</v>
      </c>
      <c r="AD63" s="812"/>
      <c r="AE63" s="689" t="s">
        <v>590</v>
      </c>
      <c r="AF63" s="808"/>
      <c r="AG63" s="809"/>
      <c r="AH63" s="810"/>
      <c r="AI63" s="810"/>
      <c r="AJ63" s="693" t="s">
        <v>591</v>
      </c>
      <c r="AK63" s="813"/>
      <c r="AL63" s="813"/>
      <c r="AM63" s="693" t="s">
        <v>599</v>
      </c>
      <c r="AN63" s="813"/>
      <c r="AO63" s="813"/>
      <c r="AP63" s="692" t="s">
        <v>598</v>
      </c>
      <c r="AQ63" s="731"/>
      <c r="AR63" s="731"/>
      <c r="AU63" s="699">
        <f t="shared" si="3"/>
        <v>0</v>
      </c>
      <c r="AV63" s="678">
        <f t="shared" si="6"/>
        <v>0</v>
      </c>
      <c r="AX63" s="686"/>
      <c r="AY63" s="680"/>
    </row>
    <row r="64" spans="1:51" ht="13.15" customHeight="1">
      <c r="A64" s="668">
        <v>57</v>
      </c>
      <c r="B64" s="878"/>
      <c r="C64" s="818"/>
      <c r="D64" s="815"/>
      <c r="E64" s="815"/>
      <c r="F64" s="815"/>
      <c r="G64" s="815"/>
      <c r="H64" s="816"/>
      <c r="I64" s="814"/>
      <c r="J64" s="815"/>
      <c r="K64" s="815"/>
      <c r="L64" s="815"/>
      <c r="M64" s="816"/>
      <c r="N64" s="817"/>
      <c r="O64" s="810"/>
      <c r="P64" s="696" t="s">
        <v>591</v>
      </c>
      <c r="Q64" s="810"/>
      <c r="R64" s="810"/>
      <c r="S64" s="695" t="s">
        <v>590</v>
      </c>
      <c r="T64" s="810"/>
      <c r="U64" s="810"/>
      <c r="V64" s="696" t="s">
        <v>591</v>
      </c>
      <c r="W64" s="810"/>
      <c r="X64" s="810"/>
      <c r="Y64" s="695" t="s">
        <v>590</v>
      </c>
      <c r="Z64" s="811">
        <f t="shared" si="4"/>
        <v>0</v>
      </c>
      <c r="AA64" s="812"/>
      <c r="AB64" s="694" t="s">
        <v>591</v>
      </c>
      <c r="AC64" s="812">
        <f t="shared" si="5"/>
        <v>0</v>
      </c>
      <c r="AD64" s="812"/>
      <c r="AE64" s="689" t="s">
        <v>590</v>
      </c>
      <c r="AF64" s="808"/>
      <c r="AG64" s="809"/>
      <c r="AH64" s="810"/>
      <c r="AI64" s="810"/>
      <c r="AJ64" s="693" t="s">
        <v>591</v>
      </c>
      <c r="AK64" s="813"/>
      <c r="AL64" s="813"/>
      <c r="AM64" s="693" t="s">
        <v>599</v>
      </c>
      <c r="AN64" s="813"/>
      <c r="AO64" s="813"/>
      <c r="AP64" s="692" t="s">
        <v>598</v>
      </c>
      <c r="AQ64" s="731"/>
      <c r="AR64" s="731"/>
      <c r="AU64" s="699">
        <f t="shared" si="3"/>
        <v>0</v>
      </c>
      <c r="AV64" s="678">
        <f t="shared" si="6"/>
        <v>0</v>
      </c>
      <c r="AX64" s="686"/>
      <c r="AY64" s="680"/>
    </row>
    <row r="65" spans="1:54" ht="13.15" customHeight="1">
      <c r="A65" s="668">
        <v>58</v>
      </c>
      <c r="B65" s="878"/>
      <c r="C65" s="818"/>
      <c r="D65" s="815"/>
      <c r="E65" s="815"/>
      <c r="F65" s="815"/>
      <c r="G65" s="815"/>
      <c r="H65" s="816"/>
      <c r="I65" s="814"/>
      <c r="J65" s="815"/>
      <c r="K65" s="815"/>
      <c r="L65" s="815"/>
      <c r="M65" s="816"/>
      <c r="N65" s="817"/>
      <c r="O65" s="810"/>
      <c r="P65" s="696" t="s">
        <v>591</v>
      </c>
      <c r="Q65" s="810"/>
      <c r="R65" s="810"/>
      <c r="S65" s="695" t="s">
        <v>590</v>
      </c>
      <c r="T65" s="810"/>
      <c r="U65" s="810"/>
      <c r="V65" s="696" t="s">
        <v>591</v>
      </c>
      <c r="W65" s="810"/>
      <c r="X65" s="810"/>
      <c r="Y65" s="695" t="s">
        <v>590</v>
      </c>
      <c r="Z65" s="811">
        <f t="shared" si="4"/>
        <v>0</v>
      </c>
      <c r="AA65" s="812"/>
      <c r="AB65" s="694" t="s">
        <v>591</v>
      </c>
      <c r="AC65" s="812">
        <f t="shared" si="5"/>
        <v>0</v>
      </c>
      <c r="AD65" s="812"/>
      <c r="AE65" s="689" t="s">
        <v>590</v>
      </c>
      <c r="AF65" s="808"/>
      <c r="AG65" s="809"/>
      <c r="AH65" s="810"/>
      <c r="AI65" s="810"/>
      <c r="AJ65" s="693" t="s">
        <v>591</v>
      </c>
      <c r="AK65" s="813"/>
      <c r="AL65" s="813"/>
      <c r="AM65" s="693" t="s">
        <v>599</v>
      </c>
      <c r="AN65" s="813"/>
      <c r="AO65" s="813"/>
      <c r="AP65" s="692" t="s">
        <v>598</v>
      </c>
      <c r="AQ65" s="731"/>
      <c r="AR65" s="731"/>
      <c r="AU65" s="699">
        <f t="shared" si="3"/>
        <v>0</v>
      </c>
      <c r="AV65" s="678">
        <f t="shared" si="6"/>
        <v>0</v>
      </c>
      <c r="AX65" s="686"/>
      <c r="AY65" s="680"/>
    </row>
    <row r="66" spans="1:54" ht="13.15" customHeight="1">
      <c r="A66" s="668">
        <v>59</v>
      </c>
      <c r="B66" s="878"/>
      <c r="C66" s="818"/>
      <c r="D66" s="815"/>
      <c r="E66" s="815"/>
      <c r="F66" s="815"/>
      <c r="G66" s="815"/>
      <c r="H66" s="816"/>
      <c r="I66" s="814"/>
      <c r="J66" s="815"/>
      <c r="K66" s="815"/>
      <c r="L66" s="815"/>
      <c r="M66" s="816"/>
      <c r="N66" s="817"/>
      <c r="O66" s="810"/>
      <c r="P66" s="696" t="s">
        <v>591</v>
      </c>
      <c r="Q66" s="810"/>
      <c r="R66" s="810"/>
      <c r="S66" s="695" t="s">
        <v>590</v>
      </c>
      <c r="T66" s="810"/>
      <c r="U66" s="810"/>
      <c r="V66" s="696" t="s">
        <v>591</v>
      </c>
      <c r="W66" s="810"/>
      <c r="X66" s="810"/>
      <c r="Y66" s="695" t="s">
        <v>590</v>
      </c>
      <c r="Z66" s="811">
        <f t="shared" si="4"/>
        <v>0</v>
      </c>
      <c r="AA66" s="812"/>
      <c r="AB66" s="694" t="s">
        <v>591</v>
      </c>
      <c r="AC66" s="812">
        <f t="shared" si="5"/>
        <v>0</v>
      </c>
      <c r="AD66" s="812"/>
      <c r="AE66" s="689" t="s">
        <v>590</v>
      </c>
      <c r="AF66" s="808"/>
      <c r="AG66" s="809"/>
      <c r="AH66" s="810"/>
      <c r="AI66" s="810"/>
      <c r="AJ66" s="693" t="s">
        <v>591</v>
      </c>
      <c r="AK66" s="813"/>
      <c r="AL66" s="813"/>
      <c r="AM66" s="693" t="s">
        <v>599</v>
      </c>
      <c r="AN66" s="813"/>
      <c r="AO66" s="813"/>
      <c r="AP66" s="692" t="s">
        <v>598</v>
      </c>
      <c r="AQ66" s="731"/>
      <c r="AR66" s="731"/>
      <c r="AU66" s="699">
        <f t="shared" si="3"/>
        <v>0</v>
      </c>
      <c r="AV66" s="678">
        <f t="shared" si="6"/>
        <v>0</v>
      </c>
      <c r="AX66" s="686"/>
      <c r="AY66" s="680"/>
    </row>
    <row r="67" spans="1:54" ht="13.15" customHeight="1">
      <c r="A67" s="668">
        <v>60</v>
      </c>
      <c r="B67" s="878"/>
      <c r="C67" s="818"/>
      <c r="D67" s="815"/>
      <c r="E67" s="815"/>
      <c r="F67" s="815"/>
      <c r="G67" s="815"/>
      <c r="H67" s="816"/>
      <c r="I67" s="814"/>
      <c r="J67" s="815"/>
      <c r="K67" s="815"/>
      <c r="L67" s="815"/>
      <c r="M67" s="816"/>
      <c r="N67" s="817"/>
      <c r="O67" s="810"/>
      <c r="P67" s="696" t="s">
        <v>591</v>
      </c>
      <c r="Q67" s="810"/>
      <c r="R67" s="810"/>
      <c r="S67" s="695" t="s">
        <v>590</v>
      </c>
      <c r="T67" s="810"/>
      <c r="U67" s="810"/>
      <c r="V67" s="696" t="s">
        <v>591</v>
      </c>
      <c r="W67" s="810"/>
      <c r="X67" s="810"/>
      <c r="Y67" s="695" t="s">
        <v>590</v>
      </c>
      <c r="Z67" s="811">
        <f t="shared" si="4"/>
        <v>0</v>
      </c>
      <c r="AA67" s="812"/>
      <c r="AB67" s="694" t="s">
        <v>591</v>
      </c>
      <c r="AC67" s="812">
        <f t="shared" si="5"/>
        <v>0</v>
      </c>
      <c r="AD67" s="812"/>
      <c r="AE67" s="689" t="s">
        <v>590</v>
      </c>
      <c r="AF67" s="808"/>
      <c r="AG67" s="809"/>
      <c r="AH67" s="810"/>
      <c r="AI67" s="810"/>
      <c r="AJ67" s="693" t="s">
        <v>591</v>
      </c>
      <c r="AK67" s="813"/>
      <c r="AL67" s="813"/>
      <c r="AM67" s="693" t="s">
        <v>599</v>
      </c>
      <c r="AN67" s="813"/>
      <c r="AO67" s="813"/>
      <c r="AP67" s="692" t="s">
        <v>598</v>
      </c>
      <c r="AQ67" s="731"/>
      <c r="AR67" s="731"/>
      <c r="AU67" s="699">
        <f t="shared" si="3"/>
        <v>0</v>
      </c>
      <c r="AV67" s="678">
        <f t="shared" si="6"/>
        <v>0</v>
      </c>
      <c r="AX67" s="686"/>
      <c r="AY67" s="680"/>
    </row>
    <row r="68" spans="1:54" ht="13.15" customHeight="1">
      <c r="A68" s="668">
        <v>61</v>
      </c>
      <c r="B68" s="878"/>
      <c r="C68" s="818"/>
      <c r="D68" s="815"/>
      <c r="E68" s="815"/>
      <c r="F68" s="815"/>
      <c r="G68" s="815"/>
      <c r="H68" s="816"/>
      <c r="I68" s="814"/>
      <c r="J68" s="815"/>
      <c r="K68" s="815"/>
      <c r="L68" s="815"/>
      <c r="M68" s="816"/>
      <c r="N68" s="817"/>
      <c r="O68" s="810"/>
      <c r="P68" s="696" t="s">
        <v>591</v>
      </c>
      <c r="Q68" s="810"/>
      <c r="R68" s="810"/>
      <c r="S68" s="695" t="s">
        <v>590</v>
      </c>
      <c r="T68" s="810"/>
      <c r="U68" s="810"/>
      <c r="V68" s="696" t="s">
        <v>591</v>
      </c>
      <c r="W68" s="810"/>
      <c r="X68" s="810"/>
      <c r="Y68" s="695" t="s">
        <v>590</v>
      </c>
      <c r="Z68" s="811">
        <f t="shared" si="4"/>
        <v>0</v>
      </c>
      <c r="AA68" s="812"/>
      <c r="AB68" s="694" t="s">
        <v>591</v>
      </c>
      <c r="AC68" s="812">
        <f t="shared" si="5"/>
        <v>0</v>
      </c>
      <c r="AD68" s="812"/>
      <c r="AE68" s="689" t="s">
        <v>590</v>
      </c>
      <c r="AF68" s="808"/>
      <c r="AG68" s="809"/>
      <c r="AH68" s="810"/>
      <c r="AI68" s="810"/>
      <c r="AJ68" s="693" t="s">
        <v>591</v>
      </c>
      <c r="AK68" s="813"/>
      <c r="AL68" s="813"/>
      <c r="AM68" s="693" t="s">
        <v>599</v>
      </c>
      <c r="AN68" s="813"/>
      <c r="AO68" s="813"/>
      <c r="AP68" s="692" t="s">
        <v>598</v>
      </c>
      <c r="AQ68" s="731"/>
      <c r="AR68" s="731"/>
      <c r="AU68" s="699">
        <f t="shared" si="3"/>
        <v>0</v>
      </c>
      <c r="AV68" s="678">
        <f t="shared" si="6"/>
        <v>0</v>
      </c>
      <c r="AX68" s="686"/>
      <c r="AY68" s="680"/>
    </row>
    <row r="69" spans="1:54" ht="13.15" customHeight="1">
      <c r="A69" s="668">
        <v>62</v>
      </c>
      <c r="B69" s="878"/>
      <c r="C69" s="818"/>
      <c r="D69" s="815"/>
      <c r="E69" s="815"/>
      <c r="F69" s="815"/>
      <c r="G69" s="815"/>
      <c r="H69" s="816"/>
      <c r="I69" s="814"/>
      <c r="J69" s="815"/>
      <c r="K69" s="815"/>
      <c r="L69" s="815"/>
      <c r="M69" s="816"/>
      <c r="N69" s="817"/>
      <c r="O69" s="810"/>
      <c r="P69" s="696" t="s">
        <v>591</v>
      </c>
      <c r="Q69" s="810"/>
      <c r="R69" s="810"/>
      <c r="S69" s="695" t="s">
        <v>590</v>
      </c>
      <c r="T69" s="810"/>
      <c r="U69" s="810"/>
      <c r="V69" s="696" t="s">
        <v>591</v>
      </c>
      <c r="W69" s="810"/>
      <c r="X69" s="810"/>
      <c r="Y69" s="695" t="s">
        <v>590</v>
      </c>
      <c r="Z69" s="811">
        <f t="shared" si="4"/>
        <v>0</v>
      </c>
      <c r="AA69" s="812"/>
      <c r="AB69" s="694" t="s">
        <v>591</v>
      </c>
      <c r="AC69" s="812">
        <f t="shared" si="5"/>
        <v>0</v>
      </c>
      <c r="AD69" s="812"/>
      <c r="AE69" s="689" t="s">
        <v>590</v>
      </c>
      <c r="AF69" s="808"/>
      <c r="AG69" s="809"/>
      <c r="AH69" s="810"/>
      <c r="AI69" s="810"/>
      <c r="AJ69" s="693" t="s">
        <v>591</v>
      </c>
      <c r="AK69" s="813"/>
      <c r="AL69" s="813"/>
      <c r="AM69" s="693" t="s">
        <v>599</v>
      </c>
      <c r="AN69" s="813"/>
      <c r="AO69" s="813"/>
      <c r="AP69" s="692" t="s">
        <v>598</v>
      </c>
      <c r="AQ69" s="731"/>
      <c r="AR69" s="731"/>
      <c r="AU69" s="699">
        <f t="shared" si="3"/>
        <v>0</v>
      </c>
      <c r="AV69" s="678">
        <f t="shared" si="6"/>
        <v>0</v>
      </c>
      <c r="AX69" s="686"/>
      <c r="AY69" s="680"/>
    </row>
    <row r="70" spans="1:54" ht="13.15" customHeight="1">
      <c r="A70" s="668">
        <v>63</v>
      </c>
      <c r="B70" s="878"/>
      <c r="C70" s="818"/>
      <c r="D70" s="815"/>
      <c r="E70" s="815"/>
      <c r="F70" s="815"/>
      <c r="G70" s="815"/>
      <c r="H70" s="816"/>
      <c r="I70" s="814"/>
      <c r="J70" s="815"/>
      <c r="K70" s="815"/>
      <c r="L70" s="815"/>
      <c r="M70" s="816"/>
      <c r="N70" s="817"/>
      <c r="O70" s="810"/>
      <c r="P70" s="696" t="s">
        <v>591</v>
      </c>
      <c r="Q70" s="810"/>
      <c r="R70" s="810"/>
      <c r="S70" s="695" t="s">
        <v>590</v>
      </c>
      <c r="T70" s="810"/>
      <c r="U70" s="810"/>
      <c r="V70" s="696" t="s">
        <v>591</v>
      </c>
      <c r="W70" s="810"/>
      <c r="X70" s="810"/>
      <c r="Y70" s="695" t="s">
        <v>590</v>
      </c>
      <c r="Z70" s="811">
        <f t="shared" si="4"/>
        <v>0</v>
      </c>
      <c r="AA70" s="812"/>
      <c r="AB70" s="694" t="s">
        <v>591</v>
      </c>
      <c r="AC70" s="812">
        <f t="shared" si="5"/>
        <v>0</v>
      </c>
      <c r="AD70" s="812"/>
      <c r="AE70" s="689" t="s">
        <v>590</v>
      </c>
      <c r="AF70" s="808"/>
      <c r="AG70" s="809"/>
      <c r="AH70" s="810"/>
      <c r="AI70" s="810"/>
      <c r="AJ70" s="693" t="s">
        <v>591</v>
      </c>
      <c r="AK70" s="813"/>
      <c r="AL70" s="813"/>
      <c r="AM70" s="693" t="s">
        <v>599</v>
      </c>
      <c r="AN70" s="813"/>
      <c r="AO70" s="813"/>
      <c r="AP70" s="692" t="s">
        <v>598</v>
      </c>
      <c r="AQ70" s="731"/>
      <c r="AR70" s="731"/>
      <c r="AU70" s="699">
        <f t="shared" si="3"/>
        <v>0</v>
      </c>
      <c r="AV70" s="678">
        <f t="shared" si="6"/>
        <v>0</v>
      </c>
      <c r="AX70" s="686"/>
      <c r="AY70" s="680"/>
    </row>
    <row r="71" spans="1:54" ht="13.15" customHeight="1">
      <c r="A71" s="668">
        <v>64</v>
      </c>
      <c r="B71" s="878"/>
      <c r="C71" s="818"/>
      <c r="D71" s="815"/>
      <c r="E71" s="815"/>
      <c r="F71" s="815"/>
      <c r="G71" s="815"/>
      <c r="H71" s="816"/>
      <c r="I71" s="814"/>
      <c r="J71" s="815"/>
      <c r="K71" s="815"/>
      <c r="L71" s="815"/>
      <c r="M71" s="816"/>
      <c r="N71" s="817"/>
      <c r="O71" s="810"/>
      <c r="P71" s="696" t="s">
        <v>591</v>
      </c>
      <c r="Q71" s="810"/>
      <c r="R71" s="810"/>
      <c r="S71" s="695" t="s">
        <v>590</v>
      </c>
      <c r="T71" s="810"/>
      <c r="U71" s="810"/>
      <c r="V71" s="696" t="s">
        <v>591</v>
      </c>
      <c r="W71" s="810"/>
      <c r="X71" s="810"/>
      <c r="Y71" s="695" t="s">
        <v>590</v>
      </c>
      <c r="Z71" s="811">
        <f t="shared" si="4"/>
        <v>0</v>
      </c>
      <c r="AA71" s="812"/>
      <c r="AB71" s="694" t="s">
        <v>591</v>
      </c>
      <c r="AC71" s="812">
        <f t="shared" si="5"/>
        <v>0</v>
      </c>
      <c r="AD71" s="812"/>
      <c r="AE71" s="689" t="s">
        <v>590</v>
      </c>
      <c r="AF71" s="808"/>
      <c r="AG71" s="809"/>
      <c r="AH71" s="810"/>
      <c r="AI71" s="810"/>
      <c r="AJ71" s="693" t="s">
        <v>591</v>
      </c>
      <c r="AK71" s="813"/>
      <c r="AL71" s="813"/>
      <c r="AM71" s="693" t="s">
        <v>599</v>
      </c>
      <c r="AN71" s="813"/>
      <c r="AO71" s="813"/>
      <c r="AP71" s="692" t="s">
        <v>598</v>
      </c>
      <c r="AQ71" s="731"/>
      <c r="AR71" s="731"/>
      <c r="AU71" s="699">
        <f t="shared" si="3"/>
        <v>0</v>
      </c>
      <c r="AV71" s="678">
        <f t="shared" si="6"/>
        <v>0</v>
      </c>
      <c r="AW71" s="685"/>
      <c r="AX71" s="686"/>
      <c r="AY71" s="680"/>
      <c r="BB71" s="685"/>
    </row>
    <row r="72" spans="1:54" ht="13.15" customHeight="1">
      <c r="A72" s="668">
        <v>65</v>
      </c>
      <c r="B72" s="878"/>
      <c r="C72" s="818"/>
      <c r="D72" s="815"/>
      <c r="E72" s="815"/>
      <c r="F72" s="815"/>
      <c r="G72" s="815"/>
      <c r="H72" s="816"/>
      <c r="I72" s="814"/>
      <c r="J72" s="815"/>
      <c r="K72" s="815"/>
      <c r="L72" s="815"/>
      <c r="M72" s="816"/>
      <c r="N72" s="817"/>
      <c r="O72" s="810"/>
      <c r="P72" s="696" t="s">
        <v>591</v>
      </c>
      <c r="Q72" s="810"/>
      <c r="R72" s="810"/>
      <c r="S72" s="695" t="s">
        <v>590</v>
      </c>
      <c r="T72" s="810"/>
      <c r="U72" s="810"/>
      <c r="V72" s="696" t="s">
        <v>591</v>
      </c>
      <c r="W72" s="810"/>
      <c r="X72" s="810"/>
      <c r="Y72" s="695" t="s">
        <v>590</v>
      </c>
      <c r="Z72" s="811">
        <f t="shared" ref="Z72:Z87" si="7">(N72+T72)+QUOTIENT((Q72+W72),12)</f>
        <v>0</v>
      </c>
      <c r="AA72" s="812"/>
      <c r="AB72" s="694" t="s">
        <v>591</v>
      </c>
      <c r="AC72" s="812">
        <f t="shared" ref="AC72:AC87" si="8">MOD(Q72+W72,12)</f>
        <v>0</v>
      </c>
      <c r="AD72" s="812"/>
      <c r="AE72" s="689" t="s">
        <v>590</v>
      </c>
      <c r="AF72" s="808"/>
      <c r="AG72" s="809"/>
      <c r="AH72" s="810"/>
      <c r="AI72" s="810"/>
      <c r="AJ72" s="693" t="s">
        <v>591</v>
      </c>
      <c r="AK72" s="813"/>
      <c r="AL72" s="813"/>
      <c r="AM72" s="693" t="s">
        <v>599</v>
      </c>
      <c r="AN72" s="813"/>
      <c r="AO72" s="813"/>
      <c r="AP72" s="692" t="s">
        <v>598</v>
      </c>
      <c r="AQ72" s="731"/>
      <c r="AR72" s="731"/>
      <c r="AU72" s="699">
        <f t="shared" si="3"/>
        <v>0</v>
      </c>
      <c r="AV72" s="678">
        <f t="shared" ref="AV72:AV77" si="9">+IF(AND(Z72&gt;=7,OR(I72="栄養士",I72="調理員")),1,0)</f>
        <v>0</v>
      </c>
      <c r="AW72" s="685"/>
      <c r="AX72" s="686"/>
      <c r="AY72" s="680"/>
      <c r="BB72" s="685"/>
    </row>
    <row r="73" spans="1:54" ht="13.15" customHeight="1">
      <c r="A73" s="668">
        <v>66</v>
      </c>
      <c r="B73" s="878"/>
      <c r="C73" s="818"/>
      <c r="D73" s="815"/>
      <c r="E73" s="815"/>
      <c r="F73" s="815"/>
      <c r="G73" s="815"/>
      <c r="H73" s="816"/>
      <c r="I73" s="814"/>
      <c r="J73" s="815"/>
      <c r="K73" s="815"/>
      <c r="L73" s="815"/>
      <c r="M73" s="816"/>
      <c r="N73" s="817"/>
      <c r="O73" s="810"/>
      <c r="P73" s="696" t="s">
        <v>591</v>
      </c>
      <c r="Q73" s="810"/>
      <c r="R73" s="810"/>
      <c r="S73" s="695" t="s">
        <v>590</v>
      </c>
      <c r="T73" s="810"/>
      <c r="U73" s="810"/>
      <c r="V73" s="696" t="s">
        <v>591</v>
      </c>
      <c r="W73" s="810"/>
      <c r="X73" s="810"/>
      <c r="Y73" s="695" t="s">
        <v>590</v>
      </c>
      <c r="Z73" s="811">
        <f t="shared" si="7"/>
        <v>0</v>
      </c>
      <c r="AA73" s="812"/>
      <c r="AB73" s="694" t="s">
        <v>591</v>
      </c>
      <c r="AC73" s="812">
        <f t="shared" si="8"/>
        <v>0</v>
      </c>
      <c r="AD73" s="812"/>
      <c r="AE73" s="689" t="s">
        <v>590</v>
      </c>
      <c r="AF73" s="808"/>
      <c r="AG73" s="809"/>
      <c r="AH73" s="810"/>
      <c r="AI73" s="810"/>
      <c r="AJ73" s="693" t="s">
        <v>591</v>
      </c>
      <c r="AK73" s="813"/>
      <c r="AL73" s="813"/>
      <c r="AM73" s="693" t="s">
        <v>599</v>
      </c>
      <c r="AN73" s="813"/>
      <c r="AO73" s="813"/>
      <c r="AP73" s="692" t="s">
        <v>598</v>
      </c>
      <c r="AQ73" s="731"/>
      <c r="AR73" s="731"/>
      <c r="AU73" s="699">
        <f t="shared" ref="AU73:AU77" si="10">+IF(AND(Z73&gt;=7,OR(I73="家庭的保育補助者",I73="家庭的保育者",I73="保育士",I73="保育教諭",I73="教諭",I73="副園長(有資格者)",I73="教頭(有資格者)")),1,0)</f>
        <v>0</v>
      </c>
      <c r="AV73" s="678">
        <f t="shared" si="9"/>
        <v>0</v>
      </c>
      <c r="AW73" s="685"/>
      <c r="AX73" s="686"/>
      <c r="AY73" s="680"/>
      <c r="BB73" s="685"/>
    </row>
    <row r="74" spans="1:54" ht="13.15" customHeight="1">
      <c r="A74" s="668">
        <v>67</v>
      </c>
      <c r="B74" s="878"/>
      <c r="C74" s="818"/>
      <c r="D74" s="815"/>
      <c r="E74" s="815"/>
      <c r="F74" s="815"/>
      <c r="G74" s="815"/>
      <c r="H74" s="816"/>
      <c r="I74" s="814"/>
      <c r="J74" s="815"/>
      <c r="K74" s="815"/>
      <c r="L74" s="815"/>
      <c r="M74" s="816"/>
      <c r="N74" s="817"/>
      <c r="O74" s="810"/>
      <c r="P74" s="696" t="s">
        <v>591</v>
      </c>
      <c r="Q74" s="810"/>
      <c r="R74" s="810"/>
      <c r="S74" s="695" t="s">
        <v>590</v>
      </c>
      <c r="T74" s="810"/>
      <c r="U74" s="810"/>
      <c r="V74" s="696" t="s">
        <v>591</v>
      </c>
      <c r="W74" s="810"/>
      <c r="X74" s="810"/>
      <c r="Y74" s="695" t="s">
        <v>590</v>
      </c>
      <c r="Z74" s="811">
        <f t="shared" si="7"/>
        <v>0</v>
      </c>
      <c r="AA74" s="812"/>
      <c r="AB74" s="694" t="s">
        <v>591</v>
      </c>
      <c r="AC74" s="812">
        <f t="shared" si="8"/>
        <v>0</v>
      </c>
      <c r="AD74" s="812"/>
      <c r="AE74" s="689" t="s">
        <v>590</v>
      </c>
      <c r="AF74" s="808"/>
      <c r="AG74" s="809"/>
      <c r="AH74" s="810"/>
      <c r="AI74" s="810"/>
      <c r="AJ74" s="693" t="s">
        <v>591</v>
      </c>
      <c r="AK74" s="813"/>
      <c r="AL74" s="813"/>
      <c r="AM74" s="693" t="s">
        <v>599</v>
      </c>
      <c r="AN74" s="813"/>
      <c r="AO74" s="813"/>
      <c r="AP74" s="692" t="s">
        <v>598</v>
      </c>
      <c r="AQ74" s="731"/>
      <c r="AR74" s="731"/>
      <c r="AU74" s="699">
        <f t="shared" si="10"/>
        <v>0</v>
      </c>
      <c r="AV74" s="678">
        <f t="shared" si="9"/>
        <v>0</v>
      </c>
      <c r="AW74" s="685"/>
      <c r="AX74" s="686"/>
      <c r="AY74" s="680"/>
      <c r="BB74" s="685"/>
    </row>
    <row r="75" spans="1:54" ht="13.15" customHeight="1">
      <c r="A75" s="668">
        <v>68</v>
      </c>
      <c r="B75" s="878"/>
      <c r="C75" s="818"/>
      <c r="D75" s="815"/>
      <c r="E75" s="815"/>
      <c r="F75" s="815"/>
      <c r="G75" s="815"/>
      <c r="H75" s="816"/>
      <c r="I75" s="814"/>
      <c r="J75" s="815"/>
      <c r="K75" s="815"/>
      <c r="L75" s="815"/>
      <c r="M75" s="816"/>
      <c r="N75" s="817"/>
      <c r="O75" s="810"/>
      <c r="P75" s="696" t="s">
        <v>591</v>
      </c>
      <c r="Q75" s="810"/>
      <c r="R75" s="810"/>
      <c r="S75" s="695" t="s">
        <v>590</v>
      </c>
      <c r="T75" s="810"/>
      <c r="U75" s="810"/>
      <c r="V75" s="696" t="s">
        <v>591</v>
      </c>
      <c r="W75" s="810"/>
      <c r="X75" s="810"/>
      <c r="Y75" s="695" t="s">
        <v>590</v>
      </c>
      <c r="Z75" s="811">
        <f t="shared" si="7"/>
        <v>0</v>
      </c>
      <c r="AA75" s="812"/>
      <c r="AB75" s="694" t="s">
        <v>591</v>
      </c>
      <c r="AC75" s="812">
        <f t="shared" si="8"/>
        <v>0</v>
      </c>
      <c r="AD75" s="812"/>
      <c r="AE75" s="689" t="s">
        <v>590</v>
      </c>
      <c r="AF75" s="808"/>
      <c r="AG75" s="809"/>
      <c r="AH75" s="810"/>
      <c r="AI75" s="810"/>
      <c r="AJ75" s="693" t="s">
        <v>591</v>
      </c>
      <c r="AK75" s="813"/>
      <c r="AL75" s="813"/>
      <c r="AM75" s="693" t="s">
        <v>599</v>
      </c>
      <c r="AN75" s="813"/>
      <c r="AO75" s="813"/>
      <c r="AP75" s="692" t="s">
        <v>598</v>
      </c>
      <c r="AQ75" s="731"/>
      <c r="AR75" s="731"/>
      <c r="AU75" s="699">
        <f t="shared" si="10"/>
        <v>0</v>
      </c>
      <c r="AV75" s="678">
        <f t="shared" si="9"/>
        <v>0</v>
      </c>
      <c r="AW75" s="685"/>
      <c r="AX75" s="686"/>
      <c r="AY75" s="680"/>
      <c r="BB75" s="685"/>
    </row>
    <row r="76" spans="1:54" ht="13.15" customHeight="1">
      <c r="A76" s="668">
        <v>69</v>
      </c>
      <c r="B76" s="878"/>
      <c r="C76" s="818"/>
      <c r="D76" s="815"/>
      <c r="E76" s="815"/>
      <c r="F76" s="815"/>
      <c r="G76" s="815"/>
      <c r="H76" s="816"/>
      <c r="I76" s="814"/>
      <c r="J76" s="815"/>
      <c r="K76" s="815"/>
      <c r="L76" s="815"/>
      <c r="M76" s="816"/>
      <c r="N76" s="817"/>
      <c r="O76" s="810"/>
      <c r="P76" s="696" t="s">
        <v>591</v>
      </c>
      <c r="Q76" s="810"/>
      <c r="R76" s="810"/>
      <c r="S76" s="695" t="s">
        <v>590</v>
      </c>
      <c r="T76" s="810"/>
      <c r="U76" s="810"/>
      <c r="V76" s="696" t="s">
        <v>591</v>
      </c>
      <c r="W76" s="810"/>
      <c r="X76" s="810"/>
      <c r="Y76" s="695" t="s">
        <v>590</v>
      </c>
      <c r="Z76" s="811">
        <f t="shared" si="7"/>
        <v>0</v>
      </c>
      <c r="AA76" s="812"/>
      <c r="AB76" s="694" t="s">
        <v>591</v>
      </c>
      <c r="AC76" s="812">
        <f t="shared" si="8"/>
        <v>0</v>
      </c>
      <c r="AD76" s="812"/>
      <c r="AE76" s="689" t="s">
        <v>590</v>
      </c>
      <c r="AF76" s="808"/>
      <c r="AG76" s="809"/>
      <c r="AH76" s="810"/>
      <c r="AI76" s="810"/>
      <c r="AJ76" s="693" t="s">
        <v>591</v>
      </c>
      <c r="AK76" s="813"/>
      <c r="AL76" s="813"/>
      <c r="AM76" s="693" t="s">
        <v>599</v>
      </c>
      <c r="AN76" s="813"/>
      <c r="AO76" s="813"/>
      <c r="AP76" s="692" t="s">
        <v>598</v>
      </c>
      <c r="AQ76" s="731"/>
      <c r="AR76" s="731"/>
      <c r="AU76" s="699">
        <f t="shared" si="10"/>
        <v>0</v>
      </c>
      <c r="AV76" s="678">
        <f t="shared" si="9"/>
        <v>0</v>
      </c>
      <c r="AW76" s="685"/>
      <c r="AX76" s="686"/>
      <c r="AY76" s="680"/>
      <c r="BB76" s="685"/>
    </row>
    <row r="77" spans="1:54" ht="13.15" customHeight="1" thickBot="1">
      <c r="A77" s="668">
        <v>70</v>
      </c>
      <c r="B77" s="878"/>
      <c r="C77" s="891"/>
      <c r="D77" s="891"/>
      <c r="E77" s="891"/>
      <c r="F77" s="891"/>
      <c r="G77" s="891"/>
      <c r="H77" s="892"/>
      <c r="I77" s="890"/>
      <c r="J77" s="891"/>
      <c r="K77" s="891"/>
      <c r="L77" s="891"/>
      <c r="M77" s="892"/>
      <c r="N77" s="888"/>
      <c r="O77" s="889"/>
      <c r="P77" s="668" t="s">
        <v>591</v>
      </c>
      <c r="Q77" s="889"/>
      <c r="R77" s="889"/>
      <c r="S77" s="691" t="s">
        <v>590</v>
      </c>
      <c r="T77" s="884"/>
      <c r="U77" s="884"/>
      <c r="V77" s="668" t="s">
        <v>591</v>
      </c>
      <c r="W77" s="889"/>
      <c r="X77" s="889"/>
      <c r="Y77" s="691" t="s">
        <v>590</v>
      </c>
      <c r="Z77" s="886">
        <f t="shared" si="7"/>
        <v>0</v>
      </c>
      <c r="AA77" s="887"/>
      <c r="AB77" s="690" t="s">
        <v>591</v>
      </c>
      <c r="AC77" s="887">
        <f t="shared" si="8"/>
        <v>0</v>
      </c>
      <c r="AD77" s="887"/>
      <c r="AE77" s="689" t="s">
        <v>590</v>
      </c>
      <c r="AF77" s="854"/>
      <c r="AG77" s="855"/>
      <c r="AH77" s="884"/>
      <c r="AI77" s="884"/>
      <c r="AJ77" s="688" t="s">
        <v>591</v>
      </c>
      <c r="AK77" s="851"/>
      <c r="AL77" s="851"/>
      <c r="AM77" s="688" t="s">
        <v>599</v>
      </c>
      <c r="AN77" s="851"/>
      <c r="AO77" s="851"/>
      <c r="AP77" s="687" t="s">
        <v>598</v>
      </c>
      <c r="AQ77" s="731"/>
      <c r="AR77" s="731"/>
      <c r="AU77" s="699">
        <f t="shared" si="10"/>
        <v>0</v>
      </c>
      <c r="AV77" s="678">
        <f t="shared" si="9"/>
        <v>0</v>
      </c>
      <c r="AW77" s="685"/>
      <c r="AX77" s="686"/>
      <c r="AY77" s="680"/>
      <c r="BB77" s="685"/>
    </row>
    <row r="78" spans="1:54" ht="13.15" hidden="1" customHeight="1" thickBot="1">
      <c r="A78" s="668">
        <v>51</v>
      </c>
      <c r="B78" s="878"/>
      <c r="C78" s="880"/>
      <c r="D78" s="880"/>
      <c r="E78" s="880"/>
      <c r="F78" s="880"/>
      <c r="G78" s="880"/>
      <c r="H78" s="881"/>
      <c r="I78" s="882"/>
      <c r="J78" s="880"/>
      <c r="K78" s="880"/>
      <c r="L78" s="880"/>
      <c r="M78" s="881"/>
      <c r="N78" s="885"/>
      <c r="O78" s="848"/>
      <c r="P78" s="684" t="s">
        <v>591</v>
      </c>
      <c r="Q78" s="848"/>
      <c r="R78" s="848"/>
      <c r="S78" s="683" t="s">
        <v>590</v>
      </c>
      <c r="T78" s="848"/>
      <c r="U78" s="848"/>
      <c r="V78" s="684" t="s">
        <v>591</v>
      </c>
      <c r="W78" s="848"/>
      <c r="X78" s="848"/>
      <c r="Y78" s="683" t="s">
        <v>590</v>
      </c>
      <c r="Z78" s="852">
        <f t="shared" si="7"/>
        <v>0</v>
      </c>
      <c r="AA78" s="853"/>
      <c r="AB78" s="684" t="s">
        <v>591</v>
      </c>
      <c r="AC78" s="853">
        <f t="shared" si="8"/>
        <v>0</v>
      </c>
      <c r="AD78" s="853"/>
      <c r="AE78" s="683" t="s">
        <v>590</v>
      </c>
      <c r="AF78" s="849"/>
      <c r="AG78" s="850"/>
      <c r="AH78" s="682"/>
      <c r="AI78" s="681"/>
      <c r="AJ78" s="680" t="s">
        <v>591</v>
      </c>
      <c r="AK78" s="681"/>
      <c r="AL78" s="680" t="s">
        <v>599</v>
      </c>
      <c r="AM78" s="681"/>
      <c r="AN78" s="680" t="s">
        <v>598</v>
      </c>
      <c r="AO78" s="680"/>
      <c r="AP78" s="679"/>
      <c r="AQ78" s="720"/>
      <c r="AR78" s="720"/>
      <c r="AU78" s="678">
        <f t="shared" ref="AU78:AU87" si="11">+IF(AND(Z78&gt;=7,OR(I78="保育士",I78="保育教諭",I78="教諭",I78="副園長(有資格者)",I78="教頭(有資格者)")),1,0)</f>
        <v>0</v>
      </c>
      <c r="AV78" s="678"/>
    </row>
    <row r="79" spans="1:54" ht="13.15" hidden="1" customHeight="1">
      <c r="A79" s="668">
        <v>52</v>
      </c>
      <c r="B79" s="878"/>
      <c r="C79" s="880"/>
      <c r="D79" s="880"/>
      <c r="E79" s="880"/>
      <c r="F79" s="880"/>
      <c r="G79" s="880"/>
      <c r="H79" s="881"/>
      <c r="I79" s="882"/>
      <c r="J79" s="880"/>
      <c r="K79" s="880"/>
      <c r="L79" s="880"/>
      <c r="M79" s="881"/>
      <c r="N79" s="885"/>
      <c r="O79" s="848"/>
      <c r="P79" s="684" t="s">
        <v>591</v>
      </c>
      <c r="Q79" s="848"/>
      <c r="R79" s="848"/>
      <c r="S79" s="683" t="s">
        <v>590</v>
      </c>
      <c r="T79" s="848"/>
      <c r="U79" s="848"/>
      <c r="V79" s="684" t="s">
        <v>591</v>
      </c>
      <c r="W79" s="848"/>
      <c r="X79" s="848"/>
      <c r="Y79" s="683" t="s">
        <v>590</v>
      </c>
      <c r="Z79" s="852">
        <f t="shared" si="7"/>
        <v>0</v>
      </c>
      <c r="AA79" s="853"/>
      <c r="AB79" s="684" t="s">
        <v>591</v>
      </c>
      <c r="AC79" s="853">
        <f t="shared" si="8"/>
        <v>0</v>
      </c>
      <c r="AD79" s="853"/>
      <c r="AE79" s="683" t="s">
        <v>590</v>
      </c>
      <c r="AF79" s="849"/>
      <c r="AG79" s="850"/>
      <c r="AH79" s="682"/>
      <c r="AI79" s="681"/>
      <c r="AJ79" s="680" t="s">
        <v>591</v>
      </c>
      <c r="AK79" s="681"/>
      <c r="AL79" s="680" t="s">
        <v>599</v>
      </c>
      <c r="AM79" s="681"/>
      <c r="AN79" s="680" t="s">
        <v>598</v>
      </c>
      <c r="AO79" s="680"/>
      <c r="AP79" s="679"/>
      <c r="AQ79" s="720"/>
      <c r="AR79" s="720"/>
      <c r="AU79" s="678">
        <f t="shared" si="11"/>
        <v>0</v>
      </c>
      <c r="AV79" s="678"/>
    </row>
    <row r="80" spans="1:54" ht="13.15" hidden="1" customHeight="1">
      <c r="A80" s="668">
        <v>53</v>
      </c>
      <c r="B80" s="878"/>
      <c r="C80" s="880"/>
      <c r="D80" s="880"/>
      <c r="E80" s="880"/>
      <c r="F80" s="880"/>
      <c r="G80" s="880"/>
      <c r="H80" s="881"/>
      <c r="I80" s="882"/>
      <c r="J80" s="880"/>
      <c r="K80" s="880"/>
      <c r="L80" s="880"/>
      <c r="M80" s="881"/>
      <c r="N80" s="885"/>
      <c r="O80" s="848"/>
      <c r="P80" s="684" t="s">
        <v>591</v>
      </c>
      <c r="Q80" s="848"/>
      <c r="R80" s="848"/>
      <c r="S80" s="683" t="s">
        <v>590</v>
      </c>
      <c r="T80" s="848"/>
      <c r="U80" s="848"/>
      <c r="V80" s="684" t="s">
        <v>591</v>
      </c>
      <c r="W80" s="848"/>
      <c r="X80" s="848"/>
      <c r="Y80" s="683" t="s">
        <v>590</v>
      </c>
      <c r="Z80" s="852">
        <f t="shared" si="7"/>
        <v>0</v>
      </c>
      <c r="AA80" s="853"/>
      <c r="AB80" s="684" t="s">
        <v>591</v>
      </c>
      <c r="AC80" s="853">
        <f t="shared" si="8"/>
        <v>0</v>
      </c>
      <c r="AD80" s="853"/>
      <c r="AE80" s="683" t="s">
        <v>590</v>
      </c>
      <c r="AF80" s="849"/>
      <c r="AG80" s="850"/>
      <c r="AH80" s="682"/>
      <c r="AI80" s="681"/>
      <c r="AJ80" s="680" t="s">
        <v>591</v>
      </c>
      <c r="AK80" s="681"/>
      <c r="AL80" s="680" t="s">
        <v>599</v>
      </c>
      <c r="AM80" s="681"/>
      <c r="AN80" s="680" t="s">
        <v>598</v>
      </c>
      <c r="AO80" s="680"/>
      <c r="AP80" s="679"/>
      <c r="AQ80" s="720"/>
      <c r="AR80" s="720"/>
      <c r="AU80" s="678">
        <f t="shared" si="11"/>
        <v>0</v>
      </c>
      <c r="AV80" s="678"/>
    </row>
    <row r="81" spans="1:48" ht="13.15" hidden="1" customHeight="1">
      <c r="A81" s="668">
        <v>54</v>
      </c>
      <c r="B81" s="878"/>
      <c r="C81" s="880"/>
      <c r="D81" s="880"/>
      <c r="E81" s="880"/>
      <c r="F81" s="880"/>
      <c r="G81" s="880"/>
      <c r="H81" s="881"/>
      <c r="I81" s="882"/>
      <c r="J81" s="880"/>
      <c r="K81" s="880"/>
      <c r="L81" s="880"/>
      <c r="M81" s="881"/>
      <c r="N81" s="885"/>
      <c r="O81" s="848"/>
      <c r="P81" s="684" t="s">
        <v>591</v>
      </c>
      <c r="Q81" s="848"/>
      <c r="R81" s="848"/>
      <c r="S81" s="683" t="s">
        <v>590</v>
      </c>
      <c r="T81" s="848"/>
      <c r="U81" s="848"/>
      <c r="V81" s="684" t="s">
        <v>591</v>
      </c>
      <c r="W81" s="848"/>
      <c r="X81" s="848"/>
      <c r="Y81" s="683" t="s">
        <v>590</v>
      </c>
      <c r="Z81" s="852">
        <f t="shared" si="7"/>
        <v>0</v>
      </c>
      <c r="AA81" s="853"/>
      <c r="AB81" s="684" t="s">
        <v>591</v>
      </c>
      <c r="AC81" s="853">
        <f t="shared" si="8"/>
        <v>0</v>
      </c>
      <c r="AD81" s="853"/>
      <c r="AE81" s="683" t="s">
        <v>590</v>
      </c>
      <c r="AF81" s="849"/>
      <c r="AG81" s="850"/>
      <c r="AH81" s="682"/>
      <c r="AI81" s="681"/>
      <c r="AJ81" s="680" t="s">
        <v>591</v>
      </c>
      <c r="AK81" s="681"/>
      <c r="AL81" s="680" t="s">
        <v>599</v>
      </c>
      <c r="AM81" s="681"/>
      <c r="AN81" s="680" t="s">
        <v>598</v>
      </c>
      <c r="AO81" s="680"/>
      <c r="AP81" s="679"/>
      <c r="AQ81" s="720"/>
      <c r="AR81" s="720"/>
      <c r="AU81" s="678">
        <f t="shared" si="11"/>
        <v>0</v>
      </c>
      <c r="AV81" s="678"/>
    </row>
    <row r="82" spans="1:48" ht="13.15" hidden="1" customHeight="1">
      <c r="A82" s="668">
        <v>55</v>
      </c>
      <c r="B82" s="878"/>
      <c r="C82" s="880"/>
      <c r="D82" s="880"/>
      <c r="E82" s="880"/>
      <c r="F82" s="880"/>
      <c r="G82" s="880"/>
      <c r="H82" s="881"/>
      <c r="I82" s="882"/>
      <c r="J82" s="880"/>
      <c r="K82" s="880"/>
      <c r="L82" s="880"/>
      <c r="M82" s="881"/>
      <c r="N82" s="885"/>
      <c r="O82" s="848"/>
      <c r="P82" s="684" t="s">
        <v>591</v>
      </c>
      <c r="Q82" s="848"/>
      <c r="R82" s="848"/>
      <c r="S82" s="683" t="s">
        <v>590</v>
      </c>
      <c r="T82" s="848"/>
      <c r="U82" s="848"/>
      <c r="V82" s="684" t="s">
        <v>591</v>
      </c>
      <c r="W82" s="848"/>
      <c r="X82" s="848"/>
      <c r="Y82" s="683" t="s">
        <v>590</v>
      </c>
      <c r="Z82" s="852">
        <f t="shared" si="7"/>
        <v>0</v>
      </c>
      <c r="AA82" s="853"/>
      <c r="AB82" s="684" t="s">
        <v>591</v>
      </c>
      <c r="AC82" s="853">
        <f t="shared" si="8"/>
        <v>0</v>
      </c>
      <c r="AD82" s="853"/>
      <c r="AE82" s="683" t="s">
        <v>590</v>
      </c>
      <c r="AF82" s="849"/>
      <c r="AG82" s="850"/>
      <c r="AH82" s="682"/>
      <c r="AI82" s="681"/>
      <c r="AJ82" s="680" t="s">
        <v>591</v>
      </c>
      <c r="AK82" s="681"/>
      <c r="AL82" s="680" t="s">
        <v>599</v>
      </c>
      <c r="AM82" s="681"/>
      <c r="AN82" s="680" t="s">
        <v>598</v>
      </c>
      <c r="AO82" s="680"/>
      <c r="AP82" s="679"/>
      <c r="AQ82" s="720"/>
      <c r="AR82" s="720"/>
      <c r="AU82" s="678">
        <f t="shared" si="11"/>
        <v>0</v>
      </c>
      <c r="AV82" s="678"/>
    </row>
    <row r="83" spans="1:48" ht="13.15" hidden="1" customHeight="1">
      <c r="A83" s="668">
        <v>56</v>
      </c>
      <c r="B83" s="878"/>
      <c r="C83" s="880"/>
      <c r="D83" s="880"/>
      <c r="E83" s="880"/>
      <c r="F83" s="880"/>
      <c r="G83" s="880"/>
      <c r="H83" s="881"/>
      <c r="I83" s="882"/>
      <c r="J83" s="880"/>
      <c r="K83" s="880"/>
      <c r="L83" s="880"/>
      <c r="M83" s="881"/>
      <c r="N83" s="885"/>
      <c r="O83" s="848"/>
      <c r="P83" s="684" t="s">
        <v>591</v>
      </c>
      <c r="Q83" s="848"/>
      <c r="R83" s="848"/>
      <c r="S83" s="683" t="s">
        <v>590</v>
      </c>
      <c r="T83" s="848"/>
      <c r="U83" s="848"/>
      <c r="V83" s="684" t="s">
        <v>591</v>
      </c>
      <c r="W83" s="848"/>
      <c r="X83" s="848"/>
      <c r="Y83" s="683" t="s">
        <v>590</v>
      </c>
      <c r="Z83" s="852">
        <f t="shared" si="7"/>
        <v>0</v>
      </c>
      <c r="AA83" s="853"/>
      <c r="AB83" s="684" t="s">
        <v>591</v>
      </c>
      <c r="AC83" s="853">
        <f t="shared" si="8"/>
        <v>0</v>
      </c>
      <c r="AD83" s="853"/>
      <c r="AE83" s="683" t="s">
        <v>590</v>
      </c>
      <c r="AF83" s="849"/>
      <c r="AG83" s="850"/>
      <c r="AH83" s="682"/>
      <c r="AI83" s="681"/>
      <c r="AJ83" s="680" t="s">
        <v>591</v>
      </c>
      <c r="AK83" s="681"/>
      <c r="AL83" s="680" t="s">
        <v>599</v>
      </c>
      <c r="AM83" s="681"/>
      <c r="AN83" s="680" t="s">
        <v>598</v>
      </c>
      <c r="AO83" s="680"/>
      <c r="AP83" s="679"/>
      <c r="AQ83" s="720"/>
      <c r="AR83" s="720"/>
      <c r="AU83" s="678">
        <f t="shared" si="11"/>
        <v>0</v>
      </c>
      <c r="AV83" s="678"/>
    </row>
    <row r="84" spans="1:48" ht="13.15" hidden="1" customHeight="1">
      <c r="A84" s="668">
        <v>57</v>
      </c>
      <c r="B84" s="878"/>
      <c r="C84" s="880"/>
      <c r="D84" s="880"/>
      <c r="E84" s="880"/>
      <c r="F84" s="880"/>
      <c r="G84" s="880"/>
      <c r="H84" s="881"/>
      <c r="I84" s="882"/>
      <c r="J84" s="880"/>
      <c r="K84" s="880"/>
      <c r="L84" s="880"/>
      <c r="M84" s="881"/>
      <c r="N84" s="885"/>
      <c r="O84" s="848"/>
      <c r="P84" s="684" t="s">
        <v>591</v>
      </c>
      <c r="Q84" s="848"/>
      <c r="R84" s="848"/>
      <c r="S84" s="683" t="s">
        <v>590</v>
      </c>
      <c r="T84" s="848"/>
      <c r="U84" s="848"/>
      <c r="V84" s="684" t="s">
        <v>591</v>
      </c>
      <c r="W84" s="848"/>
      <c r="X84" s="848"/>
      <c r="Y84" s="683" t="s">
        <v>590</v>
      </c>
      <c r="Z84" s="852">
        <f t="shared" si="7"/>
        <v>0</v>
      </c>
      <c r="AA84" s="853"/>
      <c r="AB84" s="684" t="s">
        <v>591</v>
      </c>
      <c r="AC84" s="853">
        <f t="shared" si="8"/>
        <v>0</v>
      </c>
      <c r="AD84" s="853"/>
      <c r="AE84" s="683" t="s">
        <v>590</v>
      </c>
      <c r="AF84" s="849"/>
      <c r="AG84" s="850"/>
      <c r="AH84" s="682"/>
      <c r="AI84" s="681"/>
      <c r="AJ84" s="680" t="s">
        <v>591</v>
      </c>
      <c r="AK84" s="681"/>
      <c r="AL84" s="680" t="s">
        <v>599</v>
      </c>
      <c r="AM84" s="681"/>
      <c r="AN84" s="680" t="s">
        <v>598</v>
      </c>
      <c r="AO84" s="680"/>
      <c r="AP84" s="679"/>
      <c r="AQ84" s="720"/>
      <c r="AR84" s="720"/>
      <c r="AU84" s="678">
        <f t="shared" si="11"/>
        <v>0</v>
      </c>
      <c r="AV84" s="678"/>
    </row>
    <row r="85" spans="1:48" ht="13.15" hidden="1" customHeight="1">
      <c r="A85" s="668">
        <v>58</v>
      </c>
      <c r="B85" s="878"/>
      <c r="C85" s="880"/>
      <c r="D85" s="880"/>
      <c r="E85" s="880"/>
      <c r="F85" s="880"/>
      <c r="G85" s="880"/>
      <c r="H85" s="881"/>
      <c r="I85" s="882"/>
      <c r="J85" s="880"/>
      <c r="K85" s="880"/>
      <c r="L85" s="880"/>
      <c r="M85" s="881"/>
      <c r="N85" s="885"/>
      <c r="O85" s="848"/>
      <c r="P85" s="684" t="s">
        <v>591</v>
      </c>
      <c r="Q85" s="848"/>
      <c r="R85" s="848"/>
      <c r="S85" s="683" t="s">
        <v>590</v>
      </c>
      <c r="T85" s="848"/>
      <c r="U85" s="848"/>
      <c r="V85" s="684" t="s">
        <v>591</v>
      </c>
      <c r="W85" s="848"/>
      <c r="X85" s="848"/>
      <c r="Y85" s="683" t="s">
        <v>590</v>
      </c>
      <c r="Z85" s="852">
        <f t="shared" si="7"/>
        <v>0</v>
      </c>
      <c r="AA85" s="853"/>
      <c r="AB85" s="684" t="s">
        <v>591</v>
      </c>
      <c r="AC85" s="853">
        <f t="shared" si="8"/>
        <v>0</v>
      </c>
      <c r="AD85" s="853"/>
      <c r="AE85" s="683" t="s">
        <v>590</v>
      </c>
      <c r="AF85" s="849"/>
      <c r="AG85" s="850"/>
      <c r="AH85" s="682"/>
      <c r="AI85" s="681"/>
      <c r="AJ85" s="680" t="s">
        <v>591</v>
      </c>
      <c r="AK85" s="681"/>
      <c r="AL85" s="680" t="s">
        <v>599</v>
      </c>
      <c r="AM85" s="681"/>
      <c r="AN85" s="680" t="s">
        <v>598</v>
      </c>
      <c r="AO85" s="680"/>
      <c r="AP85" s="679"/>
      <c r="AQ85" s="720"/>
      <c r="AR85" s="720"/>
      <c r="AU85" s="678">
        <f t="shared" si="11"/>
        <v>0</v>
      </c>
      <c r="AV85" s="678"/>
    </row>
    <row r="86" spans="1:48" ht="13.15" hidden="1" customHeight="1">
      <c r="A86" s="668">
        <v>59</v>
      </c>
      <c r="B86" s="878"/>
      <c r="C86" s="880"/>
      <c r="D86" s="880"/>
      <c r="E86" s="880"/>
      <c r="F86" s="880"/>
      <c r="G86" s="880"/>
      <c r="H86" s="881"/>
      <c r="I86" s="882"/>
      <c r="J86" s="880"/>
      <c r="K86" s="880"/>
      <c r="L86" s="880"/>
      <c r="M86" s="881"/>
      <c r="N86" s="885"/>
      <c r="O86" s="848"/>
      <c r="P86" s="684" t="s">
        <v>591</v>
      </c>
      <c r="Q86" s="848"/>
      <c r="R86" s="848"/>
      <c r="S86" s="683" t="s">
        <v>590</v>
      </c>
      <c r="T86" s="848"/>
      <c r="U86" s="848"/>
      <c r="V86" s="684" t="s">
        <v>591</v>
      </c>
      <c r="W86" s="848"/>
      <c r="X86" s="848"/>
      <c r="Y86" s="683" t="s">
        <v>590</v>
      </c>
      <c r="Z86" s="852">
        <f t="shared" si="7"/>
        <v>0</v>
      </c>
      <c r="AA86" s="853"/>
      <c r="AB86" s="684" t="s">
        <v>591</v>
      </c>
      <c r="AC86" s="853">
        <f t="shared" si="8"/>
        <v>0</v>
      </c>
      <c r="AD86" s="853"/>
      <c r="AE86" s="683" t="s">
        <v>590</v>
      </c>
      <c r="AF86" s="849"/>
      <c r="AG86" s="850"/>
      <c r="AH86" s="682"/>
      <c r="AI86" s="681"/>
      <c r="AJ86" s="680" t="s">
        <v>591</v>
      </c>
      <c r="AK86" s="681"/>
      <c r="AL86" s="680" t="s">
        <v>599</v>
      </c>
      <c r="AM86" s="681"/>
      <c r="AN86" s="680" t="s">
        <v>598</v>
      </c>
      <c r="AO86" s="680"/>
      <c r="AP86" s="679"/>
      <c r="AQ86" s="720"/>
      <c r="AR86" s="720"/>
      <c r="AU86" s="678">
        <f t="shared" si="11"/>
        <v>0</v>
      </c>
      <c r="AV86" s="678"/>
    </row>
    <row r="87" spans="1:48" ht="13.15" hidden="1" customHeight="1">
      <c r="A87" s="668">
        <v>60</v>
      </c>
      <c r="B87" s="878"/>
      <c r="C87" s="880"/>
      <c r="D87" s="880"/>
      <c r="E87" s="880"/>
      <c r="F87" s="880"/>
      <c r="G87" s="880"/>
      <c r="H87" s="881"/>
      <c r="I87" s="882"/>
      <c r="J87" s="880"/>
      <c r="K87" s="880"/>
      <c r="L87" s="880"/>
      <c r="M87" s="881"/>
      <c r="N87" s="885"/>
      <c r="O87" s="848"/>
      <c r="P87" s="684" t="s">
        <v>591</v>
      </c>
      <c r="Q87" s="848"/>
      <c r="R87" s="848"/>
      <c r="S87" s="683" t="s">
        <v>590</v>
      </c>
      <c r="T87" s="883"/>
      <c r="U87" s="883"/>
      <c r="V87" s="684" t="s">
        <v>591</v>
      </c>
      <c r="W87" s="848"/>
      <c r="X87" s="848"/>
      <c r="Y87" s="683" t="s">
        <v>590</v>
      </c>
      <c r="Z87" s="852">
        <f t="shared" si="7"/>
        <v>0</v>
      </c>
      <c r="AA87" s="853"/>
      <c r="AB87" s="684" t="s">
        <v>591</v>
      </c>
      <c r="AC87" s="853">
        <f t="shared" si="8"/>
        <v>0</v>
      </c>
      <c r="AD87" s="853"/>
      <c r="AE87" s="683" t="s">
        <v>590</v>
      </c>
      <c r="AF87" s="849"/>
      <c r="AG87" s="850"/>
      <c r="AH87" s="682"/>
      <c r="AI87" s="681"/>
      <c r="AJ87" s="680" t="s">
        <v>591</v>
      </c>
      <c r="AK87" s="681"/>
      <c r="AL87" s="680" t="s">
        <v>599</v>
      </c>
      <c r="AM87" s="681"/>
      <c r="AN87" s="680" t="s">
        <v>598</v>
      </c>
      <c r="AO87" s="680"/>
      <c r="AP87" s="679"/>
      <c r="AQ87" s="720"/>
      <c r="AR87" s="720"/>
      <c r="AU87" s="678">
        <f t="shared" si="11"/>
        <v>0</v>
      </c>
      <c r="AV87" s="678"/>
    </row>
    <row r="88" spans="1:48">
      <c r="B88" s="878"/>
      <c r="C88" s="893" t="s">
        <v>597</v>
      </c>
      <c r="D88" s="826"/>
      <c r="E88" s="826"/>
      <c r="F88" s="826"/>
      <c r="G88" s="826"/>
      <c r="H88" s="827"/>
      <c r="I88" s="859" t="s">
        <v>596</v>
      </c>
      <c r="J88" s="860"/>
      <c r="K88" s="677"/>
      <c r="L88" s="677"/>
      <c r="M88" s="676"/>
      <c r="N88" s="896"/>
      <c r="O88" s="897"/>
      <c r="P88" s="897"/>
      <c r="Q88" s="897"/>
      <c r="R88" s="897"/>
      <c r="S88" s="898"/>
      <c r="T88" s="905"/>
      <c r="U88" s="905"/>
      <c r="V88" s="905"/>
      <c r="W88" s="905"/>
      <c r="X88" s="905"/>
      <c r="Y88" s="906"/>
      <c r="Z88" s="861" t="s">
        <v>595</v>
      </c>
      <c r="AA88" s="862"/>
      <c r="AB88" s="675"/>
      <c r="AC88" s="675"/>
      <c r="AD88" s="675"/>
      <c r="AE88" s="674"/>
      <c r="AF88" s="871" t="s">
        <v>594</v>
      </c>
      <c r="AG88" s="872"/>
      <c r="AH88" s="867" t="s">
        <v>593</v>
      </c>
      <c r="AI88" s="867"/>
      <c r="AJ88" s="867"/>
      <c r="AK88" s="867"/>
      <c r="AL88" s="867"/>
      <c r="AM88" s="867"/>
      <c r="AN88" s="867"/>
      <c r="AO88" s="867"/>
      <c r="AP88" s="868"/>
      <c r="AQ88" s="721"/>
      <c r="AR88" s="721"/>
      <c r="AU88" s="673">
        <f>SUM(AU8:AU77)</f>
        <v>0</v>
      </c>
      <c r="AV88" s="672">
        <f>SUM(AV8:AV87)</f>
        <v>0</v>
      </c>
    </row>
    <row r="89" spans="1:48" ht="15" thickBot="1">
      <c r="B89" s="878"/>
      <c r="C89" s="894"/>
      <c r="D89" s="844"/>
      <c r="E89" s="844"/>
      <c r="F89" s="844"/>
      <c r="G89" s="844"/>
      <c r="H89" s="845"/>
      <c r="I89" s="910">
        <f>COUNTA(C8:H77)</f>
        <v>0</v>
      </c>
      <c r="J89" s="911"/>
      <c r="K89" s="911"/>
      <c r="L89" s="911"/>
      <c r="M89" s="912"/>
      <c r="N89" s="899"/>
      <c r="O89" s="900"/>
      <c r="P89" s="900"/>
      <c r="Q89" s="900"/>
      <c r="R89" s="900"/>
      <c r="S89" s="901"/>
      <c r="T89" s="856"/>
      <c r="U89" s="856"/>
      <c r="V89" s="856"/>
      <c r="W89" s="856"/>
      <c r="X89" s="856"/>
      <c r="Y89" s="907"/>
      <c r="Z89" s="910">
        <f>SUM(Z8:AA77)+QUOTIENT(SUM(AC8:AD77),12)</f>
        <v>0</v>
      </c>
      <c r="AA89" s="911"/>
      <c r="AC89" s="911">
        <f>MOD(SUM(AC8:AD77),12)</f>
        <v>0</v>
      </c>
      <c r="AD89" s="911"/>
      <c r="AE89" s="671"/>
      <c r="AF89" s="670"/>
      <c r="AG89" s="669"/>
      <c r="AH89" s="869" t="s">
        <v>592</v>
      </c>
      <c r="AI89" s="869"/>
      <c r="AJ89" s="869"/>
      <c r="AK89" s="869"/>
      <c r="AL89" s="869"/>
      <c r="AM89" s="869"/>
      <c r="AN89" s="869"/>
      <c r="AO89" s="869"/>
      <c r="AP89" s="870"/>
      <c r="AQ89" s="721"/>
      <c r="AR89" s="721"/>
    </row>
    <row r="90" spans="1:48" ht="15" thickTop="1">
      <c r="B90" s="878"/>
      <c r="C90" s="894"/>
      <c r="D90" s="844"/>
      <c r="E90" s="844"/>
      <c r="F90" s="844"/>
      <c r="G90" s="844"/>
      <c r="H90" s="845"/>
      <c r="I90" s="910"/>
      <c r="J90" s="911"/>
      <c r="K90" s="911"/>
      <c r="L90" s="911"/>
      <c r="M90" s="912"/>
      <c r="N90" s="899"/>
      <c r="O90" s="900"/>
      <c r="P90" s="900"/>
      <c r="Q90" s="900"/>
      <c r="R90" s="900"/>
      <c r="S90" s="901"/>
      <c r="T90" s="856"/>
      <c r="U90" s="856"/>
      <c r="V90" s="856"/>
      <c r="W90" s="856"/>
      <c r="X90" s="856"/>
      <c r="Y90" s="907"/>
      <c r="Z90" s="910"/>
      <c r="AA90" s="911"/>
      <c r="AB90" s="668" t="s">
        <v>591</v>
      </c>
      <c r="AC90" s="911"/>
      <c r="AD90" s="911"/>
      <c r="AE90" s="668" t="s">
        <v>590</v>
      </c>
      <c r="AF90" s="863">
        <f>IF(I89=0,0,QUOTIENT((Z89*12+AC89)/I89,12)+IF(MOD((Z89*12+AC89)/I89,12)&gt;=6,1,0))</f>
        <v>0</v>
      </c>
      <c r="AG90" s="864"/>
      <c r="AH90" s="864"/>
      <c r="AI90" s="864"/>
      <c r="AJ90" s="864"/>
      <c r="AK90" s="864"/>
      <c r="AL90" s="864"/>
      <c r="AM90" s="864"/>
      <c r="AN90" s="864"/>
      <c r="AO90" s="864"/>
      <c r="AP90" s="667"/>
      <c r="AQ90" s="722"/>
      <c r="AR90" s="722"/>
      <c r="AU90" s="856">
        <f>+IF(AND(AF90&gt;=0,AF90&lt;11),AF90+2,IF(AF90=11,AF90+1,12))</f>
        <v>2</v>
      </c>
    </row>
    <row r="91" spans="1:48" ht="13.9" customHeight="1" thickBot="1">
      <c r="B91" s="879"/>
      <c r="C91" s="895"/>
      <c r="D91" s="828"/>
      <c r="E91" s="828"/>
      <c r="F91" s="828"/>
      <c r="G91" s="828"/>
      <c r="H91" s="829"/>
      <c r="I91" s="913" t="s">
        <v>583</v>
      </c>
      <c r="J91" s="914"/>
      <c r="K91" s="914"/>
      <c r="L91" s="914"/>
      <c r="M91" s="915"/>
      <c r="N91" s="902"/>
      <c r="O91" s="903"/>
      <c r="P91" s="903"/>
      <c r="Q91" s="903"/>
      <c r="R91" s="903"/>
      <c r="S91" s="904"/>
      <c r="T91" s="908"/>
      <c r="U91" s="908"/>
      <c r="V91" s="908"/>
      <c r="W91" s="908"/>
      <c r="X91" s="908"/>
      <c r="Y91" s="909"/>
      <c r="Z91" s="666"/>
      <c r="AA91" s="665"/>
      <c r="AB91" s="665"/>
      <c r="AC91" s="665"/>
      <c r="AD91" s="665"/>
      <c r="AE91" s="665"/>
      <c r="AF91" s="865"/>
      <c r="AG91" s="866"/>
      <c r="AH91" s="866"/>
      <c r="AI91" s="866"/>
      <c r="AJ91" s="866"/>
      <c r="AK91" s="866"/>
      <c r="AL91" s="866"/>
      <c r="AM91" s="866"/>
      <c r="AN91" s="866"/>
      <c r="AO91" s="866"/>
      <c r="AP91" s="664" t="s">
        <v>589</v>
      </c>
      <c r="AQ91" s="723"/>
      <c r="AR91" s="723"/>
      <c r="AU91" s="856"/>
    </row>
    <row r="92" spans="1:48">
      <c r="B92" s="663" t="s">
        <v>588</v>
      </c>
    </row>
    <row r="93" spans="1:48" ht="6" customHeight="1">
      <c r="B93" s="644"/>
    </row>
    <row r="94" spans="1:48">
      <c r="B94" s="875" t="s">
        <v>587</v>
      </c>
      <c r="C94" s="876"/>
      <c r="D94" s="876"/>
      <c r="E94" s="876"/>
      <c r="F94" s="876"/>
      <c r="G94" s="876"/>
      <c r="H94" s="876"/>
      <c r="I94" s="876"/>
      <c r="J94" s="876"/>
      <c r="K94" s="876"/>
      <c r="L94" s="876"/>
      <c r="M94" s="876"/>
      <c r="N94" s="876"/>
      <c r="O94" s="876"/>
      <c r="P94" s="876"/>
      <c r="Q94" s="876"/>
      <c r="R94" s="876"/>
      <c r="S94" s="876"/>
      <c r="T94" s="876"/>
      <c r="U94" s="876"/>
      <c r="V94" s="876"/>
      <c r="W94" s="876"/>
      <c r="X94" s="876"/>
      <c r="Y94" s="876"/>
      <c r="Z94" s="876"/>
      <c r="AA94" s="876"/>
      <c r="AB94" s="876"/>
      <c r="AC94" s="876"/>
      <c r="AD94" s="876"/>
      <c r="AE94" s="876"/>
      <c r="AF94" s="876"/>
      <c r="AG94" s="876"/>
      <c r="AH94" s="876"/>
      <c r="AI94" s="876"/>
      <c r="AJ94" s="876"/>
      <c r="AK94" s="876"/>
      <c r="AL94" s="876"/>
      <c r="AM94" s="876"/>
      <c r="AN94" s="876"/>
      <c r="AO94" s="876"/>
    </row>
    <row r="95" spans="1:48">
      <c r="B95" s="876"/>
      <c r="C95" s="876"/>
      <c r="D95" s="876"/>
      <c r="E95" s="876"/>
      <c r="F95" s="876"/>
      <c r="G95" s="876"/>
      <c r="H95" s="876"/>
      <c r="I95" s="876"/>
      <c r="J95" s="876"/>
      <c r="K95" s="876"/>
      <c r="L95" s="876"/>
      <c r="M95" s="876"/>
      <c r="N95" s="876"/>
      <c r="O95" s="876"/>
      <c r="P95" s="876"/>
      <c r="Q95" s="876"/>
      <c r="R95" s="876"/>
      <c r="S95" s="876"/>
      <c r="T95" s="876"/>
      <c r="U95" s="876"/>
      <c r="V95" s="876"/>
      <c r="W95" s="876"/>
      <c r="X95" s="876"/>
      <c r="Y95" s="876"/>
      <c r="Z95" s="876"/>
      <c r="AA95" s="876"/>
      <c r="AB95" s="876"/>
      <c r="AC95" s="876"/>
      <c r="AD95" s="876"/>
      <c r="AE95" s="876"/>
      <c r="AF95" s="876"/>
      <c r="AG95" s="876"/>
      <c r="AH95" s="876"/>
      <c r="AI95" s="876"/>
      <c r="AJ95" s="876"/>
      <c r="AK95" s="876"/>
      <c r="AL95" s="876"/>
      <c r="AM95" s="876"/>
      <c r="AN95" s="876"/>
      <c r="AO95" s="876"/>
    </row>
    <row r="96" spans="1:48">
      <c r="B96" s="876"/>
      <c r="C96" s="876"/>
      <c r="D96" s="876"/>
      <c r="E96" s="876"/>
      <c r="F96" s="876"/>
      <c r="G96" s="876"/>
      <c r="H96" s="876"/>
      <c r="I96" s="876"/>
      <c r="J96" s="876"/>
      <c r="K96" s="876"/>
      <c r="L96" s="876"/>
      <c r="M96" s="876"/>
      <c r="N96" s="876"/>
      <c r="O96" s="876"/>
      <c r="P96" s="876"/>
      <c r="Q96" s="876"/>
      <c r="R96" s="876"/>
      <c r="S96" s="876"/>
      <c r="T96" s="876"/>
      <c r="U96" s="876"/>
      <c r="V96" s="876"/>
      <c r="W96" s="876"/>
      <c r="X96" s="876"/>
      <c r="Y96" s="876"/>
      <c r="Z96" s="876"/>
      <c r="AA96" s="876"/>
      <c r="AB96" s="876"/>
      <c r="AC96" s="876"/>
      <c r="AD96" s="876"/>
      <c r="AE96" s="876"/>
      <c r="AF96" s="876"/>
      <c r="AG96" s="876"/>
      <c r="AH96" s="876"/>
      <c r="AI96" s="876"/>
      <c r="AJ96" s="876"/>
      <c r="AK96" s="876"/>
      <c r="AL96" s="876"/>
      <c r="AM96" s="876"/>
      <c r="AN96" s="876"/>
      <c r="AO96" s="876"/>
    </row>
    <row r="97" spans="2:48">
      <c r="B97" s="876"/>
      <c r="C97" s="876"/>
      <c r="D97" s="876"/>
      <c r="E97" s="876"/>
      <c r="F97" s="876"/>
      <c r="G97" s="876"/>
      <c r="H97" s="876"/>
      <c r="I97" s="876"/>
      <c r="J97" s="876"/>
      <c r="K97" s="876"/>
      <c r="L97" s="876"/>
      <c r="M97" s="876"/>
      <c r="N97" s="876"/>
      <c r="O97" s="876"/>
      <c r="P97" s="876"/>
      <c r="Q97" s="876"/>
      <c r="R97" s="876"/>
      <c r="S97" s="876"/>
      <c r="T97" s="876"/>
      <c r="U97" s="876"/>
      <c r="V97" s="876"/>
      <c r="W97" s="876"/>
      <c r="X97" s="876"/>
      <c r="Y97" s="876"/>
      <c r="Z97" s="876"/>
      <c r="AA97" s="876"/>
      <c r="AB97" s="876"/>
      <c r="AC97" s="876"/>
      <c r="AD97" s="876"/>
      <c r="AE97" s="876"/>
      <c r="AF97" s="876"/>
      <c r="AG97" s="876"/>
      <c r="AH97" s="876"/>
      <c r="AI97" s="876"/>
      <c r="AJ97" s="876"/>
      <c r="AK97" s="876"/>
      <c r="AL97" s="876"/>
      <c r="AM97" s="876"/>
      <c r="AN97" s="876"/>
      <c r="AO97" s="876"/>
      <c r="AV97" s="645"/>
    </row>
    <row r="98" spans="2:48">
      <c r="B98" s="876"/>
      <c r="C98" s="876"/>
      <c r="D98" s="876"/>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876"/>
      <c r="AK98" s="876"/>
      <c r="AL98" s="876"/>
      <c r="AM98" s="876"/>
      <c r="AN98" s="876"/>
      <c r="AO98" s="876"/>
      <c r="AV98" s="641"/>
    </row>
    <row r="99" spans="2:48" ht="6" customHeight="1"/>
    <row r="100" spans="2:48" ht="28.9" customHeight="1">
      <c r="B100" s="662"/>
      <c r="C100" s="661"/>
      <c r="D100" s="661"/>
      <c r="E100" s="661"/>
      <c r="F100" s="661"/>
      <c r="G100" s="661"/>
      <c r="H100" s="661"/>
      <c r="I100" s="661"/>
      <c r="J100" s="661"/>
      <c r="K100" s="661"/>
      <c r="L100" s="661"/>
      <c r="M100" s="661"/>
      <c r="N100" s="661"/>
      <c r="O100" s="661"/>
      <c r="P100" s="661"/>
      <c r="Q100" s="661"/>
      <c r="R100" s="661"/>
      <c r="S100" s="661"/>
      <c r="T100" s="661"/>
      <c r="U100" s="661"/>
      <c r="V100" s="661"/>
      <c r="W100" s="661"/>
      <c r="X100" s="661"/>
      <c r="Y100" s="661"/>
      <c r="Z100" s="661"/>
      <c r="AA100" s="661"/>
      <c r="AB100" s="661"/>
      <c r="AC100" s="660"/>
    </row>
    <row r="101" spans="2:48" ht="18" customHeight="1">
      <c r="B101" s="656" t="s">
        <v>586</v>
      </c>
      <c r="AC101" s="655"/>
      <c r="AE101" s="657"/>
      <c r="AF101" s="657"/>
      <c r="AG101" s="657"/>
      <c r="AH101" s="657"/>
      <c r="AI101" s="657"/>
      <c r="AJ101" s="657"/>
      <c r="AK101" s="657"/>
      <c r="AL101" s="657"/>
      <c r="AM101" s="657"/>
      <c r="AN101" s="657"/>
      <c r="AO101" s="657"/>
      <c r="AP101" s="657"/>
      <c r="AQ101" s="657"/>
      <c r="AR101" s="657"/>
      <c r="AV101" s="641"/>
    </row>
    <row r="102" spans="2:48" ht="4.9000000000000004" customHeight="1" thickBot="1">
      <c r="B102" s="656"/>
      <c r="AC102" s="655"/>
      <c r="AE102" s="659"/>
      <c r="AF102" s="659"/>
      <c r="AG102" s="659"/>
      <c r="AH102" s="659"/>
      <c r="AI102" s="658"/>
      <c r="AJ102" s="658"/>
      <c r="AK102" s="658"/>
      <c r="AL102" s="658"/>
      <c r="AM102" s="658"/>
      <c r="AN102" s="658"/>
      <c r="AO102" s="658"/>
      <c r="AP102" s="658"/>
      <c r="AQ102" s="658"/>
      <c r="AR102" s="658"/>
      <c r="AV102" s="641"/>
    </row>
    <row r="103" spans="2:48" ht="18" customHeight="1" thickBot="1">
      <c r="B103" s="656"/>
      <c r="C103" s="857" t="s">
        <v>585</v>
      </c>
      <c r="D103" s="857"/>
      <c r="E103" s="857"/>
      <c r="F103" s="857"/>
      <c r="G103" s="857"/>
      <c r="H103" s="857"/>
      <c r="I103" s="857"/>
      <c r="J103" s="857"/>
      <c r="K103" s="858"/>
      <c r="L103" s="873">
        <f>AU88</f>
        <v>0</v>
      </c>
      <c r="M103" s="874"/>
      <c r="N103" s="641" t="s">
        <v>583</v>
      </c>
      <c r="O103" s="643"/>
      <c r="Q103" s="642"/>
      <c r="R103" s="642"/>
      <c r="W103" s="642"/>
      <c r="X103" s="642"/>
      <c r="AC103" s="655"/>
      <c r="AE103" s="657"/>
      <c r="AF103" s="657"/>
      <c r="AG103" s="657"/>
      <c r="AH103" s="657"/>
      <c r="AI103" s="657"/>
      <c r="AJ103" s="657"/>
      <c r="AK103" s="657"/>
      <c r="AL103" s="657"/>
      <c r="AM103" s="657"/>
      <c r="AN103" s="657"/>
      <c r="AO103" s="657"/>
      <c r="AP103" s="657"/>
      <c r="AQ103" s="657"/>
      <c r="AR103" s="657"/>
      <c r="AV103" s="641"/>
    </row>
    <row r="104" spans="2:48" ht="18" customHeight="1">
      <c r="B104" s="656"/>
      <c r="D104" s="643" t="s">
        <v>633</v>
      </c>
      <c r="Q104" s="642"/>
      <c r="R104" s="642"/>
      <c r="W104" s="642"/>
      <c r="X104" s="642"/>
      <c r="AC104" s="655"/>
      <c r="AE104" s="657"/>
      <c r="AF104" s="657"/>
      <c r="AG104" s="657"/>
      <c r="AH104" s="657"/>
      <c r="AI104" s="657"/>
      <c r="AJ104" s="657"/>
      <c r="AK104" s="657"/>
      <c r="AL104" s="657"/>
      <c r="AM104" s="657"/>
      <c r="AN104" s="657"/>
      <c r="AO104" s="657"/>
      <c r="AP104" s="657"/>
      <c r="AQ104" s="657"/>
      <c r="AR104" s="657"/>
      <c r="AV104" s="641"/>
    </row>
    <row r="105" spans="2:48" ht="4.9000000000000004" customHeight="1" thickBot="1">
      <c r="B105" s="656"/>
      <c r="D105" s="643"/>
      <c r="Q105" s="642"/>
      <c r="R105" s="642"/>
      <c r="W105" s="642"/>
      <c r="X105" s="642"/>
      <c r="AC105" s="655"/>
      <c r="AE105" s="654"/>
      <c r="AF105" s="654"/>
      <c r="AG105" s="654"/>
      <c r="AH105" s="654"/>
      <c r="AI105" s="653"/>
      <c r="AJ105" s="653"/>
      <c r="AK105" s="653"/>
      <c r="AL105" s="653"/>
      <c r="AM105" s="653"/>
      <c r="AN105" s="653"/>
      <c r="AO105" s="653"/>
      <c r="AP105" s="653"/>
      <c r="AQ105" s="717"/>
      <c r="AR105" s="717"/>
      <c r="AV105" s="641"/>
    </row>
    <row r="106" spans="2:48" ht="17.100000000000001" customHeight="1" thickBot="1">
      <c r="B106" s="652"/>
      <c r="C106" s="857" t="s">
        <v>584</v>
      </c>
      <c r="D106" s="857"/>
      <c r="E106" s="857"/>
      <c r="F106" s="857"/>
      <c r="G106" s="857"/>
      <c r="H106" s="857"/>
      <c r="I106" s="857"/>
      <c r="J106" s="857"/>
      <c r="K106" s="858"/>
      <c r="L106" s="873">
        <f>AV88</f>
        <v>0</v>
      </c>
      <c r="M106" s="874"/>
      <c r="N106" s="641" t="s">
        <v>583</v>
      </c>
      <c r="O106" s="643"/>
      <c r="P106" s="643"/>
      <c r="Q106" s="643"/>
      <c r="R106" s="643"/>
      <c r="S106" s="643"/>
      <c r="T106" s="643"/>
      <c r="U106" s="643"/>
      <c r="V106" s="643"/>
      <c r="W106" s="643"/>
      <c r="AC106" s="651"/>
      <c r="AD106" s="645"/>
      <c r="AE106" s="645"/>
      <c r="AF106" s="645"/>
      <c r="AG106" s="645"/>
      <c r="AH106" s="645"/>
      <c r="AI106" s="644"/>
      <c r="AJ106" s="644"/>
      <c r="AK106" s="644"/>
      <c r="AL106" s="644"/>
      <c r="AM106" s="644"/>
      <c r="AN106" s="644"/>
      <c r="AO106" s="644"/>
      <c r="AP106" s="644"/>
      <c r="AQ106" s="718"/>
      <c r="AR106" s="718"/>
    </row>
    <row r="107" spans="2:48" ht="4.9000000000000004" customHeight="1">
      <c r="B107" s="650"/>
      <c r="C107" s="649"/>
      <c r="D107" s="649"/>
      <c r="E107" s="649"/>
      <c r="F107" s="649"/>
      <c r="G107" s="649"/>
      <c r="H107" s="649"/>
      <c r="I107" s="649"/>
      <c r="J107" s="649"/>
      <c r="K107" s="649"/>
      <c r="L107" s="649"/>
      <c r="M107" s="649"/>
      <c r="N107" s="649"/>
      <c r="O107" s="649"/>
      <c r="P107" s="649"/>
      <c r="Q107" s="649"/>
      <c r="R107" s="649"/>
      <c r="S107" s="649"/>
      <c r="T107" s="649"/>
      <c r="U107" s="649"/>
      <c r="V107" s="649"/>
      <c r="W107" s="649"/>
      <c r="X107" s="648"/>
      <c r="Y107" s="648"/>
      <c r="Z107" s="647"/>
      <c r="AA107" s="648"/>
      <c r="AB107" s="647"/>
      <c r="AC107" s="646"/>
      <c r="AD107" s="645"/>
      <c r="AE107" s="645"/>
      <c r="AF107" s="645"/>
      <c r="AG107" s="645"/>
      <c r="AH107" s="645"/>
      <c r="AI107" s="644"/>
      <c r="AJ107" s="644"/>
      <c r="AK107" s="644"/>
      <c r="AL107" s="644"/>
      <c r="AM107" s="644"/>
      <c r="AN107" s="644"/>
      <c r="AO107" s="644"/>
      <c r="AP107" s="644"/>
      <c r="AQ107" s="718"/>
      <c r="AR107" s="718"/>
    </row>
    <row r="108" spans="2:48" ht="8.65" customHeight="1">
      <c r="B108" s="644"/>
      <c r="Z108" s="645"/>
      <c r="AA108" s="645"/>
      <c r="AB108" s="645"/>
      <c r="AC108" s="645"/>
      <c r="AD108" s="645"/>
      <c r="AE108" s="644"/>
      <c r="AF108" s="644"/>
      <c r="AG108" s="644"/>
      <c r="AH108" s="644"/>
      <c r="AI108" s="644"/>
      <c r="AJ108" s="644"/>
      <c r="AK108" s="644"/>
      <c r="AL108" s="644"/>
      <c r="AN108" s="644"/>
      <c r="AO108" s="644"/>
    </row>
    <row r="109" spans="2:48" ht="15" customHeight="1">
      <c r="C109" s="643" t="s">
        <v>582</v>
      </c>
    </row>
    <row r="110" spans="2:48" ht="15" customHeight="1">
      <c r="C110" s="643" t="s">
        <v>581</v>
      </c>
    </row>
    <row r="111" spans="2:48" ht="15" customHeight="1">
      <c r="C111" s="643" t="s">
        <v>580</v>
      </c>
    </row>
    <row r="112" spans="2:48" ht="15" customHeight="1">
      <c r="C112" s="643" t="s">
        <v>579</v>
      </c>
    </row>
    <row r="113" spans="2:48" ht="15" customHeight="1">
      <c r="C113" s="643" t="s">
        <v>578</v>
      </c>
    </row>
    <row r="114" spans="2:48" ht="15" customHeight="1">
      <c r="C114" s="643" t="s">
        <v>577</v>
      </c>
    </row>
    <row r="115" spans="2:48" ht="15" customHeight="1">
      <c r="C115" s="643" t="s">
        <v>576</v>
      </c>
    </row>
    <row r="116" spans="2:48" ht="15" customHeight="1">
      <c r="C116" s="643" t="s">
        <v>575</v>
      </c>
    </row>
    <row r="117" spans="2:48" ht="15" customHeight="1">
      <c r="C117" s="643" t="s">
        <v>574</v>
      </c>
    </row>
    <row r="118" spans="2:48" ht="15" customHeight="1">
      <c r="C118" s="643" t="s">
        <v>573</v>
      </c>
    </row>
    <row r="119" spans="2:48" ht="15" customHeight="1">
      <c r="C119" s="643" t="s">
        <v>572</v>
      </c>
    </row>
    <row r="120" spans="2:48" ht="15" customHeight="1">
      <c r="C120" s="643" t="s">
        <v>571</v>
      </c>
    </row>
    <row r="121" spans="2:48" ht="15" customHeight="1">
      <c r="C121" s="643" t="s">
        <v>570</v>
      </c>
    </row>
    <row r="122" spans="2:48" ht="15" customHeight="1">
      <c r="C122" s="643" t="s">
        <v>569</v>
      </c>
    </row>
    <row r="123" spans="2:48" ht="15" customHeight="1">
      <c r="C123" s="643" t="s">
        <v>568</v>
      </c>
    </row>
    <row r="124" spans="2:48" s="713" customFormat="1" ht="15" customHeight="1">
      <c r="C124" s="643" t="s">
        <v>621</v>
      </c>
      <c r="AQ124" s="719"/>
      <c r="AR124" s="719"/>
      <c r="AU124" s="714"/>
      <c r="AV124" s="714"/>
    </row>
    <row r="125" spans="2:48" ht="15" customHeight="1">
      <c r="C125" s="643" t="s">
        <v>567</v>
      </c>
    </row>
    <row r="126" spans="2:48" ht="15" customHeight="1">
      <c r="B126" s="641" t="s">
        <v>565</v>
      </c>
    </row>
    <row r="127" spans="2:48" ht="15" customHeight="1">
      <c r="B127" s="641" t="s">
        <v>564</v>
      </c>
    </row>
    <row r="128" spans="2:48" ht="15" customHeight="1">
      <c r="B128" s="641" t="s">
        <v>566</v>
      </c>
    </row>
    <row r="129" spans="2:2">
      <c r="B129" s="641" t="s">
        <v>565</v>
      </c>
    </row>
    <row r="130" spans="2:2">
      <c r="B130" s="641" t="s">
        <v>564</v>
      </c>
    </row>
    <row r="132" spans="2:2">
      <c r="B132" s="641" t="s">
        <v>563</v>
      </c>
    </row>
    <row r="133" spans="2:2">
      <c r="B133" s="641" t="s">
        <v>562</v>
      </c>
    </row>
    <row r="134" spans="2:2">
      <c r="B134" s="641" t="s">
        <v>561</v>
      </c>
    </row>
    <row r="135" spans="2:2">
      <c r="B135" s="641" t="s">
        <v>332</v>
      </c>
    </row>
    <row r="136" spans="2:2">
      <c r="B136" s="641" t="s">
        <v>560</v>
      </c>
    </row>
    <row r="137" spans="2:2">
      <c r="B137" s="641" t="s">
        <v>559</v>
      </c>
    </row>
    <row r="138" spans="2:2">
      <c r="B138" s="641" t="s">
        <v>558</v>
      </c>
    </row>
    <row r="141" spans="2:2">
      <c r="B141" s="719" t="s">
        <v>625</v>
      </c>
    </row>
  </sheetData>
  <mergeCells count="972">
    <mergeCell ref="I47:M47"/>
    <mergeCell ref="AF49:AG49"/>
    <mergeCell ref="Z48:AA48"/>
    <mergeCell ref="AC48:AD48"/>
    <mergeCell ref="AF48:AG48"/>
    <mergeCell ref="Z49:AA49"/>
    <mergeCell ref="N49:O49"/>
    <mergeCell ref="Q49:R49"/>
    <mergeCell ref="T49:U49"/>
    <mergeCell ref="W49:X49"/>
    <mergeCell ref="AC49:AD49"/>
    <mergeCell ref="Z46:AA46"/>
    <mergeCell ref="AC46:AD46"/>
    <mergeCell ref="AF46:AG46"/>
    <mergeCell ref="N48:O48"/>
    <mergeCell ref="Q48:R48"/>
    <mergeCell ref="T48:U48"/>
    <mergeCell ref="W48:X48"/>
    <mergeCell ref="N47:O47"/>
    <mergeCell ref="Q47:R47"/>
    <mergeCell ref="T47:U47"/>
    <mergeCell ref="W47:X47"/>
    <mergeCell ref="AF47:AG47"/>
    <mergeCell ref="Z47:AA47"/>
    <mergeCell ref="AC47:AD47"/>
    <mergeCell ref="AF45:AG45"/>
    <mergeCell ref="C44:H44"/>
    <mergeCell ref="I44:M44"/>
    <mergeCell ref="N44:O44"/>
    <mergeCell ref="Q44:R44"/>
    <mergeCell ref="T44:U44"/>
    <mergeCell ref="W44:X44"/>
    <mergeCell ref="Z44:AA44"/>
    <mergeCell ref="AC44:AD44"/>
    <mergeCell ref="AF44:AG44"/>
    <mergeCell ref="C45:H45"/>
    <mergeCell ref="I45:M45"/>
    <mergeCell ref="N45:O45"/>
    <mergeCell ref="Q45:R45"/>
    <mergeCell ref="T45:U45"/>
    <mergeCell ref="W45:X45"/>
    <mergeCell ref="Z45:AA45"/>
    <mergeCell ref="AC45:AD45"/>
    <mergeCell ref="C15:H15"/>
    <mergeCell ref="C16:H16"/>
    <mergeCell ref="C17:H17"/>
    <mergeCell ref="C13:H13"/>
    <mergeCell ref="AF42:AG42"/>
    <mergeCell ref="C43:H43"/>
    <mergeCell ref="I43:M43"/>
    <mergeCell ref="N43:O43"/>
    <mergeCell ref="Q43:R43"/>
    <mergeCell ref="T43:U43"/>
    <mergeCell ref="W43:X43"/>
    <mergeCell ref="Z43:AA43"/>
    <mergeCell ref="AC43:AD43"/>
    <mergeCell ref="AF43:AG43"/>
    <mergeCell ref="Z42:AA42"/>
    <mergeCell ref="T42:U42"/>
    <mergeCell ref="W42:X42"/>
    <mergeCell ref="N16:O16"/>
    <mergeCell ref="Q16:R16"/>
    <mergeCell ref="N15:O15"/>
    <mergeCell ref="Q15:R15"/>
    <mergeCell ref="Z26:AA26"/>
    <mergeCell ref="Z24:AA24"/>
    <mergeCell ref="C24:H24"/>
    <mergeCell ref="I24:M24"/>
    <mergeCell ref="T13:U13"/>
    <mergeCell ref="Z20:AA20"/>
    <mergeCell ref="Z14:AA14"/>
    <mergeCell ref="Z15:AA15"/>
    <mergeCell ref="W13:X13"/>
    <mergeCell ref="Z13:AA13"/>
    <mergeCell ref="T14:U14"/>
    <mergeCell ref="W14:X14"/>
    <mergeCell ref="Z17:AA17"/>
    <mergeCell ref="T17:U17"/>
    <mergeCell ref="W17:X17"/>
    <mergeCell ref="T16:U16"/>
    <mergeCell ref="N19:O19"/>
    <mergeCell ref="N23:O23"/>
    <mergeCell ref="Q23:R23"/>
    <mergeCell ref="Z19:AA19"/>
    <mergeCell ref="C14:H14"/>
    <mergeCell ref="I14:M14"/>
    <mergeCell ref="N14:O14"/>
    <mergeCell ref="Q14:R14"/>
    <mergeCell ref="AF11:AG11"/>
    <mergeCell ref="C12:H12"/>
    <mergeCell ref="AK10:AL10"/>
    <mergeCell ref="C10:H10"/>
    <mergeCell ref="I10:M10"/>
    <mergeCell ref="N10:O10"/>
    <mergeCell ref="Q10:R10"/>
    <mergeCell ref="Z11:AA11"/>
    <mergeCell ref="AC11:AD11"/>
    <mergeCell ref="C11:H11"/>
    <mergeCell ref="I11:M11"/>
    <mergeCell ref="N11:O11"/>
    <mergeCell ref="Q11:R11"/>
    <mergeCell ref="T11:U11"/>
    <mergeCell ref="W11:X11"/>
    <mergeCell ref="I12:M12"/>
    <mergeCell ref="N12:O12"/>
    <mergeCell ref="Q12:R12"/>
    <mergeCell ref="T12:U12"/>
    <mergeCell ref="W12:X12"/>
    <mergeCell ref="AP3:AP4"/>
    <mergeCell ref="AM3:AM4"/>
    <mergeCell ref="AF8:AG8"/>
    <mergeCell ref="W9:X9"/>
    <mergeCell ref="Z9:AA9"/>
    <mergeCell ref="AC9:AD9"/>
    <mergeCell ref="AF9:AG9"/>
    <mergeCell ref="AK8:AL8"/>
    <mergeCell ref="AK9:AL9"/>
    <mergeCell ref="AF5:AP7"/>
    <mergeCell ref="AK3:AL4"/>
    <mergeCell ref="AN3:AO4"/>
    <mergeCell ref="AN8:AO8"/>
    <mergeCell ref="AN9:AO9"/>
    <mergeCell ref="AH8:AI8"/>
    <mergeCell ref="AH9:AI9"/>
    <mergeCell ref="Z12:AA12"/>
    <mergeCell ref="I13:M13"/>
    <mergeCell ref="N13:O13"/>
    <mergeCell ref="Q13:R13"/>
    <mergeCell ref="I15:M15"/>
    <mergeCell ref="Q17:R17"/>
    <mergeCell ref="I16:M16"/>
    <mergeCell ref="AH3:AI4"/>
    <mergeCell ref="AJ3:AJ4"/>
    <mergeCell ref="N9:O9"/>
    <mergeCell ref="Q9:R9"/>
    <mergeCell ref="T9:U9"/>
    <mergeCell ref="I5:M7"/>
    <mergeCell ref="N5:S7"/>
    <mergeCell ref="B3:G4"/>
    <mergeCell ref="AC8:AD8"/>
    <mergeCell ref="W10:X10"/>
    <mergeCell ref="Z10:AA10"/>
    <mergeCell ref="AC10:AD10"/>
    <mergeCell ref="Z5:AE7"/>
    <mergeCell ref="C8:H8"/>
    <mergeCell ref="W8:X8"/>
    <mergeCell ref="H3:M4"/>
    <mergeCell ref="N3:S4"/>
    <mergeCell ref="C86:H86"/>
    <mergeCell ref="I86:M86"/>
    <mergeCell ref="N86:O86"/>
    <mergeCell ref="Q86:R86"/>
    <mergeCell ref="C87:H87"/>
    <mergeCell ref="I87:M87"/>
    <mergeCell ref="N87:O87"/>
    <mergeCell ref="Q87:R87"/>
    <mergeCell ref="C85:H85"/>
    <mergeCell ref="C60:H60"/>
    <mergeCell ref="I60:M60"/>
    <mergeCell ref="N60:O60"/>
    <mergeCell ref="T65:U65"/>
    <mergeCell ref="C66:H66"/>
    <mergeCell ref="I66:M66"/>
    <mergeCell ref="N66:O66"/>
    <mergeCell ref="Q60:R60"/>
    <mergeCell ref="C63:H63"/>
    <mergeCell ref="C62:H62"/>
    <mergeCell ref="I62:M62"/>
    <mergeCell ref="N62:O62"/>
    <mergeCell ref="Q62:R62"/>
    <mergeCell ref="T64:U64"/>
    <mergeCell ref="C61:H61"/>
    <mergeCell ref="I61:M61"/>
    <mergeCell ref="N61:O61"/>
    <mergeCell ref="C65:H65"/>
    <mergeCell ref="I65:M65"/>
    <mergeCell ref="N65:O65"/>
    <mergeCell ref="Q65:R65"/>
    <mergeCell ref="Q66:R66"/>
    <mergeCell ref="C64:H64"/>
    <mergeCell ref="I64:M64"/>
    <mergeCell ref="N64:O64"/>
    <mergeCell ref="Q64:R64"/>
    <mergeCell ref="Z89:AA90"/>
    <mergeCell ref="Z61:AA61"/>
    <mergeCell ref="W66:X66"/>
    <mergeCell ref="I82:M82"/>
    <mergeCell ref="N82:O82"/>
    <mergeCell ref="Q82:R82"/>
    <mergeCell ref="T82:U82"/>
    <mergeCell ref="W82:X82"/>
    <mergeCell ref="Z82:AA82"/>
    <mergeCell ref="I68:M68"/>
    <mergeCell ref="N68:O68"/>
    <mergeCell ref="Q68:R68"/>
    <mergeCell ref="T68:U68"/>
    <mergeCell ref="W68:X68"/>
    <mergeCell ref="Q79:R79"/>
    <mergeCell ref="T79:U79"/>
    <mergeCell ref="N78:O78"/>
    <mergeCell ref="Q78:R78"/>
    <mergeCell ref="T75:U75"/>
    <mergeCell ref="T78:U78"/>
    <mergeCell ref="N72:O72"/>
    <mergeCell ref="Q72:R72"/>
    <mergeCell ref="T66:U66"/>
    <mergeCell ref="N88:S91"/>
    <mergeCell ref="T88:Y91"/>
    <mergeCell ref="I89:M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C84:H84"/>
    <mergeCell ref="I84:M84"/>
    <mergeCell ref="C88:H91"/>
    <mergeCell ref="C82:H82"/>
    <mergeCell ref="I56:M56"/>
    <mergeCell ref="N56:O56"/>
    <mergeCell ref="Q56:R56"/>
    <mergeCell ref="T57:U57"/>
    <mergeCell ref="T59:U59"/>
    <mergeCell ref="W60:X60"/>
    <mergeCell ref="C58:H58"/>
    <mergeCell ref="I58:M58"/>
    <mergeCell ref="N58:O58"/>
    <mergeCell ref="Q58:R58"/>
    <mergeCell ref="T58:U58"/>
    <mergeCell ref="W58:X58"/>
    <mergeCell ref="W59:X59"/>
    <mergeCell ref="N57:O57"/>
    <mergeCell ref="Q57:R57"/>
    <mergeCell ref="C57:H57"/>
    <mergeCell ref="W57:X57"/>
    <mergeCell ref="C56:H56"/>
    <mergeCell ref="I57:M57"/>
    <mergeCell ref="T60:U60"/>
    <mergeCell ref="C59:H59"/>
    <mergeCell ref="I59:M59"/>
    <mergeCell ref="Q59:R59"/>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C53:H53"/>
    <mergeCell ref="I53:M53"/>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C46:H46"/>
    <mergeCell ref="C55:H55"/>
    <mergeCell ref="I41:M41"/>
    <mergeCell ref="C47:H47"/>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C39:H39"/>
    <mergeCell ref="I39:M39"/>
    <mergeCell ref="I46:M46"/>
    <mergeCell ref="N46:O46"/>
    <mergeCell ref="W26:X26"/>
    <mergeCell ref="W19:X19"/>
    <mergeCell ref="C27:H27"/>
    <mergeCell ref="I27:M27"/>
    <mergeCell ref="N27:O27"/>
    <mergeCell ref="Q27:R27"/>
    <mergeCell ref="T27:U27"/>
    <mergeCell ref="W27:X27"/>
    <mergeCell ref="N21:O21"/>
    <mergeCell ref="Q21:R21"/>
    <mergeCell ref="T21:U21"/>
    <mergeCell ref="Q19:R19"/>
    <mergeCell ref="T19:U19"/>
    <mergeCell ref="Q24:R24"/>
    <mergeCell ref="T24:U24"/>
    <mergeCell ref="W24:X24"/>
    <mergeCell ref="C20:H20"/>
    <mergeCell ref="N20:O20"/>
    <mergeCell ref="Q20:R20"/>
    <mergeCell ref="T20:U20"/>
    <mergeCell ref="C21:H21"/>
    <mergeCell ref="I21:M21"/>
    <mergeCell ref="C23:H23"/>
    <mergeCell ref="I23:M23"/>
    <mergeCell ref="W52:X52"/>
    <mergeCell ref="Z54:AA54"/>
    <mergeCell ref="T15:U15"/>
    <mergeCell ref="W15:X15"/>
    <mergeCell ref="AF15:AG15"/>
    <mergeCell ref="I18:M18"/>
    <mergeCell ref="N18:O18"/>
    <mergeCell ref="Q18:R18"/>
    <mergeCell ref="T18:U18"/>
    <mergeCell ref="W18:X18"/>
    <mergeCell ref="Z18:AA18"/>
    <mergeCell ref="N17:O17"/>
    <mergeCell ref="W16:X16"/>
    <mergeCell ref="Z16:AA16"/>
    <mergeCell ref="AC16:AD16"/>
    <mergeCell ref="AF16:AG16"/>
    <mergeCell ref="AC17:AD17"/>
    <mergeCell ref="AC18:AD18"/>
    <mergeCell ref="AF18:AG18"/>
    <mergeCell ref="N54:O54"/>
    <mergeCell ref="N26:O26"/>
    <mergeCell ref="Q26:R26"/>
    <mergeCell ref="Z55:AA55"/>
    <mergeCell ref="AC55:AD55"/>
    <mergeCell ref="Z56:AA56"/>
    <mergeCell ref="T26:U26"/>
    <mergeCell ref="Z23:AA23"/>
    <mergeCell ref="AF62:AG62"/>
    <mergeCell ref="Z51:AA51"/>
    <mergeCell ref="AC51:AD51"/>
    <mergeCell ref="AC56:AD56"/>
    <mergeCell ref="Z52:AA52"/>
    <mergeCell ref="Z62:AA62"/>
    <mergeCell ref="Z39:AA39"/>
    <mergeCell ref="Z58:AA58"/>
    <mergeCell ref="AF58:AG58"/>
    <mergeCell ref="Z50:AA50"/>
    <mergeCell ref="AC50:AD50"/>
    <mergeCell ref="AF40:AG40"/>
    <mergeCell ref="AC42:AD42"/>
    <mergeCell ref="AF50:AG50"/>
    <mergeCell ref="AF51:AG51"/>
    <mergeCell ref="AF52:AG52"/>
    <mergeCell ref="AF53:AG53"/>
    <mergeCell ref="AF54:AG54"/>
    <mergeCell ref="AC53:AD53"/>
    <mergeCell ref="AF39:AG39"/>
    <mergeCell ref="AF22:AG22"/>
    <mergeCell ref="AF24:AG24"/>
    <mergeCell ref="AC41:AD41"/>
    <mergeCell ref="AF41:AG41"/>
    <mergeCell ref="AF21:AG21"/>
    <mergeCell ref="W20:X20"/>
    <mergeCell ref="W25:X25"/>
    <mergeCell ref="Z25:AA25"/>
    <mergeCell ref="W30:X30"/>
    <mergeCell ref="Z30:AA30"/>
    <mergeCell ref="AC30:AD30"/>
    <mergeCell ref="T50:U50"/>
    <mergeCell ref="W21:X21"/>
    <mergeCell ref="T23:U23"/>
    <mergeCell ref="W23:X23"/>
    <mergeCell ref="W32:X32"/>
    <mergeCell ref="T56:U56"/>
    <mergeCell ref="W56:X56"/>
    <mergeCell ref="N55:O55"/>
    <mergeCell ref="Q55:R55"/>
    <mergeCell ref="T55:U55"/>
    <mergeCell ref="W55:X55"/>
    <mergeCell ref="Q46:R46"/>
    <mergeCell ref="T46:U46"/>
    <mergeCell ref="W46:X46"/>
    <mergeCell ref="C77:H77"/>
    <mergeCell ref="T81:U81"/>
    <mergeCell ref="W81:X81"/>
    <mergeCell ref="W75:X75"/>
    <mergeCell ref="I78:M78"/>
    <mergeCell ref="W78:X78"/>
    <mergeCell ref="C71:H71"/>
    <mergeCell ref="I71:M71"/>
    <mergeCell ref="N71:O71"/>
    <mergeCell ref="T71:U71"/>
    <mergeCell ref="C73:H73"/>
    <mergeCell ref="I73:M73"/>
    <mergeCell ref="Q71:R71"/>
    <mergeCell ref="N73:O73"/>
    <mergeCell ref="Q73:R73"/>
    <mergeCell ref="C75:H75"/>
    <mergeCell ref="I75:M75"/>
    <mergeCell ref="C74:H74"/>
    <mergeCell ref="C72:H72"/>
    <mergeCell ref="I72:M72"/>
    <mergeCell ref="I74:M74"/>
    <mergeCell ref="N74:O74"/>
    <mergeCell ref="Q74:R74"/>
    <mergeCell ref="T72:U72"/>
    <mergeCell ref="W72:X72"/>
    <mergeCell ref="Z72:AA72"/>
    <mergeCell ref="N77:O77"/>
    <mergeCell ref="I85:M85"/>
    <mergeCell ref="N85:O85"/>
    <mergeCell ref="Q85:R85"/>
    <mergeCell ref="T85:U85"/>
    <mergeCell ref="W85:X85"/>
    <mergeCell ref="I77:M77"/>
    <mergeCell ref="N84:O84"/>
    <mergeCell ref="Q84:R84"/>
    <mergeCell ref="T84:U84"/>
    <mergeCell ref="W84:X84"/>
    <mergeCell ref="T73:U73"/>
    <mergeCell ref="W73:X73"/>
    <mergeCell ref="AC73:AD73"/>
    <mergeCell ref="Q83:R83"/>
    <mergeCell ref="N83:O83"/>
    <mergeCell ref="T83:U83"/>
    <mergeCell ref="Z83:AA83"/>
    <mergeCell ref="AC83:AD83"/>
    <mergeCell ref="AF83:AG83"/>
    <mergeCell ref="AC81:AD81"/>
    <mergeCell ref="Z81:AA81"/>
    <mergeCell ref="AF80:AG80"/>
    <mergeCell ref="AF78:AG78"/>
    <mergeCell ref="W80:X80"/>
    <mergeCell ref="AF81:AG81"/>
    <mergeCell ref="AK39:AL39"/>
    <mergeCell ref="AK40:AL40"/>
    <mergeCell ref="AK41:AL41"/>
    <mergeCell ref="AK42:AL42"/>
    <mergeCell ref="AK45:AL45"/>
    <mergeCell ref="C80:H80"/>
    <mergeCell ref="I80:M80"/>
    <mergeCell ref="N80:O80"/>
    <mergeCell ref="Q80:R80"/>
    <mergeCell ref="W74:X74"/>
    <mergeCell ref="AC74:AD74"/>
    <mergeCell ref="T74:U74"/>
    <mergeCell ref="C78:H78"/>
    <mergeCell ref="N75:O75"/>
    <mergeCell ref="Q75:R75"/>
    <mergeCell ref="Z80:AA80"/>
    <mergeCell ref="AC80:AD80"/>
    <mergeCell ref="Z77:AA77"/>
    <mergeCell ref="AC77:AD77"/>
    <mergeCell ref="Z76:AA76"/>
    <mergeCell ref="W79:X79"/>
    <mergeCell ref="T80:U80"/>
    <mergeCell ref="AC72:AD72"/>
    <mergeCell ref="Z73:AA73"/>
    <mergeCell ref="AK36:AL36"/>
    <mergeCell ref="AH71:AI71"/>
    <mergeCell ref="Z68:AA68"/>
    <mergeCell ref="AC68:AD68"/>
    <mergeCell ref="AH70:AI70"/>
    <mergeCell ref="AK71:AL71"/>
    <mergeCell ref="W65:X65"/>
    <mergeCell ref="AK35:AL35"/>
    <mergeCell ref="AK27:AL27"/>
    <mergeCell ref="AF65:AG65"/>
    <mergeCell ref="Z53:AA53"/>
    <mergeCell ref="AC52:AD52"/>
    <mergeCell ref="Z40:AA40"/>
    <mergeCell ref="AC40:AD40"/>
    <mergeCell ref="Z41:AA41"/>
    <mergeCell ref="Z36:AA36"/>
    <mergeCell ref="AC36:AD36"/>
    <mergeCell ref="AC39:AD39"/>
    <mergeCell ref="Z34:AA34"/>
    <mergeCell ref="AC34:AD34"/>
    <mergeCell ref="AC54:AD54"/>
    <mergeCell ref="AK38:AL38"/>
    <mergeCell ref="AK46:AL46"/>
    <mergeCell ref="AK47:AL47"/>
    <mergeCell ref="AN31:AO31"/>
    <mergeCell ref="AH57:AI57"/>
    <mergeCell ref="AK65:AL65"/>
    <mergeCell ref="AK66:AL66"/>
    <mergeCell ref="AH27:AI27"/>
    <mergeCell ref="AH36:AI36"/>
    <mergeCell ref="AN33:AO33"/>
    <mergeCell ref="AN49:AO49"/>
    <mergeCell ref="AN50:AO50"/>
    <mergeCell ref="AN51:AO51"/>
    <mergeCell ref="AH28:AI28"/>
    <mergeCell ref="AK28:AL28"/>
    <mergeCell ref="AH44:AI44"/>
    <mergeCell ref="AH45:AI45"/>
    <mergeCell ref="AH37:AI37"/>
    <mergeCell ref="AK37:AL37"/>
    <mergeCell ref="AH39:AI39"/>
    <mergeCell ref="AH40:AI40"/>
    <mergeCell ref="AH41:AI41"/>
    <mergeCell ref="AH42:AI42"/>
    <mergeCell ref="AK30:AL30"/>
    <mergeCell ref="AK31:AL31"/>
    <mergeCell ref="AH51:AI51"/>
    <mergeCell ref="AK33:AL33"/>
    <mergeCell ref="AK61:AL61"/>
    <mergeCell ref="AN58:AO58"/>
    <mergeCell ref="AN59:AO59"/>
    <mergeCell ref="AN46:AO46"/>
    <mergeCell ref="AN47:AO47"/>
    <mergeCell ref="AN48:AO48"/>
    <mergeCell ref="AK48:AL48"/>
    <mergeCell ref="AK49:AL49"/>
    <mergeCell ref="AK50:AL50"/>
    <mergeCell ref="AN27:AO27"/>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N45:AO45"/>
    <mergeCell ref="AN66:AO66"/>
    <mergeCell ref="AN52:AO52"/>
    <mergeCell ref="AN53:AO53"/>
    <mergeCell ref="AN54:AO54"/>
    <mergeCell ref="AN60:AO60"/>
    <mergeCell ref="AN61:AO61"/>
    <mergeCell ref="AN62:AO62"/>
    <mergeCell ref="T87:U87"/>
    <mergeCell ref="AK75:AL75"/>
    <mergeCell ref="AC82:AD82"/>
    <mergeCell ref="W86:X86"/>
    <mergeCell ref="Z86:AA86"/>
    <mergeCell ref="AH38:AI38"/>
    <mergeCell ref="AH54:AI54"/>
    <mergeCell ref="AH55:AI55"/>
    <mergeCell ref="AC86:AD86"/>
    <mergeCell ref="AH77:AI77"/>
    <mergeCell ref="AH73:AI73"/>
    <mergeCell ref="AH65:AI65"/>
    <mergeCell ref="AH66:AI66"/>
    <mergeCell ref="AF68:AG68"/>
    <mergeCell ref="AH43:AI43"/>
    <mergeCell ref="AF55:AG55"/>
    <mergeCell ref="AF56:AG56"/>
    <mergeCell ref="AF57:AG57"/>
    <mergeCell ref="AF69:AG69"/>
    <mergeCell ref="AF59:AG59"/>
    <mergeCell ref="AF60:AG60"/>
    <mergeCell ref="AF61:AG61"/>
    <mergeCell ref="AK58:AL58"/>
    <mergeCell ref="AH59:AI59"/>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86:U86"/>
    <mergeCell ref="AN77:AO77"/>
    <mergeCell ref="AN71:AO71"/>
    <mergeCell ref="AN38:AO38"/>
    <mergeCell ref="AN28:AO28"/>
    <mergeCell ref="T25:U25"/>
    <mergeCell ref="N24:O24"/>
    <mergeCell ref="L106:M106"/>
    <mergeCell ref="AU90:AU91"/>
    <mergeCell ref="AH72:AI72"/>
    <mergeCell ref="AN64:AO64"/>
    <mergeCell ref="AN65:AO65"/>
    <mergeCell ref="AK55:AL55"/>
    <mergeCell ref="AK57:AL57"/>
    <mergeCell ref="AK29:AL29"/>
    <mergeCell ref="AH31:AI31"/>
    <mergeCell ref="AH56:AI56"/>
    <mergeCell ref="AN35:AO35"/>
    <mergeCell ref="AN29:AO29"/>
    <mergeCell ref="AN32:AO32"/>
    <mergeCell ref="AN36:AO36"/>
    <mergeCell ref="AK63:AL63"/>
    <mergeCell ref="AK43:AL43"/>
    <mergeCell ref="AK44:AL44"/>
    <mergeCell ref="AK52:AL52"/>
    <mergeCell ref="AK56:AL56"/>
    <mergeCell ref="AK51:AL51"/>
    <mergeCell ref="AK62:AL62"/>
    <mergeCell ref="AK53:AL53"/>
    <mergeCell ref="AK54:AL54"/>
    <mergeCell ref="AK59:AL59"/>
    <mergeCell ref="AK60:AL60"/>
    <mergeCell ref="AN63:AO63"/>
    <mergeCell ref="AF63:AG63"/>
    <mergeCell ref="AF86:AG86"/>
    <mergeCell ref="Z79:AA79"/>
    <mergeCell ref="AC79:AD79"/>
    <mergeCell ref="AF79:AG79"/>
    <mergeCell ref="Z78:AA78"/>
    <mergeCell ref="AC78:AD78"/>
    <mergeCell ref="AC65:AD65"/>
    <mergeCell ref="Z65:AA65"/>
    <mergeCell ref="AF66:AG66"/>
    <mergeCell ref="Z84:AA84"/>
    <mergeCell ref="AF73:AG73"/>
    <mergeCell ref="AF74:AG74"/>
    <mergeCell ref="AF77:AG77"/>
    <mergeCell ref="AF67:AG67"/>
    <mergeCell ref="AC84:AD84"/>
    <mergeCell ref="AF84:AG84"/>
    <mergeCell ref="AF71:AG71"/>
    <mergeCell ref="AF76:AG76"/>
    <mergeCell ref="Z69:AA69"/>
    <mergeCell ref="AC66:AD66"/>
    <mergeCell ref="AN68:AO68"/>
    <mergeCell ref="AC70:AD70"/>
    <mergeCell ref="AF70:AG70"/>
    <mergeCell ref="AK70:AL70"/>
    <mergeCell ref="AN70:AO70"/>
    <mergeCell ref="Z87:AA87"/>
    <mergeCell ref="AC87:AD87"/>
    <mergeCell ref="AF87:AG87"/>
    <mergeCell ref="Z85:AA85"/>
    <mergeCell ref="AC85:AD85"/>
    <mergeCell ref="AF85:AG85"/>
    <mergeCell ref="AN75:AO75"/>
    <mergeCell ref="AN76:AO76"/>
    <mergeCell ref="AN72:AO72"/>
    <mergeCell ref="AK72:AL72"/>
    <mergeCell ref="AK73:AL73"/>
    <mergeCell ref="AK74:AL74"/>
    <mergeCell ref="AH74:AI74"/>
    <mergeCell ref="Z75:AA75"/>
    <mergeCell ref="AC75:AD75"/>
    <mergeCell ref="AF75:AG75"/>
    <mergeCell ref="Z74:AA74"/>
    <mergeCell ref="W87:X87"/>
    <mergeCell ref="AF64:AG64"/>
    <mergeCell ref="AK64:AL64"/>
    <mergeCell ref="AH76:AI76"/>
    <mergeCell ref="AH67:AI67"/>
    <mergeCell ref="AK67:AL67"/>
    <mergeCell ref="AH69:AI69"/>
    <mergeCell ref="AK69:AL69"/>
    <mergeCell ref="AH68:AI68"/>
    <mergeCell ref="AK68:AL68"/>
    <mergeCell ref="W83:X83"/>
    <mergeCell ref="AF82:AG82"/>
    <mergeCell ref="AK76:AL76"/>
    <mergeCell ref="AK77:AL77"/>
    <mergeCell ref="AF72:AG72"/>
    <mergeCell ref="AH75:AI75"/>
    <mergeCell ref="W64:X64"/>
    <mergeCell ref="W71:X71"/>
    <mergeCell ref="AC67:AD67"/>
    <mergeCell ref="Z66:AA66"/>
    <mergeCell ref="Z71:AA71"/>
    <mergeCell ref="AC71:AD71"/>
    <mergeCell ref="AC69:AD69"/>
    <mergeCell ref="AC76:AD76"/>
    <mergeCell ref="AH63:AI63"/>
    <mergeCell ref="AH64:AI64"/>
    <mergeCell ref="AH60:AI60"/>
    <mergeCell ref="AH61:AI61"/>
    <mergeCell ref="AH62:AI62"/>
    <mergeCell ref="AH58:AI58"/>
    <mergeCell ref="AH10:AI10"/>
    <mergeCell ref="AH11:AI11"/>
    <mergeCell ref="AH12:AI12"/>
    <mergeCell ref="AH13:AI13"/>
    <mergeCell ref="AH24:AI24"/>
    <mergeCell ref="AH33:AI33"/>
    <mergeCell ref="AH20:AI20"/>
    <mergeCell ref="AH21:AI21"/>
    <mergeCell ref="AH19:AI19"/>
    <mergeCell ref="AH29:AI29"/>
    <mergeCell ref="AH30:AI30"/>
    <mergeCell ref="AH46:AI46"/>
    <mergeCell ref="AH52:AI52"/>
    <mergeCell ref="AH53:AI53"/>
    <mergeCell ref="AH47:AI47"/>
    <mergeCell ref="AH48:AI48"/>
    <mergeCell ref="AH49:AI49"/>
    <mergeCell ref="AH50:AI50"/>
    <mergeCell ref="AK19:AL19"/>
    <mergeCell ref="AN10:AO10"/>
    <mergeCell ref="AN11:AO11"/>
    <mergeCell ref="AN12:AO12"/>
    <mergeCell ref="AN13:AO13"/>
    <mergeCell ref="AK18:AL18"/>
    <mergeCell ref="AK20:AL20"/>
    <mergeCell ref="AK21:AL21"/>
    <mergeCell ref="AK22:AL22"/>
    <mergeCell ref="AK16:AL16"/>
    <mergeCell ref="AK17:AL17"/>
    <mergeCell ref="AK11:AL11"/>
    <mergeCell ref="AK12:AL12"/>
    <mergeCell ref="AK13:AL13"/>
    <mergeCell ref="AK14:AL14"/>
    <mergeCell ref="AK15:AL15"/>
    <mergeCell ref="AN14:AO14"/>
    <mergeCell ref="AN15:AO15"/>
    <mergeCell ref="AN16:AO16"/>
    <mergeCell ref="AN17:AO17"/>
    <mergeCell ref="AN18:AO18"/>
    <mergeCell ref="AN19:AO19"/>
    <mergeCell ref="AN20:AO20"/>
    <mergeCell ref="AC20:AD20"/>
    <mergeCell ref="AF20:AG20"/>
    <mergeCell ref="AC21:AD21"/>
    <mergeCell ref="B1:AP1"/>
    <mergeCell ref="T10:U10"/>
    <mergeCell ref="T5:Y7"/>
    <mergeCell ref="T3:Y4"/>
    <mergeCell ref="Z21:AA21"/>
    <mergeCell ref="AF10:AG10"/>
    <mergeCell ref="Z3:AE4"/>
    <mergeCell ref="AF3:AG4"/>
    <mergeCell ref="C9:H9"/>
    <mergeCell ref="I9:M9"/>
    <mergeCell ref="Z8:AA8"/>
    <mergeCell ref="I8:M8"/>
    <mergeCell ref="N8:O8"/>
    <mergeCell ref="Q8:R8"/>
    <mergeCell ref="T8:U8"/>
    <mergeCell ref="C5:H7"/>
    <mergeCell ref="AF19:AG19"/>
    <mergeCell ref="AC12:AD12"/>
    <mergeCell ref="AF12:AG12"/>
    <mergeCell ref="AF14:AG14"/>
    <mergeCell ref="AC19:AD19"/>
    <mergeCell ref="C22:H22"/>
    <mergeCell ref="I22:M22"/>
    <mergeCell ref="N22:O22"/>
    <mergeCell ref="Q22:R22"/>
    <mergeCell ref="T22:U22"/>
    <mergeCell ref="W22:X22"/>
    <mergeCell ref="Z22:AA22"/>
    <mergeCell ref="AC22:AD22"/>
    <mergeCell ref="AH22:AI22"/>
    <mergeCell ref="AC15:AD15"/>
    <mergeCell ref="AH14:AI14"/>
    <mergeCell ref="AH15:AI15"/>
    <mergeCell ref="AH16:AI16"/>
    <mergeCell ref="AH17:AI17"/>
    <mergeCell ref="AH18:AI18"/>
    <mergeCell ref="AF13:AG13"/>
    <mergeCell ref="AC14:AD14"/>
    <mergeCell ref="AC13:AD13"/>
    <mergeCell ref="AF17:AG17"/>
    <mergeCell ref="AN21:AO21"/>
    <mergeCell ref="AN26:AO26"/>
    <mergeCell ref="AC25:AD25"/>
    <mergeCell ref="AF25:AG25"/>
    <mergeCell ref="AH25:AI25"/>
    <mergeCell ref="AK25:AL25"/>
    <mergeCell ref="AN25:AO25"/>
    <mergeCell ref="AF23:AG23"/>
    <mergeCell ref="AH23:AI23"/>
    <mergeCell ref="AK23:AL23"/>
    <mergeCell ref="AN23:AO23"/>
    <mergeCell ref="AK24:AL24"/>
    <mergeCell ref="AN24:AO24"/>
    <mergeCell ref="AF26:AG26"/>
    <mergeCell ref="AH26:AI26"/>
    <mergeCell ref="AC26:AD26"/>
    <mergeCell ref="AC23:AD23"/>
    <mergeCell ref="AN22:AO22"/>
    <mergeCell ref="AC27:AD27"/>
    <mergeCell ref="AF27:AG27"/>
    <mergeCell ref="N28:O28"/>
    <mergeCell ref="Q28:R28"/>
    <mergeCell ref="T28:U28"/>
    <mergeCell ref="W28:X28"/>
    <mergeCell ref="Z28:AA28"/>
    <mergeCell ref="AF29:AG29"/>
    <mergeCell ref="AF30:AG30"/>
    <mergeCell ref="AC28:AD28"/>
    <mergeCell ref="AF28:AG28"/>
    <mergeCell ref="N29:O29"/>
    <mergeCell ref="Q29:R29"/>
    <mergeCell ref="T29:U29"/>
    <mergeCell ref="W29:X29"/>
    <mergeCell ref="Z29:AA29"/>
    <mergeCell ref="AC29:AD29"/>
    <mergeCell ref="Z27:AA27"/>
    <mergeCell ref="C28:H28"/>
    <mergeCell ref="I28:M28"/>
    <mergeCell ref="C31:H31"/>
    <mergeCell ref="I31:M31"/>
    <mergeCell ref="N31:O31"/>
    <mergeCell ref="Q31:R31"/>
    <mergeCell ref="T31:U31"/>
    <mergeCell ref="I32:M32"/>
    <mergeCell ref="N32:O32"/>
    <mergeCell ref="Q32:R32"/>
    <mergeCell ref="T32:U32"/>
    <mergeCell ref="N30:O30"/>
    <mergeCell ref="Q30:R30"/>
    <mergeCell ref="T30:U30"/>
    <mergeCell ref="I29:M29"/>
    <mergeCell ref="W31:X31"/>
    <mergeCell ref="C33:H33"/>
    <mergeCell ref="I33:M33"/>
    <mergeCell ref="N33:O33"/>
    <mergeCell ref="Q33:R33"/>
    <mergeCell ref="T33:U33"/>
    <mergeCell ref="W33:X33"/>
    <mergeCell ref="C34:H34"/>
    <mergeCell ref="I34:M34"/>
    <mergeCell ref="N34:O34"/>
    <mergeCell ref="Q34:R34"/>
    <mergeCell ref="T34:U34"/>
    <mergeCell ref="W34:X34"/>
    <mergeCell ref="C35:H35"/>
    <mergeCell ref="I35:M35"/>
    <mergeCell ref="N35:O35"/>
    <mergeCell ref="Q35:R35"/>
    <mergeCell ref="T35:U35"/>
    <mergeCell ref="W35:X35"/>
    <mergeCell ref="Z35:AA35"/>
    <mergeCell ref="AC35:AD35"/>
    <mergeCell ref="AF35:AG35"/>
    <mergeCell ref="AF38:AG38"/>
    <mergeCell ref="C36:H36"/>
    <mergeCell ref="I36:M36"/>
    <mergeCell ref="N36:O36"/>
    <mergeCell ref="Q36:R36"/>
    <mergeCell ref="T36:U36"/>
    <mergeCell ref="W36:X36"/>
    <mergeCell ref="C37:H37"/>
    <mergeCell ref="I37:M37"/>
    <mergeCell ref="N37:O37"/>
    <mergeCell ref="Q37:R37"/>
    <mergeCell ref="T37:U37"/>
    <mergeCell ref="W37:X37"/>
    <mergeCell ref="C38:H38"/>
    <mergeCell ref="I38:M38"/>
    <mergeCell ref="N38:O38"/>
    <mergeCell ref="Q38:R38"/>
    <mergeCell ref="T38:U38"/>
    <mergeCell ref="W38:X38"/>
    <mergeCell ref="Z38:AA38"/>
    <mergeCell ref="AC38:AD38"/>
    <mergeCell ref="AC58:AD58"/>
    <mergeCell ref="Z57:AA57"/>
    <mergeCell ref="AC57:AD57"/>
    <mergeCell ref="Z64:AA64"/>
    <mergeCell ref="AC64:AD64"/>
    <mergeCell ref="I63:M63"/>
    <mergeCell ref="N63:O63"/>
    <mergeCell ref="Q63:R63"/>
    <mergeCell ref="T63:U63"/>
    <mergeCell ref="W63:X63"/>
    <mergeCell ref="Z63:AA63"/>
    <mergeCell ref="AC62:AD62"/>
    <mergeCell ref="AC63:AD63"/>
    <mergeCell ref="T62:U62"/>
    <mergeCell ref="W62:X62"/>
    <mergeCell ref="Q61:R61"/>
    <mergeCell ref="T61:U61"/>
    <mergeCell ref="AC59:AD59"/>
    <mergeCell ref="Z60:AA60"/>
    <mergeCell ref="AC60:AD60"/>
    <mergeCell ref="AC61:AD61"/>
    <mergeCell ref="Z59:AA59"/>
    <mergeCell ref="W61:X61"/>
    <mergeCell ref="N59:O59"/>
    <mergeCell ref="I67:M67"/>
    <mergeCell ref="N67:O67"/>
    <mergeCell ref="Q67:R67"/>
    <mergeCell ref="T67:U67"/>
    <mergeCell ref="W67:X67"/>
    <mergeCell ref="Z67:AA67"/>
    <mergeCell ref="C70:H70"/>
    <mergeCell ref="I70:M70"/>
    <mergeCell ref="N70:O70"/>
    <mergeCell ref="Q70:R70"/>
    <mergeCell ref="T70:U70"/>
    <mergeCell ref="W70:X70"/>
    <mergeCell ref="Z70:AA70"/>
    <mergeCell ref="C69:H69"/>
    <mergeCell ref="I69:M69"/>
    <mergeCell ref="N69:O69"/>
    <mergeCell ref="Q69:R69"/>
    <mergeCell ref="T69:U69"/>
    <mergeCell ref="W69:X69"/>
    <mergeCell ref="C67:H67"/>
    <mergeCell ref="C68:H68"/>
    <mergeCell ref="AQ3:AR4"/>
    <mergeCell ref="AQ5:AQ7"/>
    <mergeCell ref="AR5:AR7"/>
    <mergeCell ref="AF36:AG36"/>
    <mergeCell ref="AH35:AI35"/>
    <mergeCell ref="Z37:AA37"/>
    <mergeCell ref="AC37:AD37"/>
    <mergeCell ref="AF37:AG37"/>
    <mergeCell ref="AF32:AG32"/>
    <mergeCell ref="AH32:AI32"/>
    <mergeCell ref="AK32:AL32"/>
    <mergeCell ref="AH34:AI34"/>
    <mergeCell ref="AK34:AL34"/>
    <mergeCell ref="AN34:AO34"/>
    <mergeCell ref="Z32:AA32"/>
    <mergeCell ref="AF34:AG34"/>
    <mergeCell ref="Z31:AA31"/>
    <mergeCell ref="AC31:AD31"/>
    <mergeCell ref="AF31:AG31"/>
    <mergeCell ref="Z33:AA33"/>
    <mergeCell ref="AC33:AD33"/>
    <mergeCell ref="AF33:AG33"/>
    <mergeCell ref="AC32:AD32"/>
    <mergeCell ref="AK26:AL26"/>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CFB24302-CB24-45FE-9E1E-868AB8A3D7E0}">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1D73A-9740-42D6-970A-DE2831860DAF}">
  <sheetPr>
    <pageSetUpPr fitToPage="1"/>
  </sheetPr>
  <dimension ref="A1:J28"/>
  <sheetViews>
    <sheetView showGridLines="0" view="pageBreakPreview" zoomScale="85" zoomScaleNormal="100" zoomScaleSheetLayoutView="85" workbookViewId="0">
      <selection activeCell="K47" sqref="K47"/>
    </sheetView>
  </sheetViews>
  <sheetFormatPr defaultRowHeight="18.75"/>
  <cols>
    <col min="1" max="2" width="3.375" style="316" customWidth="1"/>
    <col min="3" max="3" width="16.875" style="316" bestFit="1" customWidth="1"/>
    <col min="4" max="4" width="21" style="316" customWidth="1"/>
    <col min="5" max="10" width="9" style="316"/>
  </cols>
  <sheetData>
    <row r="1" spans="1:5" s="316" customFormat="1" ht="13.5">
      <c r="A1" s="316" t="s">
        <v>198</v>
      </c>
    </row>
    <row r="2" spans="1:5" s="316" customFormat="1" ht="13.5">
      <c r="B2" s="317" t="s">
        <v>199</v>
      </c>
    </row>
    <row r="3" spans="1:5" s="316" customFormat="1" ht="13.5"/>
    <row r="4" spans="1:5" s="318" customFormat="1" ht="24.75" customHeight="1">
      <c r="B4" s="318" t="s">
        <v>200</v>
      </c>
    </row>
    <row r="5" spans="1:5" s="318" customFormat="1" ht="24.75" customHeight="1">
      <c r="C5" s="319" t="s">
        <v>201</v>
      </c>
      <c r="D5" s="320" t="e">
        <f>加算率a</f>
        <v>#N/A</v>
      </c>
    </row>
    <row r="6" spans="1:5" s="318" customFormat="1" ht="24.75" customHeight="1">
      <c r="C6" s="319" t="s">
        <v>202</v>
      </c>
      <c r="D6" s="320" t="e">
        <f>加算率b</f>
        <v>#N/A</v>
      </c>
    </row>
    <row r="7" spans="1:5" s="316" customFormat="1" ht="13.5"/>
    <row r="8" spans="1:5" s="318" customFormat="1" ht="24.75" customHeight="1">
      <c r="B8" s="318" t="s">
        <v>203</v>
      </c>
    </row>
    <row r="9" spans="1:5" s="318" customFormat="1" ht="24.75" customHeight="1">
      <c r="C9" s="319" t="s">
        <v>66</v>
      </c>
      <c r="D9" s="321" t="e">
        <f>'2_区分12加算額計算表'!$D$32</f>
        <v>#N/A</v>
      </c>
    </row>
    <row r="10" spans="1:5" s="318" customFormat="1" ht="24.75" customHeight="1">
      <c r="C10" s="319" t="s">
        <v>74</v>
      </c>
      <c r="D10" s="321" t="e">
        <f>ROUNDDOWN(D9*実施月数,-3)</f>
        <v>#N/A</v>
      </c>
      <c r="E10" s="327" t="s">
        <v>544</v>
      </c>
    </row>
    <row r="11" spans="1:5" s="316" customFormat="1" ht="13.5"/>
    <row r="12" spans="1:5" s="318" customFormat="1" ht="24.75" customHeight="1">
      <c r="B12" s="318" t="s">
        <v>204</v>
      </c>
    </row>
    <row r="13" spans="1:5" s="318" customFormat="1" ht="24.75" customHeight="1">
      <c r="C13" s="319" t="s">
        <v>66</v>
      </c>
      <c r="D13" s="321" t="e">
        <f>'2_区分12加算額計算表'!$D$33</f>
        <v>#N/A</v>
      </c>
    </row>
    <row r="14" spans="1:5" s="318" customFormat="1" ht="24.75" customHeight="1">
      <c r="C14" s="319" t="s">
        <v>74</v>
      </c>
      <c r="D14" s="321" t="e">
        <f>ROUNDDOWN(D13*実施月数,-3)</f>
        <v>#N/A</v>
      </c>
      <c r="E14" s="327" t="s">
        <v>544</v>
      </c>
    </row>
    <row r="15" spans="1:5" s="316" customFormat="1" ht="13.5"/>
    <row r="16" spans="1:5" s="318" customFormat="1" ht="24.75" customHeight="1">
      <c r="B16" s="318" t="s">
        <v>205</v>
      </c>
    </row>
    <row r="17" spans="1:5" s="318" customFormat="1" ht="24.75" customHeight="1">
      <c r="C17" s="319" t="s">
        <v>206</v>
      </c>
      <c r="D17" s="322" t="str">
        <f>IF('3_区分3計算表'!$I$27="","実人数を入力してください",MIN('3_区分3計算表'!$H$27:$I$27))</f>
        <v>実人数を入力してください</v>
      </c>
    </row>
    <row r="18" spans="1:5" s="318" customFormat="1" ht="24.75" customHeight="1">
      <c r="C18" s="319" t="s">
        <v>207</v>
      </c>
      <c r="D18" s="322" t="str">
        <f>IF('3_区分3計算表'!$I$28="","実人数を入力してください",MIN('3_区分3計算表'!$H$28:$I$28))</f>
        <v>実人数を入力してください</v>
      </c>
    </row>
    <row r="19" spans="1:5" s="318" customFormat="1" ht="24.75" customHeight="1">
      <c r="C19" s="319" t="s">
        <v>66</v>
      </c>
      <c r="D19" s="321">
        <f>'3_区分3計算表'!$H$33</f>
        <v>0</v>
      </c>
    </row>
    <row r="20" spans="1:5" s="318" customFormat="1" ht="24.75" customHeight="1">
      <c r="C20" s="319" t="s">
        <v>74</v>
      </c>
      <c r="D20" s="321">
        <f>ROUNDDOWN(D19*実施月数,-3)</f>
        <v>0</v>
      </c>
      <c r="E20" s="327" t="s">
        <v>545</v>
      </c>
    </row>
    <row r="21" spans="1:5" s="316" customFormat="1" ht="13.5"/>
    <row r="22" spans="1:5" s="316" customFormat="1">
      <c r="A22" s="317" t="str">
        <f>IF('1_児童数計算表'!$M$3="","・施設・事業所名がブランクになっています。（児童数計算表）","")</f>
        <v/>
      </c>
      <c r="B22" s="708" t="s">
        <v>615</v>
      </c>
      <c r="C22" s="708"/>
      <c r="D22" s="708"/>
    </row>
    <row r="23" spans="1:5" s="316" customFormat="1">
      <c r="B23" s="708"/>
      <c r="C23" s="709" t="s">
        <v>616</v>
      </c>
      <c r="D23" s="710">
        <f>IF(SUM(処遇改善等加算に係る経験年数算定表!L103+処遇改善等加算に係る経験年数算定表!L106)&gt;0,SUM(処遇改善等加算に係る経験年数算定表!L103+処遇改善等加算に係る経験年数算定表!L106)-D17,0)</f>
        <v>0</v>
      </c>
    </row>
    <row r="24" spans="1:5">
      <c r="B24" s="708"/>
      <c r="C24" s="711" t="s">
        <v>617</v>
      </c>
      <c r="D24" s="710">
        <f>処遇改善等加算に係る経験年数算定表!L106</f>
        <v>0</v>
      </c>
    </row>
    <row r="25" spans="1:5">
      <c r="B25" s="708"/>
      <c r="C25" s="709" t="s">
        <v>66</v>
      </c>
      <c r="D25" s="712">
        <f>D23*40000</f>
        <v>0</v>
      </c>
    </row>
    <row r="26" spans="1:5">
      <c r="B26" s="708"/>
      <c r="C26" s="709" t="s">
        <v>74</v>
      </c>
      <c r="D26" s="712">
        <f>ROUNDDOWN(D25*実施月数,-3)</f>
        <v>0</v>
      </c>
    </row>
    <row r="28" spans="1:5">
      <c r="A28" s="317" t="str">
        <f>IF(OR('3_区分3計算表'!$I$27="",'3_区分3計算表'!$I$28=""),"・区分3計算表の加算算定対象人数の実人数にブランクがあります。","")</f>
        <v>・区分3計算表の加算算定対象人数の実人数にブランクがあります。</v>
      </c>
    </row>
  </sheetData>
  <phoneticPr fontId="4"/>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01DD-F5EF-4689-8196-E913EF5D2A31}">
  <sheetPr>
    <pageSetUpPr fitToPage="1"/>
  </sheetPr>
  <dimension ref="B1:AQ54"/>
  <sheetViews>
    <sheetView showGridLines="0" view="pageBreakPreview" zoomScale="85" zoomScaleNormal="100" zoomScaleSheetLayoutView="85" workbookViewId="0">
      <selection activeCell="O7" sqref="O7:AG9"/>
    </sheetView>
  </sheetViews>
  <sheetFormatPr defaultColWidth="9" defaultRowHeight="18" customHeight="1"/>
  <cols>
    <col min="1" max="1" width="2" style="460" customWidth="1"/>
    <col min="2" max="2" width="2.5" style="460" customWidth="1"/>
    <col min="3" max="7" width="3" style="460" customWidth="1"/>
    <col min="8" max="21" width="3.625" style="460" customWidth="1"/>
    <col min="22" max="25" width="3" style="460" customWidth="1"/>
    <col min="26" max="26" width="3" style="461" customWidth="1"/>
    <col min="27" max="30" width="3" style="460" customWidth="1"/>
    <col min="31" max="33" width="3.375" style="460" customWidth="1"/>
    <col min="34" max="34" width="3.875" style="460" customWidth="1"/>
    <col min="35" max="52" width="3.375" style="460" customWidth="1"/>
    <col min="53" max="16384" width="9" style="460"/>
  </cols>
  <sheetData>
    <row r="1" spans="2:43" ht="18" customHeight="1">
      <c r="B1" s="459" t="s">
        <v>265</v>
      </c>
      <c r="AQ1" s="462" t="s">
        <v>266</v>
      </c>
    </row>
    <row r="2" spans="2:43" ht="18" customHeight="1">
      <c r="B2" s="957" t="str">
        <f>$AQ$1&amp;AQ2&amp;"年度加算率等認定申請書（処遇改善等加算）"</f>
        <v>令和７年度加算率等認定申請書（処遇改善等加算）</v>
      </c>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Q2" s="463" t="s">
        <v>267</v>
      </c>
    </row>
    <row r="3" spans="2:43" ht="9.75" customHeight="1">
      <c r="C3" s="464"/>
      <c r="D3" s="464"/>
      <c r="E3" s="464"/>
      <c r="F3" s="464"/>
      <c r="G3" s="464"/>
      <c r="H3" s="464"/>
      <c r="I3" s="464"/>
      <c r="J3" s="464"/>
      <c r="K3" s="464"/>
      <c r="L3" s="464"/>
      <c r="M3" s="464"/>
      <c r="N3" s="464"/>
      <c r="O3" s="464"/>
      <c r="P3" s="464"/>
      <c r="Q3" s="464"/>
      <c r="R3" s="464"/>
      <c r="S3" s="464"/>
      <c r="T3" s="464"/>
      <c r="U3" s="464"/>
      <c r="V3" s="464"/>
      <c r="W3" s="464"/>
      <c r="X3" s="464"/>
      <c r="Y3" s="464"/>
      <c r="Z3" s="465"/>
      <c r="AA3" s="464"/>
      <c r="AB3" s="464"/>
      <c r="AC3" s="464"/>
      <c r="AD3" s="464"/>
      <c r="AE3" s="464"/>
      <c r="AF3" s="464"/>
      <c r="AG3" s="464"/>
    </row>
    <row r="4" spans="2:43" ht="18" customHeight="1">
      <c r="F4" s="466"/>
      <c r="G4" s="466"/>
      <c r="N4" s="466"/>
      <c r="O4" s="466"/>
    </row>
    <row r="5" spans="2:43" ht="17.25" customHeight="1">
      <c r="F5" s="958" t="s">
        <v>618</v>
      </c>
      <c r="G5" s="958"/>
      <c r="H5" s="958"/>
      <c r="I5" s="958"/>
      <c r="J5" s="958"/>
      <c r="K5" s="958"/>
      <c r="L5" s="958"/>
      <c r="M5" s="466"/>
      <c r="N5" s="466"/>
      <c r="O5" s="466"/>
    </row>
    <row r="6" spans="2:43" ht="17.25" customHeight="1" thickBot="1">
      <c r="F6" s="466"/>
      <c r="G6" s="466"/>
      <c r="H6" s="466"/>
      <c r="I6" s="466"/>
      <c r="J6" s="466"/>
      <c r="K6" s="466"/>
      <c r="L6" s="466"/>
      <c r="M6" s="466"/>
      <c r="N6" s="466"/>
      <c r="O6" s="466"/>
      <c r="U6" s="467"/>
      <c r="V6" s="467"/>
      <c r="W6" s="467"/>
      <c r="X6" s="467"/>
      <c r="Y6" s="467"/>
      <c r="Z6" s="467"/>
      <c r="AA6" s="467"/>
      <c r="AB6" s="467"/>
      <c r="AC6" s="467"/>
      <c r="AD6" s="467"/>
      <c r="AE6" s="467"/>
      <c r="AF6" s="467"/>
      <c r="AG6" s="467"/>
    </row>
    <row r="7" spans="2:43" ht="17.25" customHeight="1">
      <c r="F7" s="466"/>
      <c r="G7" s="466"/>
      <c r="N7" s="466"/>
      <c r="O7" s="959" t="s">
        <v>268</v>
      </c>
      <c r="P7" s="959"/>
      <c r="Q7" s="959"/>
      <c r="R7" s="959"/>
      <c r="S7" s="959"/>
      <c r="T7" s="959"/>
      <c r="U7" s="960" t="s">
        <v>619</v>
      </c>
      <c r="V7" s="960"/>
      <c r="W7" s="960"/>
      <c r="X7" s="960"/>
      <c r="Y7" s="960"/>
      <c r="Z7" s="960"/>
      <c r="AA7" s="960"/>
      <c r="AB7" s="960"/>
      <c r="AC7" s="960"/>
      <c r="AD7" s="960"/>
      <c r="AE7" s="960"/>
      <c r="AF7" s="960"/>
      <c r="AG7" s="961"/>
    </row>
    <row r="8" spans="2:43" ht="17.25" customHeight="1">
      <c r="N8" s="466"/>
      <c r="O8" s="962" t="s">
        <v>269</v>
      </c>
      <c r="P8" s="962"/>
      <c r="Q8" s="962"/>
      <c r="R8" s="962"/>
      <c r="S8" s="962"/>
      <c r="T8" s="962"/>
      <c r="U8" s="963">
        <f>'0_基本情報'!$D$4</f>
        <v>0</v>
      </c>
      <c r="V8" s="963"/>
      <c r="W8" s="963"/>
      <c r="X8" s="963"/>
      <c r="Y8" s="963"/>
      <c r="Z8" s="963"/>
      <c r="AA8" s="963"/>
      <c r="AB8" s="963"/>
      <c r="AC8" s="963"/>
      <c r="AD8" s="963"/>
      <c r="AE8" s="963"/>
      <c r="AF8" s="963"/>
      <c r="AG8" s="964"/>
    </row>
    <row r="9" spans="2:43" ht="17.25" customHeight="1" thickBot="1">
      <c r="N9" s="466"/>
      <c r="O9" s="965" t="s">
        <v>270</v>
      </c>
      <c r="P9" s="965"/>
      <c r="Q9" s="965"/>
      <c r="R9" s="965"/>
      <c r="S9" s="965"/>
      <c r="T9" s="965"/>
      <c r="U9" s="966">
        <f>'0_基本情報'!$D$5</f>
        <v>0</v>
      </c>
      <c r="V9" s="966"/>
      <c r="W9" s="966"/>
      <c r="X9" s="966"/>
      <c r="Y9" s="966"/>
      <c r="Z9" s="966"/>
      <c r="AA9" s="966"/>
      <c r="AB9" s="966"/>
      <c r="AC9" s="966"/>
      <c r="AD9" s="966"/>
      <c r="AE9" s="966"/>
      <c r="AF9" s="966"/>
      <c r="AG9" s="967"/>
    </row>
    <row r="10" spans="2:43" ht="17.25" customHeight="1">
      <c r="Q10" s="468"/>
      <c r="R10" s="468"/>
      <c r="S10" s="468"/>
      <c r="T10" s="468"/>
      <c r="U10" s="724"/>
      <c r="V10" s="468"/>
      <c r="W10" s="468"/>
      <c r="X10" s="468"/>
      <c r="Y10" s="468"/>
    </row>
    <row r="11" spans="2:43" ht="9.75" customHeight="1">
      <c r="Q11" s="468"/>
      <c r="R11" s="468"/>
      <c r="S11" s="468"/>
      <c r="T11" s="468"/>
      <c r="U11" s="468"/>
      <c r="V11" s="468"/>
      <c r="W11" s="468"/>
      <c r="X11" s="468"/>
      <c r="Y11" s="468"/>
    </row>
    <row r="12" spans="2:43" ht="9.75" customHeight="1">
      <c r="Q12" s="468"/>
      <c r="R12" s="468"/>
      <c r="S12" s="468"/>
      <c r="T12" s="468"/>
      <c r="U12" s="468"/>
      <c r="V12" s="468"/>
      <c r="W12" s="468"/>
      <c r="X12" s="468"/>
      <c r="Y12" s="468"/>
    </row>
    <row r="13" spans="2:43" ht="18.75" customHeight="1" thickBot="1">
      <c r="B13" s="469" t="s">
        <v>271</v>
      </c>
      <c r="D13" s="470"/>
      <c r="E13" s="470"/>
      <c r="F13" s="470"/>
      <c r="G13" s="470"/>
      <c r="H13" s="470"/>
      <c r="I13" s="470"/>
      <c r="J13" s="470"/>
      <c r="K13" s="470"/>
      <c r="L13" s="470"/>
      <c r="M13" s="470"/>
      <c r="N13" s="470"/>
      <c r="O13" s="470"/>
      <c r="P13" s="470"/>
      <c r="Q13" s="470"/>
      <c r="R13" s="470"/>
      <c r="S13" s="470"/>
      <c r="T13" s="470"/>
      <c r="U13" s="470"/>
      <c r="V13" s="470"/>
      <c r="W13" s="470"/>
      <c r="X13" s="470"/>
      <c r="Y13" s="470"/>
      <c r="Z13" s="471"/>
      <c r="AA13" s="470"/>
      <c r="AB13" s="470"/>
      <c r="AC13" s="470"/>
      <c r="AD13" s="470"/>
      <c r="AE13" s="470"/>
      <c r="AF13" s="470"/>
      <c r="AG13" s="470"/>
      <c r="AH13" s="470"/>
      <c r="AI13" s="470"/>
      <c r="AJ13" s="470"/>
      <c r="AK13" s="470"/>
      <c r="AL13" s="470"/>
      <c r="AM13" s="470"/>
      <c r="AN13" s="470"/>
    </row>
    <row r="14" spans="2:43" ht="10.5" customHeight="1" thickBot="1">
      <c r="B14" s="470"/>
      <c r="C14" s="968" t="s">
        <v>272</v>
      </c>
      <c r="D14" s="968"/>
      <c r="E14" s="968"/>
      <c r="F14" s="968"/>
      <c r="G14" s="968"/>
      <c r="H14" s="968"/>
      <c r="I14" s="968"/>
      <c r="J14" s="968"/>
      <c r="K14" s="968"/>
      <c r="L14" s="969"/>
      <c r="AA14" s="470"/>
    </row>
    <row r="15" spans="2:43" ht="34.5" customHeight="1">
      <c r="B15" s="470"/>
      <c r="C15" s="968"/>
      <c r="D15" s="968"/>
      <c r="E15" s="968"/>
      <c r="F15" s="968"/>
      <c r="G15" s="968"/>
      <c r="H15" s="968"/>
      <c r="I15" s="968"/>
      <c r="J15" s="968"/>
      <c r="K15" s="968"/>
      <c r="L15" s="969"/>
      <c r="AA15" s="470"/>
    </row>
    <row r="16" spans="2:43" ht="18.75" customHeight="1" thickBot="1">
      <c r="B16" s="470"/>
      <c r="C16" s="953" t="str">
        <f>IF('0_基本情報'!$D$24='【リスト】 (2)'!$C$2,"適","否")</f>
        <v>否</v>
      </c>
      <c r="D16" s="953"/>
      <c r="E16" s="953"/>
      <c r="F16" s="954">
        <f>IF(C16="適",加算率a,0)</f>
        <v>0</v>
      </c>
      <c r="G16" s="954"/>
      <c r="H16" s="954"/>
      <c r="I16" s="954"/>
      <c r="J16" s="954"/>
      <c r="K16" s="954"/>
      <c r="L16" s="472" t="s">
        <v>273</v>
      </c>
      <c r="AA16" s="470"/>
    </row>
    <row r="17" spans="2:34" ht="14.25">
      <c r="B17" s="470"/>
      <c r="C17" s="473" t="s">
        <v>274</v>
      </c>
      <c r="D17" s="474" t="s">
        <v>275</v>
      </c>
      <c r="E17" s="475"/>
      <c r="F17" s="475"/>
      <c r="G17" s="475"/>
      <c r="H17" s="475"/>
      <c r="I17" s="475"/>
      <c r="J17" s="475"/>
      <c r="K17" s="475"/>
      <c r="L17" s="475"/>
      <c r="M17" s="475"/>
      <c r="N17" s="475"/>
      <c r="O17" s="475"/>
      <c r="P17" s="475"/>
      <c r="Q17" s="475"/>
      <c r="R17" s="475"/>
      <c r="S17" s="475"/>
      <c r="T17" s="475"/>
      <c r="U17" s="475"/>
      <c r="V17" s="475"/>
      <c r="W17" s="475"/>
      <c r="X17" s="475"/>
      <c r="Y17" s="475"/>
      <c r="Z17" s="476"/>
      <c r="AA17" s="475"/>
      <c r="AB17" s="475"/>
      <c r="AC17" s="475"/>
      <c r="AD17" s="475"/>
      <c r="AE17" s="475"/>
      <c r="AF17" s="475"/>
      <c r="AG17" s="475"/>
      <c r="AH17" s="470"/>
    </row>
    <row r="18" spans="2:34" ht="14.25">
      <c r="B18" s="470"/>
      <c r="C18" s="473"/>
      <c r="D18" s="474"/>
      <c r="G18" s="475"/>
      <c r="H18" s="475"/>
      <c r="I18" s="475"/>
      <c r="J18" s="475"/>
      <c r="K18" s="475"/>
      <c r="L18" s="475"/>
      <c r="M18" s="475"/>
      <c r="N18" s="475"/>
      <c r="O18" s="475"/>
      <c r="P18" s="475"/>
      <c r="Q18" s="475"/>
      <c r="R18" s="475"/>
      <c r="S18" s="475"/>
      <c r="T18" s="475"/>
      <c r="U18" s="475"/>
      <c r="V18" s="475"/>
      <c r="W18" s="475"/>
      <c r="X18" s="475"/>
      <c r="Y18" s="475"/>
      <c r="Z18" s="476"/>
      <c r="AA18" s="475"/>
      <c r="AB18" s="475"/>
      <c r="AC18" s="475"/>
      <c r="AD18" s="475"/>
      <c r="AE18" s="475"/>
      <c r="AF18" s="475"/>
      <c r="AG18" s="475"/>
      <c r="AH18" s="470"/>
    </row>
    <row r="19" spans="2:34" ht="18.75" customHeight="1">
      <c r="B19" s="469" t="s">
        <v>276</v>
      </c>
      <c r="C19" s="477"/>
      <c r="D19" s="477"/>
      <c r="E19" s="477"/>
      <c r="F19" s="477"/>
      <c r="G19" s="477"/>
      <c r="H19" s="477"/>
      <c r="I19" s="477"/>
      <c r="J19" s="477"/>
      <c r="K19" s="478"/>
      <c r="L19" s="478"/>
      <c r="M19" s="478"/>
      <c r="N19" s="477"/>
      <c r="O19" s="477"/>
      <c r="P19" s="477"/>
      <c r="Q19" s="477"/>
      <c r="R19" s="477"/>
      <c r="S19" s="477"/>
      <c r="T19" s="477"/>
      <c r="U19" s="478"/>
    </row>
    <row r="20" spans="2:34" ht="33.75" customHeight="1">
      <c r="C20" s="475" t="s">
        <v>277</v>
      </c>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row>
    <row r="21" spans="2:34" ht="1.5" customHeight="1">
      <c r="C21" s="479"/>
      <c r="D21" s="475"/>
      <c r="E21" s="475"/>
      <c r="F21" s="475"/>
      <c r="G21" s="475"/>
      <c r="H21" s="475"/>
      <c r="I21" s="475"/>
      <c r="J21" s="475"/>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row>
    <row r="22" spans="2:34" ht="1.5" customHeight="1">
      <c r="C22" s="479"/>
      <c r="D22" s="475"/>
      <c r="E22" s="475"/>
      <c r="F22" s="475"/>
      <c r="G22" s="475"/>
      <c r="H22" s="475"/>
      <c r="I22" s="475"/>
      <c r="J22" s="475"/>
      <c r="K22" s="478"/>
      <c r="L22" s="479"/>
      <c r="M22" s="479"/>
      <c r="N22" s="479"/>
      <c r="O22" s="479"/>
      <c r="P22" s="479"/>
      <c r="Q22" s="478"/>
      <c r="R22" s="479"/>
      <c r="S22" s="479"/>
      <c r="T22" s="479"/>
      <c r="U22" s="479"/>
      <c r="V22" s="479"/>
      <c r="W22" s="479"/>
      <c r="X22" s="479"/>
      <c r="Y22" s="479"/>
      <c r="Z22" s="479"/>
      <c r="AA22" s="479"/>
      <c r="AB22" s="479"/>
      <c r="AC22" s="479"/>
      <c r="AD22" s="479"/>
      <c r="AE22" s="479"/>
      <c r="AF22" s="479"/>
      <c r="AG22" s="479"/>
    </row>
    <row r="23" spans="2:34" ht="1.5" customHeight="1">
      <c r="C23" s="479"/>
      <c r="D23" s="480"/>
      <c r="E23" s="480"/>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row>
    <row r="24" spans="2:34" ht="1.5" customHeight="1">
      <c r="C24" s="479"/>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row>
    <row r="25" spans="2:34" ht="1.5" customHeight="1">
      <c r="C25" s="479"/>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row>
    <row r="26" spans="2:34" ht="1.5" customHeight="1">
      <c r="C26" s="479"/>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row>
    <row r="27" spans="2:34" ht="1.5" customHeight="1">
      <c r="C27" s="479"/>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row>
    <row r="28" spans="2:34" ht="1.5" customHeight="1">
      <c r="C28" s="479"/>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row>
    <row r="29" spans="2:34" ht="1.5" customHeight="1">
      <c r="C29" s="479"/>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row>
    <row r="30" spans="2:34" ht="1.5" customHeight="1">
      <c r="C30" s="479"/>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row>
    <row r="31" spans="2:34" ht="1.5" customHeight="1">
      <c r="C31" s="479"/>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row>
    <row r="32" spans="2:34" ht="1.5" customHeight="1">
      <c r="C32" s="479"/>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row>
    <row r="33" spans="2:33" ht="1.5" customHeight="1">
      <c r="C33" s="479"/>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row>
    <row r="34" spans="2:33" ht="1.5" customHeight="1">
      <c r="C34" s="479"/>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row>
    <row r="35" spans="2:33" ht="1.5" customHeight="1">
      <c r="C35" s="479"/>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row>
    <row r="36" spans="2:33" ht="1.5" customHeight="1">
      <c r="C36" s="479"/>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row>
    <row r="37" spans="2:33" ht="1.5" customHeight="1">
      <c r="C37" s="479"/>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row>
    <row r="38" spans="2:33" ht="1.5" customHeight="1">
      <c r="C38" s="479"/>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row>
    <row r="39" spans="2:33" ht="1.5" customHeight="1">
      <c r="C39" s="479"/>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row>
    <row r="40" spans="2:33" ht="1.5" customHeight="1">
      <c r="C40" s="479"/>
      <c r="D40" s="479"/>
      <c r="E40" s="479"/>
      <c r="F40" s="479"/>
      <c r="G40" s="479"/>
      <c r="H40" s="475"/>
      <c r="I40" s="475"/>
      <c r="J40" s="475"/>
      <c r="K40" s="479"/>
      <c r="L40" s="479"/>
      <c r="M40" s="479"/>
      <c r="N40" s="479"/>
      <c r="O40" s="479"/>
      <c r="P40" s="479"/>
      <c r="Q40" s="479"/>
      <c r="R40" s="479"/>
      <c r="S40" s="479"/>
      <c r="T40" s="479"/>
      <c r="U40" s="479"/>
      <c r="V40" s="479"/>
      <c r="W40" s="475"/>
      <c r="X40" s="475"/>
      <c r="Y40" s="475"/>
      <c r="Z40" s="475"/>
    </row>
    <row r="41" spans="2:33" ht="1.5" customHeight="1">
      <c r="C41" s="479"/>
      <c r="D41" s="479"/>
      <c r="E41" s="479"/>
      <c r="F41" s="479"/>
      <c r="G41" s="479"/>
      <c r="H41" s="475"/>
      <c r="I41" s="475"/>
      <c r="J41" s="475"/>
      <c r="K41" s="479"/>
      <c r="L41" s="479"/>
      <c r="M41" s="479"/>
      <c r="N41" s="479"/>
      <c r="O41" s="479"/>
      <c r="P41" s="479"/>
      <c r="Q41" s="479"/>
      <c r="R41" s="479"/>
      <c r="S41" s="479"/>
      <c r="T41" s="479"/>
      <c r="U41" s="479"/>
      <c r="V41" s="479"/>
      <c r="W41" s="475"/>
      <c r="X41" s="475"/>
      <c r="Y41" s="475"/>
      <c r="Z41" s="475"/>
    </row>
    <row r="42" spans="2:33" ht="1.5" customHeight="1">
      <c r="C42" s="482"/>
      <c r="D42" s="482"/>
      <c r="E42" s="482"/>
      <c r="F42" s="482"/>
      <c r="G42" s="482"/>
      <c r="H42" s="482"/>
      <c r="I42" s="482"/>
      <c r="J42" s="482"/>
      <c r="K42" s="482"/>
      <c r="L42" s="482"/>
      <c r="M42" s="482"/>
      <c r="N42" s="482"/>
      <c r="O42" s="482"/>
      <c r="P42" s="479"/>
      <c r="Q42" s="479"/>
      <c r="R42" s="479"/>
      <c r="S42" s="479"/>
      <c r="T42" s="479"/>
      <c r="U42" s="480"/>
      <c r="V42" s="480"/>
      <c r="W42" s="480"/>
      <c r="X42" s="480"/>
      <c r="Y42" s="480"/>
      <c r="Z42" s="476"/>
      <c r="AA42" s="480"/>
      <c r="AB42" s="480"/>
      <c r="AC42" s="480"/>
      <c r="AD42" s="475"/>
      <c r="AE42" s="475"/>
      <c r="AF42" s="475"/>
      <c r="AG42" s="475"/>
    </row>
    <row r="43" spans="2:33" ht="1.5" customHeight="1">
      <c r="C43" s="483"/>
      <c r="D43" s="484"/>
      <c r="E43" s="484"/>
      <c r="F43" s="485"/>
      <c r="G43" s="485"/>
      <c r="H43" s="485"/>
      <c r="I43" s="485"/>
      <c r="J43" s="485"/>
      <c r="K43" s="485"/>
      <c r="L43" s="485"/>
      <c r="M43" s="485"/>
      <c r="N43" s="485"/>
      <c r="O43" s="485"/>
      <c r="P43" s="485"/>
      <c r="Q43" s="485"/>
      <c r="R43" s="485"/>
      <c r="S43" s="485"/>
      <c r="T43" s="485"/>
      <c r="U43" s="485"/>
      <c r="V43" s="485"/>
      <c r="W43" s="485"/>
      <c r="X43" s="485"/>
      <c r="Y43" s="485"/>
      <c r="Z43" s="483"/>
      <c r="AA43" s="485"/>
      <c r="AB43" s="485"/>
      <c r="AC43" s="485"/>
      <c r="AD43" s="485"/>
      <c r="AE43" s="485"/>
      <c r="AF43" s="485"/>
      <c r="AG43" s="485"/>
    </row>
    <row r="44" spans="2:33" ht="1.5" customHeight="1">
      <c r="C44" s="483"/>
      <c r="D44" s="484"/>
      <c r="E44" s="484"/>
      <c r="F44" s="485"/>
      <c r="G44" s="485"/>
      <c r="H44" s="485"/>
      <c r="I44" s="485"/>
      <c r="J44" s="485"/>
      <c r="K44" s="485"/>
      <c r="L44" s="485"/>
      <c r="M44" s="485"/>
      <c r="N44" s="485"/>
      <c r="O44" s="485"/>
      <c r="P44" s="485"/>
      <c r="Q44" s="485"/>
      <c r="R44" s="485"/>
      <c r="S44" s="485"/>
      <c r="T44" s="485"/>
      <c r="U44" s="485"/>
      <c r="V44" s="485"/>
      <c r="W44" s="485"/>
      <c r="X44" s="485"/>
      <c r="Y44" s="485"/>
      <c r="Z44" s="483"/>
      <c r="AA44" s="485"/>
      <c r="AB44" s="485"/>
      <c r="AC44" s="485"/>
      <c r="AD44" s="485"/>
      <c r="AE44" s="485"/>
      <c r="AF44" s="485"/>
      <c r="AG44" s="485"/>
    </row>
    <row r="45" spans="2:33" ht="1.5" customHeight="1">
      <c r="C45" s="486"/>
    </row>
    <row r="46" spans="2:33" ht="1.5" customHeight="1">
      <c r="C46" s="486"/>
    </row>
    <row r="47" spans="2:33" ht="18.75" customHeight="1" thickBot="1">
      <c r="B47" s="469" t="s">
        <v>278</v>
      </c>
      <c r="C47" s="477"/>
      <c r="D47" s="477"/>
      <c r="E47" s="477"/>
      <c r="F47" s="477"/>
      <c r="G47" s="477"/>
      <c r="H47" s="477"/>
      <c r="I47" s="477"/>
      <c r="J47" s="477"/>
      <c r="K47" s="478"/>
      <c r="L47" s="478"/>
      <c r="M47" s="478"/>
      <c r="N47" s="477"/>
      <c r="O47" s="477"/>
      <c r="P47" s="477"/>
      <c r="Q47" s="477"/>
      <c r="R47" s="487"/>
      <c r="S47" s="477"/>
      <c r="T47" s="477"/>
      <c r="U47" s="478"/>
    </row>
    <row r="48" spans="2:33" ht="18.75" customHeight="1" thickBot="1">
      <c r="B48" s="469"/>
      <c r="C48" s="949" t="s">
        <v>279</v>
      </c>
      <c r="D48" s="950"/>
      <c r="E48" s="950"/>
      <c r="F48" s="950"/>
      <c r="G48" s="950"/>
      <c r="H48" s="950"/>
      <c r="I48" s="950"/>
      <c r="J48" s="950"/>
      <c r="K48" s="950"/>
      <c r="L48" s="950"/>
      <c r="M48" s="488"/>
      <c r="N48" s="489"/>
      <c r="O48" s="489"/>
      <c r="P48" s="490"/>
      <c r="Q48" s="477"/>
      <c r="R48" s="477"/>
      <c r="S48" s="477"/>
      <c r="T48" s="477"/>
      <c r="U48" s="478"/>
    </row>
    <row r="49" spans="2:21" ht="24" customHeight="1">
      <c r="B49" s="469"/>
      <c r="C49" s="949"/>
      <c r="D49" s="950"/>
      <c r="E49" s="950"/>
      <c r="F49" s="950"/>
      <c r="G49" s="950"/>
      <c r="H49" s="950"/>
      <c r="I49" s="950"/>
      <c r="J49" s="950"/>
      <c r="K49" s="950"/>
      <c r="L49" s="950"/>
      <c r="M49" s="951" t="s">
        <v>280</v>
      </c>
      <c r="N49" s="951"/>
      <c r="O49" s="951"/>
      <c r="P49" s="952"/>
      <c r="Q49" s="477"/>
      <c r="R49" s="477"/>
      <c r="S49" s="477"/>
      <c r="T49" s="477"/>
      <c r="U49" s="478"/>
    </row>
    <row r="50" spans="2:21" ht="18.75" customHeight="1" thickBot="1">
      <c r="B50" s="469"/>
      <c r="C50" s="953" t="str">
        <f>IF('0_基本情報'!$D$25='【リスト】 (2)'!$C$2,"適","否")</f>
        <v>否</v>
      </c>
      <c r="D50" s="953"/>
      <c r="E50" s="953"/>
      <c r="F50" s="954">
        <f>IF(C50="適",加算率b,0)</f>
        <v>0</v>
      </c>
      <c r="G50" s="954"/>
      <c r="H50" s="954"/>
      <c r="I50" s="954"/>
      <c r="J50" s="954"/>
      <c r="K50" s="954"/>
      <c r="L50" s="491" t="s">
        <v>273</v>
      </c>
      <c r="M50" s="955" t="str">
        <f>IF('0_基本情報'!$D$26='【リスト】 (2)'!$C$2,"区分３",IF('2_区分12加算額計算表'!$F$20=【リスト】!$C$2,"否",""))</f>
        <v/>
      </c>
      <c r="N50" s="955"/>
      <c r="O50" s="955"/>
      <c r="P50" s="956"/>
      <c r="Q50" s="477"/>
      <c r="R50" s="477"/>
      <c r="S50" s="477"/>
      <c r="T50" s="477"/>
      <c r="U50" s="478"/>
    </row>
    <row r="51" spans="2:21" ht="18.75" customHeight="1">
      <c r="B51" s="469"/>
      <c r="C51" s="492" t="s">
        <v>274</v>
      </c>
      <c r="D51" s="493" t="s">
        <v>281</v>
      </c>
      <c r="E51" s="494"/>
      <c r="F51" s="495"/>
      <c r="G51" s="496"/>
      <c r="H51" s="496"/>
      <c r="I51" s="496"/>
      <c r="J51" s="496"/>
      <c r="K51" s="496"/>
      <c r="L51" s="497"/>
      <c r="M51" s="494"/>
      <c r="N51" s="477"/>
      <c r="O51" s="477"/>
      <c r="P51" s="477"/>
      <c r="Q51" s="477"/>
      <c r="R51" s="477"/>
      <c r="S51" s="477"/>
      <c r="T51" s="477"/>
      <c r="U51" s="478"/>
    </row>
    <row r="52" spans="2:21" ht="18.75" customHeight="1">
      <c r="B52" s="469"/>
      <c r="C52" s="473" t="s">
        <v>274</v>
      </c>
      <c r="D52" s="498" t="s">
        <v>282</v>
      </c>
      <c r="E52" s="475"/>
      <c r="F52" s="475"/>
      <c r="G52" s="477"/>
      <c r="H52" s="477"/>
      <c r="I52" s="477"/>
      <c r="J52" s="477"/>
      <c r="K52" s="478"/>
      <c r="L52" s="478"/>
      <c r="M52" s="478"/>
      <c r="N52" s="477"/>
      <c r="O52" s="477"/>
      <c r="P52" s="477"/>
      <c r="Q52" s="477"/>
      <c r="R52" s="477"/>
      <c r="S52" s="477"/>
      <c r="T52" s="477"/>
      <c r="U52" s="478"/>
    </row>
    <row r="53" spans="2:21" ht="18.75" customHeight="1">
      <c r="B53" s="469"/>
      <c r="C53" s="473"/>
      <c r="D53" s="498"/>
      <c r="E53" s="475"/>
      <c r="F53" s="475"/>
      <c r="G53" s="477"/>
      <c r="H53" s="477"/>
      <c r="I53" s="477"/>
      <c r="J53" s="477"/>
      <c r="K53" s="478"/>
      <c r="L53" s="478"/>
      <c r="M53" s="478"/>
      <c r="N53" s="477"/>
      <c r="O53" s="477"/>
      <c r="P53" s="477"/>
      <c r="Q53" s="477"/>
      <c r="R53" s="477"/>
      <c r="S53" s="477"/>
      <c r="T53" s="477"/>
      <c r="U53" s="478"/>
    </row>
    <row r="54" spans="2:21" ht="18.75" customHeight="1">
      <c r="B54" s="469"/>
      <c r="C54" s="473"/>
      <c r="D54" s="498"/>
      <c r="E54" s="475"/>
      <c r="F54" s="475"/>
      <c r="G54" s="477"/>
      <c r="H54" s="477"/>
      <c r="I54" s="477"/>
      <c r="J54" s="477"/>
      <c r="K54" s="478"/>
      <c r="L54" s="478"/>
      <c r="M54" s="478"/>
      <c r="N54" s="477"/>
      <c r="O54" s="477"/>
      <c r="P54" s="477"/>
      <c r="Q54" s="477"/>
      <c r="R54" s="477"/>
      <c r="S54" s="477"/>
      <c r="T54" s="477"/>
      <c r="U54" s="478"/>
    </row>
  </sheetData>
  <sheetProtection insertRows="0"/>
  <mergeCells count="16">
    <mergeCell ref="C16:E16"/>
    <mergeCell ref="F16:K16"/>
    <mergeCell ref="B2:AG2"/>
    <mergeCell ref="F5:L5"/>
    <mergeCell ref="O7:T7"/>
    <mergeCell ref="U7:AG7"/>
    <mergeCell ref="O8:T8"/>
    <mergeCell ref="U8:AG8"/>
    <mergeCell ref="O9:T9"/>
    <mergeCell ref="U9:AG9"/>
    <mergeCell ref="C14:L15"/>
    <mergeCell ref="C48:L49"/>
    <mergeCell ref="M49:P49"/>
    <mergeCell ref="C50:E50"/>
    <mergeCell ref="F50:K50"/>
    <mergeCell ref="M50:P50"/>
  </mergeCells>
  <phoneticPr fontId="4"/>
  <dataValidations count="3">
    <dataValidation type="list" allowBlank="1" showInputMessage="1" showErrorMessage="1" sqref="M50:P50" xr:uid="{F806A25B-529A-4D9D-8CCB-F732AF7B8614}">
      <formula1>"否,区分３"</formula1>
    </dataValidation>
    <dataValidation type="list" allowBlank="1" showInputMessage="1" showErrorMessage="1" sqref="C16:E16 C50:E50" xr:uid="{AD98A3F3-B7CE-40FF-95EA-7FCA1C3D9262}">
      <formula1>"適,否"</formula1>
    </dataValidation>
    <dataValidation type="list" allowBlank="1" showInputMessage="1" showErrorMessage="1" sqref="C51" xr:uid="{18C99B47-399E-4BC4-86AE-941E5BEF9922}">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DF3F-AA9C-44F8-A799-3659B4CFFB83}">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341" customWidth="1"/>
    <col min="2" max="34" width="3" style="341" customWidth="1"/>
    <col min="35" max="35" width="2.5" style="341" customWidth="1"/>
    <col min="36" max="38" width="3" style="341" customWidth="1"/>
    <col min="39" max="39" width="13" style="341" hidden="1" customWidth="1"/>
    <col min="40" max="47" width="3" style="341" customWidth="1"/>
    <col min="48" max="16384" width="9" style="341"/>
  </cols>
  <sheetData>
    <row r="1" spans="2:34" ht="18" customHeight="1">
      <c r="B1" s="340" t="s">
        <v>283</v>
      </c>
    </row>
    <row r="2" spans="2:34" ht="18" customHeight="1">
      <c r="B2" s="1016" t="str">
        <f>様式1!$AQ$1&amp;様式1!$AQ$2&amp;"年度キャリアパス要件届出書"</f>
        <v>令和７年度キャリアパス要件届出書</v>
      </c>
      <c r="C2" s="1016"/>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1016"/>
      <c r="AC2" s="1016"/>
      <c r="AD2" s="1016"/>
      <c r="AE2" s="1016"/>
      <c r="AF2" s="1016"/>
      <c r="AG2" s="1016"/>
      <c r="AH2" s="1016"/>
    </row>
    <row r="3" spans="2:34" ht="18" customHeight="1">
      <c r="B3" s="1002" t="s">
        <v>284</v>
      </c>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row>
    <row r="4" spans="2:34" ht="18" customHeight="1">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row>
    <row r="5" spans="2:34" ht="18" customHeight="1">
      <c r="F5" s="343"/>
      <c r="G5" s="343"/>
      <c r="M5" s="343"/>
      <c r="N5" s="343"/>
      <c r="O5" s="343"/>
    </row>
    <row r="6" spans="2:34" ht="17.25" customHeight="1">
      <c r="F6" s="1018" t="str">
        <f>様式1!F5</f>
        <v>横須賀市長　殿</v>
      </c>
      <c r="G6" s="1018"/>
      <c r="H6" s="1018"/>
      <c r="I6" s="1018"/>
      <c r="J6" s="1018"/>
      <c r="K6" s="1018"/>
      <c r="L6" s="1018"/>
      <c r="M6" s="343"/>
      <c r="N6" s="343"/>
      <c r="O6" s="343"/>
    </row>
    <row r="7" spans="2:34" ht="17.25" customHeight="1" thickBot="1">
      <c r="F7" s="343"/>
      <c r="G7" s="343"/>
      <c r="H7" s="343"/>
      <c r="I7" s="343"/>
      <c r="J7" s="343"/>
      <c r="K7" s="343"/>
      <c r="L7" s="343"/>
      <c r="M7" s="343"/>
      <c r="N7" s="343"/>
      <c r="O7" s="343"/>
      <c r="V7" s="344"/>
      <c r="W7" s="344"/>
      <c r="X7" s="344"/>
      <c r="Y7" s="344"/>
      <c r="Z7" s="344"/>
      <c r="AA7" s="344"/>
      <c r="AB7" s="344"/>
      <c r="AC7" s="344"/>
      <c r="AD7" s="344"/>
      <c r="AE7" s="344"/>
      <c r="AF7" s="344"/>
      <c r="AG7" s="344"/>
      <c r="AH7" s="344"/>
    </row>
    <row r="8" spans="2:34" ht="17.25" customHeight="1">
      <c r="D8" s="343"/>
      <c r="E8" s="343"/>
      <c r="F8" s="343"/>
      <c r="G8" s="343"/>
      <c r="H8" s="343"/>
      <c r="I8" s="343"/>
      <c r="J8" s="343"/>
      <c r="K8" s="343"/>
      <c r="L8" s="343"/>
      <c r="M8" s="343"/>
      <c r="N8" s="343"/>
      <c r="P8" s="1019" t="s">
        <v>268</v>
      </c>
      <c r="Q8" s="1020"/>
      <c r="R8" s="1020"/>
      <c r="S8" s="1020"/>
      <c r="T8" s="1020"/>
      <c r="U8" s="1020"/>
      <c r="V8" s="1021" t="str">
        <f>様式1!U7</f>
        <v>横須賀市</v>
      </c>
      <c r="W8" s="1022"/>
      <c r="X8" s="1022"/>
      <c r="Y8" s="1022"/>
      <c r="Z8" s="1022"/>
      <c r="AA8" s="1022"/>
      <c r="AB8" s="1022"/>
      <c r="AC8" s="1022"/>
      <c r="AD8" s="1022"/>
      <c r="AE8" s="1022"/>
      <c r="AF8" s="1022"/>
      <c r="AG8" s="1022"/>
      <c r="AH8" s="1023"/>
    </row>
    <row r="9" spans="2:34" ht="17.25" customHeight="1">
      <c r="D9" s="343"/>
      <c r="E9" s="343"/>
      <c r="F9" s="343"/>
      <c r="G9" s="343"/>
      <c r="H9" s="343"/>
      <c r="I9" s="343"/>
      <c r="J9" s="343"/>
      <c r="K9" s="343"/>
      <c r="L9" s="343"/>
      <c r="M9" s="343"/>
      <c r="N9" s="343"/>
      <c r="P9" s="1006" t="s">
        <v>269</v>
      </c>
      <c r="Q9" s="1007"/>
      <c r="R9" s="1007"/>
      <c r="S9" s="1007"/>
      <c r="T9" s="1007"/>
      <c r="U9" s="1007"/>
      <c r="V9" s="1008">
        <f>様式1!U8</f>
        <v>0</v>
      </c>
      <c r="W9" s="1009"/>
      <c r="X9" s="1009"/>
      <c r="Y9" s="1009"/>
      <c r="Z9" s="1009"/>
      <c r="AA9" s="1009"/>
      <c r="AB9" s="1009"/>
      <c r="AC9" s="1009"/>
      <c r="AD9" s="1009"/>
      <c r="AE9" s="1009"/>
      <c r="AF9" s="1009"/>
      <c r="AG9" s="1009"/>
      <c r="AH9" s="1010"/>
    </row>
    <row r="10" spans="2:34" ht="17.25" customHeight="1" thickBot="1">
      <c r="D10" s="343"/>
      <c r="E10" s="343"/>
      <c r="F10" s="343"/>
      <c r="G10" s="343"/>
      <c r="H10" s="343"/>
      <c r="I10" s="343"/>
      <c r="J10" s="343"/>
      <c r="K10" s="343"/>
      <c r="L10" s="343"/>
      <c r="M10" s="343"/>
      <c r="N10" s="343"/>
      <c r="P10" s="1011" t="s">
        <v>270</v>
      </c>
      <c r="Q10" s="1012"/>
      <c r="R10" s="1012"/>
      <c r="S10" s="1012"/>
      <c r="T10" s="1012"/>
      <c r="U10" s="1012"/>
      <c r="V10" s="1013">
        <f>様式1!U9</f>
        <v>0</v>
      </c>
      <c r="W10" s="1014"/>
      <c r="X10" s="1014"/>
      <c r="Y10" s="1014"/>
      <c r="Z10" s="1014"/>
      <c r="AA10" s="1014"/>
      <c r="AB10" s="1014"/>
      <c r="AC10" s="1014"/>
      <c r="AD10" s="1014"/>
      <c r="AE10" s="1014"/>
      <c r="AF10" s="1014"/>
      <c r="AG10" s="1014"/>
      <c r="AH10" s="1015"/>
    </row>
    <row r="11" spans="2:34" ht="18" customHeight="1">
      <c r="R11" s="345"/>
      <c r="S11" s="345"/>
      <c r="T11" s="345"/>
      <c r="U11" s="345"/>
      <c r="V11" s="345"/>
      <c r="W11" s="345"/>
      <c r="X11" s="345"/>
      <c r="Y11" s="345"/>
    </row>
    <row r="12" spans="2:34" ht="21.75" customHeight="1">
      <c r="B12" s="341" t="s">
        <v>285</v>
      </c>
    </row>
    <row r="13" spans="2:34" ht="9" customHeight="1"/>
    <row r="14" spans="2:34" ht="18.75" customHeight="1" thickBot="1">
      <c r="C14" s="341" t="s">
        <v>286</v>
      </c>
    </row>
    <row r="15" spans="2:34" ht="24" customHeight="1" thickTop="1" thickBot="1">
      <c r="C15" s="1003" t="s">
        <v>287</v>
      </c>
      <c r="D15" s="348" t="s">
        <v>288</v>
      </c>
      <c r="E15" s="348"/>
      <c r="F15" s="348"/>
      <c r="G15" s="348"/>
      <c r="H15" s="348"/>
      <c r="I15" s="348"/>
      <c r="J15" s="348"/>
      <c r="K15" s="348"/>
      <c r="L15" s="348"/>
      <c r="M15" s="348"/>
      <c r="N15" s="348"/>
      <c r="O15" s="348"/>
      <c r="P15" s="348"/>
      <c r="Q15" s="348"/>
      <c r="R15" s="348"/>
      <c r="S15" s="348"/>
      <c r="T15" s="348"/>
      <c r="U15" s="348"/>
      <c r="V15" s="348"/>
      <c r="W15" s="348"/>
      <c r="X15" s="348"/>
      <c r="Y15" s="348"/>
      <c r="Z15" s="348"/>
      <c r="AA15" s="349"/>
      <c r="AB15" s="980"/>
      <c r="AC15" s="981"/>
      <c r="AD15" s="981"/>
      <c r="AE15" s="981"/>
      <c r="AF15" s="981"/>
      <c r="AG15" s="981"/>
      <c r="AH15" s="982"/>
    </row>
    <row r="16" spans="2:34" ht="17.25" customHeight="1" thickTop="1">
      <c r="C16" s="1004"/>
      <c r="D16" s="350" t="s">
        <v>289</v>
      </c>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47"/>
      <c r="AC16" s="347"/>
      <c r="AD16" s="347"/>
      <c r="AE16" s="347"/>
      <c r="AF16" s="347"/>
      <c r="AG16" s="347"/>
      <c r="AH16" s="352"/>
    </row>
    <row r="17" spans="3:39" ht="18" customHeight="1">
      <c r="C17" s="1004"/>
      <c r="D17" s="346" t="s">
        <v>290</v>
      </c>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52"/>
      <c r="AM17" s="341" t="s">
        <v>291</v>
      </c>
    </row>
    <row r="18" spans="3:39" ht="18" customHeight="1" thickBot="1">
      <c r="C18" s="1005"/>
      <c r="D18" s="353" t="s">
        <v>292</v>
      </c>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5"/>
      <c r="AC18" s="355"/>
      <c r="AD18" s="355"/>
      <c r="AE18" s="355"/>
      <c r="AF18" s="355"/>
      <c r="AG18" s="355"/>
      <c r="AH18" s="356"/>
      <c r="AM18" s="341" t="s">
        <v>293</v>
      </c>
    </row>
    <row r="19" spans="3:39" ht="24" customHeight="1" thickTop="1" thickBot="1">
      <c r="C19" s="974" t="s">
        <v>294</v>
      </c>
      <c r="D19" s="977" t="s">
        <v>295</v>
      </c>
      <c r="E19" s="978"/>
      <c r="F19" s="978"/>
      <c r="G19" s="978"/>
      <c r="H19" s="978"/>
      <c r="I19" s="978"/>
      <c r="J19" s="978"/>
      <c r="K19" s="978"/>
      <c r="L19" s="978"/>
      <c r="M19" s="978"/>
      <c r="N19" s="978"/>
      <c r="O19" s="978"/>
      <c r="P19" s="978"/>
      <c r="Q19" s="978"/>
      <c r="R19" s="978"/>
      <c r="S19" s="978"/>
      <c r="T19" s="978"/>
      <c r="U19" s="978"/>
      <c r="V19" s="978"/>
      <c r="W19" s="978"/>
      <c r="X19" s="978"/>
      <c r="Y19" s="978"/>
      <c r="Z19" s="978"/>
      <c r="AA19" s="979"/>
      <c r="AB19" s="980"/>
      <c r="AC19" s="981"/>
      <c r="AD19" s="981"/>
      <c r="AE19" s="981"/>
      <c r="AF19" s="981"/>
      <c r="AG19" s="981"/>
      <c r="AH19" s="982"/>
    </row>
    <row r="20" spans="3:39" ht="47.25" customHeight="1" thickTop="1">
      <c r="C20" s="975"/>
      <c r="D20" s="357" t="s">
        <v>296</v>
      </c>
      <c r="E20" s="983" t="s">
        <v>297</v>
      </c>
      <c r="F20" s="983"/>
      <c r="G20" s="983"/>
      <c r="H20" s="983"/>
      <c r="I20" s="983"/>
      <c r="J20" s="983"/>
      <c r="K20" s="983"/>
      <c r="L20" s="984"/>
      <c r="M20" s="985"/>
      <c r="N20" s="985"/>
      <c r="O20" s="985"/>
      <c r="P20" s="985"/>
      <c r="Q20" s="985"/>
      <c r="R20" s="985"/>
      <c r="S20" s="985"/>
      <c r="T20" s="985"/>
      <c r="U20" s="985"/>
      <c r="V20" s="985"/>
      <c r="W20" s="985"/>
      <c r="X20" s="985"/>
      <c r="Y20" s="985"/>
      <c r="Z20" s="985"/>
      <c r="AA20" s="985"/>
      <c r="AB20" s="985"/>
      <c r="AC20" s="985"/>
      <c r="AD20" s="985"/>
      <c r="AE20" s="985"/>
      <c r="AF20" s="985"/>
      <c r="AG20" s="985"/>
      <c r="AH20" s="986"/>
    </row>
    <row r="21" spans="3:39" ht="30" customHeight="1">
      <c r="C21" s="975"/>
      <c r="D21" s="987" t="s">
        <v>298</v>
      </c>
      <c r="E21" s="989" t="s">
        <v>299</v>
      </c>
      <c r="F21" s="989"/>
      <c r="G21" s="989"/>
      <c r="H21" s="989"/>
      <c r="I21" s="989"/>
      <c r="J21" s="989"/>
      <c r="K21" s="989"/>
      <c r="L21" s="358" t="s">
        <v>300</v>
      </c>
      <c r="M21" s="991" t="s">
        <v>301</v>
      </c>
      <c r="N21" s="991"/>
      <c r="O21" s="991"/>
      <c r="P21" s="991"/>
      <c r="Q21" s="991"/>
      <c r="R21" s="991"/>
      <c r="S21" s="991"/>
      <c r="T21" s="991"/>
      <c r="U21" s="991"/>
      <c r="V21" s="991"/>
      <c r="W21" s="991"/>
      <c r="X21" s="991"/>
      <c r="Y21" s="991"/>
      <c r="Z21" s="991"/>
      <c r="AA21" s="991"/>
      <c r="AB21" s="991"/>
      <c r="AC21" s="991"/>
      <c r="AD21" s="991"/>
      <c r="AE21" s="991"/>
      <c r="AF21" s="991"/>
      <c r="AG21" s="991"/>
      <c r="AH21" s="992"/>
    </row>
    <row r="22" spans="3:39" ht="18" customHeight="1">
      <c r="C22" s="975"/>
      <c r="D22" s="987"/>
      <c r="E22" s="989"/>
      <c r="F22" s="989"/>
      <c r="G22" s="989"/>
      <c r="H22" s="989"/>
      <c r="I22" s="989"/>
      <c r="J22" s="989"/>
      <c r="K22" s="989"/>
      <c r="L22" s="993" t="s">
        <v>302</v>
      </c>
      <c r="M22" s="995" t="s">
        <v>303</v>
      </c>
      <c r="N22" s="996"/>
      <c r="O22" s="996"/>
      <c r="P22" s="996"/>
      <c r="Q22" s="996"/>
      <c r="R22" s="996"/>
      <c r="S22" s="996"/>
      <c r="T22" s="996"/>
      <c r="U22" s="996"/>
      <c r="V22" s="996"/>
      <c r="W22" s="996"/>
      <c r="X22" s="996"/>
      <c r="Y22" s="996"/>
      <c r="Z22" s="996"/>
      <c r="AA22" s="996"/>
      <c r="AB22" s="996"/>
      <c r="AC22" s="996"/>
      <c r="AD22" s="996"/>
      <c r="AE22" s="996"/>
      <c r="AF22" s="996"/>
      <c r="AG22" s="996"/>
      <c r="AH22" s="997"/>
    </row>
    <row r="23" spans="3:39" ht="47.25" customHeight="1" thickBot="1">
      <c r="C23" s="976"/>
      <c r="D23" s="988"/>
      <c r="E23" s="990"/>
      <c r="F23" s="990"/>
      <c r="G23" s="990"/>
      <c r="H23" s="990"/>
      <c r="I23" s="990"/>
      <c r="J23" s="990"/>
      <c r="K23" s="990"/>
      <c r="L23" s="994"/>
      <c r="M23" s="998"/>
      <c r="N23" s="998"/>
      <c r="O23" s="998"/>
      <c r="P23" s="998"/>
      <c r="Q23" s="998"/>
      <c r="R23" s="998"/>
      <c r="S23" s="998"/>
      <c r="T23" s="998"/>
      <c r="U23" s="998"/>
      <c r="V23" s="998"/>
      <c r="W23" s="998"/>
      <c r="X23" s="998"/>
      <c r="Y23" s="998"/>
      <c r="Z23" s="998"/>
      <c r="AA23" s="998"/>
      <c r="AB23" s="998"/>
      <c r="AC23" s="998"/>
      <c r="AD23" s="998"/>
      <c r="AE23" s="998"/>
      <c r="AF23" s="998"/>
      <c r="AG23" s="998"/>
      <c r="AH23" s="999"/>
    </row>
    <row r="24" spans="3:39" ht="18" customHeight="1">
      <c r="C24" s="341" t="s">
        <v>304</v>
      </c>
    </row>
    <row r="26" spans="3:39" ht="18" customHeight="1">
      <c r="Q26" s="1000" t="s">
        <v>305</v>
      </c>
      <c r="R26" s="1000"/>
      <c r="S26" s="1000"/>
      <c r="T26" s="1000"/>
      <c r="U26" s="1000"/>
      <c r="V26" s="1000"/>
      <c r="W26" s="1000"/>
      <c r="X26" s="1000"/>
      <c r="Y26" s="1001"/>
      <c r="Z26" s="1002"/>
      <c r="AA26" s="1002"/>
      <c r="AB26" s="1002"/>
      <c r="AC26" s="1002"/>
      <c r="AD26" s="1002"/>
      <c r="AE26" s="1002"/>
      <c r="AF26" s="1002"/>
      <c r="AG26" s="1002"/>
      <c r="AH26" s="1002"/>
    </row>
    <row r="27" spans="3:39" ht="18" customHeight="1">
      <c r="S27" s="970" t="s">
        <v>306</v>
      </c>
      <c r="T27" s="970"/>
      <c r="U27" s="970"/>
      <c r="V27" s="970"/>
      <c r="W27" s="970"/>
      <c r="X27" s="970"/>
      <c r="Y27" s="971"/>
      <c r="Z27" s="971"/>
      <c r="AA27" s="971"/>
      <c r="AB27" s="971"/>
      <c r="AC27" s="971"/>
      <c r="AD27" s="971"/>
      <c r="AE27" s="971"/>
      <c r="AF27" s="971"/>
      <c r="AG27" s="971"/>
      <c r="AH27" s="971"/>
    </row>
    <row r="28" spans="3:39" ht="18" customHeight="1">
      <c r="S28" s="972" t="s">
        <v>307</v>
      </c>
      <c r="T28" s="972"/>
      <c r="U28" s="972"/>
      <c r="V28" s="972"/>
      <c r="W28" s="972"/>
      <c r="X28" s="972"/>
      <c r="Y28" s="973"/>
      <c r="Z28" s="973"/>
      <c r="AA28" s="973"/>
      <c r="AB28" s="973"/>
      <c r="AC28" s="973"/>
      <c r="AD28" s="973"/>
      <c r="AE28" s="973"/>
      <c r="AF28" s="973"/>
      <c r="AG28" s="973"/>
      <c r="AH28" s="973"/>
    </row>
  </sheetData>
  <sheetProtection insertRows="0"/>
  <mergeCells count="28">
    <mergeCell ref="B2:AH2"/>
    <mergeCell ref="B3:AH3"/>
    <mergeCell ref="F6:L6"/>
    <mergeCell ref="P8:U8"/>
    <mergeCell ref="V8:AH8"/>
    <mergeCell ref="Y26:AH26"/>
    <mergeCell ref="C15:C18"/>
    <mergeCell ref="AB15:AH15"/>
    <mergeCell ref="P9:U9"/>
    <mergeCell ref="V9:AH9"/>
    <mergeCell ref="P10:U10"/>
    <mergeCell ref="V10:AH10"/>
    <mergeCell ref="S27:X27"/>
    <mergeCell ref="Y27:AH27"/>
    <mergeCell ref="S28:X28"/>
    <mergeCell ref="Y28:AH28"/>
    <mergeCell ref="C19:C23"/>
    <mergeCell ref="D19:AA19"/>
    <mergeCell ref="AB19:AH19"/>
    <mergeCell ref="E20:K20"/>
    <mergeCell ref="L20:AH20"/>
    <mergeCell ref="D21:D23"/>
    <mergeCell ref="E21:K23"/>
    <mergeCell ref="M21:AH21"/>
    <mergeCell ref="L22:L23"/>
    <mergeCell ref="M22:AH22"/>
    <mergeCell ref="M23:AH23"/>
    <mergeCell ref="Q26:X26"/>
  </mergeCells>
  <phoneticPr fontId="4"/>
  <dataValidations count="1">
    <dataValidation type="list" allowBlank="1" showInputMessage="1" showErrorMessage="1" sqref="AB19:AH19 AB15:AH15" xr:uid="{AA60518C-B5AA-4C79-80D0-EF46D1FE9ECF}">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0ABB9-E409-4DEB-A098-B3DE047B136D}">
  <sheetPr>
    <pageSetUpPr fitToPage="1"/>
  </sheetPr>
  <dimension ref="A1:AN111"/>
  <sheetViews>
    <sheetView showGridLines="0" view="pageBreakPreview" zoomScale="85" zoomScaleNormal="100" zoomScaleSheetLayoutView="85" workbookViewId="0">
      <selection activeCell="AW99" sqref="AW99"/>
    </sheetView>
  </sheetViews>
  <sheetFormatPr defaultColWidth="9" defaultRowHeight="18" customHeight="1"/>
  <cols>
    <col min="1" max="1" width="1.375" style="460" customWidth="1"/>
    <col min="2" max="23" width="3" style="460" customWidth="1"/>
    <col min="24" max="24" width="3.875" style="460" customWidth="1"/>
    <col min="25" max="33" width="3" style="460" customWidth="1"/>
    <col min="34" max="34" width="1.375" style="460" customWidth="1"/>
    <col min="35" max="36" width="3.375" style="460" customWidth="1"/>
    <col min="37" max="37" width="3.375" style="460" hidden="1" customWidth="1"/>
    <col min="38" max="38" width="7.5" style="460" hidden="1" customWidth="1"/>
    <col min="39" max="52" width="3.375" style="460" customWidth="1"/>
    <col min="53" max="16384" width="9" style="460"/>
  </cols>
  <sheetData>
    <row r="1" spans="2:40" ht="12.75" customHeight="1">
      <c r="R1" s="499"/>
      <c r="AK1" s="460" t="s">
        <v>308</v>
      </c>
      <c r="AL1" s="460" t="s">
        <v>309</v>
      </c>
    </row>
    <row r="2" spans="2:40" ht="18" customHeight="1">
      <c r="B2" s="459" t="s">
        <v>310</v>
      </c>
      <c r="AL2" s="460" t="s">
        <v>311</v>
      </c>
    </row>
    <row r="3" spans="2:40" ht="18" customHeight="1">
      <c r="B3" s="1192" t="str">
        <f>様式1!$AQ$1&amp;様式1!$AQ$2&amp;"年度加算算定対象人数等認定申請書（区分３（質の向上分））"</f>
        <v>令和７年度加算算定対象人数等認定申請書（区分３（質の向上分））</v>
      </c>
      <c r="C3" s="1192"/>
      <c r="D3" s="1192"/>
      <c r="E3" s="1192"/>
      <c r="F3" s="1192"/>
      <c r="G3" s="1192"/>
      <c r="H3" s="1192"/>
      <c r="I3" s="1192"/>
      <c r="J3" s="1192"/>
      <c r="K3" s="1192"/>
      <c r="L3" s="1192"/>
      <c r="M3" s="1192"/>
      <c r="N3" s="1192"/>
      <c r="O3" s="1192"/>
      <c r="P3" s="1192"/>
      <c r="Q3" s="1192"/>
      <c r="R3" s="1192"/>
      <c r="S3" s="1192"/>
      <c r="T3" s="1192"/>
      <c r="U3" s="1192"/>
      <c r="V3" s="1192"/>
      <c r="W3" s="1192"/>
      <c r="X3" s="1192"/>
      <c r="Y3" s="1192"/>
      <c r="Z3" s="1192"/>
      <c r="AA3" s="1192"/>
      <c r="AB3" s="1192"/>
      <c r="AC3" s="1192"/>
      <c r="AD3" s="1192"/>
      <c r="AE3" s="1192"/>
      <c r="AF3" s="1192"/>
      <c r="AG3" s="1192"/>
    </row>
    <row r="4" spans="2:40" ht="18" customHeight="1">
      <c r="B4" s="1202" t="s">
        <v>626</v>
      </c>
      <c r="C4" s="1202"/>
      <c r="D4" s="1202"/>
      <c r="E4" s="1202"/>
      <c r="F4" s="1202"/>
      <c r="G4" s="1202"/>
      <c r="H4" s="1202"/>
      <c r="I4" s="1202"/>
      <c r="J4" s="1202"/>
      <c r="K4" s="1202"/>
      <c r="L4" s="1202"/>
      <c r="M4" s="1202"/>
      <c r="N4" s="1202"/>
      <c r="O4" s="1202"/>
      <c r="P4" s="1202"/>
      <c r="Q4" s="1202"/>
      <c r="R4" s="1202"/>
      <c r="S4" s="1202"/>
      <c r="T4" s="1202"/>
      <c r="U4" s="1202"/>
      <c r="V4" s="1202"/>
      <c r="W4" s="1202"/>
      <c r="X4" s="1202"/>
      <c r="Y4" s="1202"/>
      <c r="Z4" s="1202"/>
      <c r="AA4" s="1202"/>
      <c r="AB4" s="1202"/>
      <c r="AC4" s="1202"/>
      <c r="AD4" s="1202"/>
      <c r="AE4" s="1202"/>
      <c r="AF4" s="464"/>
      <c r="AG4" s="464"/>
    </row>
    <row r="5" spans="2:40" ht="17.25" customHeight="1">
      <c r="E5" s="466"/>
      <c r="F5" s="466"/>
      <c r="L5" s="466"/>
      <c r="M5" s="466"/>
      <c r="N5" s="466"/>
      <c r="O5" s="466"/>
    </row>
    <row r="6" spans="2:40" ht="17.25" customHeight="1">
      <c r="E6" s="958" t="str">
        <f>様式1!F5</f>
        <v>横須賀市長　殿</v>
      </c>
      <c r="F6" s="958"/>
      <c r="G6" s="958"/>
      <c r="H6" s="958"/>
      <c r="I6" s="958"/>
      <c r="J6" s="958"/>
      <c r="K6" s="958"/>
      <c r="L6" s="466"/>
      <c r="M6" s="466"/>
      <c r="N6" s="466"/>
    </row>
    <row r="7" spans="2:40" ht="17.25" customHeight="1" thickBot="1">
      <c r="E7" s="466"/>
      <c r="F7" s="466"/>
      <c r="G7" s="466"/>
      <c r="H7" s="466"/>
      <c r="I7" s="466"/>
      <c r="J7" s="466"/>
      <c r="K7" s="466"/>
      <c r="L7" s="466"/>
      <c r="M7" s="466"/>
      <c r="N7" s="466"/>
      <c r="O7" s="466"/>
      <c r="U7" s="467"/>
      <c r="V7" s="467"/>
      <c r="W7" s="467"/>
      <c r="X7" s="467"/>
      <c r="Y7" s="467"/>
      <c r="Z7" s="467"/>
      <c r="AA7" s="467"/>
      <c r="AB7" s="467"/>
      <c r="AC7" s="467"/>
      <c r="AD7" s="467"/>
      <c r="AE7" s="467"/>
      <c r="AF7" s="467"/>
      <c r="AG7" s="467"/>
    </row>
    <row r="8" spans="2:40" ht="17.25" customHeight="1">
      <c r="E8" s="466"/>
      <c r="F8" s="466"/>
      <c r="N8" s="466"/>
      <c r="O8" s="959" t="s">
        <v>268</v>
      </c>
      <c r="P8" s="1193"/>
      <c r="Q8" s="1193"/>
      <c r="R8" s="1193"/>
      <c r="S8" s="1193"/>
      <c r="T8" s="1193"/>
      <c r="U8" s="1194" t="str">
        <f>様式1!U7</f>
        <v>横須賀市</v>
      </c>
      <c r="V8" s="1194"/>
      <c r="W8" s="1194"/>
      <c r="X8" s="1194"/>
      <c r="Y8" s="1194"/>
      <c r="Z8" s="1194"/>
      <c r="AA8" s="1194"/>
      <c r="AB8" s="1194"/>
      <c r="AC8" s="1194"/>
      <c r="AD8" s="1194"/>
      <c r="AE8" s="1194"/>
      <c r="AF8" s="1194"/>
      <c r="AG8" s="1195"/>
    </row>
    <row r="9" spans="2:40" ht="17.25" customHeight="1">
      <c r="E9" s="466"/>
      <c r="F9" s="466"/>
      <c r="N9" s="466"/>
      <c r="O9" s="962" t="s">
        <v>269</v>
      </c>
      <c r="P9" s="1196"/>
      <c r="Q9" s="1196"/>
      <c r="R9" s="1196"/>
      <c r="S9" s="1196"/>
      <c r="T9" s="1196"/>
      <c r="U9" s="1197">
        <f>様式1!U8</f>
        <v>0</v>
      </c>
      <c r="V9" s="1197"/>
      <c r="W9" s="1197"/>
      <c r="X9" s="1197"/>
      <c r="Y9" s="1197"/>
      <c r="Z9" s="1197"/>
      <c r="AA9" s="1197"/>
      <c r="AB9" s="1197"/>
      <c r="AC9" s="1197"/>
      <c r="AD9" s="1197"/>
      <c r="AE9" s="1197"/>
      <c r="AF9" s="1197"/>
      <c r="AG9" s="1198"/>
    </row>
    <row r="10" spans="2:40" ht="17.25" customHeight="1" thickBot="1">
      <c r="E10" s="466"/>
      <c r="F10" s="466"/>
      <c r="N10" s="466"/>
      <c r="O10" s="965" t="s">
        <v>270</v>
      </c>
      <c r="P10" s="1199"/>
      <c r="Q10" s="1199"/>
      <c r="R10" s="1199"/>
      <c r="S10" s="1199"/>
      <c r="T10" s="1199"/>
      <c r="U10" s="1200">
        <f>様式1!U9</f>
        <v>0</v>
      </c>
      <c r="V10" s="1200"/>
      <c r="W10" s="1200"/>
      <c r="X10" s="1200"/>
      <c r="Y10" s="1200"/>
      <c r="Z10" s="1200"/>
      <c r="AA10" s="1200"/>
      <c r="AB10" s="1200"/>
      <c r="AC10" s="1200"/>
      <c r="AD10" s="1200"/>
      <c r="AE10" s="1200"/>
      <c r="AF10" s="1200"/>
      <c r="AG10" s="1201"/>
    </row>
    <row r="11" spans="2:40" ht="18" customHeight="1">
      <c r="O11" s="475"/>
      <c r="P11" s="475"/>
      <c r="Q11" s="475"/>
      <c r="R11" s="475"/>
      <c r="S11" s="475"/>
      <c r="T11" s="475"/>
      <c r="U11" s="500"/>
      <c r="V11" s="500"/>
      <c r="W11" s="500"/>
      <c r="X11" s="500"/>
      <c r="Y11" s="500"/>
      <c r="Z11" s="500"/>
      <c r="AA11" s="500"/>
      <c r="AB11" s="500"/>
      <c r="AC11" s="500"/>
      <c r="AD11" s="500"/>
      <c r="AE11" s="500"/>
      <c r="AF11" s="500"/>
      <c r="AG11" s="500"/>
    </row>
    <row r="12" spans="2:40" ht="18" customHeight="1">
      <c r="O12" s="501"/>
      <c r="P12" s="501"/>
      <c r="Q12" s="501"/>
      <c r="R12" s="501"/>
      <c r="S12" s="501"/>
      <c r="T12" s="501"/>
      <c r="U12" s="500"/>
      <c r="V12" s="500"/>
      <c r="W12" s="500"/>
      <c r="X12" s="500"/>
      <c r="Y12" s="500"/>
      <c r="Z12" s="500"/>
      <c r="AA12" s="500"/>
      <c r="AB12" s="500"/>
      <c r="AC12" s="500"/>
      <c r="AD12" s="500"/>
      <c r="AE12" s="500"/>
      <c r="AF12" s="500"/>
      <c r="AG12" s="500"/>
    </row>
    <row r="13" spans="2:40" ht="18" customHeight="1" thickBot="1">
      <c r="B13" s="460" t="s">
        <v>312</v>
      </c>
      <c r="C13" s="502"/>
      <c r="D13" s="502"/>
      <c r="E13" s="502"/>
      <c r="F13" s="502"/>
      <c r="G13" s="502"/>
      <c r="H13" s="502"/>
      <c r="I13" s="502"/>
      <c r="J13" s="502"/>
      <c r="K13" s="502"/>
      <c r="L13" s="502"/>
      <c r="M13" s="502"/>
      <c r="N13" s="502"/>
      <c r="O13" s="502"/>
      <c r="P13" s="502"/>
      <c r="Q13" s="502"/>
      <c r="R13" s="502"/>
      <c r="S13" s="502"/>
      <c r="T13" s="502"/>
      <c r="U13" s="502"/>
      <c r="V13" s="502"/>
      <c r="W13" s="480"/>
      <c r="X13" s="480"/>
      <c r="Y13" s="480"/>
      <c r="Z13" s="480"/>
      <c r="AA13" s="480"/>
      <c r="AB13" s="480"/>
      <c r="AC13" s="480"/>
      <c r="AD13" s="480"/>
      <c r="AE13" s="480"/>
      <c r="AF13" s="480"/>
      <c r="AG13" s="480"/>
    </row>
    <row r="14" spans="2:40" ht="18" customHeight="1" thickBot="1">
      <c r="B14" s="1141" t="s">
        <v>313</v>
      </c>
      <c r="C14" s="1142"/>
      <c r="D14" s="1142"/>
      <c r="E14" s="1142"/>
      <c r="F14" s="1142"/>
      <c r="G14" s="1143"/>
      <c r="H14" s="1141" t="s">
        <v>314</v>
      </c>
      <c r="I14" s="1142"/>
      <c r="J14" s="1142"/>
      <c r="K14" s="1142"/>
      <c r="L14" s="1144">
        <f>Q15+Q17</f>
        <v>0</v>
      </c>
      <c r="M14" s="1144"/>
      <c r="N14" s="1144"/>
      <c r="O14" s="503" t="s">
        <v>315</v>
      </c>
      <c r="P14" s="1141" t="s">
        <v>316</v>
      </c>
      <c r="Q14" s="1142"/>
      <c r="R14" s="1142"/>
      <c r="S14" s="1142"/>
      <c r="T14" s="1144">
        <f>Q16</f>
        <v>0</v>
      </c>
      <c r="U14" s="1144"/>
      <c r="V14" s="1144"/>
      <c r="W14" s="504" t="s">
        <v>315</v>
      </c>
      <c r="Y14" s="1145" t="s">
        <v>317</v>
      </c>
      <c r="Z14" s="1146"/>
      <c r="AA14" s="1146"/>
      <c r="AB14" s="1146"/>
      <c r="AC14" s="1146"/>
      <c r="AD14" s="1146"/>
      <c r="AE14" s="1147"/>
      <c r="AF14" s="505" t="str">
        <f>IFERROR(IF(T14+L14&gt;=1,"○","×"),"")</f>
        <v>×</v>
      </c>
      <c r="AG14" s="480"/>
      <c r="AM14" s="506" t="str">
        <f>IF(AND($L$14&gt;=$AA$93,$T$14&gt;=$AA$94),"","「区分3計算表」の内容と人数A・人数Bの数値が一致しません。確認してください。")</f>
        <v>「区分3計算表」の内容と人数A・人数Bの数値が一致しません。確認してください。</v>
      </c>
    </row>
    <row r="15" spans="2:40" ht="18" customHeight="1">
      <c r="B15" s="507" t="s">
        <v>318</v>
      </c>
      <c r="C15" s="508"/>
      <c r="D15" s="508"/>
      <c r="E15" s="508"/>
      <c r="F15" s="508"/>
      <c r="G15" s="508"/>
      <c r="H15" s="508"/>
      <c r="I15" s="508"/>
      <c r="J15" s="508"/>
      <c r="K15" s="508"/>
      <c r="L15" s="508"/>
      <c r="M15" s="508"/>
      <c r="N15" s="508"/>
      <c r="O15" s="508"/>
      <c r="P15" s="509"/>
      <c r="Q15" s="1165"/>
      <c r="R15" s="1166"/>
      <c r="S15" s="1166"/>
      <c r="T15" s="1166"/>
      <c r="U15" s="1166"/>
      <c r="V15" s="1166"/>
      <c r="W15" s="510" t="s">
        <v>315</v>
      </c>
      <c r="Z15" s="511"/>
      <c r="AA15" s="511"/>
      <c r="AB15" s="511"/>
      <c r="AC15" s="511"/>
      <c r="AD15" s="511"/>
      <c r="AE15" s="512"/>
      <c r="AN15" s="460">
        <f>COUNTIFS(様式4別添1!$B$11:$B$60,"&lt;&gt;",様式4別添1!$Y$11:$Y$60,様式4別添1!$Y$80)
+COUNTIFS(様式4別添1!$B$11:$B$60,"&lt;&gt;",様式4別添1!$Y$11:$Y$60,様式4別添1!$Y$81)</f>
        <v>0</v>
      </c>
    </row>
    <row r="16" spans="2:40" ht="18" customHeight="1">
      <c r="B16" s="513" t="s">
        <v>319</v>
      </c>
      <c r="C16" s="514"/>
      <c r="D16" s="514"/>
      <c r="E16" s="514"/>
      <c r="F16" s="514"/>
      <c r="G16" s="514"/>
      <c r="H16" s="514"/>
      <c r="I16" s="514"/>
      <c r="J16" s="514"/>
      <c r="K16" s="514"/>
      <c r="L16" s="514"/>
      <c r="M16" s="514"/>
      <c r="N16" s="514"/>
      <c r="O16" s="514"/>
      <c r="P16" s="515"/>
      <c r="Q16" s="1167"/>
      <c r="R16" s="1168"/>
      <c r="S16" s="1168"/>
      <c r="T16" s="1168"/>
      <c r="U16" s="1168"/>
      <c r="V16" s="1168"/>
      <c r="W16" s="516" t="s">
        <v>315</v>
      </c>
      <c r="AN16" s="460">
        <f>COUNTIFS(様式4別添1!$B$11:$B$60,"&lt;&gt;",様式4別添1!$Y$11:$Y$60,様式4別添1!$Y$83)</f>
        <v>0</v>
      </c>
    </row>
    <row r="17" spans="1:40" ht="34.15" customHeight="1" thickBot="1">
      <c r="B17" s="1169" t="s">
        <v>320</v>
      </c>
      <c r="C17" s="1170"/>
      <c r="D17" s="1170"/>
      <c r="E17" s="1170"/>
      <c r="F17" s="1170"/>
      <c r="G17" s="1170"/>
      <c r="H17" s="1170"/>
      <c r="I17" s="1170"/>
      <c r="J17" s="1170"/>
      <c r="K17" s="1170"/>
      <c r="L17" s="1170"/>
      <c r="M17" s="1170"/>
      <c r="N17" s="1170"/>
      <c r="O17" s="1170"/>
      <c r="P17" s="1171"/>
      <c r="Q17" s="1172"/>
      <c r="R17" s="1173"/>
      <c r="S17" s="1173"/>
      <c r="T17" s="1173"/>
      <c r="U17" s="1173"/>
      <c r="V17" s="1173"/>
      <c r="W17" s="517" t="s">
        <v>315</v>
      </c>
      <c r="AN17" s="460">
        <f>COUNTIFS(様式4別添1!$B$11:$B$60,"&lt;&gt;",様式4別添1!$Y$11:$Y$60,様式4別添1!$Y$82)</f>
        <v>0</v>
      </c>
    </row>
    <row r="18" spans="1:40" ht="18" customHeight="1" thickBot="1">
      <c r="B18" s="51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480"/>
      <c r="AB18" s="480"/>
      <c r="AC18" s="480"/>
      <c r="AD18" s="480"/>
      <c r="AE18" s="480"/>
      <c r="AF18" s="480"/>
      <c r="AG18" s="480"/>
    </row>
    <row r="19" spans="1:40" ht="18" customHeight="1" thickBot="1">
      <c r="B19" s="1055" t="s">
        <v>321</v>
      </c>
      <c r="C19" s="1056"/>
      <c r="D19" s="1056"/>
      <c r="E19" s="1056"/>
      <c r="F19" s="1056"/>
      <c r="G19" s="1056"/>
      <c r="H19" s="1056"/>
      <c r="I19" s="1056"/>
      <c r="J19" s="1056"/>
      <c r="K19" s="1056"/>
      <c r="L19" s="1056"/>
      <c r="M19" s="1056"/>
      <c r="N19" s="1056"/>
      <c r="O19" s="1056"/>
      <c r="P19" s="1056"/>
      <c r="Q19" s="1056"/>
      <c r="R19" s="1056"/>
      <c r="S19" s="1056"/>
      <c r="T19" s="1056"/>
      <c r="U19" s="1056"/>
      <c r="V19" s="1056"/>
      <c r="W19" s="1056"/>
      <c r="X19" s="1056"/>
      <c r="Y19" s="1056"/>
      <c r="Z19" s="1056"/>
      <c r="AA19" s="1056"/>
      <c r="AB19" s="1056"/>
      <c r="AC19" s="1056"/>
      <c r="AD19" s="1056"/>
      <c r="AE19" s="1056"/>
      <c r="AF19" s="1056"/>
      <c r="AG19" s="1174"/>
    </row>
    <row r="20" spans="1:40" ht="18" customHeight="1">
      <c r="B20" s="1175"/>
      <c r="C20" s="1177" t="s">
        <v>322</v>
      </c>
      <c r="D20" s="1050"/>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178"/>
      <c r="AB20" s="1179"/>
      <c r="AC20" s="1179"/>
      <c r="AD20" s="1179"/>
      <c r="AE20" s="1179"/>
      <c r="AF20" s="1179"/>
      <c r="AG20" s="1180"/>
    </row>
    <row r="21" spans="1:40" ht="18" customHeight="1" thickBot="1">
      <c r="B21" s="1176"/>
      <c r="C21" s="1053"/>
      <c r="D21" s="1053"/>
      <c r="E21" s="1053"/>
      <c r="F21" s="1053"/>
      <c r="G21" s="1053"/>
      <c r="H21" s="1053"/>
      <c r="I21" s="1053"/>
      <c r="J21" s="1053"/>
      <c r="K21" s="1053"/>
      <c r="L21" s="1053"/>
      <c r="M21" s="1053"/>
      <c r="N21" s="1053"/>
      <c r="O21" s="1053"/>
      <c r="P21" s="1053"/>
      <c r="Q21" s="1053"/>
      <c r="R21" s="1053"/>
      <c r="S21" s="1053"/>
      <c r="T21" s="1053"/>
      <c r="U21" s="1053"/>
      <c r="V21" s="1053"/>
      <c r="W21" s="1053"/>
      <c r="X21" s="1053"/>
      <c r="Y21" s="1053"/>
      <c r="Z21" s="1053"/>
      <c r="AA21" s="1181"/>
      <c r="AB21" s="1182"/>
      <c r="AC21" s="1182"/>
      <c r="AD21" s="1182"/>
      <c r="AE21" s="1182"/>
      <c r="AF21" s="1182"/>
      <c r="AG21" s="1183"/>
    </row>
    <row r="22" spans="1:40" ht="21.6" customHeight="1">
      <c r="B22" s="51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480"/>
      <c r="AB22" s="480"/>
      <c r="AC22" s="480"/>
      <c r="AD22" s="480"/>
      <c r="AE22" s="480"/>
      <c r="AF22" s="480"/>
      <c r="AG22" s="480"/>
    </row>
    <row r="23" spans="1:40" ht="21.75" customHeight="1" thickBot="1">
      <c r="B23" s="460" t="s">
        <v>323</v>
      </c>
      <c r="C23" s="518"/>
      <c r="D23" s="518"/>
      <c r="E23" s="518"/>
      <c r="F23" s="518"/>
      <c r="G23" s="468"/>
      <c r="H23" s="468"/>
      <c r="I23" s="468"/>
      <c r="J23" s="519"/>
      <c r="K23" s="519"/>
      <c r="L23" s="519"/>
      <c r="M23" s="519"/>
      <c r="N23" s="519"/>
      <c r="O23" s="519"/>
      <c r="P23" s="519"/>
      <c r="Q23" s="519"/>
      <c r="R23" s="519"/>
      <c r="S23" s="468"/>
      <c r="T23" s="468"/>
      <c r="U23" s="468"/>
      <c r="V23" s="519"/>
      <c r="W23" s="519"/>
      <c r="X23" s="519"/>
      <c r="Y23" s="519"/>
      <c r="Z23" s="519"/>
      <c r="AA23" s="519"/>
      <c r="AB23" s="519"/>
      <c r="AC23" s="519"/>
      <c r="AD23" s="519"/>
      <c r="AE23" s="468"/>
      <c r="AF23" s="468"/>
      <c r="AG23" s="468"/>
    </row>
    <row r="24" spans="1:40" ht="27.75" customHeight="1" thickBot="1">
      <c r="B24" s="1148" t="s">
        <v>324</v>
      </c>
      <c r="C24" s="1149"/>
      <c r="D24" s="1149"/>
      <c r="E24" s="1149"/>
      <c r="F24" s="1150"/>
      <c r="G24" s="1150"/>
      <c r="H24" s="1150"/>
      <c r="I24" s="1150"/>
      <c r="J24" s="1150"/>
      <c r="K24" s="1150"/>
      <c r="L24" s="1150"/>
      <c r="M24" s="1151">
        <f>'2_区分12加算額計算表'!$D$5</f>
        <v>0</v>
      </c>
      <c r="N24" s="1152"/>
      <c r="O24" s="1152"/>
      <c r="P24" s="1152"/>
      <c r="Q24" s="1152"/>
      <c r="R24" s="1152"/>
      <c r="S24" s="1152"/>
      <c r="T24" s="1152"/>
      <c r="U24" s="520" t="s">
        <v>315</v>
      </c>
      <c r="V24" s="519"/>
      <c r="W24" s="519"/>
      <c r="X24" s="519"/>
      <c r="Y24" s="519"/>
      <c r="Z24" s="519"/>
      <c r="AA24" s="519"/>
      <c r="AB24" s="519"/>
      <c r="AC24" s="519"/>
      <c r="AD24" s="519"/>
      <c r="AE24" s="468"/>
      <c r="AF24" s="468"/>
      <c r="AG24" s="468"/>
    </row>
    <row r="25" spans="1:40" s="522" customFormat="1" ht="21" customHeight="1">
      <c r="A25" s="521"/>
      <c r="B25" s="1153" t="s">
        <v>325</v>
      </c>
      <c r="C25" s="1154"/>
      <c r="D25" s="1154"/>
      <c r="E25" s="1155"/>
      <c r="F25" s="1162" t="s">
        <v>326</v>
      </c>
      <c r="G25" s="1163"/>
      <c r="H25" s="1163"/>
      <c r="I25" s="1163"/>
      <c r="J25" s="1163"/>
      <c r="K25" s="1163"/>
      <c r="L25" s="1163"/>
      <c r="M25" s="1164" t="s">
        <v>327</v>
      </c>
      <c r="N25" s="1163"/>
      <c r="O25" s="1163"/>
      <c r="P25" s="1163"/>
      <c r="Q25" s="1163"/>
      <c r="R25" s="1163"/>
      <c r="S25" s="1163"/>
      <c r="T25" s="1164" t="s">
        <v>328</v>
      </c>
      <c r="U25" s="1163"/>
      <c r="V25" s="1163"/>
      <c r="W25" s="1163"/>
      <c r="X25" s="1163"/>
      <c r="Y25" s="1163"/>
      <c r="Z25" s="1163"/>
      <c r="AA25" s="1164" t="s">
        <v>329</v>
      </c>
      <c r="AB25" s="1163"/>
      <c r="AC25" s="1163"/>
      <c r="AD25" s="1163"/>
      <c r="AE25" s="1163"/>
      <c r="AF25" s="1163"/>
      <c r="AG25" s="1184"/>
      <c r="AH25" s="521"/>
    </row>
    <row r="26" spans="1:40" s="522" customFormat="1" ht="21" customHeight="1">
      <c r="A26" s="521"/>
      <c r="B26" s="1156"/>
      <c r="C26" s="1157"/>
      <c r="D26" s="1157"/>
      <c r="E26" s="1158"/>
      <c r="F26" s="1185">
        <f>'3_区分3計算表'!$F$10</f>
        <v>0</v>
      </c>
      <c r="G26" s="1125"/>
      <c r="H26" s="1125"/>
      <c r="I26" s="1125"/>
      <c r="J26" s="1125"/>
      <c r="K26" s="1125"/>
      <c r="L26" s="1188" t="s">
        <v>315</v>
      </c>
      <c r="M26" s="1124">
        <f>'3_区分3計算表'!$F$11</f>
        <v>0</v>
      </c>
      <c r="N26" s="1191"/>
      <c r="O26" s="1191"/>
      <c r="P26" s="1191"/>
      <c r="Q26" s="1191"/>
      <c r="R26" s="1191"/>
      <c r="S26" s="523" t="s">
        <v>315</v>
      </c>
      <c r="T26" s="1124">
        <f>'3_区分3計算表'!$F$12</f>
        <v>0</v>
      </c>
      <c r="U26" s="1125"/>
      <c r="V26" s="1125"/>
      <c r="W26" s="1125"/>
      <c r="X26" s="1125"/>
      <c r="Y26" s="1125"/>
      <c r="Z26" s="1130" t="s">
        <v>315</v>
      </c>
      <c r="AA26" s="1124">
        <f>'3_区分3計算表'!$F$14</f>
        <v>0</v>
      </c>
      <c r="AB26" s="1125"/>
      <c r="AC26" s="1125"/>
      <c r="AD26" s="1125"/>
      <c r="AE26" s="1125"/>
      <c r="AF26" s="1125"/>
      <c r="AG26" s="1133" t="s">
        <v>315</v>
      </c>
      <c r="AH26" s="521"/>
    </row>
    <row r="27" spans="1:40" s="522" customFormat="1" ht="18" customHeight="1">
      <c r="A27" s="521"/>
      <c r="B27" s="1156"/>
      <c r="C27" s="1157"/>
      <c r="D27" s="1157"/>
      <c r="E27" s="1158"/>
      <c r="F27" s="1186"/>
      <c r="G27" s="1127"/>
      <c r="H27" s="1127"/>
      <c r="I27" s="1127"/>
      <c r="J27" s="1127"/>
      <c r="K27" s="1127"/>
      <c r="L27" s="1189"/>
      <c r="M27" s="524"/>
      <c r="N27" s="1136" t="s">
        <v>330</v>
      </c>
      <c r="O27" s="1137"/>
      <c r="P27" s="1137"/>
      <c r="Q27" s="1137"/>
      <c r="R27" s="1137"/>
      <c r="S27" s="1138"/>
      <c r="T27" s="1126"/>
      <c r="U27" s="1127"/>
      <c r="V27" s="1127"/>
      <c r="W27" s="1127"/>
      <c r="X27" s="1127"/>
      <c r="Y27" s="1127"/>
      <c r="Z27" s="1131"/>
      <c r="AA27" s="1126"/>
      <c r="AB27" s="1127"/>
      <c r="AC27" s="1127"/>
      <c r="AD27" s="1127"/>
      <c r="AE27" s="1127"/>
      <c r="AF27" s="1127"/>
      <c r="AG27" s="1134"/>
      <c r="AH27" s="521"/>
    </row>
    <row r="28" spans="1:40" s="522" customFormat="1" ht="21" customHeight="1" thickBot="1">
      <c r="A28" s="521"/>
      <c r="B28" s="1159"/>
      <c r="C28" s="1160"/>
      <c r="D28" s="1160"/>
      <c r="E28" s="1161"/>
      <c r="F28" s="1187"/>
      <c r="G28" s="1129"/>
      <c r="H28" s="1129"/>
      <c r="I28" s="1129"/>
      <c r="J28" s="1129"/>
      <c r="K28" s="1129"/>
      <c r="L28" s="1190"/>
      <c r="M28" s="525"/>
      <c r="N28" s="1139"/>
      <c r="O28" s="1140"/>
      <c r="P28" s="1140"/>
      <c r="Q28" s="1140"/>
      <c r="R28" s="1140"/>
      <c r="S28" s="526" t="s">
        <v>315</v>
      </c>
      <c r="T28" s="1128"/>
      <c r="U28" s="1129"/>
      <c r="V28" s="1129"/>
      <c r="W28" s="1129"/>
      <c r="X28" s="1129"/>
      <c r="Y28" s="1129"/>
      <c r="Z28" s="1132"/>
      <c r="AA28" s="1128"/>
      <c r="AB28" s="1129"/>
      <c r="AC28" s="1129"/>
      <c r="AD28" s="1129"/>
      <c r="AE28" s="1129"/>
      <c r="AF28" s="1129"/>
      <c r="AG28" s="1135"/>
      <c r="AH28" s="521"/>
    </row>
    <row r="29" spans="1:40" ht="28.5" customHeight="1">
      <c r="B29" s="968" t="s">
        <v>331</v>
      </c>
      <c r="C29" s="1069"/>
      <c r="D29" s="1069"/>
      <c r="E29" s="1070"/>
      <c r="F29" s="1110" t="s">
        <v>332</v>
      </c>
      <c r="G29" s="1111"/>
      <c r="H29" s="508" t="s">
        <v>333</v>
      </c>
      <c r="I29" s="527"/>
      <c r="J29" s="527"/>
      <c r="K29" s="528"/>
      <c r="L29" s="528"/>
      <c r="M29" s="528"/>
      <c r="N29" s="528"/>
      <c r="O29" s="528"/>
      <c r="P29" s="528"/>
      <c r="Q29" s="528"/>
      <c r="R29" s="528"/>
      <c r="S29" s="529"/>
      <c r="T29" s="529"/>
      <c r="U29" s="529"/>
      <c r="V29" s="528"/>
      <c r="W29" s="528"/>
      <c r="X29" s="528"/>
      <c r="Y29" s="528"/>
      <c r="Z29" s="528"/>
      <c r="AA29" s="528"/>
      <c r="AB29" s="528"/>
      <c r="AC29" s="528"/>
      <c r="AD29" s="528"/>
      <c r="AE29" s="1121"/>
      <c r="AF29" s="1122"/>
      <c r="AG29" s="1123"/>
    </row>
    <row r="30" spans="1:40" ht="28.5" customHeight="1">
      <c r="B30" s="1071"/>
      <c r="C30" s="1072"/>
      <c r="D30" s="1072"/>
      <c r="E30" s="1073"/>
      <c r="F30" s="1112"/>
      <c r="G30" s="1113"/>
      <c r="H30" s="530" t="s">
        <v>334</v>
      </c>
      <c r="I30" s="530"/>
      <c r="J30" s="530"/>
      <c r="K30" s="531"/>
      <c r="L30" s="531"/>
      <c r="M30" s="531"/>
      <c r="N30" s="531"/>
      <c r="O30" s="531"/>
      <c r="P30" s="531"/>
      <c r="Q30" s="531"/>
      <c r="R30" s="531"/>
      <c r="S30" s="532"/>
      <c r="T30" s="532"/>
      <c r="U30" s="532"/>
      <c r="V30" s="531"/>
      <c r="W30" s="531"/>
      <c r="X30" s="531"/>
      <c r="Y30" s="531"/>
      <c r="Z30" s="531"/>
      <c r="AA30" s="531"/>
      <c r="AB30" s="531"/>
      <c r="AC30" s="531"/>
      <c r="AD30" s="531"/>
      <c r="AE30" s="1116"/>
      <c r="AF30" s="1093"/>
      <c r="AG30" s="1094"/>
    </row>
    <row r="31" spans="1:40" ht="28.5" customHeight="1">
      <c r="B31" s="1071"/>
      <c r="C31" s="1072"/>
      <c r="D31" s="1072"/>
      <c r="E31" s="1073"/>
      <c r="F31" s="1112"/>
      <c r="G31" s="1113"/>
      <c r="H31" s="514" t="s">
        <v>335</v>
      </c>
      <c r="K31" s="519"/>
      <c r="L31" s="519"/>
      <c r="M31" s="519"/>
      <c r="N31" s="519"/>
      <c r="O31" s="519"/>
      <c r="P31" s="519"/>
      <c r="Q31" s="519"/>
      <c r="R31" s="519"/>
      <c r="S31" s="468"/>
      <c r="T31" s="468"/>
      <c r="U31" s="468"/>
      <c r="V31" s="519"/>
      <c r="W31" s="519"/>
      <c r="X31" s="519"/>
      <c r="Y31" s="519"/>
      <c r="Z31" s="519"/>
      <c r="AA31" s="519"/>
      <c r="AB31" s="519"/>
      <c r="AC31" s="519"/>
      <c r="AD31" s="519"/>
      <c r="AE31" s="1116"/>
      <c r="AF31" s="1093"/>
      <c r="AG31" s="1094"/>
    </row>
    <row r="32" spans="1:40" ht="28.5" customHeight="1">
      <c r="B32" s="1071"/>
      <c r="C32" s="1072"/>
      <c r="D32" s="1072"/>
      <c r="E32" s="1073"/>
      <c r="F32" s="1112"/>
      <c r="G32" s="1113"/>
      <c r="H32" s="530" t="s">
        <v>336</v>
      </c>
      <c r="I32" s="530"/>
      <c r="J32" s="530"/>
      <c r="K32" s="531"/>
      <c r="L32" s="531"/>
      <c r="M32" s="531"/>
      <c r="N32" s="531"/>
      <c r="O32" s="531"/>
      <c r="P32" s="531"/>
      <c r="Q32" s="531"/>
      <c r="R32" s="531"/>
      <c r="S32" s="532"/>
      <c r="T32" s="532"/>
      <c r="U32" s="532"/>
      <c r="V32" s="531"/>
      <c r="W32" s="531"/>
      <c r="X32" s="531"/>
      <c r="Y32" s="531"/>
      <c r="Z32" s="531"/>
      <c r="AA32" s="531"/>
      <c r="AB32" s="531"/>
      <c r="AC32" s="531"/>
      <c r="AD32" s="531"/>
      <c r="AE32" s="1116"/>
      <c r="AF32" s="1093"/>
      <c r="AG32" s="1094"/>
    </row>
    <row r="33" spans="2:33" ht="28.5" customHeight="1">
      <c r="B33" s="1071"/>
      <c r="C33" s="1072"/>
      <c r="D33" s="1072"/>
      <c r="E33" s="1073"/>
      <c r="F33" s="1112"/>
      <c r="G33" s="1113"/>
      <c r="H33" s="530" t="s">
        <v>337</v>
      </c>
      <c r="I33" s="530"/>
      <c r="J33" s="530"/>
      <c r="K33" s="531"/>
      <c r="L33" s="531"/>
      <c r="M33" s="531"/>
      <c r="N33" s="531"/>
      <c r="O33" s="531"/>
      <c r="P33" s="531"/>
      <c r="Q33" s="531"/>
      <c r="R33" s="531"/>
      <c r="S33" s="532"/>
      <c r="T33" s="532"/>
      <c r="U33" s="532"/>
      <c r="V33" s="531"/>
      <c r="W33" s="531"/>
      <c r="X33" s="531"/>
      <c r="Y33" s="531"/>
      <c r="Z33" s="531"/>
      <c r="AA33" s="531"/>
      <c r="AB33" s="531"/>
      <c r="AC33" s="531"/>
      <c r="AD33" s="531"/>
      <c r="AE33" s="1116"/>
      <c r="AF33" s="1093"/>
      <c r="AG33" s="1094"/>
    </row>
    <row r="34" spans="2:33" ht="28.5" customHeight="1">
      <c r="B34" s="1071"/>
      <c r="C34" s="1072"/>
      <c r="D34" s="1072"/>
      <c r="E34" s="1073"/>
      <c r="F34" s="1112"/>
      <c r="G34" s="1113"/>
      <c r="H34" s="530" t="s">
        <v>338</v>
      </c>
      <c r="I34" s="530"/>
      <c r="J34" s="530"/>
      <c r="K34" s="531"/>
      <c r="L34" s="531"/>
      <c r="M34" s="531"/>
      <c r="N34" s="531"/>
      <c r="O34" s="531"/>
      <c r="P34" s="531"/>
      <c r="Q34" s="531"/>
      <c r="R34" s="531"/>
      <c r="S34" s="532"/>
      <c r="T34" s="532"/>
      <c r="U34" s="532"/>
      <c r="V34" s="531"/>
      <c r="W34" s="531"/>
      <c r="X34" s="531"/>
      <c r="Y34" s="531"/>
      <c r="Z34" s="531"/>
      <c r="AA34" s="531"/>
      <c r="AB34" s="531"/>
      <c r="AC34" s="531"/>
      <c r="AD34" s="531"/>
      <c r="AE34" s="1116"/>
      <c r="AF34" s="1093"/>
      <c r="AG34" s="1094"/>
    </row>
    <row r="35" spans="2:33" ht="28.5" customHeight="1">
      <c r="B35" s="1071"/>
      <c r="C35" s="1072"/>
      <c r="D35" s="1072"/>
      <c r="E35" s="1073"/>
      <c r="F35" s="1112"/>
      <c r="G35" s="1113"/>
      <c r="H35" s="533" t="s">
        <v>339</v>
      </c>
      <c r="I35" s="533"/>
      <c r="J35" s="533"/>
      <c r="K35" s="534"/>
      <c r="L35" s="534"/>
      <c r="M35" s="534"/>
      <c r="N35" s="531"/>
      <c r="O35" s="530"/>
      <c r="P35" s="535"/>
      <c r="Q35" s="535"/>
      <c r="R35" s="535"/>
      <c r="S35" s="530"/>
      <c r="T35" s="530"/>
      <c r="U35" s="530"/>
      <c r="V35" s="535"/>
      <c r="W35" s="535"/>
      <c r="X35" s="535"/>
      <c r="Y35" s="535"/>
      <c r="Z35" s="535"/>
      <c r="AA35" s="535"/>
      <c r="AB35" s="535"/>
      <c r="AC35" s="535"/>
      <c r="AD35" s="535"/>
      <c r="AE35" s="1116"/>
      <c r="AF35" s="1093"/>
      <c r="AG35" s="1094"/>
    </row>
    <row r="36" spans="2:33" ht="28.5" customHeight="1">
      <c r="B36" s="1071"/>
      <c r="C36" s="1072"/>
      <c r="D36" s="1072"/>
      <c r="E36" s="1073"/>
      <c r="F36" s="1112"/>
      <c r="G36" s="1113"/>
      <c r="H36" s="530" t="s">
        <v>340</v>
      </c>
      <c r="I36" s="530"/>
      <c r="J36" s="530"/>
      <c r="K36" s="531"/>
      <c r="L36" s="531"/>
      <c r="M36" s="531"/>
      <c r="N36" s="531"/>
      <c r="O36" s="531"/>
      <c r="P36" s="531"/>
      <c r="Q36" s="531"/>
      <c r="R36" s="531"/>
      <c r="S36" s="532"/>
      <c r="T36" s="532"/>
      <c r="U36" s="532"/>
      <c r="V36" s="531"/>
      <c r="W36" s="531"/>
      <c r="X36" s="531"/>
      <c r="Y36" s="531"/>
      <c r="Z36" s="531"/>
      <c r="AA36" s="531"/>
      <c r="AB36" s="531"/>
      <c r="AC36" s="531"/>
      <c r="AD36" s="531"/>
      <c r="AE36" s="1116"/>
      <c r="AF36" s="1093"/>
      <c r="AG36" s="1094"/>
    </row>
    <row r="37" spans="2:33" ht="28.5" customHeight="1">
      <c r="B37" s="1071"/>
      <c r="C37" s="1072"/>
      <c r="D37" s="1072"/>
      <c r="E37" s="1073"/>
      <c r="F37" s="1112"/>
      <c r="G37" s="1113"/>
      <c r="H37" s="536" t="s">
        <v>341</v>
      </c>
      <c r="I37" s="530"/>
      <c r="J37" s="530"/>
      <c r="K37" s="531"/>
      <c r="L37" s="531"/>
      <c r="M37" s="531"/>
      <c r="N37" s="531"/>
      <c r="O37" s="531"/>
      <c r="P37" s="531"/>
      <c r="Q37" s="531"/>
      <c r="R37" s="531"/>
      <c r="S37" s="532"/>
      <c r="T37" s="532"/>
      <c r="U37" s="532"/>
      <c r="V37" s="531"/>
      <c r="W37" s="531"/>
      <c r="X37" s="531"/>
      <c r="Y37" s="531"/>
      <c r="Z37" s="531"/>
      <c r="AA37" s="531"/>
      <c r="AB37" s="531"/>
      <c r="AC37" s="531"/>
      <c r="AD37" s="537"/>
      <c r="AE37" s="1116"/>
      <c r="AF37" s="1093"/>
      <c r="AG37" s="1094"/>
    </row>
    <row r="38" spans="2:33" ht="28.5" customHeight="1">
      <c r="B38" s="1071"/>
      <c r="C38" s="1072"/>
      <c r="D38" s="1072"/>
      <c r="E38" s="1073"/>
      <c r="F38" s="1112"/>
      <c r="G38" s="1113"/>
      <c r="H38" s="514" t="s">
        <v>342</v>
      </c>
      <c r="I38" s="514"/>
      <c r="J38" s="514"/>
      <c r="K38" s="538"/>
      <c r="L38" s="538"/>
      <c r="M38" s="538"/>
      <c r="N38" s="538"/>
      <c r="O38" s="538"/>
      <c r="P38" s="538"/>
      <c r="Q38" s="538"/>
      <c r="R38" s="538"/>
      <c r="S38" s="539"/>
      <c r="T38" s="539"/>
      <c r="U38" s="539"/>
      <c r="V38" s="538"/>
      <c r="W38" s="538"/>
      <c r="X38" s="538"/>
      <c r="Y38" s="538"/>
      <c r="Z38" s="538"/>
      <c r="AA38" s="538"/>
      <c r="AB38" s="538"/>
      <c r="AC38" s="538"/>
      <c r="AD38" s="538"/>
      <c r="AE38" s="1116"/>
      <c r="AF38" s="1093"/>
      <c r="AG38" s="1094"/>
    </row>
    <row r="39" spans="2:33" ht="28.5" customHeight="1">
      <c r="B39" s="1071"/>
      <c r="C39" s="1072"/>
      <c r="D39" s="1072"/>
      <c r="E39" s="1073"/>
      <c r="F39" s="1112"/>
      <c r="G39" s="1113"/>
      <c r="H39" s="540" t="s">
        <v>343</v>
      </c>
      <c r="I39" s="533"/>
      <c r="J39" s="533"/>
      <c r="K39" s="534"/>
      <c r="L39" s="534"/>
      <c r="M39" s="534"/>
      <c r="N39" s="534"/>
      <c r="O39" s="534"/>
      <c r="P39" s="534"/>
      <c r="Q39" s="534"/>
      <c r="R39" s="534"/>
      <c r="S39" s="541"/>
      <c r="T39" s="541"/>
      <c r="U39" s="541"/>
      <c r="V39" s="534"/>
      <c r="W39" s="534"/>
      <c r="X39" s="534"/>
      <c r="Y39" s="534"/>
      <c r="Z39" s="534"/>
      <c r="AA39" s="534"/>
      <c r="AB39" s="534"/>
      <c r="AC39" s="534"/>
      <c r="AD39" s="534"/>
      <c r="AE39" s="1086"/>
      <c r="AF39" s="1033"/>
      <c r="AG39" s="1034"/>
    </row>
    <row r="40" spans="2:33" ht="28.5" customHeight="1">
      <c r="B40" s="1071"/>
      <c r="C40" s="1072"/>
      <c r="D40" s="1072"/>
      <c r="E40" s="1073"/>
      <c r="F40" s="1112"/>
      <c r="G40" s="1113"/>
      <c r="H40" s="536" t="s">
        <v>344</v>
      </c>
      <c r="I40" s="530"/>
      <c r="J40" s="530"/>
      <c r="K40" s="531"/>
      <c r="L40" s="531"/>
      <c r="M40" s="531"/>
      <c r="N40" s="531"/>
      <c r="O40" s="531"/>
      <c r="P40" s="531"/>
      <c r="Q40" s="531"/>
      <c r="R40" s="531"/>
      <c r="S40" s="532"/>
      <c r="T40" s="532"/>
      <c r="U40" s="532"/>
      <c r="V40" s="531"/>
      <c r="W40" s="531"/>
      <c r="X40" s="531"/>
      <c r="Y40" s="531"/>
      <c r="Z40" s="531"/>
      <c r="AA40" s="531"/>
      <c r="AB40" s="531"/>
      <c r="AC40" s="531"/>
      <c r="AD40" s="531"/>
      <c r="AE40" s="1116"/>
      <c r="AF40" s="1093"/>
      <c r="AG40" s="1094"/>
    </row>
    <row r="41" spans="2:33" ht="28.5" customHeight="1">
      <c r="B41" s="1071"/>
      <c r="C41" s="1072"/>
      <c r="D41" s="1072"/>
      <c r="E41" s="1073"/>
      <c r="F41" s="1112"/>
      <c r="G41" s="1113"/>
      <c r="H41" s="542" t="s">
        <v>345</v>
      </c>
      <c r="I41" s="514"/>
      <c r="J41" s="514"/>
      <c r="K41" s="538"/>
      <c r="L41" s="538"/>
      <c r="M41" s="538"/>
      <c r="N41" s="538"/>
      <c r="O41" s="538"/>
      <c r="P41" s="538"/>
      <c r="Q41" s="538"/>
      <c r="R41" s="538"/>
      <c r="S41" s="539"/>
      <c r="T41" s="539"/>
      <c r="U41" s="539"/>
      <c r="V41" s="538"/>
      <c r="W41" s="538"/>
      <c r="X41" s="538"/>
      <c r="Y41" s="538"/>
      <c r="Z41" s="538"/>
      <c r="AA41" s="538"/>
      <c r="AB41" s="538"/>
      <c r="AC41" s="538"/>
      <c r="AD41" s="538"/>
      <c r="AE41" s="1117"/>
      <c r="AF41" s="1102"/>
      <c r="AG41" s="1103"/>
    </row>
    <row r="42" spans="2:33" ht="28.5" customHeight="1" thickBot="1">
      <c r="B42" s="1074"/>
      <c r="C42" s="1075"/>
      <c r="D42" s="1075"/>
      <c r="E42" s="1076"/>
      <c r="F42" s="1119"/>
      <c r="G42" s="1120"/>
      <c r="H42" s="543" t="s">
        <v>346</v>
      </c>
      <c r="I42" s="544"/>
      <c r="J42" s="544"/>
      <c r="K42" s="545"/>
      <c r="L42" s="545"/>
      <c r="M42" s="545"/>
      <c r="N42" s="545"/>
      <c r="O42" s="545"/>
      <c r="P42" s="545"/>
      <c r="Q42" s="545"/>
      <c r="R42" s="545"/>
      <c r="S42" s="546"/>
      <c r="T42" s="546"/>
      <c r="U42" s="546"/>
      <c r="V42" s="545"/>
      <c r="W42" s="545"/>
      <c r="X42" s="545"/>
      <c r="Y42" s="545"/>
      <c r="Z42" s="545"/>
      <c r="AA42" s="545"/>
      <c r="AB42" s="545"/>
      <c r="AC42" s="545"/>
      <c r="AD42" s="545"/>
      <c r="AE42" s="1118"/>
      <c r="AF42" s="1036"/>
      <c r="AG42" s="1037"/>
    </row>
    <row r="43" spans="2:33" s="512" customFormat="1" ht="9.75" customHeight="1"/>
    <row r="44" spans="2:33" s="512" customFormat="1" ht="9.75" customHeight="1" thickBot="1"/>
    <row r="45" spans="2:33" ht="28.5" customHeight="1">
      <c r="B45" s="968" t="s">
        <v>347</v>
      </c>
      <c r="C45" s="1069"/>
      <c r="D45" s="1069"/>
      <c r="E45" s="1070"/>
      <c r="F45" s="1110" t="s">
        <v>348</v>
      </c>
      <c r="G45" s="1111"/>
      <c r="H45" s="547" t="s">
        <v>333</v>
      </c>
      <c r="I45" s="508"/>
      <c r="J45" s="508"/>
      <c r="K45" s="548"/>
      <c r="L45" s="548"/>
      <c r="M45" s="548"/>
      <c r="N45" s="548"/>
      <c r="O45" s="548"/>
      <c r="P45" s="548"/>
      <c r="Q45" s="548"/>
      <c r="R45" s="548"/>
      <c r="S45" s="549"/>
      <c r="T45" s="549"/>
      <c r="U45" s="549"/>
      <c r="V45" s="548"/>
      <c r="W45" s="548"/>
      <c r="X45" s="548"/>
      <c r="Y45" s="548"/>
      <c r="Z45" s="548"/>
      <c r="AA45" s="548"/>
      <c r="AB45" s="548"/>
      <c r="AC45" s="548"/>
      <c r="AD45" s="550"/>
      <c r="AE45" s="1084"/>
      <c r="AF45" s="1084"/>
      <c r="AG45" s="1085"/>
    </row>
    <row r="46" spans="2:33" ht="28.5" customHeight="1">
      <c r="B46" s="1071"/>
      <c r="C46" s="1072"/>
      <c r="D46" s="1072"/>
      <c r="E46" s="1073"/>
      <c r="F46" s="1112"/>
      <c r="G46" s="1113"/>
      <c r="H46" s="514" t="s">
        <v>335</v>
      </c>
      <c r="I46" s="514"/>
      <c r="J46" s="514"/>
      <c r="K46" s="538"/>
      <c r="L46" s="538"/>
      <c r="M46" s="538"/>
      <c r="N46" s="538"/>
      <c r="O46" s="538"/>
      <c r="P46" s="538"/>
      <c r="Q46" s="538"/>
      <c r="R46" s="538"/>
      <c r="S46" s="539"/>
      <c r="T46" s="539"/>
      <c r="U46" s="539"/>
      <c r="V46" s="538"/>
      <c r="W46" s="538"/>
      <c r="X46" s="538"/>
      <c r="Y46" s="538"/>
      <c r="Z46" s="538"/>
      <c r="AA46" s="538"/>
      <c r="AB46" s="538"/>
      <c r="AC46" s="538"/>
      <c r="AD46" s="551"/>
      <c r="AE46" s="1102"/>
      <c r="AF46" s="1102"/>
      <c r="AG46" s="1103"/>
    </row>
    <row r="47" spans="2:33" ht="28.5" customHeight="1">
      <c r="B47" s="1071"/>
      <c r="C47" s="1072"/>
      <c r="D47" s="1072"/>
      <c r="E47" s="1073"/>
      <c r="F47" s="1112"/>
      <c r="G47" s="1113"/>
      <c r="H47" s="514" t="s">
        <v>349</v>
      </c>
      <c r="I47" s="514"/>
      <c r="J47" s="514"/>
      <c r="K47" s="538"/>
      <c r="L47" s="538"/>
      <c r="M47" s="538"/>
      <c r="N47" s="538"/>
      <c r="O47" s="538"/>
      <c r="P47" s="538"/>
      <c r="Q47" s="538"/>
      <c r="R47" s="538"/>
      <c r="S47" s="539"/>
      <c r="T47" s="539"/>
      <c r="U47" s="539"/>
      <c r="V47" s="538"/>
      <c r="W47" s="538"/>
      <c r="X47" s="538"/>
      <c r="Y47" s="538"/>
      <c r="Z47" s="538"/>
      <c r="AA47" s="538"/>
      <c r="AB47" s="538"/>
      <c r="AC47" s="538"/>
      <c r="AD47" s="551"/>
      <c r="AE47" s="1102"/>
      <c r="AF47" s="1102"/>
      <c r="AG47" s="1103"/>
    </row>
    <row r="48" spans="2:33" ht="28.5" customHeight="1">
      <c r="B48" s="1071"/>
      <c r="C48" s="1072"/>
      <c r="D48" s="1072"/>
      <c r="E48" s="1073"/>
      <c r="F48" s="1112"/>
      <c r="G48" s="1113"/>
      <c r="H48" s="514" t="s">
        <v>350</v>
      </c>
      <c r="I48" s="514"/>
      <c r="J48" s="514"/>
      <c r="K48" s="538"/>
      <c r="L48" s="538"/>
      <c r="M48" s="538"/>
      <c r="N48" s="538"/>
      <c r="O48" s="538"/>
      <c r="P48" s="538"/>
      <c r="Q48" s="538"/>
      <c r="R48" s="538"/>
      <c r="S48" s="539"/>
      <c r="T48" s="539"/>
      <c r="U48" s="539"/>
      <c r="V48" s="538"/>
      <c r="W48" s="538"/>
      <c r="X48" s="538"/>
      <c r="Y48" s="538"/>
      <c r="Z48" s="538"/>
      <c r="AA48" s="538"/>
      <c r="AB48" s="538"/>
      <c r="AC48" s="538"/>
      <c r="AD48" s="551"/>
      <c r="AE48" s="1102"/>
      <c r="AF48" s="1102"/>
      <c r="AG48" s="1103"/>
    </row>
    <row r="49" spans="2:33" ht="28.5" customHeight="1">
      <c r="B49" s="1071"/>
      <c r="C49" s="1072"/>
      <c r="D49" s="1072"/>
      <c r="E49" s="1073"/>
      <c r="F49" s="1112"/>
      <c r="G49" s="1113"/>
      <c r="H49" s="530" t="s">
        <v>351</v>
      </c>
      <c r="I49" s="530"/>
      <c r="J49" s="530"/>
      <c r="K49" s="531"/>
      <c r="L49" s="531"/>
      <c r="M49" s="531"/>
      <c r="N49" s="531"/>
      <c r="O49" s="531"/>
      <c r="P49" s="531"/>
      <c r="Q49" s="531"/>
      <c r="R49" s="531"/>
      <c r="S49" s="532"/>
      <c r="T49" s="532"/>
      <c r="U49" s="532"/>
      <c r="V49" s="531"/>
      <c r="W49" s="531"/>
      <c r="X49" s="531"/>
      <c r="Y49" s="531"/>
      <c r="Z49" s="531"/>
      <c r="AA49" s="531"/>
      <c r="AB49" s="531"/>
      <c r="AC49" s="531"/>
      <c r="AD49" s="552"/>
      <c r="AE49" s="1093"/>
      <c r="AF49" s="1093"/>
      <c r="AG49" s="1094"/>
    </row>
    <row r="50" spans="2:33" ht="28.5" customHeight="1">
      <c r="B50" s="1071"/>
      <c r="C50" s="1072"/>
      <c r="D50" s="1072"/>
      <c r="E50" s="1073"/>
      <c r="F50" s="1112"/>
      <c r="G50" s="1113"/>
      <c r="H50" s="530" t="s">
        <v>352</v>
      </c>
      <c r="I50" s="530"/>
      <c r="J50" s="530"/>
      <c r="K50" s="531"/>
      <c r="L50" s="531"/>
      <c r="M50" s="531"/>
      <c r="N50" s="531"/>
      <c r="O50" s="531"/>
      <c r="P50" s="531"/>
      <c r="Q50" s="531"/>
      <c r="R50" s="531"/>
      <c r="S50" s="532"/>
      <c r="T50" s="532"/>
      <c r="U50" s="532"/>
      <c r="V50" s="531"/>
      <c r="W50" s="531"/>
      <c r="X50" s="531"/>
      <c r="Y50" s="531"/>
      <c r="Z50" s="531"/>
      <c r="AA50" s="531"/>
      <c r="AB50" s="531"/>
      <c r="AC50" s="531"/>
      <c r="AD50" s="552"/>
      <c r="AE50" s="1093"/>
      <c r="AF50" s="1093"/>
      <c r="AG50" s="1094"/>
    </row>
    <row r="51" spans="2:33" ht="28.5" customHeight="1">
      <c r="B51" s="1071"/>
      <c r="C51" s="1072"/>
      <c r="D51" s="1072"/>
      <c r="E51" s="1073"/>
      <c r="F51" s="1112"/>
      <c r="G51" s="1113"/>
      <c r="H51" s="530" t="s">
        <v>353</v>
      </c>
      <c r="I51" s="530"/>
      <c r="J51" s="530"/>
      <c r="K51" s="531"/>
      <c r="L51" s="531"/>
      <c r="M51" s="531"/>
      <c r="N51" s="531"/>
      <c r="O51" s="531"/>
      <c r="P51" s="531"/>
      <c r="Q51" s="531"/>
      <c r="R51" s="531"/>
      <c r="S51" s="532"/>
      <c r="T51" s="532"/>
      <c r="U51" s="532"/>
      <c r="V51" s="531"/>
      <c r="W51" s="531"/>
      <c r="X51" s="531"/>
      <c r="Y51" s="531"/>
      <c r="Z51" s="531"/>
      <c r="AA51" s="531"/>
      <c r="AB51" s="531"/>
      <c r="AC51" s="531"/>
      <c r="AD51" s="552"/>
      <c r="AE51" s="1093"/>
      <c r="AF51" s="1093"/>
      <c r="AG51" s="1094"/>
    </row>
    <row r="52" spans="2:33" ht="28.5" customHeight="1">
      <c r="B52" s="1071"/>
      <c r="C52" s="1072"/>
      <c r="D52" s="1072"/>
      <c r="E52" s="1073"/>
      <c r="F52" s="1112"/>
      <c r="G52" s="1113"/>
      <c r="H52" s="533" t="s">
        <v>354</v>
      </c>
      <c r="I52" s="533"/>
      <c r="J52" s="533"/>
      <c r="K52" s="534"/>
      <c r="L52" s="534"/>
      <c r="M52" s="534"/>
      <c r="N52" s="534"/>
      <c r="O52" s="534"/>
      <c r="P52" s="534"/>
      <c r="Q52" s="534"/>
      <c r="R52" s="534"/>
      <c r="S52" s="541"/>
      <c r="T52" s="541"/>
      <c r="U52" s="541"/>
      <c r="V52" s="534"/>
      <c r="W52" s="534"/>
      <c r="X52" s="534"/>
      <c r="Y52" s="534"/>
      <c r="Z52" s="534"/>
      <c r="AA52" s="534"/>
      <c r="AB52" s="534"/>
      <c r="AC52" s="534"/>
      <c r="AD52" s="553"/>
      <c r="AE52" s="1093"/>
      <c r="AF52" s="1093"/>
      <c r="AG52" s="1094"/>
    </row>
    <row r="53" spans="2:33" ht="28.5" customHeight="1" thickBot="1">
      <c r="B53" s="1071"/>
      <c r="C53" s="1072"/>
      <c r="D53" s="1072"/>
      <c r="E53" s="1073"/>
      <c r="F53" s="1114"/>
      <c r="G53" s="1115"/>
      <c r="H53" s="554" t="s">
        <v>344</v>
      </c>
      <c r="I53" s="555"/>
      <c r="J53" s="555"/>
      <c r="K53" s="556"/>
      <c r="L53" s="556"/>
      <c r="M53" s="556"/>
      <c r="N53" s="556"/>
      <c r="O53" s="556"/>
      <c r="P53" s="556"/>
      <c r="Q53" s="556"/>
      <c r="R53" s="556"/>
      <c r="S53" s="557"/>
      <c r="T53" s="557"/>
      <c r="U53" s="557"/>
      <c r="V53" s="556"/>
      <c r="W53" s="556"/>
      <c r="X53" s="556"/>
      <c r="Y53" s="556"/>
      <c r="Z53" s="556"/>
      <c r="AA53" s="556"/>
      <c r="AB53" s="556"/>
      <c r="AC53" s="556"/>
      <c r="AD53" s="558"/>
      <c r="AE53" s="1091"/>
      <c r="AF53" s="1091"/>
      <c r="AG53" s="1092"/>
    </row>
    <row r="54" spans="2:33" ht="28.5" customHeight="1">
      <c r="B54" s="1071"/>
      <c r="C54" s="1072"/>
      <c r="D54" s="1072"/>
      <c r="E54" s="1073"/>
      <c r="F54" s="1077" t="s">
        <v>355</v>
      </c>
      <c r="G54" s="1078"/>
      <c r="H54" s="508" t="s">
        <v>333</v>
      </c>
      <c r="I54" s="508"/>
      <c r="J54" s="508"/>
      <c r="K54" s="548"/>
      <c r="L54" s="548"/>
      <c r="M54" s="548"/>
      <c r="N54" s="548"/>
      <c r="O54" s="548"/>
      <c r="P54" s="548"/>
      <c r="Q54" s="548"/>
      <c r="R54" s="548"/>
      <c r="S54" s="549"/>
      <c r="T54" s="549"/>
      <c r="U54" s="549"/>
      <c r="V54" s="548"/>
      <c r="W54" s="548"/>
      <c r="X54" s="548"/>
      <c r="Y54" s="548"/>
      <c r="Z54" s="548"/>
      <c r="AA54" s="548"/>
      <c r="AB54" s="548"/>
      <c r="AC54" s="548"/>
      <c r="AD54" s="550"/>
      <c r="AE54" s="1084"/>
      <c r="AF54" s="1084"/>
      <c r="AG54" s="1085"/>
    </row>
    <row r="55" spans="2:33" ht="28.5" customHeight="1">
      <c r="B55" s="1071"/>
      <c r="C55" s="1072"/>
      <c r="D55" s="1072"/>
      <c r="E55" s="1073"/>
      <c r="F55" s="1079"/>
      <c r="G55" s="1080"/>
      <c r="H55" s="536" t="s">
        <v>335</v>
      </c>
      <c r="I55" s="530"/>
      <c r="J55" s="530"/>
      <c r="K55" s="531"/>
      <c r="L55" s="531"/>
      <c r="M55" s="531"/>
      <c r="N55" s="531"/>
      <c r="O55" s="531"/>
      <c r="P55" s="531"/>
      <c r="Q55" s="531"/>
      <c r="R55" s="531"/>
      <c r="S55" s="532"/>
      <c r="T55" s="532"/>
      <c r="U55" s="532"/>
      <c r="V55" s="531"/>
      <c r="W55" s="531"/>
      <c r="X55" s="531"/>
      <c r="Y55" s="531"/>
      <c r="Z55" s="531"/>
      <c r="AA55" s="531"/>
      <c r="AB55" s="531"/>
      <c r="AC55" s="531"/>
      <c r="AD55" s="552"/>
      <c r="AE55" s="1093"/>
      <c r="AF55" s="1093"/>
      <c r="AG55" s="1094"/>
    </row>
    <row r="56" spans="2:33" ht="28.5" customHeight="1">
      <c r="B56" s="1071"/>
      <c r="C56" s="1072"/>
      <c r="D56" s="1072"/>
      <c r="E56" s="1073"/>
      <c r="F56" s="1079"/>
      <c r="G56" s="1080"/>
      <c r="H56" s="514" t="s">
        <v>349</v>
      </c>
      <c r="I56" s="514"/>
      <c r="J56" s="514"/>
      <c r="K56" s="538"/>
      <c r="L56" s="538"/>
      <c r="M56" s="538"/>
      <c r="N56" s="538"/>
      <c r="O56" s="538"/>
      <c r="P56" s="538"/>
      <c r="Q56" s="538"/>
      <c r="R56" s="538"/>
      <c r="S56" s="539"/>
      <c r="T56" s="539"/>
      <c r="U56" s="539"/>
      <c r="V56" s="538"/>
      <c r="W56" s="538"/>
      <c r="X56" s="538"/>
      <c r="Y56" s="538"/>
      <c r="Z56" s="538"/>
      <c r="AA56" s="538"/>
      <c r="AB56" s="538"/>
      <c r="AC56" s="538"/>
      <c r="AD56" s="551"/>
      <c r="AE56" s="1102"/>
      <c r="AF56" s="1102"/>
      <c r="AG56" s="1103"/>
    </row>
    <row r="57" spans="2:33" ht="28.5" customHeight="1">
      <c r="B57" s="1071"/>
      <c r="C57" s="1072"/>
      <c r="D57" s="1072"/>
      <c r="E57" s="1073"/>
      <c r="F57" s="1079"/>
      <c r="G57" s="1080"/>
      <c r="H57" s="530" t="s">
        <v>334</v>
      </c>
      <c r="I57" s="530"/>
      <c r="J57" s="530"/>
      <c r="K57" s="531"/>
      <c r="L57" s="531"/>
      <c r="M57" s="531"/>
      <c r="N57" s="531"/>
      <c r="O57" s="531"/>
      <c r="P57" s="531"/>
      <c r="Q57" s="531"/>
      <c r="R57" s="531"/>
      <c r="S57" s="532"/>
      <c r="T57" s="532"/>
      <c r="U57" s="532"/>
      <c r="V57" s="531"/>
      <c r="W57" s="531"/>
      <c r="X57" s="531"/>
      <c r="Y57" s="531"/>
      <c r="Z57" s="531"/>
      <c r="AA57" s="531"/>
      <c r="AB57" s="531"/>
      <c r="AC57" s="531"/>
      <c r="AD57" s="552"/>
      <c r="AE57" s="1093"/>
      <c r="AF57" s="1093"/>
      <c r="AG57" s="1094"/>
    </row>
    <row r="58" spans="2:33" ht="28.5" customHeight="1">
      <c r="B58" s="1071"/>
      <c r="C58" s="1072"/>
      <c r="D58" s="1072"/>
      <c r="E58" s="1073"/>
      <c r="F58" s="1079"/>
      <c r="G58" s="1080"/>
      <c r="H58" s="514" t="s">
        <v>350</v>
      </c>
      <c r="I58" s="514"/>
      <c r="J58" s="514"/>
      <c r="K58" s="538"/>
      <c r="L58" s="538"/>
      <c r="M58" s="538"/>
      <c r="N58" s="538"/>
      <c r="O58" s="538"/>
      <c r="P58" s="538"/>
      <c r="Q58" s="538"/>
      <c r="R58" s="538"/>
      <c r="S58" s="539"/>
      <c r="T58" s="539"/>
      <c r="U58" s="539"/>
      <c r="V58" s="538"/>
      <c r="W58" s="538"/>
      <c r="X58" s="538"/>
      <c r="Y58" s="538"/>
      <c r="Z58" s="538"/>
      <c r="AA58" s="538"/>
      <c r="AB58" s="538"/>
      <c r="AC58" s="538"/>
      <c r="AD58" s="551"/>
      <c r="AE58" s="1093"/>
      <c r="AF58" s="1093"/>
      <c r="AG58" s="1094"/>
    </row>
    <row r="59" spans="2:33" ht="28.5" customHeight="1">
      <c r="B59" s="1071"/>
      <c r="C59" s="1072"/>
      <c r="D59" s="1072"/>
      <c r="E59" s="1073"/>
      <c r="F59" s="1079"/>
      <c r="G59" s="1080"/>
      <c r="H59" s="514" t="s">
        <v>356</v>
      </c>
      <c r="I59" s="514"/>
      <c r="J59" s="514"/>
      <c r="K59" s="538"/>
      <c r="L59" s="538"/>
      <c r="M59" s="538"/>
      <c r="N59" s="538"/>
      <c r="O59" s="538"/>
      <c r="P59" s="538"/>
      <c r="Q59" s="538"/>
      <c r="R59" s="538"/>
      <c r="S59" s="539"/>
      <c r="T59" s="539"/>
      <c r="U59" s="539"/>
      <c r="V59" s="538"/>
      <c r="W59" s="538"/>
      <c r="X59" s="538"/>
      <c r="Y59" s="538"/>
      <c r="Z59" s="538"/>
      <c r="AA59" s="538"/>
      <c r="AB59" s="538"/>
      <c r="AC59" s="538"/>
      <c r="AD59" s="551"/>
      <c r="AE59" s="1093"/>
      <c r="AF59" s="1093"/>
      <c r="AG59" s="1094"/>
    </row>
    <row r="60" spans="2:33" ht="28.5" customHeight="1">
      <c r="B60" s="1071"/>
      <c r="C60" s="1072"/>
      <c r="D60" s="1072"/>
      <c r="E60" s="1073"/>
      <c r="F60" s="1079"/>
      <c r="G60" s="1080"/>
      <c r="H60" s="530" t="s">
        <v>357</v>
      </c>
      <c r="I60" s="530"/>
      <c r="J60" s="530"/>
      <c r="K60" s="531"/>
      <c r="L60" s="531"/>
      <c r="M60" s="531"/>
      <c r="N60" s="531"/>
      <c r="O60" s="531"/>
      <c r="P60" s="531"/>
      <c r="Q60" s="531"/>
      <c r="R60" s="531"/>
      <c r="S60" s="532"/>
      <c r="T60" s="532"/>
      <c r="U60" s="532"/>
      <c r="V60" s="531"/>
      <c r="W60" s="531"/>
      <c r="X60" s="531"/>
      <c r="Y60" s="531"/>
      <c r="Z60" s="531"/>
      <c r="AA60" s="531"/>
      <c r="AB60" s="531"/>
      <c r="AC60" s="531"/>
      <c r="AD60" s="552"/>
      <c r="AE60" s="1093"/>
      <c r="AF60" s="1093"/>
      <c r="AG60" s="1094"/>
    </row>
    <row r="61" spans="2:33" ht="28.5" customHeight="1">
      <c r="B61" s="1071"/>
      <c r="C61" s="1072"/>
      <c r="D61" s="1072"/>
      <c r="E61" s="1073"/>
      <c r="F61" s="1079"/>
      <c r="G61" s="1080"/>
      <c r="H61" s="530" t="s">
        <v>337</v>
      </c>
      <c r="I61" s="530"/>
      <c r="J61" s="530"/>
      <c r="K61" s="531"/>
      <c r="L61" s="531"/>
      <c r="M61" s="531"/>
      <c r="N61" s="531"/>
      <c r="O61" s="531"/>
      <c r="P61" s="531"/>
      <c r="Q61" s="531"/>
      <c r="R61" s="531"/>
      <c r="S61" s="532"/>
      <c r="T61" s="532"/>
      <c r="U61" s="532"/>
      <c r="V61" s="531"/>
      <c r="W61" s="531"/>
      <c r="X61" s="531"/>
      <c r="Y61" s="531"/>
      <c r="Z61" s="531"/>
      <c r="AA61" s="531"/>
      <c r="AB61" s="531"/>
      <c r="AC61" s="531"/>
      <c r="AD61" s="552"/>
      <c r="AE61" s="1093"/>
      <c r="AF61" s="1093"/>
      <c r="AG61" s="1094"/>
    </row>
    <row r="62" spans="2:33" ht="28.5" customHeight="1">
      <c r="B62" s="1071"/>
      <c r="C62" s="1072"/>
      <c r="D62" s="1072"/>
      <c r="E62" s="1073"/>
      <c r="F62" s="1079"/>
      <c r="G62" s="1080"/>
      <c r="H62" s="530" t="s">
        <v>338</v>
      </c>
      <c r="I62" s="530"/>
      <c r="J62" s="530"/>
      <c r="K62" s="531"/>
      <c r="L62" s="531"/>
      <c r="M62" s="531"/>
      <c r="N62" s="531"/>
      <c r="O62" s="531"/>
      <c r="P62" s="531"/>
      <c r="Q62" s="531"/>
      <c r="R62" s="531"/>
      <c r="S62" s="532"/>
      <c r="T62" s="532"/>
      <c r="U62" s="532"/>
      <c r="V62" s="531"/>
      <c r="W62" s="531"/>
      <c r="X62" s="531"/>
      <c r="Y62" s="531"/>
      <c r="Z62" s="531"/>
      <c r="AA62" s="531"/>
      <c r="AB62" s="531"/>
      <c r="AC62" s="531"/>
      <c r="AD62" s="552"/>
      <c r="AE62" s="1093"/>
      <c r="AF62" s="1093"/>
      <c r="AG62" s="1094"/>
    </row>
    <row r="63" spans="2:33" ht="28.5" customHeight="1">
      <c r="B63" s="1071"/>
      <c r="C63" s="1072"/>
      <c r="D63" s="1072"/>
      <c r="E63" s="1073"/>
      <c r="F63" s="1079"/>
      <c r="G63" s="1080"/>
      <c r="H63" s="533" t="s">
        <v>339</v>
      </c>
      <c r="I63" s="533"/>
      <c r="J63" s="533"/>
      <c r="K63" s="534"/>
      <c r="L63" s="534"/>
      <c r="M63" s="534"/>
      <c r="N63" s="534"/>
      <c r="O63" s="530"/>
      <c r="P63" s="535"/>
      <c r="Q63" s="535"/>
      <c r="R63" s="535"/>
      <c r="S63" s="530"/>
      <c r="T63" s="530"/>
      <c r="U63" s="530"/>
      <c r="V63" s="535"/>
      <c r="W63" s="535"/>
      <c r="X63" s="535"/>
      <c r="Y63" s="535"/>
      <c r="Z63" s="535"/>
      <c r="AA63" s="535"/>
      <c r="AB63" s="535"/>
      <c r="AC63" s="535"/>
      <c r="AD63" s="559"/>
      <c r="AE63" s="1093"/>
      <c r="AF63" s="1093"/>
      <c r="AG63" s="1094"/>
    </row>
    <row r="64" spans="2:33" ht="28.5" customHeight="1">
      <c r="B64" s="1071"/>
      <c r="C64" s="1072"/>
      <c r="D64" s="1072"/>
      <c r="E64" s="1073"/>
      <c r="F64" s="1079"/>
      <c r="G64" s="1080"/>
      <c r="H64" s="530" t="s">
        <v>353</v>
      </c>
      <c r="I64" s="530"/>
      <c r="J64" s="530"/>
      <c r="K64" s="531"/>
      <c r="L64" s="531"/>
      <c r="M64" s="531"/>
      <c r="N64" s="531"/>
      <c r="O64" s="531"/>
      <c r="P64" s="531"/>
      <c r="Q64" s="531"/>
      <c r="R64" s="531"/>
      <c r="S64" s="532"/>
      <c r="T64" s="532"/>
      <c r="U64" s="532"/>
      <c r="V64" s="531"/>
      <c r="W64" s="531"/>
      <c r="X64" s="531"/>
      <c r="Y64" s="531"/>
      <c r="Z64" s="531"/>
      <c r="AA64" s="531"/>
      <c r="AB64" s="531"/>
      <c r="AC64" s="531"/>
      <c r="AD64" s="552"/>
      <c r="AE64" s="1093"/>
      <c r="AF64" s="1093"/>
      <c r="AG64" s="1094"/>
    </row>
    <row r="65" spans="2:34" ht="28.5" customHeight="1">
      <c r="B65" s="1071"/>
      <c r="C65" s="1072"/>
      <c r="D65" s="1072"/>
      <c r="E65" s="1073"/>
      <c r="F65" s="1079"/>
      <c r="G65" s="1080"/>
      <c r="H65" s="530" t="s">
        <v>341</v>
      </c>
      <c r="I65" s="533"/>
      <c r="J65" s="533"/>
      <c r="K65" s="534"/>
      <c r="L65" s="534"/>
      <c r="M65" s="534"/>
      <c r="N65" s="534"/>
      <c r="O65" s="534"/>
      <c r="P65" s="534"/>
      <c r="Q65" s="534"/>
      <c r="R65" s="534"/>
      <c r="S65" s="541"/>
      <c r="T65" s="541"/>
      <c r="U65" s="541"/>
      <c r="V65" s="534"/>
      <c r="W65" s="534"/>
      <c r="X65" s="534"/>
      <c r="Y65" s="534"/>
      <c r="Z65" s="534"/>
      <c r="AA65" s="534"/>
      <c r="AB65" s="534"/>
      <c r="AC65" s="534"/>
      <c r="AD65" s="553"/>
      <c r="AE65" s="1093"/>
      <c r="AF65" s="1093"/>
      <c r="AG65" s="1094"/>
    </row>
    <row r="66" spans="2:34" ht="28.5" customHeight="1">
      <c r="B66" s="1071"/>
      <c r="C66" s="1072"/>
      <c r="D66" s="1072"/>
      <c r="E66" s="1073"/>
      <c r="F66" s="1079"/>
      <c r="G66" s="1080"/>
      <c r="H66" s="530" t="s">
        <v>342</v>
      </c>
      <c r="I66" s="530"/>
      <c r="J66" s="530"/>
      <c r="K66" s="531"/>
      <c r="L66" s="531"/>
      <c r="M66" s="531"/>
      <c r="N66" s="531"/>
      <c r="O66" s="531"/>
      <c r="P66" s="531"/>
      <c r="Q66" s="531"/>
      <c r="R66" s="531"/>
      <c r="S66" s="532"/>
      <c r="T66" s="532"/>
      <c r="U66" s="532"/>
      <c r="V66" s="531"/>
      <c r="W66" s="531"/>
      <c r="X66" s="531"/>
      <c r="Y66" s="531"/>
      <c r="Z66" s="531"/>
      <c r="AA66" s="531"/>
      <c r="AB66" s="531"/>
      <c r="AC66" s="531"/>
      <c r="AD66" s="552"/>
      <c r="AE66" s="1093"/>
      <c r="AF66" s="1093"/>
      <c r="AG66" s="1094"/>
    </row>
    <row r="67" spans="2:34" ht="28.5" customHeight="1">
      <c r="B67" s="1071"/>
      <c r="C67" s="1072"/>
      <c r="D67" s="1072"/>
      <c r="E67" s="1073"/>
      <c r="F67" s="1079"/>
      <c r="G67" s="1080"/>
      <c r="H67" s="530" t="s">
        <v>343</v>
      </c>
      <c r="I67" s="533"/>
      <c r="J67" s="533"/>
      <c r="K67" s="534"/>
      <c r="L67" s="534"/>
      <c r="M67" s="534"/>
      <c r="N67" s="534"/>
      <c r="O67" s="534"/>
      <c r="P67" s="534"/>
      <c r="Q67" s="534"/>
      <c r="R67" s="534"/>
      <c r="S67" s="541"/>
      <c r="T67" s="541"/>
      <c r="U67" s="541"/>
      <c r="V67" s="534"/>
      <c r="W67" s="534"/>
      <c r="X67" s="534"/>
      <c r="Y67" s="534"/>
      <c r="Z67" s="534"/>
      <c r="AA67" s="534"/>
      <c r="AB67" s="534"/>
      <c r="AC67" s="534"/>
      <c r="AD67" s="553"/>
      <c r="AE67" s="1093"/>
      <c r="AF67" s="1093"/>
      <c r="AG67" s="1094"/>
    </row>
    <row r="68" spans="2:34" ht="28.5" customHeight="1">
      <c r="B68" s="1071"/>
      <c r="C68" s="1072"/>
      <c r="D68" s="1072"/>
      <c r="E68" s="1073"/>
      <c r="F68" s="1079"/>
      <c r="G68" s="1080"/>
      <c r="H68" s="533" t="s">
        <v>344</v>
      </c>
      <c r="I68" s="533"/>
      <c r="J68" s="533"/>
      <c r="K68" s="534"/>
      <c r="L68" s="534"/>
      <c r="M68" s="534"/>
      <c r="N68" s="534"/>
      <c r="O68" s="534"/>
      <c r="P68" s="534"/>
      <c r="Q68" s="534"/>
      <c r="R68" s="534"/>
      <c r="S68" s="541"/>
      <c r="T68" s="541"/>
      <c r="U68" s="541"/>
      <c r="V68" s="534"/>
      <c r="W68" s="534"/>
      <c r="X68" s="534"/>
      <c r="Y68" s="534"/>
      <c r="Z68" s="534"/>
      <c r="AA68" s="534"/>
      <c r="AB68" s="534"/>
      <c r="AC68" s="534"/>
      <c r="AD68" s="553"/>
      <c r="AE68" s="1033"/>
      <c r="AF68" s="1033"/>
      <c r="AG68" s="1034"/>
    </row>
    <row r="69" spans="2:34" ht="28.5" customHeight="1">
      <c r="B69" s="1071"/>
      <c r="C69" s="1072"/>
      <c r="D69" s="1072"/>
      <c r="E69" s="1073"/>
      <c r="F69" s="1079"/>
      <c r="G69" s="1080"/>
      <c r="H69" s="536" t="s">
        <v>345</v>
      </c>
      <c r="I69" s="530"/>
      <c r="J69" s="530"/>
      <c r="K69" s="531"/>
      <c r="L69" s="531"/>
      <c r="M69" s="531"/>
      <c r="N69" s="531"/>
      <c r="O69" s="531"/>
      <c r="P69" s="531"/>
      <c r="Q69" s="531"/>
      <c r="R69" s="531"/>
      <c r="S69" s="532"/>
      <c r="T69" s="532"/>
      <c r="U69" s="532"/>
      <c r="V69" s="531"/>
      <c r="W69" s="531"/>
      <c r="X69" s="531"/>
      <c r="Y69" s="531"/>
      <c r="Z69" s="531"/>
      <c r="AA69" s="531"/>
      <c r="AB69" s="531"/>
      <c r="AC69" s="531"/>
      <c r="AD69" s="552"/>
      <c r="AE69" s="1093"/>
      <c r="AF69" s="1093"/>
      <c r="AG69" s="1094"/>
    </row>
    <row r="70" spans="2:34" ht="28.5" customHeight="1">
      <c r="B70" s="1071"/>
      <c r="C70" s="1072"/>
      <c r="D70" s="1072"/>
      <c r="E70" s="1073"/>
      <c r="F70" s="1079"/>
      <c r="G70" s="1080"/>
      <c r="H70" s="1095" t="s">
        <v>358</v>
      </c>
      <c r="I70" s="1096"/>
      <c r="J70" s="1096"/>
      <c r="K70" s="1096"/>
      <c r="L70" s="1096"/>
      <c r="M70" s="1096"/>
      <c r="N70" s="1096"/>
      <c r="O70" s="1096"/>
      <c r="P70" s="1096"/>
      <c r="Q70" s="1096"/>
      <c r="R70" s="1096"/>
      <c r="S70" s="1096"/>
      <c r="T70" s="1096"/>
      <c r="U70" s="1096"/>
      <c r="V70" s="1096"/>
      <c r="W70" s="1096"/>
      <c r="X70" s="1096"/>
      <c r="Y70" s="1096"/>
      <c r="Z70" s="1096"/>
      <c r="AA70" s="1096"/>
      <c r="AB70" s="1096"/>
      <c r="AC70" s="1096"/>
      <c r="AD70" s="1097"/>
      <c r="AE70" s="1093"/>
      <c r="AF70" s="1093"/>
      <c r="AG70" s="1094"/>
    </row>
    <row r="71" spans="2:34" ht="28.5" customHeight="1">
      <c r="B71" s="1071"/>
      <c r="C71" s="1072"/>
      <c r="D71" s="1072"/>
      <c r="E71" s="1073"/>
      <c r="F71" s="1081"/>
      <c r="G71" s="1082"/>
      <c r="H71" s="554" t="s">
        <v>346</v>
      </c>
      <c r="I71" s="555"/>
      <c r="J71" s="555"/>
      <c r="K71" s="556"/>
      <c r="L71" s="556"/>
      <c r="M71" s="556"/>
      <c r="N71" s="556"/>
      <c r="O71" s="556"/>
      <c r="P71" s="556"/>
      <c r="Q71" s="556"/>
      <c r="R71" s="556"/>
      <c r="S71" s="557"/>
      <c r="T71" s="557"/>
      <c r="U71" s="557"/>
      <c r="V71" s="556"/>
      <c r="W71" s="556"/>
      <c r="X71" s="556"/>
      <c r="Y71" s="556"/>
      <c r="Z71" s="556"/>
      <c r="AA71" s="556"/>
      <c r="AB71" s="556"/>
      <c r="AC71" s="556"/>
      <c r="AD71" s="558"/>
      <c r="AE71" s="1091"/>
      <c r="AF71" s="1091"/>
      <c r="AG71" s="1092"/>
    </row>
    <row r="72" spans="2:34" ht="28.5" customHeight="1">
      <c r="B72" s="1071"/>
      <c r="C72" s="1072"/>
      <c r="D72" s="1072"/>
      <c r="E72" s="1073"/>
      <c r="F72" s="1098" t="s">
        <v>359</v>
      </c>
      <c r="G72" s="1099"/>
      <c r="H72" s="542" t="s">
        <v>360</v>
      </c>
      <c r="I72" s="514"/>
      <c r="J72" s="514"/>
      <c r="K72" s="538"/>
      <c r="L72" s="538"/>
      <c r="M72" s="538"/>
      <c r="N72" s="538"/>
      <c r="O72" s="538"/>
      <c r="P72" s="538"/>
      <c r="Q72" s="538"/>
      <c r="R72" s="538"/>
      <c r="S72" s="539"/>
      <c r="T72" s="539"/>
      <c r="U72" s="539"/>
      <c r="V72" s="538"/>
      <c r="W72" s="538"/>
      <c r="X72" s="538"/>
      <c r="Y72" s="538"/>
      <c r="Z72" s="538"/>
      <c r="AA72" s="538"/>
      <c r="AB72" s="538"/>
      <c r="AC72" s="538"/>
      <c r="AD72" s="551"/>
      <c r="AE72" s="1102"/>
      <c r="AF72" s="1102"/>
      <c r="AG72" s="1103"/>
    </row>
    <row r="73" spans="2:34" ht="28.5" customHeight="1">
      <c r="B73" s="1071"/>
      <c r="C73" s="1072"/>
      <c r="D73" s="1072"/>
      <c r="E73" s="1073"/>
      <c r="F73" s="1079"/>
      <c r="G73" s="1080"/>
      <c r="H73" s="542" t="s">
        <v>349</v>
      </c>
      <c r="I73" s="514"/>
      <c r="J73" s="514"/>
      <c r="K73" s="538"/>
      <c r="L73" s="538"/>
      <c r="M73" s="538"/>
      <c r="N73" s="538"/>
      <c r="O73" s="538"/>
      <c r="P73" s="538"/>
      <c r="Q73" s="538"/>
      <c r="R73" s="538"/>
      <c r="S73" s="539"/>
      <c r="T73" s="539"/>
      <c r="U73" s="539"/>
      <c r="V73" s="538"/>
      <c r="W73" s="538"/>
      <c r="X73" s="538"/>
      <c r="Y73" s="538"/>
      <c r="Z73" s="538"/>
      <c r="AA73" s="538"/>
      <c r="AB73" s="538"/>
      <c r="AC73" s="538"/>
      <c r="AD73" s="551"/>
      <c r="AE73" s="1093"/>
      <c r="AF73" s="1093"/>
      <c r="AG73" s="1094"/>
    </row>
    <row r="74" spans="2:34" ht="28.5" customHeight="1">
      <c r="B74" s="1071"/>
      <c r="C74" s="1072"/>
      <c r="D74" s="1072"/>
      <c r="E74" s="1073"/>
      <c r="F74" s="1079"/>
      <c r="G74" s="1080"/>
      <c r="H74" s="542" t="s">
        <v>350</v>
      </c>
      <c r="I74" s="514"/>
      <c r="J74" s="514"/>
      <c r="K74" s="538"/>
      <c r="L74" s="538"/>
      <c r="M74" s="538"/>
      <c r="N74" s="538"/>
      <c r="O74" s="538"/>
      <c r="P74" s="538"/>
      <c r="Q74" s="538"/>
      <c r="R74" s="538"/>
      <c r="S74" s="539"/>
      <c r="T74" s="539"/>
      <c r="U74" s="539"/>
      <c r="V74" s="538"/>
      <c r="W74" s="538"/>
      <c r="X74" s="538"/>
      <c r="Y74" s="538"/>
      <c r="Z74" s="538"/>
      <c r="AA74" s="538"/>
      <c r="AB74" s="538"/>
      <c r="AC74" s="538"/>
      <c r="AD74" s="551"/>
      <c r="AE74" s="1093"/>
      <c r="AF74" s="1093"/>
      <c r="AG74" s="1094"/>
    </row>
    <row r="75" spans="2:34" ht="28.5" customHeight="1">
      <c r="B75" s="1071"/>
      <c r="C75" s="1072"/>
      <c r="D75" s="1072"/>
      <c r="E75" s="1073"/>
      <c r="F75" s="1079"/>
      <c r="G75" s="1080"/>
      <c r="H75" s="560" t="s">
        <v>353</v>
      </c>
      <c r="K75" s="519"/>
      <c r="L75" s="519"/>
      <c r="M75" s="519"/>
      <c r="N75" s="519"/>
      <c r="O75" s="519"/>
      <c r="P75" s="519"/>
      <c r="Q75" s="519"/>
      <c r="R75" s="519"/>
      <c r="S75" s="468"/>
      <c r="T75" s="468"/>
      <c r="U75" s="468"/>
      <c r="V75" s="519"/>
      <c r="W75" s="519"/>
      <c r="X75" s="519"/>
      <c r="Y75" s="519"/>
      <c r="Z75" s="519"/>
      <c r="AA75" s="519"/>
      <c r="AB75" s="519"/>
      <c r="AC75" s="519"/>
      <c r="AD75" s="561"/>
      <c r="AE75" s="1093"/>
      <c r="AF75" s="1093"/>
      <c r="AG75" s="1094"/>
    </row>
    <row r="76" spans="2:34" ht="28.5" customHeight="1">
      <c r="B76" s="1071"/>
      <c r="C76" s="1072"/>
      <c r="D76" s="1072"/>
      <c r="E76" s="1073"/>
      <c r="F76" s="1079"/>
      <c r="G76" s="1080"/>
      <c r="H76" s="540" t="s">
        <v>344</v>
      </c>
      <c r="I76" s="533"/>
      <c r="J76" s="533"/>
      <c r="K76" s="534"/>
      <c r="L76" s="534"/>
      <c r="M76" s="534"/>
      <c r="N76" s="534"/>
      <c r="O76" s="534"/>
      <c r="P76" s="534"/>
      <c r="Q76" s="534"/>
      <c r="R76" s="534"/>
      <c r="S76" s="541"/>
      <c r="T76" s="541"/>
      <c r="U76" s="541"/>
      <c r="V76" s="534"/>
      <c r="W76" s="534"/>
      <c r="X76" s="534"/>
      <c r="Y76" s="534"/>
      <c r="Z76" s="534"/>
      <c r="AA76" s="534"/>
      <c r="AB76" s="534"/>
      <c r="AC76" s="534"/>
      <c r="AD76" s="553"/>
      <c r="AE76" s="1033"/>
      <c r="AF76" s="1033"/>
      <c r="AG76" s="1034"/>
    </row>
    <row r="77" spans="2:34" ht="28.5" customHeight="1" thickBot="1">
      <c r="B77" s="1074"/>
      <c r="C77" s="1075"/>
      <c r="D77" s="1075"/>
      <c r="E77" s="1076"/>
      <c r="F77" s="1100"/>
      <c r="G77" s="1101"/>
      <c r="H77" s="1027" t="s">
        <v>361</v>
      </c>
      <c r="I77" s="1028"/>
      <c r="J77" s="1028"/>
      <c r="K77" s="1028"/>
      <c r="L77" s="1028"/>
      <c r="M77" s="1028"/>
      <c r="N77" s="1028"/>
      <c r="O77" s="1028"/>
      <c r="P77" s="1028"/>
      <c r="Q77" s="1028"/>
      <c r="R77" s="1028"/>
      <c r="S77" s="1028"/>
      <c r="T77" s="1028"/>
      <c r="U77" s="1028"/>
      <c r="V77" s="1028"/>
      <c r="W77" s="1028"/>
      <c r="X77" s="1028"/>
      <c r="Y77" s="1028"/>
      <c r="Z77" s="1028"/>
      <c r="AA77" s="1028"/>
      <c r="AB77" s="1028"/>
      <c r="AC77" s="1028"/>
      <c r="AD77" s="1035"/>
      <c r="AE77" s="1036"/>
      <c r="AF77" s="1036"/>
      <c r="AG77" s="1037"/>
    </row>
    <row r="78" spans="2:34" ht="9" customHeight="1">
      <c r="B78" s="512"/>
      <c r="C78" s="512"/>
      <c r="D78" s="512"/>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row>
    <row r="79" spans="2:34" ht="9" customHeight="1" thickBot="1">
      <c r="B79" s="512"/>
      <c r="C79" s="512"/>
      <c r="D79" s="512"/>
      <c r="E79" s="512"/>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c r="AD79" s="512"/>
      <c r="AE79" s="512"/>
      <c r="AF79" s="512"/>
      <c r="AG79" s="512"/>
      <c r="AH79" s="512"/>
    </row>
    <row r="80" spans="2:34" ht="28.5" customHeight="1">
      <c r="B80" s="968" t="s">
        <v>347</v>
      </c>
      <c r="C80" s="1069"/>
      <c r="D80" s="1069"/>
      <c r="E80" s="1070"/>
      <c r="F80" s="1077" t="s">
        <v>362</v>
      </c>
      <c r="G80" s="1078"/>
      <c r="H80" s="547" t="s">
        <v>360</v>
      </c>
      <c r="I80" s="508"/>
      <c r="J80" s="508"/>
      <c r="K80" s="548"/>
      <c r="L80" s="548"/>
      <c r="M80" s="548"/>
      <c r="N80" s="548"/>
      <c r="O80" s="548"/>
      <c r="P80" s="548"/>
      <c r="Q80" s="548"/>
      <c r="R80" s="548"/>
      <c r="S80" s="549"/>
      <c r="T80" s="549"/>
      <c r="U80" s="549"/>
      <c r="V80" s="548"/>
      <c r="W80" s="548"/>
      <c r="X80" s="548"/>
      <c r="Y80" s="548"/>
      <c r="Z80" s="548"/>
      <c r="AA80" s="548"/>
      <c r="AB80" s="548"/>
      <c r="AC80" s="548"/>
      <c r="AD80" s="562"/>
      <c r="AE80" s="1083"/>
      <c r="AF80" s="1084"/>
      <c r="AG80" s="1085"/>
    </row>
    <row r="81" spans="2:33" ht="28.5" customHeight="1">
      <c r="B81" s="1071"/>
      <c r="C81" s="1072"/>
      <c r="D81" s="1072"/>
      <c r="E81" s="1073"/>
      <c r="F81" s="1079"/>
      <c r="G81" s="1080"/>
      <c r="H81" s="560" t="s">
        <v>350</v>
      </c>
      <c r="K81" s="519"/>
      <c r="L81" s="519"/>
      <c r="M81" s="519"/>
      <c r="N81" s="519"/>
      <c r="O81" s="519"/>
      <c r="P81" s="519"/>
      <c r="Q81" s="519"/>
      <c r="R81" s="519"/>
      <c r="S81" s="468"/>
      <c r="T81" s="468"/>
      <c r="U81" s="468"/>
      <c r="V81" s="519"/>
      <c r="W81" s="519"/>
      <c r="X81" s="519"/>
      <c r="Y81" s="519"/>
      <c r="Z81" s="519"/>
      <c r="AA81" s="519"/>
      <c r="AB81" s="519"/>
      <c r="AC81" s="519"/>
      <c r="AD81" s="563"/>
      <c r="AE81" s="1086"/>
      <c r="AF81" s="1033"/>
      <c r="AG81" s="1034"/>
    </row>
    <row r="82" spans="2:33" ht="28.5" customHeight="1">
      <c r="B82" s="1071"/>
      <c r="C82" s="1072"/>
      <c r="D82" s="1072"/>
      <c r="E82" s="1073"/>
      <c r="F82" s="1079"/>
      <c r="G82" s="1080"/>
      <c r="H82" s="540" t="s">
        <v>344</v>
      </c>
      <c r="I82" s="533"/>
      <c r="J82" s="533"/>
      <c r="K82" s="534"/>
      <c r="L82" s="534"/>
      <c r="M82" s="534"/>
      <c r="N82" s="534"/>
      <c r="O82" s="534"/>
      <c r="P82" s="534"/>
      <c r="Q82" s="534"/>
      <c r="R82" s="534"/>
      <c r="S82" s="541"/>
      <c r="T82" s="541"/>
      <c r="U82" s="541"/>
      <c r="V82" s="534"/>
      <c r="W82" s="534"/>
      <c r="X82" s="534"/>
      <c r="Y82" s="534"/>
      <c r="Z82" s="534"/>
      <c r="AA82" s="534"/>
      <c r="AB82" s="534"/>
      <c r="AC82" s="534"/>
      <c r="AD82" s="564"/>
      <c r="AE82" s="1086"/>
      <c r="AF82" s="1033"/>
      <c r="AG82" s="1034"/>
    </row>
    <row r="83" spans="2:33" ht="28.5" customHeight="1">
      <c r="B83" s="1071"/>
      <c r="C83" s="1072"/>
      <c r="D83" s="1072"/>
      <c r="E83" s="1073"/>
      <c r="F83" s="1081"/>
      <c r="G83" s="1082"/>
      <c r="H83" s="1087" t="s">
        <v>361</v>
      </c>
      <c r="I83" s="1088"/>
      <c r="J83" s="1088"/>
      <c r="K83" s="1088"/>
      <c r="L83" s="1088"/>
      <c r="M83" s="1088"/>
      <c r="N83" s="1088"/>
      <c r="O83" s="1088"/>
      <c r="P83" s="1088"/>
      <c r="Q83" s="1088"/>
      <c r="R83" s="1088"/>
      <c r="S83" s="1088"/>
      <c r="T83" s="1088"/>
      <c r="U83" s="1088"/>
      <c r="V83" s="1088"/>
      <c r="W83" s="1088"/>
      <c r="X83" s="1088"/>
      <c r="Y83" s="1088"/>
      <c r="Z83" s="1088"/>
      <c r="AA83" s="1088"/>
      <c r="AB83" s="1088"/>
      <c r="AC83" s="1088"/>
      <c r="AD83" s="1089"/>
      <c r="AE83" s="1090"/>
      <c r="AF83" s="1091"/>
      <c r="AG83" s="1092"/>
    </row>
    <row r="84" spans="2:33" ht="28.5" customHeight="1">
      <c r="B84" s="1071"/>
      <c r="C84" s="1072"/>
      <c r="D84" s="1072"/>
      <c r="E84" s="1073"/>
      <c r="F84" s="1098" t="s">
        <v>363</v>
      </c>
      <c r="G84" s="1099"/>
      <c r="H84" s="542" t="s">
        <v>360</v>
      </c>
      <c r="I84" s="514"/>
      <c r="J84" s="514"/>
      <c r="K84" s="538"/>
      <c r="L84" s="538"/>
      <c r="M84" s="538"/>
      <c r="N84" s="538"/>
      <c r="O84" s="538"/>
      <c r="P84" s="538"/>
      <c r="Q84" s="538"/>
      <c r="R84" s="538"/>
      <c r="S84" s="539"/>
      <c r="T84" s="539"/>
      <c r="U84" s="539"/>
      <c r="V84" s="538"/>
      <c r="W84" s="538"/>
      <c r="X84" s="538"/>
      <c r="Y84" s="538"/>
      <c r="Z84" s="538"/>
      <c r="AA84" s="538"/>
      <c r="AB84" s="538"/>
      <c r="AC84" s="538"/>
      <c r="AD84" s="565"/>
      <c r="AE84" s="1104" t="str">
        <f>IF('3_区分3計算表'!$E15="あり","有","無")</f>
        <v>無</v>
      </c>
      <c r="AF84" s="1105"/>
      <c r="AG84" s="1106"/>
    </row>
    <row r="85" spans="2:33" ht="28.5" customHeight="1">
      <c r="B85" s="1071"/>
      <c r="C85" s="1072"/>
      <c r="D85" s="1072"/>
      <c r="E85" s="1073"/>
      <c r="F85" s="1079"/>
      <c r="G85" s="1080"/>
      <c r="H85" s="536" t="s">
        <v>349</v>
      </c>
      <c r="I85" s="530"/>
      <c r="J85" s="530"/>
      <c r="K85" s="531"/>
      <c r="L85" s="531"/>
      <c r="M85" s="531"/>
      <c r="N85" s="531"/>
      <c r="O85" s="531"/>
      <c r="P85" s="531"/>
      <c r="Q85" s="531"/>
      <c r="R85" s="531"/>
      <c r="S85" s="532"/>
      <c r="T85" s="532"/>
      <c r="U85" s="532"/>
      <c r="V85" s="531"/>
      <c r="W85" s="531"/>
      <c r="X85" s="531"/>
      <c r="Y85" s="531"/>
      <c r="Z85" s="531"/>
      <c r="AA85" s="531"/>
      <c r="AB85" s="531"/>
      <c r="AC85" s="531"/>
      <c r="AD85" s="537"/>
      <c r="AE85" s="1024" t="str">
        <f>IF('3_区分3計算表'!$E13="あり","有","無")</f>
        <v>無</v>
      </c>
      <c r="AF85" s="1025"/>
      <c r="AG85" s="1026"/>
    </row>
    <row r="86" spans="2:33" ht="28.5" customHeight="1">
      <c r="B86" s="1071"/>
      <c r="C86" s="1072"/>
      <c r="D86" s="1072"/>
      <c r="E86" s="1073"/>
      <c r="F86" s="1079"/>
      <c r="G86" s="1080"/>
      <c r="H86" s="542" t="s">
        <v>350</v>
      </c>
      <c r="I86" s="514"/>
      <c r="J86" s="514"/>
      <c r="K86" s="538"/>
      <c r="L86" s="538"/>
      <c r="M86" s="538"/>
      <c r="N86" s="538"/>
      <c r="O86" s="538"/>
      <c r="P86" s="538"/>
      <c r="Q86" s="538"/>
      <c r="R86" s="538"/>
      <c r="S86" s="539"/>
      <c r="T86" s="539"/>
      <c r="U86" s="539"/>
      <c r="V86" s="538"/>
      <c r="W86" s="538"/>
      <c r="X86" s="538"/>
      <c r="Y86" s="538"/>
      <c r="Z86" s="538"/>
      <c r="AA86" s="538"/>
      <c r="AB86" s="538"/>
      <c r="AC86" s="538"/>
      <c r="AD86" s="565"/>
      <c r="AE86" s="1104" t="str">
        <f>IF('3_区分3計算表'!$E18="あり","有","無")</f>
        <v>無</v>
      </c>
      <c r="AF86" s="1105"/>
      <c r="AG86" s="1106"/>
    </row>
    <row r="87" spans="2:33" ht="28.5" customHeight="1">
      <c r="B87" s="1071"/>
      <c r="C87" s="1072"/>
      <c r="D87" s="1072"/>
      <c r="E87" s="1073"/>
      <c r="F87" s="1079"/>
      <c r="G87" s="1080"/>
      <c r="H87" s="540" t="s">
        <v>353</v>
      </c>
      <c r="I87" s="533"/>
      <c r="J87" s="533"/>
      <c r="K87" s="534"/>
      <c r="L87" s="534"/>
      <c r="M87" s="534"/>
      <c r="N87" s="534"/>
      <c r="O87" s="534"/>
      <c r="P87" s="534"/>
      <c r="Q87" s="534"/>
      <c r="R87" s="534"/>
      <c r="S87" s="541"/>
      <c r="T87" s="541"/>
      <c r="U87" s="541"/>
      <c r="V87" s="534"/>
      <c r="W87" s="534"/>
      <c r="X87" s="534"/>
      <c r="Y87" s="534"/>
      <c r="Z87" s="534"/>
      <c r="AA87" s="534"/>
      <c r="AB87" s="534"/>
      <c r="AC87" s="534"/>
      <c r="AD87" s="564"/>
      <c r="AE87" s="1107" t="str">
        <f>IF('3_区分3計算表'!$E19="あり","有","無")</f>
        <v>無</v>
      </c>
      <c r="AF87" s="1108"/>
      <c r="AG87" s="1109"/>
    </row>
    <row r="88" spans="2:33" ht="28.5" customHeight="1">
      <c r="B88" s="1071"/>
      <c r="C88" s="1072"/>
      <c r="D88" s="1072"/>
      <c r="E88" s="1073"/>
      <c r="F88" s="1079"/>
      <c r="G88" s="1080"/>
      <c r="H88" s="540" t="s">
        <v>344</v>
      </c>
      <c r="I88" s="533"/>
      <c r="J88" s="533"/>
      <c r="K88" s="534"/>
      <c r="L88" s="534"/>
      <c r="M88" s="534"/>
      <c r="N88" s="534"/>
      <c r="O88" s="534"/>
      <c r="P88" s="534"/>
      <c r="Q88" s="534"/>
      <c r="R88" s="534"/>
      <c r="S88" s="541"/>
      <c r="T88" s="541"/>
      <c r="U88" s="541"/>
      <c r="V88" s="534"/>
      <c r="W88" s="534"/>
      <c r="X88" s="534"/>
      <c r="Y88" s="534"/>
      <c r="Z88" s="534"/>
      <c r="AA88" s="534"/>
      <c r="AB88" s="534"/>
      <c r="AC88" s="534"/>
      <c r="AD88" s="564"/>
      <c r="AE88" s="1024" t="str">
        <f>IF('3_区分3計算表'!$E20="あり","有","無")</f>
        <v>無</v>
      </c>
      <c r="AF88" s="1025"/>
      <c r="AG88" s="1026"/>
    </row>
    <row r="89" spans="2:33" ht="28.5" customHeight="1" thickBot="1">
      <c r="B89" s="1074"/>
      <c r="C89" s="1075"/>
      <c r="D89" s="1075"/>
      <c r="E89" s="1076"/>
      <c r="F89" s="1100"/>
      <c r="G89" s="1101"/>
      <c r="H89" s="1027" t="s">
        <v>361</v>
      </c>
      <c r="I89" s="1028"/>
      <c r="J89" s="1028"/>
      <c r="K89" s="1028"/>
      <c r="L89" s="1028"/>
      <c r="M89" s="1028"/>
      <c r="N89" s="1028"/>
      <c r="O89" s="1028"/>
      <c r="P89" s="1028"/>
      <c r="Q89" s="1028"/>
      <c r="R89" s="1028"/>
      <c r="S89" s="1028"/>
      <c r="T89" s="1028"/>
      <c r="U89" s="1028"/>
      <c r="V89" s="1028"/>
      <c r="W89" s="1028"/>
      <c r="X89" s="1028"/>
      <c r="Y89" s="1028"/>
      <c r="Z89" s="1028"/>
      <c r="AA89" s="1028"/>
      <c r="AB89" s="1028"/>
      <c r="AC89" s="1028"/>
      <c r="AD89" s="1029"/>
      <c r="AE89" s="1030" t="str">
        <f>IF('3_区分3計算表'!$E21="あり","有","無")</f>
        <v>無</v>
      </c>
      <c r="AF89" s="1031"/>
      <c r="AG89" s="1032"/>
    </row>
    <row r="90" spans="2:33" ht="31.5" customHeight="1">
      <c r="B90" s="1040" t="s">
        <v>364</v>
      </c>
      <c r="C90" s="1050"/>
      <c r="D90" s="1050"/>
      <c r="E90" s="1051"/>
      <c r="F90" s="1055" t="s">
        <v>365</v>
      </c>
      <c r="G90" s="1056"/>
      <c r="H90" s="1056"/>
      <c r="I90" s="1056"/>
      <c r="J90" s="1056"/>
      <c r="K90" s="1056"/>
      <c r="L90" s="1056"/>
      <c r="M90" s="1056"/>
      <c r="N90" s="1056"/>
      <c r="O90" s="1056"/>
      <c r="P90" s="1056"/>
      <c r="Q90" s="1056"/>
      <c r="R90" s="1056"/>
      <c r="S90" s="1056"/>
      <c r="T90" s="1056"/>
      <c r="U90" s="1056"/>
      <c r="V90" s="1056"/>
      <c r="W90" s="1056"/>
      <c r="X90" s="1056"/>
      <c r="Y90" s="1056"/>
      <c r="Z90" s="1057"/>
      <c r="AA90" s="1058" t="s">
        <v>366</v>
      </c>
      <c r="AB90" s="1059"/>
      <c r="AC90" s="1059"/>
      <c r="AD90" s="1059"/>
      <c r="AE90" s="1060"/>
      <c r="AF90" s="1061"/>
      <c r="AG90" s="566" t="s">
        <v>367</v>
      </c>
    </row>
    <row r="91" spans="2:33" ht="31.5" customHeight="1" thickBot="1">
      <c r="B91" s="1052"/>
      <c r="C91" s="1053"/>
      <c r="D91" s="1053"/>
      <c r="E91" s="1054"/>
      <c r="F91" s="1062" t="s">
        <v>368</v>
      </c>
      <c r="G91" s="1063"/>
      <c r="H91" s="1063"/>
      <c r="I91" s="1063"/>
      <c r="J91" s="1063"/>
      <c r="K91" s="1063"/>
      <c r="L91" s="1063"/>
      <c r="M91" s="1063"/>
      <c r="N91" s="1063"/>
      <c r="O91" s="1063"/>
      <c r="P91" s="1063"/>
      <c r="Q91" s="1063"/>
      <c r="R91" s="1063"/>
      <c r="S91" s="1063"/>
      <c r="T91" s="1063"/>
      <c r="U91" s="1063"/>
      <c r="V91" s="1063"/>
      <c r="W91" s="1063"/>
      <c r="X91" s="1063"/>
      <c r="Y91" s="1063"/>
      <c r="Z91" s="1064"/>
      <c r="AA91" s="1065" t="s">
        <v>369</v>
      </c>
      <c r="AB91" s="1066"/>
      <c r="AC91" s="1066"/>
      <c r="AD91" s="1066"/>
      <c r="AE91" s="1067"/>
      <c r="AF91" s="1068"/>
      <c r="AG91" s="567" t="s">
        <v>367</v>
      </c>
    </row>
    <row r="92" spans="2:33" ht="28.5" customHeight="1" thickBot="1">
      <c r="B92" s="568" t="s">
        <v>370</v>
      </c>
      <c r="C92" s="569"/>
      <c r="D92" s="569"/>
      <c r="E92" s="569"/>
      <c r="F92" s="569"/>
      <c r="G92" s="569"/>
      <c r="H92" s="569"/>
      <c r="I92" s="569"/>
      <c r="J92" s="569"/>
      <c r="K92" s="570"/>
      <c r="L92" s="570"/>
      <c r="M92" s="570"/>
      <c r="N92" s="570"/>
      <c r="O92" s="570"/>
      <c r="P92" s="570"/>
      <c r="Q92" s="570"/>
      <c r="R92" s="570"/>
      <c r="S92" s="571"/>
      <c r="T92" s="571"/>
      <c r="U92" s="571"/>
      <c r="V92" s="570"/>
      <c r="W92" s="570"/>
      <c r="X92" s="570"/>
      <c r="Y92" s="570"/>
      <c r="Z92" s="570"/>
      <c r="AA92" s="1038">
        <f>'3_区分3計算表'!$H$24</f>
        <v>2</v>
      </c>
      <c r="AB92" s="1039"/>
      <c r="AC92" s="1039"/>
      <c r="AD92" s="1039"/>
      <c r="AE92" s="1039"/>
      <c r="AF92" s="1039"/>
      <c r="AG92" s="504" t="s">
        <v>315</v>
      </c>
    </row>
    <row r="93" spans="2:33" ht="28.5" customHeight="1">
      <c r="B93" s="1040" t="s">
        <v>371</v>
      </c>
      <c r="C93" s="1041"/>
      <c r="D93" s="1041"/>
      <c r="E93" s="1042"/>
      <c r="F93" s="508" t="s">
        <v>372</v>
      </c>
      <c r="G93" s="508"/>
      <c r="H93" s="508"/>
      <c r="I93" s="508"/>
      <c r="J93" s="508"/>
      <c r="K93" s="548"/>
      <c r="L93" s="548"/>
      <c r="M93" s="548"/>
      <c r="N93" s="548"/>
      <c r="O93" s="548"/>
      <c r="P93" s="548"/>
      <c r="Q93" s="548"/>
      <c r="R93" s="548"/>
      <c r="S93" s="549"/>
      <c r="T93" s="549"/>
      <c r="U93" s="549"/>
      <c r="V93" s="548"/>
      <c r="W93" s="548"/>
      <c r="X93" s="548"/>
      <c r="Y93" s="548"/>
      <c r="Z93" s="548"/>
      <c r="AA93" s="1046" t="str">
        <f>【参考】計算結果!D17</f>
        <v>実人数を入力してください</v>
      </c>
      <c r="AB93" s="1047"/>
      <c r="AC93" s="1047"/>
      <c r="AD93" s="1047"/>
      <c r="AE93" s="1047"/>
      <c r="AF93" s="1047"/>
      <c r="AG93" s="510" t="s">
        <v>315</v>
      </c>
    </row>
    <row r="94" spans="2:33" ht="28.5" customHeight="1" thickBot="1">
      <c r="B94" s="1043"/>
      <c r="C94" s="1044"/>
      <c r="D94" s="1044"/>
      <c r="E94" s="1045"/>
      <c r="F94" s="572" t="s">
        <v>373</v>
      </c>
      <c r="G94" s="573"/>
      <c r="H94" s="573"/>
      <c r="I94" s="573"/>
      <c r="J94" s="574"/>
      <c r="K94" s="574"/>
      <c r="L94" s="574"/>
      <c r="M94" s="574"/>
      <c r="N94" s="574"/>
      <c r="O94" s="574"/>
      <c r="P94" s="574"/>
      <c r="Q94" s="574"/>
      <c r="R94" s="574"/>
      <c r="S94" s="573"/>
      <c r="T94" s="573"/>
      <c r="U94" s="573"/>
      <c r="V94" s="574"/>
      <c r="W94" s="574"/>
      <c r="X94" s="574"/>
      <c r="Y94" s="574"/>
      <c r="Z94" s="574"/>
      <c r="AA94" s="1048" t="str">
        <f>【参考】計算結果!D18</f>
        <v>実人数を入力してください</v>
      </c>
      <c r="AB94" s="1049"/>
      <c r="AC94" s="1049"/>
      <c r="AD94" s="1049"/>
      <c r="AE94" s="1049"/>
      <c r="AF94" s="1049"/>
      <c r="AG94" s="575" t="s">
        <v>315</v>
      </c>
    </row>
    <row r="95" spans="2:33" ht="15" customHeight="1">
      <c r="B95" s="471" t="s">
        <v>374</v>
      </c>
      <c r="C95" s="518"/>
      <c r="D95" s="518"/>
      <c r="E95" s="518"/>
      <c r="F95" s="518"/>
      <c r="G95" s="468"/>
      <c r="H95" s="468"/>
      <c r="I95" s="468"/>
      <c r="J95" s="519"/>
      <c r="K95" s="519"/>
      <c r="L95" s="519"/>
      <c r="M95" s="519"/>
      <c r="N95" s="519"/>
      <c r="O95" s="519"/>
      <c r="P95" s="519"/>
      <c r="Q95" s="519"/>
      <c r="R95" s="519"/>
      <c r="S95" s="468"/>
      <c r="T95" s="468"/>
      <c r="U95" s="468"/>
      <c r="V95" s="519"/>
      <c r="W95" s="519"/>
      <c r="X95" s="519"/>
      <c r="Y95" s="519"/>
      <c r="Z95" s="519"/>
      <c r="AA95" s="519"/>
      <c r="AB95" s="519"/>
      <c r="AC95" s="519"/>
      <c r="AD95" s="519"/>
      <c r="AE95" s="468"/>
      <c r="AF95" s="468"/>
      <c r="AG95" s="468"/>
    </row>
    <row r="96" spans="2:33" ht="15" customHeight="1">
      <c r="B96" s="471" t="s">
        <v>375</v>
      </c>
      <c r="C96" s="518"/>
      <c r="D96" s="518"/>
      <c r="E96" s="518"/>
      <c r="F96" s="518"/>
      <c r="G96" s="468"/>
      <c r="H96" s="468"/>
      <c r="I96" s="468"/>
      <c r="J96" s="519"/>
      <c r="K96" s="519"/>
      <c r="L96" s="519"/>
      <c r="M96" s="519"/>
      <c r="N96" s="519"/>
      <c r="O96" s="519"/>
      <c r="P96" s="519"/>
      <c r="Q96" s="519"/>
      <c r="R96" s="519"/>
      <c r="S96" s="468"/>
      <c r="T96" s="468"/>
      <c r="U96" s="468"/>
      <c r="V96" s="519"/>
      <c r="W96" s="519"/>
      <c r="X96" s="519"/>
      <c r="Y96" s="519"/>
      <c r="Z96" s="519"/>
      <c r="AA96" s="519"/>
      <c r="AB96" s="519"/>
      <c r="AC96" s="519"/>
      <c r="AD96" s="519"/>
      <c r="AE96" s="468"/>
      <c r="AF96" s="468"/>
      <c r="AG96" s="468"/>
    </row>
    <row r="97" spans="2:33" ht="15" customHeight="1">
      <c r="B97" s="471" t="s">
        <v>376</v>
      </c>
      <c r="C97" s="518"/>
      <c r="D97" s="518"/>
      <c r="E97" s="518"/>
      <c r="F97" s="518"/>
      <c r="G97" s="468"/>
      <c r="H97" s="468"/>
      <c r="I97" s="468"/>
      <c r="J97" s="519"/>
      <c r="K97" s="519"/>
      <c r="L97" s="519"/>
      <c r="M97" s="519"/>
      <c r="N97" s="519"/>
      <c r="O97" s="519"/>
      <c r="P97" s="519"/>
      <c r="Q97" s="519"/>
      <c r="R97" s="519"/>
      <c r="S97" s="468"/>
      <c r="T97" s="468"/>
      <c r="U97" s="468"/>
      <c r="V97" s="519"/>
      <c r="W97" s="519"/>
      <c r="X97" s="519"/>
      <c r="Y97" s="519"/>
      <c r="Z97" s="519"/>
      <c r="AA97" s="519"/>
      <c r="AB97" s="519"/>
      <c r="AC97" s="519"/>
      <c r="AD97" s="519"/>
      <c r="AE97" s="468"/>
      <c r="AF97" s="468"/>
      <c r="AG97" s="468"/>
    </row>
    <row r="98" spans="2:33" ht="15" customHeight="1">
      <c r="B98" s="470" t="s">
        <v>377</v>
      </c>
    </row>
    <row r="99" spans="2:33" ht="15" customHeight="1">
      <c r="B99" s="470" t="s">
        <v>378</v>
      </c>
    </row>
    <row r="100" spans="2:33" ht="15" customHeight="1">
      <c r="B100" s="470" t="s">
        <v>379</v>
      </c>
    </row>
    <row r="101" spans="2:33" ht="20.25" customHeight="1">
      <c r="V101" s="475"/>
      <c r="W101" s="475"/>
      <c r="X101" s="475"/>
      <c r="Y101" s="475"/>
      <c r="Z101" s="500"/>
      <c r="AA101" s="500"/>
      <c r="AB101" s="500"/>
      <c r="AC101" s="500"/>
      <c r="AD101" s="500"/>
      <c r="AE101" s="500"/>
      <c r="AF101" s="500"/>
      <c r="AG101" s="500"/>
    </row>
    <row r="102" spans="2:33" ht="20.25" customHeight="1" thickBot="1">
      <c r="B102" s="725" t="s">
        <v>627</v>
      </c>
      <c r="C102" s="725"/>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25"/>
      <c r="AA102" s="725"/>
      <c r="AB102" s="725"/>
      <c r="AC102" s="725"/>
      <c r="AD102" s="725"/>
      <c r="AE102" s="725"/>
      <c r="AF102" s="725"/>
      <c r="AG102" s="725"/>
    </row>
    <row r="103" spans="2:33" ht="18" customHeight="1" thickBot="1">
      <c r="B103" s="1207" t="s">
        <v>628</v>
      </c>
      <c r="C103" s="1208"/>
      <c r="D103" s="1208"/>
      <c r="E103" s="1208"/>
      <c r="F103" s="1208"/>
      <c r="G103" s="1208"/>
      <c r="H103" s="1208"/>
      <c r="I103" s="1208"/>
      <c r="J103" s="1208"/>
      <c r="K103" s="1208"/>
      <c r="L103" s="1208"/>
      <c r="M103" s="1208"/>
      <c r="N103" s="1208"/>
      <c r="O103" s="1208"/>
      <c r="P103" s="1208"/>
      <c r="Q103" s="1208"/>
      <c r="R103" s="1208"/>
      <c r="S103" s="1208"/>
      <c r="T103" s="1208"/>
      <c r="U103" s="1208"/>
      <c r="V103" s="1208"/>
      <c r="W103" s="1208"/>
      <c r="X103" s="1208"/>
      <c r="Y103" s="1208"/>
      <c r="Z103" s="1208"/>
      <c r="AA103" s="1208"/>
      <c r="AB103" s="1208"/>
      <c r="AC103" s="1208"/>
      <c r="AD103" s="1208"/>
      <c r="AE103" s="1208"/>
      <c r="AF103" s="1208"/>
      <c r="AG103" s="1209"/>
    </row>
    <row r="104" spans="2:33" ht="18" customHeight="1">
      <c r="B104" s="1210"/>
      <c r="C104" s="1212" t="s">
        <v>634</v>
      </c>
      <c r="D104" s="1213"/>
      <c r="E104" s="1213"/>
      <c r="F104" s="1213"/>
      <c r="G104" s="1213"/>
      <c r="H104" s="1213"/>
      <c r="I104" s="1213"/>
      <c r="J104" s="1213"/>
      <c r="K104" s="1213"/>
      <c r="L104" s="1213"/>
      <c r="M104" s="1213"/>
      <c r="N104" s="1213"/>
      <c r="O104" s="1213"/>
      <c r="P104" s="1213"/>
      <c r="Q104" s="1213"/>
      <c r="R104" s="1213"/>
      <c r="S104" s="1213"/>
      <c r="T104" s="1213"/>
      <c r="U104" s="1213"/>
      <c r="V104" s="1213"/>
      <c r="W104" s="1213"/>
      <c r="X104" s="1213"/>
      <c r="Y104" s="1213"/>
      <c r="Z104" s="1214"/>
      <c r="AA104" s="1217"/>
      <c r="AB104" s="1218"/>
      <c r="AC104" s="1218"/>
      <c r="AD104" s="1218"/>
      <c r="AE104" s="1218"/>
      <c r="AF104" s="1218"/>
      <c r="AG104" s="1219"/>
    </row>
    <row r="105" spans="2:33" ht="18" customHeight="1" thickBot="1">
      <c r="B105" s="1211"/>
      <c r="C105" s="1215"/>
      <c r="D105" s="1215"/>
      <c r="E105" s="1215"/>
      <c r="F105" s="1215"/>
      <c r="G105" s="1215"/>
      <c r="H105" s="1215"/>
      <c r="I105" s="1215"/>
      <c r="J105" s="1215"/>
      <c r="K105" s="1215"/>
      <c r="L105" s="1215"/>
      <c r="M105" s="1215"/>
      <c r="N105" s="1215"/>
      <c r="O105" s="1215"/>
      <c r="P105" s="1215"/>
      <c r="Q105" s="1215"/>
      <c r="R105" s="1215"/>
      <c r="S105" s="1215"/>
      <c r="T105" s="1215"/>
      <c r="U105" s="1215"/>
      <c r="V105" s="1215"/>
      <c r="W105" s="1215"/>
      <c r="X105" s="1215"/>
      <c r="Y105" s="1215"/>
      <c r="Z105" s="1216"/>
      <c r="AA105" s="1220"/>
      <c r="AB105" s="1221"/>
      <c r="AC105" s="1221"/>
      <c r="AD105" s="1221"/>
      <c r="AE105" s="1221"/>
      <c r="AF105" s="1221"/>
      <c r="AG105" s="1222"/>
    </row>
    <row r="106" spans="2:33" ht="18" customHeight="1">
      <c r="B106" s="726"/>
      <c r="C106" s="725"/>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25"/>
      <c r="AA106" s="725"/>
      <c r="AB106" s="725"/>
      <c r="AC106" s="725"/>
      <c r="AD106" s="725"/>
      <c r="AE106" s="725"/>
      <c r="AF106" s="725"/>
      <c r="AG106" s="725"/>
    </row>
    <row r="107" spans="2:33" ht="30" customHeight="1">
      <c r="B107" s="1223" t="s">
        <v>629</v>
      </c>
      <c r="C107" s="1224"/>
      <c r="D107" s="1224"/>
      <c r="E107" s="1224"/>
      <c r="F107" s="1224"/>
      <c r="G107" s="1224"/>
      <c r="H107" s="1224"/>
      <c r="I107" s="1224"/>
      <c r="J107" s="1224"/>
      <c r="K107" s="1224"/>
      <c r="L107" s="1224"/>
      <c r="M107" s="1224"/>
      <c r="N107" s="1224"/>
      <c r="O107" s="1224"/>
      <c r="P107" s="1224"/>
      <c r="Q107" s="1224"/>
      <c r="R107" s="1224"/>
      <c r="S107" s="1224"/>
      <c r="T107" s="1224"/>
      <c r="U107" s="1224"/>
      <c r="V107" s="1224"/>
      <c r="W107" s="1224"/>
      <c r="X107" s="1224"/>
      <c r="Y107" s="1224"/>
      <c r="Z107" s="1224"/>
      <c r="AA107" s="1225">
        <f>処遇改善等加算に係る経験年数算定表!L103+処遇改善等加算に係る経験年数算定表!L106</f>
        <v>0</v>
      </c>
      <c r="AB107" s="1226"/>
      <c r="AC107" s="1226"/>
      <c r="AD107" s="1226"/>
      <c r="AE107" s="1226"/>
      <c r="AF107" s="1226"/>
      <c r="AG107" s="727" t="s">
        <v>583</v>
      </c>
    </row>
    <row r="108" spans="2:33" ht="18" customHeight="1" thickBot="1">
      <c r="B108" s="1227" t="s">
        <v>630</v>
      </c>
      <c r="C108" s="1228"/>
      <c r="D108" s="1228"/>
      <c r="E108" s="1228"/>
      <c r="F108" s="1228"/>
      <c r="G108" s="1228"/>
      <c r="H108" s="1228"/>
      <c r="I108" s="1228"/>
      <c r="J108" s="1228"/>
      <c r="K108" s="1228"/>
      <c r="L108" s="1228"/>
      <c r="M108" s="1228"/>
      <c r="N108" s="1228"/>
      <c r="O108" s="1228"/>
      <c r="P108" s="1228"/>
      <c r="Q108" s="1228"/>
      <c r="R108" s="1228"/>
      <c r="S108" s="1228"/>
      <c r="T108" s="1228"/>
      <c r="U108" s="1228"/>
      <c r="V108" s="1228"/>
      <c r="W108" s="1228"/>
      <c r="X108" s="1228"/>
      <c r="Y108" s="1228"/>
      <c r="Z108" s="1228"/>
      <c r="AA108" s="1229" t="str">
        <f>+AA93</f>
        <v>実人数を入力してください</v>
      </c>
      <c r="AB108" s="1230"/>
      <c r="AC108" s="1230"/>
      <c r="AD108" s="1230"/>
      <c r="AE108" s="1230"/>
      <c r="AF108" s="1230"/>
      <c r="AG108" s="728" t="s">
        <v>583</v>
      </c>
    </row>
    <row r="109" spans="2:33" ht="18" customHeight="1" thickTop="1">
      <c r="B109" s="1231" t="s">
        <v>631</v>
      </c>
      <c r="C109" s="1232"/>
      <c r="D109" s="1232"/>
      <c r="E109" s="1232"/>
      <c r="F109" s="1232"/>
      <c r="G109" s="1232"/>
      <c r="H109" s="1232"/>
      <c r="I109" s="1232"/>
      <c r="J109" s="1232"/>
      <c r="K109" s="1232"/>
      <c r="L109" s="1232"/>
      <c r="M109" s="1232"/>
      <c r="N109" s="1232"/>
      <c r="O109" s="1232"/>
      <c r="P109" s="1232"/>
      <c r="Q109" s="1232"/>
      <c r="R109" s="1232"/>
      <c r="S109" s="1232"/>
      <c r="T109" s="1232"/>
      <c r="U109" s="1232"/>
      <c r="V109" s="1232"/>
      <c r="W109" s="1232"/>
      <c r="X109" s="1232"/>
      <c r="Y109" s="1232"/>
      <c r="Z109" s="1232"/>
      <c r="AA109" s="1233">
        <f>+IF(AA107&gt;=AA108,AA107-AA108,0)</f>
        <v>0</v>
      </c>
      <c r="AB109" s="1234"/>
      <c r="AC109" s="1234"/>
      <c r="AD109" s="1234"/>
      <c r="AE109" s="1234"/>
      <c r="AF109" s="1234"/>
      <c r="AG109" s="729" t="s">
        <v>583</v>
      </c>
    </row>
    <row r="110" spans="2:33" ht="18" customHeight="1" thickBot="1">
      <c r="B110" s="1203" t="s">
        <v>632</v>
      </c>
      <c r="C110" s="1204"/>
      <c r="D110" s="1204"/>
      <c r="E110" s="1204"/>
      <c r="F110" s="1204"/>
      <c r="G110" s="1204"/>
      <c r="H110" s="1204"/>
      <c r="I110" s="1204"/>
      <c r="J110" s="1204"/>
      <c r="K110" s="1204"/>
      <c r="L110" s="1204"/>
      <c r="M110" s="1204"/>
      <c r="N110" s="1204"/>
      <c r="O110" s="1204"/>
      <c r="P110" s="1204"/>
      <c r="Q110" s="1204"/>
      <c r="R110" s="1204"/>
      <c r="S110" s="1204"/>
      <c r="T110" s="1204"/>
      <c r="U110" s="1204"/>
      <c r="V110" s="1204"/>
      <c r="W110" s="1204"/>
      <c r="X110" s="1204"/>
      <c r="Y110" s="1204"/>
      <c r="Z110" s="1204"/>
      <c r="AA110" s="1205"/>
      <c r="AB110" s="1206"/>
      <c r="AC110" s="1206"/>
      <c r="AD110" s="1206"/>
      <c r="AE110" s="1206"/>
      <c r="AF110" s="1206"/>
      <c r="AG110" s="730" t="s">
        <v>583</v>
      </c>
    </row>
    <row r="111" spans="2:33" ht="18" customHeight="1" thickTop="1"/>
  </sheetData>
  <dataConsolidate link="1"/>
  <mergeCells count="132">
    <mergeCell ref="B110:Z110"/>
    <mergeCell ref="AA110:AF110"/>
    <mergeCell ref="B103:AG103"/>
    <mergeCell ref="B104:B105"/>
    <mergeCell ref="C104:Z105"/>
    <mergeCell ref="AA104:AG105"/>
    <mergeCell ref="B107:Z107"/>
    <mergeCell ref="AA107:AF107"/>
    <mergeCell ref="B108:Z108"/>
    <mergeCell ref="AA108:AF108"/>
    <mergeCell ref="B109:Z109"/>
    <mergeCell ref="AA109:AF109"/>
    <mergeCell ref="B3:AG3"/>
    <mergeCell ref="E6:K6"/>
    <mergeCell ref="O8:T8"/>
    <mergeCell ref="U8:AG8"/>
    <mergeCell ref="O9:T9"/>
    <mergeCell ref="U9:AG9"/>
    <mergeCell ref="O10:T10"/>
    <mergeCell ref="U10:AG10"/>
    <mergeCell ref="B4:AE4"/>
    <mergeCell ref="B14:G14"/>
    <mergeCell ref="H14:K14"/>
    <mergeCell ref="L14:N14"/>
    <mergeCell ref="P14:S14"/>
    <mergeCell ref="T14:V14"/>
    <mergeCell ref="Y14:AE14"/>
    <mergeCell ref="B24:L24"/>
    <mergeCell ref="M24:T24"/>
    <mergeCell ref="B25:E28"/>
    <mergeCell ref="F25:L25"/>
    <mergeCell ref="M25:S25"/>
    <mergeCell ref="T25:Z25"/>
    <mergeCell ref="Q15:V15"/>
    <mergeCell ref="Q16:V16"/>
    <mergeCell ref="B17:P17"/>
    <mergeCell ref="Q17:V17"/>
    <mergeCell ref="B19:AG19"/>
    <mergeCell ref="B20:B21"/>
    <mergeCell ref="C20:Z21"/>
    <mergeCell ref="AA20:AG21"/>
    <mergeCell ref="AA25:AG25"/>
    <mergeCell ref="F26:K28"/>
    <mergeCell ref="L26:L28"/>
    <mergeCell ref="M26:R26"/>
    <mergeCell ref="T26:Y28"/>
    <mergeCell ref="Z26:Z28"/>
    <mergeCell ref="AA26:AF28"/>
    <mergeCell ref="AG26:AG28"/>
    <mergeCell ref="N27:S27"/>
    <mergeCell ref="N28:R28"/>
    <mergeCell ref="AE37:AG37"/>
    <mergeCell ref="AE38:AG38"/>
    <mergeCell ref="AE39:AG39"/>
    <mergeCell ref="B29:E42"/>
    <mergeCell ref="F29:G42"/>
    <mergeCell ref="AE29:AG29"/>
    <mergeCell ref="AE30:AG30"/>
    <mergeCell ref="AE31:AG31"/>
    <mergeCell ref="AE32:AG32"/>
    <mergeCell ref="AE33:AG33"/>
    <mergeCell ref="AE34:AG34"/>
    <mergeCell ref="AE35:AG35"/>
    <mergeCell ref="AE36:AG36"/>
    <mergeCell ref="AE45:AG45"/>
    <mergeCell ref="AE46:AG46"/>
    <mergeCell ref="AE47:AG47"/>
    <mergeCell ref="AE48:AG48"/>
    <mergeCell ref="AE49:AG49"/>
    <mergeCell ref="AE50:AG50"/>
    <mergeCell ref="AE51:AG51"/>
    <mergeCell ref="AE40:AG40"/>
    <mergeCell ref="AE41:AG41"/>
    <mergeCell ref="AE42:AG42"/>
    <mergeCell ref="B45:E77"/>
    <mergeCell ref="AE52:AG52"/>
    <mergeCell ref="F84:G89"/>
    <mergeCell ref="AE84:AG84"/>
    <mergeCell ref="AE85:AG85"/>
    <mergeCell ref="AE86:AG86"/>
    <mergeCell ref="AE87:AG87"/>
    <mergeCell ref="AE62:AG62"/>
    <mergeCell ref="AE63:AG63"/>
    <mergeCell ref="AE64:AG64"/>
    <mergeCell ref="AE65:AG65"/>
    <mergeCell ref="AE66:AG66"/>
    <mergeCell ref="AE67:AG67"/>
    <mergeCell ref="AE53:AG53"/>
    <mergeCell ref="F54:G71"/>
    <mergeCell ref="AE54:AG54"/>
    <mergeCell ref="AE55:AG55"/>
    <mergeCell ref="AE56:AG56"/>
    <mergeCell ref="AE57:AG57"/>
    <mergeCell ref="AE58:AG58"/>
    <mergeCell ref="AE59:AG59"/>
    <mergeCell ref="AE60:AG60"/>
    <mergeCell ref="AE61:AG61"/>
    <mergeCell ref="F45:G53"/>
    <mergeCell ref="AE68:AG68"/>
    <mergeCell ref="AE69:AG69"/>
    <mergeCell ref="H70:AD70"/>
    <mergeCell ref="AE70:AG70"/>
    <mergeCell ref="AE71:AG71"/>
    <mergeCell ref="F72:G77"/>
    <mergeCell ref="AE72:AG72"/>
    <mergeCell ref="AE73:AG73"/>
    <mergeCell ref="AE74:AG74"/>
    <mergeCell ref="AE75:AG75"/>
    <mergeCell ref="AE88:AG88"/>
    <mergeCell ref="H89:AD89"/>
    <mergeCell ref="AE89:AG89"/>
    <mergeCell ref="AE76:AG76"/>
    <mergeCell ref="H77:AD77"/>
    <mergeCell ref="AE77:AG77"/>
    <mergeCell ref="AA92:AF92"/>
    <mergeCell ref="B93:E94"/>
    <mergeCell ref="AA93:AF93"/>
    <mergeCell ref="AA94:AF94"/>
    <mergeCell ref="B90:E91"/>
    <mergeCell ref="F90:Z90"/>
    <mergeCell ref="AA90:AD90"/>
    <mergeCell ref="AE90:AF90"/>
    <mergeCell ref="F91:Z91"/>
    <mergeCell ref="AA91:AD91"/>
    <mergeCell ref="AE91:AF91"/>
    <mergeCell ref="B80:E89"/>
    <mergeCell ref="F80:G83"/>
    <mergeCell ref="AE80:AG80"/>
    <mergeCell ref="AE81:AG81"/>
    <mergeCell ref="AE82:AG82"/>
    <mergeCell ref="H83:AD83"/>
    <mergeCell ref="AE83:AG83"/>
  </mergeCells>
  <phoneticPr fontId="4"/>
  <dataValidations count="5">
    <dataValidation type="list" allowBlank="1" showInputMessage="1" showErrorMessage="1" sqref="AA20:AG21" xr:uid="{42CF0A9C-39B5-4A75-9434-5498CAD03530}">
      <formula1>$AK$1</formula1>
    </dataValidation>
    <dataValidation type="list" allowBlank="1" showInputMessage="1" showErrorMessage="1" sqref="AF53:AG53 AE45:AE53 AF45:AG51 AE80:AG89 AE54:AG77 AE29:AG42" xr:uid="{6ECA62A7-C12A-4CEF-8796-D3DA101F1E56}">
      <formula1>$AL$1:$AL$2</formula1>
    </dataValidation>
    <dataValidation type="whole" allowBlank="1" showInputMessage="1" showErrorMessage="1" sqref="Q15:V17" xr:uid="{FA2EF3DF-E0C1-4E59-8E8C-C8F656736354}">
      <formula1>0</formula1>
      <formula2>1000</formula2>
    </dataValidation>
    <dataValidation type="list" allowBlank="1" showInputMessage="1" showErrorMessage="1" sqref="AA104:AG105" xr:uid="{95D06568-AD00-497C-8203-FD154F5ED638}">
      <formula1>"該当,非該当"</formula1>
    </dataValidation>
    <dataValidation allowBlank="1" showErrorMessage="1" sqref="AA108:AF108" xr:uid="{0E5C179B-9B2C-4EEB-9ACF-3A3363BFCF9F}"/>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0_基本情報</vt:lpstr>
      <vt:lpstr>1_児童数計算表</vt:lpstr>
      <vt:lpstr>2_区分12加算額計算表</vt:lpstr>
      <vt:lpstr>3_区分3計算表</vt:lpstr>
      <vt:lpstr>処遇改善等加算に係る経験年数算定表</vt:lpstr>
      <vt:lpstr>【参考】計算結果</vt:lpstr>
      <vt:lpstr>様式1</vt:lpstr>
      <vt:lpstr>様式2</vt:lpstr>
      <vt:lpstr>様式3</vt:lpstr>
      <vt:lpstr>様式4</vt:lpstr>
      <vt:lpstr>様式4別添1</vt:lpstr>
      <vt:lpstr>様式4別添2</vt:lpstr>
      <vt:lpstr>様式5</vt:lpstr>
      <vt:lpstr>様式7</vt:lpstr>
      <vt:lpstr>区分12計算</vt:lpstr>
      <vt:lpstr>単価</vt:lpstr>
      <vt:lpstr>【リスト】</vt:lpstr>
      <vt:lpstr>【リスト】 (2)</vt:lpstr>
      <vt:lpstr>【参考】計算結果!Print_Area</vt:lpstr>
      <vt:lpstr>'0_基本情報'!Print_Area</vt:lpstr>
      <vt:lpstr>'1_児童数計算表'!Print_Area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2025-09-29T06:30:19Z</dcterms:modified>
</cp:coreProperties>
</file>