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R8様式　京都市改造\"/>
    </mc:Choice>
  </mc:AlternateContent>
  <xr:revisionPtr revIDLastSave="0" documentId="13_ncr:1_{4FDD1E91-F7B8-42E9-90AA-99BF43F54DF9}" xr6:coauthVersionLast="47" xr6:coauthVersionMax="47" xr10:uidLastSave="{00000000-0000-0000-0000-000000000000}"/>
  <bookViews>
    <workbookView xWindow="-120" yWindow="-120" windowWidth="29040" windowHeight="15720" tabRatio="917" activeTab="3" xr2:uid="{6A5CD568-D842-425B-9861-997982E8BD12}"/>
  </bookViews>
  <sheets>
    <sheet name="0_基本情報" sheetId="11" r:id="rId1"/>
    <sheet name="1-1_児童数計算表" sheetId="6" r:id="rId2"/>
    <sheet name="1-2_児童数計算表_分園" sheetId="7" r:id="rId3"/>
    <sheet name="2_区分12加算額計算表" sheetId="2" r:id="rId4"/>
    <sheet name="処遇改善等加算に係る経験年数算定表" sheetId="22" r:id="rId5"/>
    <sheet name="3_区分3計算表" sheetId="8" r:id="rId6"/>
    <sheet name="【参考】計算結果" sheetId="10" r:id="rId7"/>
    <sheet name="様式1" sheetId="13" r:id="rId8"/>
    <sheet name="様式2" sheetId="14" r:id="rId9"/>
    <sheet name="様式3" sheetId="15" r:id="rId10"/>
    <sheet name="様式4" sheetId="16" r:id="rId11"/>
    <sheet name="様式4別添1" sheetId="17" r:id="rId12"/>
    <sheet name="様式4別添2" sheetId="18" r:id="rId13"/>
    <sheet name="様式5" sheetId="19" r:id="rId14"/>
    <sheet name="様式7" sheetId="20" r:id="rId15"/>
    <sheet name="区分12計算" sheetId="5" r:id="rId16"/>
    <sheet name="保育所単価" sheetId="4" r:id="rId17"/>
    <sheet name="【リスト】 (2)" sheetId="12" r:id="rId18"/>
    <sheet name="【リスト】" sheetId="3" r:id="rId19"/>
  </sheets>
  <externalReferences>
    <externalReference r:id="rId20"/>
    <externalReference r:id="rId21"/>
    <externalReference r:id="rId22"/>
  </externalReferences>
  <definedNames>
    <definedName name="_Fill" localSheetId="1" hidden="1">#REF!</definedName>
    <definedName name="_Fill" localSheetId="2" hidden="1">#REF!</definedName>
    <definedName name="_Fill" localSheetId="4" hidden="1">#REF!</definedName>
    <definedName name="_Fill" hidden="1">#REF!</definedName>
    <definedName name="_Key1" localSheetId="1" hidden="1">#REF!</definedName>
    <definedName name="_Key1" localSheetId="2" hidden="1">#REF!</definedName>
    <definedName name="_Key1" localSheetId="4" hidden="1">#REF!</definedName>
    <definedName name="_Key1" hidden="1">#REF!</definedName>
    <definedName name="_Order1" hidden="1">255</definedName>
    <definedName name="_Qr228" localSheetId="4">#REF!</definedName>
    <definedName name="_Qr228">#REF!</definedName>
    <definedName name="_Sort" localSheetId="1" hidden="1">#REF!</definedName>
    <definedName name="_Sort" localSheetId="2" hidden="1">#REF!</definedName>
    <definedName name="_Sort" localSheetId="4" hidden="1">#REF!</definedName>
    <definedName name="_Sort" hidden="1">#REF!</definedName>
    <definedName name="aaaa" localSheetId="4">#REF!</definedName>
    <definedName name="aaaa">#REF!</definedName>
    <definedName name="FAS" hidden="1">#REF!</definedName>
    <definedName name="_xlnm.Print_Area" localSheetId="6">【参考】計算結果!$A$1:$J$31</definedName>
    <definedName name="_xlnm.Print_Area" localSheetId="0">'0_基本情報'!$A$1:$I$46</definedName>
    <definedName name="_xlnm.Print_Area" localSheetId="1">'1-1_児童数計算表'!$A$1:$Q$55</definedName>
    <definedName name="_xlnm.Print_Area" localSheetId="2">'1-2_児童数計算表_分園'!$A$1:$Q$55</definedName>
    <definedName name="_xlnm.Print_Area" localSheetId="3">'2_区分12加算額計算表'!$A$1:$J$46</definedName>
    <definedName name="_xlnm.Print_Area" localSheetId="5">'3_区分3計算表'!$A$1:$L$46</definedName>
    <definedName name="_xlnm.Print_Area" localSheetId="4">処遇改善等加算に係る経験年数算定表!$A$1:$AW$108</definedName>
    <definedName name="_xlnm.Print_Area" localSheetId="7">様式1!$A$1:$AL$54</definedName>
    <definedName name="_xlnm.Print_Area" localSheetId="8">様式2!$A$1:$AI$28</definedName>
    <definedName name="_xlnm.Print_Area" localSheetId="9">様式3!$A$1:$AJ$110</definedName>
    <definedName name="_xlnm.Print_Area" localSheetId="10">様式4!$A$1:$AO$46</definedName>
    <definedName name="_xlnm.Print_Area" localSheetId="11">様式4別添1!$A$1:$AI$75</definedName>
    <definedName name="_xlnm.Print_Area" localSheetId="12">様式4別添2!$A$1:$F$20</definedName>
    <definedName name="_xlnm.Print_Area" localSheetId="13">様式5!$A$1:$AB$23</definedName>
    <definedName name="_xlnm.Print_Area" localSheetId="14">様式7!$A$1:$AL$29</definedName>
    <definedName name="_xlnm.Print_Titles" localSheetId="11">様式4別添1!$3:$10</definedName>
    <definedName name="っっｗ" localSheetId="4">#REF!,#REF!,#REF!,#REF!</definedName>
    <definedName name="っっｗ">#REF!,#REF!,#REF!,#REF!</definedName>
    <definedName name="加算率a">'2_区分12加算額計算表'!$F$36</definedName>
    <definedName name="加算率b">'2_区分12加算額計算表'!$F$37</definedName>
    <definedName name="実施月数">'2_区分12加算額計算表'!$C$40</definedName>
    <definedName name="第7号様式" localSheetId="4">#REF!</definedName>
    <definedName name="第7号様式">#REF!</definedName>
    <definedName name="定員" localSheetId="4">#REF!</definedName>
    <definedName name="定員">#REF!</definedName>
    <definedName name="定員Ⅱ" localSheetId="4">#REF!</definedName>
    <definedName name="定員Ⅱ">#REF!</definedName>
    <definedName name="入力欄②００１">'[1]様式②－１'!$F$4,'[1]様式②－１'!$B$5,'[1]様式②－１'!$W$4:$X$7,'[1]様式②－１'!$Z$5:$AL$7,'[1]様式②－１'!$G$11:$AG$13,'[1]様式②－１'!$F$16,'[1]様式②－１'!$AC$16:$AL$18,'[1]様式②－１'!$B$21:$AL$42,'[1]様式②－１'!$E$45:$G$47,'[1]様式②－１'!$K$45:$M$47,'[1]様式②－１'!$Q$46,'[1]様式②－１'!$AI$44,'[1]様式②－１'!$AB$46,'[1]様式②－１'!$I$49:$AL$50,'[1]様式②－１'!$E$55:$AL$55,'[1]様式②－１'!$E$60:$AL$60,'[1]様式②－１'!$E$62,'[1]様式②－１'!$E$65,'[1]様式②－１'!$T$65,'[1]様式②－１'!$F$68,'[1]様式②－１'!$E$70,'[1]様式②－１'!$AH$68:$AJ$70</definedName>
    <definedName name="入力欄②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１" localSheetId="4">#REF!,#REF!,#REF!,#REF!,#REF!,#REF!,#REF!,#REF!,#REF!,#REF!,#REF!,#REF!,#REF!,#REF!,#REF!,#REF!,#REF!,#REF!,#REF!,#REF!,#REF!,#REF!</definedName>
    <definedName name="入力欄②１">#REF!,#REF!,#REF!,#REF!,#REF!,#REF!,#REF!,#REF!,#REF!,#REF!,#REF!,#REF!,#REF!,#REF!,#REF!,#REF!,#REF!,#REF!,#REF!,#REF!,#REF!,#REF!</definedName>
    <definedName name="入力欄②Ａ">'[1]様式②－１'!$F$4,'[1]様式②－１'!$B$5,'[1]様式②－１'!$W$4:$X$7,'[1]様式②－１'!$Z$5:$AL$7,'[1]様式②－１'!$G$11:$AG$13,'[1]様式②－１'!$F$16,'[1]様式②－１'!$AC$16:$AL$18,'[1]様式②－１'!$B$21:$AL$42,'[1]様式②－１'!$E$45:$G$47,'[1]様式②－１'!$K$45:$M$47,'[1]様式②－１'!$Q$46,'[1]様式②－１'!$AI$44,'[1]様式②－１'!$AB$46,'[1]様式②－１'!$I$49:$AL$50,'[1]様式②－１'!$E$55:$AL$55,'[1]様式②－１'!$E$60:$AL$60,'[1]様式②－１'!$E$62,'[1]様式②－１'!$E$65,'[1]様式②－１'!$T$65,'[1]様式②－１'!$F$68,'[1]様式②－１'!$E$70,'[1]様式②－１'!$AH$68:$AJ$70</definedName>
    <definedName name="入力欄③０１">[2]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０２">'[2]様式③ 歳入'!$AG$3,'[2]様式③ 歳入'!$AK$3,'[2]様式③ 歳入'!$B$6:$AL$64,'[2]様式③ 歳入'!$G$65:$Z$65</definedName>
    <definedName name="入力欄③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２">'[3]様式③ 歳入'!$AG$3,'[3]様式③ 歳入'!$AK$3,'[3]様式③ 歳入'!$B$6:$AL$64,'[3]様式③ 歳入'!$G$65:$Z$65</definedName>
    <definedName name="入力欄③Ａ">[1]様式③歳出!$AG$3,[1]様式③歳出!$AK$3,[1]様式③歳出!$B$6:$AL$64,[1]様式③歳出!$G$65,[1]様式③歳出!$Q$65,[1]様式③歳出!#REF!,[1]様式③歳出!#REF!,[1]様式③歳出!#REF!,[1]様式③歳出!#REF!,[1]様式③歳出!#REF!,[1]様式③歳出!#REF!,[1]様式③歳出!#REF!,[1]様式③歳出!#REF!,[1]様式③歳出!#REF!</definedName>
    <definedName name="入力欄③Ｂ">'[1]様式③ 歳入'!$AG$3,'[1]様式③ 歳入'!$AK$3,'[1]様式③ 歳入'!$B$6:$AL$64,'[1]様式③ 歳入'!$G$65:$Z$65</definedName>
    <definedName name="保育所別民改費担当者一覧" localSheetId="4">#REF!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4" i="16" l="1"/>
  <c r="Y17" i="16"/>
  <c r="Y30" i="16" l="1"/>
  <c r="Y29" i="16"/>
  <c r="Y20" i="16"/>
  <c r="R61" i="17"/>
  <c r="AB61" i="17"/>
  <c r="P61" i="17" l="1"/>
  <c r="F8" i="8" l="1"/>
  <c r="H35" i="8" s="1"/>
  <c r="G21" i="8"/>
  <c r="AW11" i="22" l="1"/>
  <c r="AW12" i="22"/>
  <c r="AW13" i="22"/>
  <c r="AW14" i="22"/>
  <c r="AW15" i="22"/>
  <c r="AW16" i="22"/>
  <c r="AW17" i="22"/>
  <c r="AW18" i="22"/>
  <c r="AW19" i="22"/>
  <c r="AW20" i="22"/>
  <c r="AW21" i="22"/>
  <c r="AW22" i="22"/>
  <c r="AW23" i="22"/>
  <c r="AW24" i="22"/>
  <c r="AW25" i="22"/>
  <c r="AW26" i="22"/>
  <c r="AW27" i="22"/>
  <c r="AW28" i="22"/>
  <c r="AW29" i="22"/>
  <c r="AW30" i="22"/>
  <c r="AW31" i="22"/>
  <c r="AW32" i="22"/>
  <c r="AW33" i="22"/>
  <c r="AW34" i="22"/>
  <c r="AW35" i="22"/>
  <c r="AW36" i="22"/>
  <c r="AW37" i="22"/>
  <c r="AW38" i="22"/>
  <c r="AW39" i="22"/>
  <c r="AW40" i="22"/>
  <c r="AW41" i="22"/>
  <c r="AW42" i="22"/>
  <c r="AW43" i="22"/>
  <c r="AW44" i="22"/>
  <c r="AW45" i="22"/>
  <c r="AW46" i="22"/>
  <c r="AW47" i="22"/>
  <c r="AW48" i="22"/>
  <c r="AW49" i="22"/>
  <c r="AW50" i="22"/>
  <c r="AW51" i="22"/>
  <c r="AW52" i="22"/>
  <c r="AW53" i="22"/>
  <c r="AW54" i="22"/>
  <c r="AW55" i="22"/>
  <c r="AW56" i="22"/>
  <c r="AW57" i="22"/>
  <c r="AW58" i="22"/>
  <c r="AW59" i="22"/>
  <c r="AW60" i="22"/>
  <c r="AW61" i="22"/>
  <c r="AW62" i="22"/>
  <c r="AW63" i="22"/>
  <c r="AW64" i="22"/>
  <c r="AW65" i="22"/>
  <c r="AW66" i="22"/>
  <c r="AW67" i="22"/>
  <c r="AW68" i="22"/>
  <c r="AW69" i="22"/>
  <c r="AW70" i="22"/>
  <c r="AW71" i="22"/>
  <c r="AW72" i="22"/>
  <c r="AW73" i="22"/>
  <c r="AW74" i="22"/>
  <c r="AW75" i="22"/>
  <c r="AW76" i="22"/>
  <c r="AW77" i="22"/>
  <c r="B33" i="11" l="1"/>
  <c r="H38" i="11" s="1"/>
  <c r="H39" i="11" l="1"/>
  <c r="B3" i="15"/>
  <c r="F21" i="8" l="1"/>
  <c r="E22" i="8"/>
  <c r="H21" i="8" l="1"/>
  <c r="F6" i="20"/>
  <c r="E6" i="15"/>
  <c r="F6" i="14"/>
  <c r="Z8" i="22" l="1"/>
  <c r="AC8" i="22"/>
  <c r="Z9" i="22"/>
  <c r="AS9" i="22" s="1"/>
  <c r="AT9" i="22" s="1"/>
  <c r="AC9" i="22"/>
  <c r="Z10" i="22"/>
  <c r="AS10" i="22" s="1"/>
  <c r="AT10" i="22" s="1"/>
  <c r="AC10" i="22"/>
  <c r="Z11" i="22"/>
  <c r="AS11" i="22" s="1"/>
  <c r="AT11" i="22" s="1"/>
  <c r="AC11" i="22"/>
  <c r="Z12" i="22"/>
  <c r="AS12" i="22" s="1"/>
  <c r="AT12" i="22" s="1"/>
  <c r="AC12" i="22"/>
  <c r="Z13" i="22"/>
  <c r="AS13" i="22" s="1"/>
  <c r="AT13" i="22" s="1"/>
  <c r="AC13" i="22"/>
  <c r="Z14" i="22"/>
  <c r="AS14" i="22" s="1"/>
  <c r="AT14" i="22" s="1"/>
  <c r="AC14" i="22"/>
  <c r="Z15" i="22"/>
  <c r="AS15" i="22" s="1"/>
  <c r="AT15" i="22" s="1"/>
  <c r="AC15" i="22"/>
  <c r="Z16" i="22"/>
  <c r="AS16" i="22" s="1"/>
  <c r="AT16" i="22" s="1"/>
  <c r="AC16" i="22"/>
  <c r="Z17" i="22"/>
  <c r="AS17" i="22" s="1"/>
  <c r="AT17" i="22" s="1"/>
  <c r="AC17" i="22"/>
  <c r="Z18" i="22"/>
  <c r="AS18" i="22" s="1"/>
  <c r="AT18" i="22" s="1"/>
  <c r="AC18" i="22"/>
  <c r="Z19" i="22"/>
  <c r="AS19" i="22" s="1"/>
  <c r="AT19" i="22" s="1"/>
  <c r="AC19" i="22"/>
  <c r="Z20" i="22"/>
  <c r="AS20" i="22" s="1"/>
  <c r="AT20" i="22" s="1"/>
  <c r="AC20" i="22"/>
  <c r="Z21" i="22"/>
  <c r="AS21" i="22" s="1"/>
  <c r="AT21" i="22" s="1"/>
  <c r="AC21" i="22"/>
  <c r="Z22" i="22"/>
  <c r="AS22" i="22" s="1"/>
  <c r="AT22" i="22" s="1"/>
  <c r="AC22" i="22"/>
  <c r="Z23" i="22"/>
  <c r="AS23" i="22" s="1"/>
  <c r="AT23" i="22" s="1"/>
  <c r="AC23" i="22"/>
  <c r="Z24" i="22"/>
  <c r="AS24" i="22" s="1"/>
  <c r="AT24" i="22" s="1"/>
  <c r="AC24" i="22"/>
  <c r="Z25" i="22"/>
  <c r="AS25" i="22" s="1"/>
  <c r="AT25" i="22" s="1"/>
  <c r="AC25" i="22"/>
  <c r="Z26" i="22"/>
  <c r="AS26" i="22" s="1"/>
  <c r="AT26" i="22" s="1"/>
  <c r="AC26" i="22"/>
  <c r="Z27" i="22"/>
  <c r="AS27" i="22" s="1"/>
  <c r="AT27" i="22" s="1"/>
  <c r="AC27" i="22"/>
  <c r="Z28" i="22"/>
  <c r="AS28" i="22" s="1"/>
  <c r="AT28" i="22" s="1"/>
  <c r="AC28" i="22"/>
  <c r="Z29" i="22"/>
  <c r="AS29" i="22" s="1"/>
  <c r="AT29" i="22" s="1"/>
  <c r="AC29" i="22"/>
  <c r="Z30" i="22"/>
  <c r="AS30" i="22" s="1"/>
  <c r="AT30" i="22" s="1"/>
  <c r="AC30" i="22"/>
  <c r="Z31" i="22"/>
  <c r="AS31" i="22" s="1"/>
  <c r="AT31" i="22" s="1"/>
  <c r="AC31" i="22"/>
  <c r="Z32" i="22"/>
  <c r="AS32" i="22" s="1"/>
  <c r="AT32" i="22" s="1"/>
  <c r="AC32" i="22"/>
  <c r="Z33" i="22"/>
  <c r="AS33" i="22" s="1"/>
  <c r="AT33" i="22" s="1"/>
  <c r="AC33" i="22"/>
  <c r="Z34" i="22"/>
  <c r="AS34" i="22" s="1"/>
  <c r="AT34" i="22" s="1"/>
  <c r="AC34" i="22"/>
  <c r="Z35" i="22"/>
  <c r="AS35" i="22" s="1"/>
  <c r="AT35" i="22" s="1"/>
  <c r="AC35" i="22"/>
  <c r="Z36" i="22"/>
  <c r="AS36" i="22" s="1"/>
  <c r="AT36" i="22" s="1"/>
  <c r="AC36" i="22"/>
  <c r="Z37" i="22"/>
  <c r="AS37" i="22" s="1"/>
  <c r="AT37" i="22" s="1"/>
  <c r="AC37" i="22"/>
  <c r="Z38" i="22"/>
  <c r="AS38" i="22" s="1"/>
  <c r="AT38" i="22" s="1"/>
  <c r="AC38" i="22"/>
  <c r="Z39" i="22"/>
  <c r="AS39" i="22" s="1"/>
  <c r="AT39" i="22" s="1"/>
  <c r="AC39" i="22"/>
  <c r="Z40" i="22"/>
  <c r="AS40" i="22" s="1"/>
  <c r="AT40" i="22" s="1"/>
  <c r="AC40" i="22"/>
  <c r="Z41" i="22"/>
  <c r="AS41" i="22" s="1"/>
  <c r="AT41" i="22" s="1"/>
  <c r="AC41" i="22"/>
  <c r="Z42" i="22"/>
  <c r="AS42" i="22" s="1"/>
  <c r="AT42" i="22" s="1"/>
  <c r="AC42" i="22"/>
  <c r="Z43" i="22"/>
  <c r="AS43" i="22" s="1"/>
  <c r="AT43" i="22" s="1"/>
  <c r="AC43" i="22"/>
  <c r="Z44" i="22"/>
  <c r="AS44" i="22" s="1"/>
  <c r="AT44" i="22" s="1"/>
  <c r="AC44" i="22"/>
  <c r="Z45" i="22"/>
  <c r="AS45" i="22" s="1"/>
  <c r="AT45" i="22" s="1"/>
  <c r="AC45" i="22"/>
  <c r="Z46" i="22"/>
  <c r="AS46" i="22" s="1"/>
  <c r="AT46" i="22" s="1"/>
  <c r="AC46" i="22"/>
  <c r="Z47" i="22"/>
  <c r="AS47" i="22" s="1"/>
  <c r="AT47" i="22" s="1"/>
  <c r="AC47" i="22"/>
  <c r="Z48" i="22"/>
  <c r="AS48" i="22" s="1"/>
  <c r="AT48" i="22" s="1"/>
  <c r="AC48" i="22"/>
  <c r="Z49" i="22"/>
  <c r="AS49" i="22" s="1"/>
  <c r="AT49" i="22" s="1"/>
  <c r="AC49" i="22"/>
  <c r="Z50" i="22"/>
  <c r="AS50" i="22" s="1"/>
  <c r="AT50" i="22" s="1"/>
  <c r="AC50" i="22"/>
  <c r="Z51" i="22"/>
  <c r="AS51" i="22" s="1"/>
  <c r="AT51" i="22" s="1"/>
  <c r="AC51" i="22"/>
  <c r="Z52" i="22"/>
  <c r="AS52" i="22" s="1"/>
  <c r="AT52" i="22" s="1"/>
  <c r="AC52" i="22"/>
  <c r="Z53" i="22"/>
  <c r="AS53" i="22" s="1"/>
  <c r="AT53" i="22" s="1"/>
  <c r="AC53" i="22"/>
  <c r="Z54" i="22"/>
  <c r="AS54" i="22" s="1"/>
  <c r="AT54" i="22" s="1"/>
  <c r="AC54" i="22"/>
  <c r="Z55" i="22"/>
  <c r="AS55" i="22" s="1"/>
  <c r="AT55" i="22" s="1"/>
  <c r="AC55" i="22"/>
  <c r="Z56" i="22"/>
  <c r="AS56" i="22" s="1"/>
  <c r="AT56" i="22" s="1"/>
  <c r="AC56" i="22"/>
  <c r="Z57" i="22"/>
  <c r="AS57" i="22" s="1"/>
  <c r="AT57" i="22" s="1"/>
  <c r="AC57" i="22"/>
  <c r="Z58" i="22"/>
  <c r="AS58" i="22" s="1"/>
  <c r="AT58" i="22" s="1"/>
  <c r="AC58" i="22"/>
  <c r="Z59" i="22"/>
  <c r="AS59" i="22" s="1"/>
  <c r="AT59" i="22" s="1"/>
  <c r="AC59" i="22"/>
  <c r="Z60" i="22"/>
  <c r="AS60" i="22" s="1"/>
  <c r="AT60" i="22" s="1"/>
  <c r="AC60" i="22"/>
  <c r="Z61" i="22"/>
  <c r="AS61" i="22" s="1"/>
  <c r="AT61" i="22" s="1"/>
  <c r="AC61" i="22"/>
  <c r="Z62" i="22"/>
  <c r="AS62" i="22" s="1"/>
  <c r="AT62" i="22" s="1"/>
  <c r="AC62" i="22"/>
  <c r="Z63" i="22"/>
  <c r="AS63" i="22" s="1"/>
  <c r="AT63" i="22" s="1"/>
  <c r="AC63" i="22"/>
  <c r="Z64" i="22"/>
  <c r="AS64" i="22" s="1"/>
  <c r="AT64" i="22" s="1"/>
  <c r="AC64" i="22"/>
  <c r="Z65" i="22"/>
  <c r="AS65" i="22" s="1"/>
  <c r="AT65" i="22" s="1"/>
  <c r="AC65" i="22"/>
  <c r="Z66" i="22"/>
  <c r="AS66" i="22" s="1"/>
  <c r="AT66" i="22" s="1"/>
  <c r="AC66" i="22"/>
  <c r="Z67" i="22"/>
  <c r="AS67" i="22" s="1"/>
  <c r="AT67" i="22" s="1"/>
  <c r="AC67" i="22"/>
  <c r="Z68" i="22"/>
  <c r="AS68" i="22" s="1"/>
  <c r="AT68" i="22" s="1"/>
  <c r="AC68" i="22"/>
  <c r="Z69" i="22"/>
  <c r="AS69" i="22" s="1"/>
  <c r="AT69" i="22" s="1"/>
  <c r="AC69" i="22"/>
  <c r="Z70" i="22"/>
  <c r="AS70" i="22" s="1"/>
  <c r="AT70" i="22" s="1"/>
  <c r="AC70" i="22"/>
  <c r="Z71" i="22"/>
  <c r="AS71" i="22" s="1"/>
  <c r="AT71" i="22" s="1"/>
  <c r="AC71" i="22"/>
  <c r="Z72" i="22"/>
  <c r="AS72" i="22" s="1"/>
  <c r="AT72" i="22" s="1"/>
  <c r="AC72" i="22"/>
  <c r="Z73" i="22"/>
  <c r="AS73" i="22" s="1"/>
  <c r="AT73" i="22" s="1"/>
  <c r="AC73" i="22"/>
  <c r="Z74" i="22"/>
  <c r="AS74" i="22" s="1"/>
  <c r="AT74" i="22" s="1"/>
  <c r="AC74" i="22"/>
  <c r="Z75" i="22"/>
  <c r="AS75" i="22" s="1"/>
  <c r="AT75" i="22" s="1"/>
  <c r="AC75" i="22"/>
  <c r="Z76" i="22"/>
  <c r="AS76" i="22" s="1"/>
  <c r="AT76" i="22" s="1"/>
  <c r="AC76" i="22"/>
  <c r="Z77" i="22"/>
  <c r="AS77" i="22" s="1"/>
  <c r="AT77" i="22" s="1"/>
  <c r="AC77" i="22"/>
  <c r="Z78" i="22"/>
  <c r="AC78" i="22"/>
  <c r="Z79" i="22"/>
  <c r="AC79" i="22"/>
  <c r="Z80" i="22"/>
  <c r="AC80" i="22"/>
  <c r="Z81" i="22"/>
  <c r="AC81" i="22"/>
  <c r="Z82" i="22"/>
  <c r="AC82" i="22"/>
  <c r="Z83" i="22"/>
  <c r="AC83" i="22"/>
  <c r="Z84" i="22"/>
  <c r="AC84" i="22"/>
  <c r="Z85" i="22"/>
  <c r="AC85" i="22"/>
  <c r="Z86" i="22"/>
  <c r="AC86" i="22"/>
  <c r="Z87" i="22"/>
  <c r="AC87" i="22"/>
  <c r="I89" i="22"/>
  <c r="AS87" i="22" l="1"/>
  <c r="AT87" i="22"/>
  <c r="AS85" i="22"/>
  <c r="AT85" i="22"/>
  <c r="AS83" i="22"/>
  <c r="AT83" i="22"/>
  <c r="AS81" i="22"/>
  <c r="AT81" i="22"/>
  <c r="AS79" i="22"/>
  <c r="AT79" i="22"/>
  <c r="AT86" i="22"/>
  <c r="AS86" i="22"/>
  <c r="AT84" i="22"/>
  <c r="AS84" i="22"/>
  <c r="AT82" i="22"/>
  <c r="AS82" i="22"/>
  <c r="AT80" i="22"/>
  <c r="AS80" i="22"/>
  <c r="AT78" i="22"/>
  <c r="AS78" i="22"/>
  <c r="AV8" i="22"/>
  <c r="AU8" i="22"/>
  <c r="AS8" i="22"/>
  <c r="AU78" i="22"/>
  <c r="AU68" i="22"/>
  <c r="AU56" i="22"/>
  <c r="AU46" i="22"/>
  <c r="AU32" i="22"/>
  <c r="AU10" i="22"/>
  <c r="AU86" i="22"/>
  <c r="AU76" i="22"/>
  <c r="AU62" i="22"/>
  <c r="AU87" i="22"/>
  <c r="AU85" i="22"/>
  <c r="AU83" i="22"/>
  <c r="AU81" i="22"/>
  <c r="AU79" i="22"/>
  <c r="AU77" i="22"/>
  <c r="AU75" i="22"/>
  <c r="AU73" i="22"/>
  <c r="AU71" i="22"/>
  <c r="AU69" i="22"/>
  <c r="AU67" i="22"/>
  <c r="AU65" i="22"/>
  <c r="AU63" i="22"/>
  <c r="AU61" i="22"/>
  <c r="AU59" i="22"/>
  <c r="AU57" i="22"/>
  <c r="AU55" i="22"/>
  <c r="AU53" i="22"/>
  <c r="AU51" i="22"/>
  <c r="AU49" i="22"/>
  <c r="AU47" i="22"/>
  <c r="AU45" i="22"/>
  <c r="AU43" i="22"/>
  <c r="AU41" i="22"/>
  <c r="AU39" i="22"/>
  <c r="AU37" i="22"/>
  <c r="AU35" i="22"/>
  <c r="AU33" i="22"/>
  <c r="AU31" i="22"/>
  <c r="AU29" i="22"/>
  <c r="AU27" i="22"/>
  <c r="AU25" i="22"/>
  <c r="AU23" i="22"/>
  <c r="AU21" i="22"/>
  <c r="AU19" i="22"/>
  <c r="AU17" i="22"/>
  <c r="AU15" i="22"/>
  <c r="AU13" i="22"/>
  <c r="AU11" i="22"/>
  <c r="AU9" i="22"/>
  <c r="AU70" i="22"/>
  <c r="AU84" i="22"/>
  <c r="AU82" i="22"/>
  <c r="AU80" i="22"/>
  <c r="AU74" i="22"/>
  <c r="AU72" i="22"/>
  <c r="AU66" i="22"/>
  <c r="AU64" i="22"/>
  <c r="AU60" i="22"/>
  <c r="AU58" i="22"/>
  <c r="AU54" i="22"/>
  <c r="AU52" i="22"/>
  <c r="AU50" i="22"/>
  <c r="AU48" i="22"/>
  <c r="AU44" i="22"/>
  <c r="AU42" i="22"/>
  <c r="AU40" i="22"/>
  <c r="AU38" i="22"/>
  <c r="AU36" i="22"/>
  <c r="AU34" i="22"/>
  <c r="AU30" i="22"/>
  <c r="AU28" i="22"/>
  <c r="AU26" i="22"/>
  <c r="AU24" i="22"/>
  <c r="AU22" i="22"/>
  <c r="AU20" i="22"/>
  <c r="AU18" i="22"/>
  <c r="AU16" i="22"/>
  <c r="AU14" i="22"/>
  <c r="AU12" i="22"/>
  <c r="AV18" i="22"/>
  <c r="AV53" i="22"/>
  <c r="AV21" i="22"/>
  <c r="AV10" i="22"/>
  <c r="AV69" i="22"/>
  <c r="AV50" i="22"/>
  <c r="AV66" i="22"/>
  <c r="AV34" i="22"/>
  <c r="AV37" i="22"/>
  <c r="AV74" i="22"/>
  <c r="AV58" i="22"/>
  <c r="AV42" i="22"/>
  <c r="AV26" i="22"/>
  <c r="AV77" i="22"/>
  <c r="AV61" i="22"/>
  <c r="AV45" i="22"/>
  <c r="AV29" i="22"/>
  <c r="AV13" i="22"/>
  <c r="AC89" i="22"/>
  <c r="AV70" i="22"/>
  <c r="AV62" i="22"/>
  <c r="AV54" i="22"/>
  <c r="AV46" i="22"/>
  <c r="AV38" i="22"/>
  <c r="AV30" i="22"/>
  <c r="AV22" i="22"/>
  <c r="AV14" i="22"/>
  <c r="AV73" i="22"/>
  <c r="AV65" i="22"/>
  <c r="AV57" i="22"/>
  <c r="AV49" i="22"/>
  <c r="AV41" i="22"/>
  <c r="AV33" i="22"/>
  <c r="AV25" i="22"/>
  <c r="AV17" i="22"/>
  <c r="AV9" i="22"/>
  <c r="AV75" i="22"/>
  <c r="AV71" i="22"/>
  <c r="AV67" i="22"/>
  <c r="AV63" i="22"/>
  <c r="AV59" i="22"/>
  <c r="AV55" i="22"/>
  <c r="AV51" i="22"/>
  <c r="AV47" i="22"/>
  <c r="AV43" i="22"/>
  <c r="AV39" i="22"/>
  <c r="AV35" i="22"/>
  <c r="AV31" i="22"/>
  <c r="AV27" i="22"/>
  <c r="AV23" i="22"/>
  <c r="AV19" i="22"/>
  <c r="AV15" i="22"/>
  <c r="AV11" i="22"/>
  <c r="AV76" i="22"/>
  <c r="AV72" i="22"/>
  <c r="AV68" i="22"/>
  <c r="AV64" i="22"/>
  <c r="AV60" i="22"/>
  <c r="AV56" i="22"/>
  <c r="AV52" i="22"/>
  <c r="AV48" i="22"/>
  <c r="AV44" i="22"/>
  <c r="AV40" i="22"/>
  <c r="AV36" i="22"/>
  <c r="AV32" i="22"/>
  <c r="AV28" i="22"/>
  <c r="AV24" i="22"/>
  <c r="AV20" i="22"/>
  <c r="AV16" i="22"/>
  <c r="AV12" i="22"/>
  <c r="Z89" i="22"/>
  <c r="AW10" i="22" l="1"/>
  <c r="AW9" i="22"/>
  <c r="AU88" i="22"/>
  <c r="L103" i="22" s="1"/>
  <c r="AT8" i="22"/>
  <c r="AW8" i="22" s="1"/>
  <c r="AS88" i="22"/>
  <c r="I40" i="8" s="1"/>
  <c r="AF90" i="22"/>
  <c r="AV88" i="22"/>
  <c r="L106" i="22" s="1"/>
  <c r="I24" i="7"/>
  <c r="J24" i="7"/>
  <c r="K24" i="7"/>
  <c r="L24" i="7"/>
  <c r="M24" i="7"/>
  <c r="N24" i="7"/>
  <c r="O24" i="7"/>
  <c r="P24" i="7"/>
  <c r="I51" i="6"/>
  <c r="J51" i="6"/>
  <c r="K51" i="6"/>
  <c r="L51" i="6"/>
  <c r="M51" i="6"/>
  <c r="N51" i="6"/>
  <c r="O51" i="6"/>
  <c r="P51" i="6"/>
  <c r="I24" i="6"/>
  <c r="J24" i="6"/>
  <c r="K24" i="6"/>
  <c r="L24" i="6"/>
  <c r="M24" i="6"/>
  <c r="N24" i="6"/>
  <c r="O24" i="6"/>
  <c r="P24" i="6"/>
  <c r="H24" i="6"/>
  <c r="I30" i="7"/>
  <c r="Q30" i="7" s="1"/>
  <c r="H34" i="11"/>
  <c r="AZ51" i="17"/>
  <c r="AY51" i="17"/>
  <c r="AW51" i="17"/>
  <c r="AV51" i="17"/>
  <c r="AU51" i="17"/>
  <c r="AT51" i="17"/>
  <c r="AZ50" i="17"/>
  <c r="AY50" i="17"/>
  <c r="AW50" i="17"/>
  <c r="AV50" i="17"/>
  <c r="AU50" i="17"/>
  <c r="AT50" i="17"/>
  <c r="AZ49" i="17"/>
  <c r="AY49" i="17"/>
  <c r="AW49" i="17"/>
  <c r="AV49" i="17"/>
  <c r="AU49" i="17"/>
  <c r="AT49" i="17"/>
  <c r="AZ48" i="17"/>
  <c r="AY48" i="17"/>
  <c r="AW48" i="17"/>
  <c r="AV48" i="17"/>
  <c r="AU48" i="17"/>
  <c r="AT48" i="17"/>
  <c r="AZ47" i="17"/>
  <c r="AY47" i="17"/>
  <c r="AW47" i="17"/>
  <c r="AV47" i="17"/>
  <c r="AU47" i="17"/>
  <c r="AT47" i="17"/>
  <c r="AZ46" i="17"/>
  <c r="AY46" i="17"/>
  <c r="AW46" i="17"/>
  <c r="AV46" i="17"/>
  <c r="AU46" i="17"/>
  <c r="AT46" i="17"/>
  <c r="AZ45" i="17"/>
  <c r="AY45" i="17"/>
  <c r="AW45" i="17"/>
  <c r="AV45" i="17"/>
  <c r="AU45" i="17"/>
  <c r="AT45" i="17"/>
  <c r="AZ44" i="17"/>
  <c r="AY44" i="17"/>
  <c r="AW44" i="17"/>
  <c r="AV44" i="17"/>
  <c r="AU44" i="17"/>
  <c r="AT44" i="17"/>
  <c r="AZ43" i="17"/>
  <c r="AY43" i="17"/>
  <c r="AW43" i="17"/>
  <c r="AV43" i="17"/>
  <c r="AU43" i="17"/>
  <c r="AT43" i="17"/>
  <c r="AZ42" i="17"/>
  <c r="AY42" i="17"/>
  <c r="AW42" i="17"/>
  <c r="AV42" i="17"/>
  <c r="AU42" i="17"/>
  <c r="AT42" i="17"/>
  <c r="AZ41" i="17"/>
  <c r="AY41" i="17"/>
  <c r="AW41" i="17"/>
  <c r="AV41" i="17"/>
  <c r="AU41" i="17"/>
  <c r="AT41" i="17"/>
  <c r="AZ40" i="17"/>
  <c r="AY40" i="17"/>
  <c r="AW40" i="17"/>
  <c r="AV40" i="17"/>
  <c r="AU40" i="17"/>
  <c r="AT40" i="17"/>
  <c r="AZ39" i="17"/>
  <c r="AY39" i="17"/>
  <c r="AW39" i="17"/>
  <c r="AV39" i="17"/>
  <c r="AU39" i="17"/>
  <c r="AT39" i="17"/>
  <c r="AZ38" i="17"/>
  <c r="AY38" i="17"/>
  <c r="AW38" i="17"/>
  <c r="AV38" i="17"/>
  <c r="AU38" i="17"/>
  <c r="AT38" i="17"/>
  <c r="AZ37" i="17"/>
  <c r="AY37" i="17"/>
  <c r="AW37" i="17"/>
  <c r="AV37" i="17"/>
  <c r="AU37" i="17"/>
  <c r="AT37" i="17"/>
  <c r="AZ36" i="17"/>
  <c r="AY36" i="17"/>
  <c r="AW36" i="17"/>
  <c r="AV36" i="17"/>
  <c r="AU36" i="17"/>
  <c r="AT36" i="17"/>
  <c r="AZ35" i="17"/>
  <c r="AY35" i="17"/>
  <c r="AW35" i="17"/>
  <c r="AV35" i="17"/>
  <c r="AU35" i="17"/>
  <c r="AT35" i="17"/>
  <c r="AZ34" i="17"/>
  <c r="AY34" i="17"/>
  <c r="AW34" i="17"/>
  <c r="AV34" i="17"/>
  <c r="AU34" i="17"/>
  <c r="AT34" i="17"/>
  <c r="AZ33" i="17"/>
  <c r="AY33" i="17"/>
  <c r="AW33" i="17"/>
  <c r="AV33" i="17"/>
  <c r="AU33" i="17"/>
  <c r="AT33" i="17"/>
  <c r="AZ32" i="17"/>
  <c r="AY32" i="17"/>
  <c r="AW32" i="17"/>
  <c r="AV32" i="17"/>
  <c r="AU32" i="17"/>
  <c r="AT32" i="17"/>
  <c r="AZ31" i="17"/>
  <c r="AY31" i="17"/>
  <c r="AW31" i="17"/>
  <c r="AV31" i="17"/>
  <c r="AU31" i="17"/>
  <c r="AT31" i="17"/>
  <c r="AZ30" i="17"/>
  <c r="AY30" i="17"/>
  <c r="AW30" i="17"/>
  <c r="AV30" i="17"/>
  <c r="AU30" i="17"/>
  <c r="AT30" i="17"/>
  <c r="AZ29" i="17"/>
  <c r="AY29" i="17"/>
  <c r="AW29" i="17"/>
  <c r="AV29" i="17"/>
  <c r="AU29" i="17"/>
  <c r="AT29" i="17"/>
  <c r="AZ28" i="17"/>
  <c r="AY28" i="17"/>
  <c r="AW28" i="17"/>
  <c r="AV28" i="17"/>
  <c r="AU28" i="17"/>
  <c r="AT28" i="17"/>
  <c r="AZ27" i="17"/>
  <c r="AY27" i="17"/>
  <c r="AW27" i="17"/>
  <c r="AV27" i="17"/>
  <c r="AU27" i="17"/>
  <c r="AT27" i="17"/>
  <c r="AZ26" i="17"/>
  <c r="AY26" i="17"/>
  <c r="AW26" i="17"/>
  <c r="AV26" i="17"/>
  <c r="AU26" i="17"/>
  <c r="AT26" i="17"/>
  <c r="AZ25" i="17"/>
  <c r="AY25" i="17"/>
  <c r="AW25" i="17"/>
  <c r="AV25" i="17"/>
  <c r="AU25" i="17"/>
  <c r="AT25" i="17"/>
  <c r="AZ24" i="17"/>
  <c r="AY24" i="17"/>
  <c r="AW24" i="17"/>
  <c r="AV24" i="17"/>
  <c r="AU24" i="17"/>
  <c r="AT24" i="17"/>
  <c r="AZ23" i="17"/>
  <c r="AY23" i="17"/>
  <c r="AW23" i="17"/>
  <c r="AV23" i="17"/>
  <c r="AU23" i="17"/>
  <c r="AT23" i="17"/>
  <c r="AZ22" i="17"/>
  <c r="AY22" i="17"/>
  <c r="AW22" i="17"/>
  <c r="AV22" i="17"/>
  <c r="AU22" i="17"/>
  <c r="AT22" i="17"/>
  <c r="AZ21" i="17"/>
  <c r="AY21" i="17"/>
  <c r="AW21" i="17"/>
  <c r="AV21" i="17"/>
  <c r="AU21" i="17"/>
  <c r="AT21" i="17"/>
  <c r="AZ20" i="17"/>
  <c r="AY20" i="17"/>
  <c r="AW20" i="17"/>
  <c r="AV20" i="17"/>
  <c r="AU20" i="17"/>
  <c r="AT20" i="17"/>
  <c r="AZ19" i="17"/>
  <c r="AY19" i="17"/>
  <c r="AW19" i="17"/>
  <c r="AV19" i="17"/>
  <c r="AU19" i="17"/>
  <c r="AT19" i="17"/>
  <c r="AZ18" i="17"/>
  <c r="AY18" i="17"/>
  <c r="AW18" i="17"/>
  <c r="AV18" i="17"/>
  <c r="AU18" i="17"/>
  <c r="AT18" i="17"/>
  <c r="AZ17" i="17"/>
  <c r="AY17" i="17"/>
  <c r="AW17" i="17"/>
  <c r="AV17" i="17"/>
  <c r="AU17" i="17"/>
  <c r="AT17" i="17"/>
  <c r="AZ16" i="17"/>
  <c r="AY16" i="17"/>
  <c r="AW16" i="17"/>
  <c r="AV16" i="17"/>
  <c r="AU16" i="17"/>
  <c r="AT16" i="17"/>
  <c r="AZ15" i="17"/>
  <c r="AY15" i="17"/>
  <c r="AW15" i="17"/>
  <c r="AV15" i="17"/>
  <c r="AU15" i="17"/>
  <c r="AT15" i="17"/>
  <c r="AZ14" i="17"/>
  <c r="AY14" i="17"/>
  <c r="AW14" i="17"/>
  <c r="AV14" i="17"/>
  <c r="AU14" i="17"/>
  <c r="AT14" i="17"/>
  <c r="AZ13" i="17"/>
  <c r="AY13" i="17"/>
  <c r="AW13" i="17"/>
  <c r="AV13" i="17"/>
  <c r="AU13" i="17"/>
  <c r="AT13" i="17"/>
  <c r="AZ12" i="17"/>
  <c r="AY12" i="17"/>
  <c r="AW12" i="17"/>
  <c r="AV12" i="17"/>
  <c r="AU12" i="17"/>
  <c r="AT12" i="17"/>
  <c r="AZ11" i="17"/>
  <c r="AY11" i="17"/>
  <c r="AW11" i="17"/>
  <c r="AV11" i="17"/>
  <c r="AU11" i="17"/>
  <c r="AT11" i="17"/>
  <c r="AZ10" i="17"/>
  <c r="AY10" i="17"/>
  <c r="AW10" i="17"/>
  <c r="AV10" i="17"/>
  <c r="AU10" i="17"/>
  <c r="AT10" i="17"/>
  <c r="AZ9" i="17"/>
  <c r="AY9" i="17"/>
  <c r="AW9" i="17"/>
  <c r="AV9" i="17"/>
  <c r="AU9" i="17"/>
  <c r="AT9" i="17"/>
  <c r="AZ8" i="17"/>
  <c r="AY8" i="17"/>
  <c r="AW8" i="17"/>
  <c r="AV8" i="17"/>
  <c r="AU8" i="17"/>
  <c r="AT8" i="17"/>
  <c r="AZ7" i="17"/>
  <c r="AY7" i="17"/>
  <c r="AW7" i="17"/>
  <c r="AV7" i="17"/>
  <c r="AU7" i="17"/>
  <c r="AT7" i="17"/>
  <c r="AZ6" i="17"/>
  <c r="AY6" i="17"/>
  <c r="AW6" i="17"/>
  <c r="AV6" i="17"/>
  <c r="AU6" i="17"/>
  <c r="AT6" i="17"/>
  <c r="AZ5" i="17"/>
  <c r="AY5" i="17"/>
  <c r="AW5" i="17"/>
  <c r="AV5" i="17"/>
  <c r="AU5" i="17"/>
  <c r="AT5" i="17"/>
  <c r="AZ4" i="17"/>
  <c r="AY4" i="17"/>
  <c r="AW4" i="17"/>
  <c r="AV4" i="17"/>
  <c r="AU4" i="17"/>
  <c r="AT4" i="17"/>
  <c r="AZ3" i="17"/>
  <c r="AY3" i="17"/>
  <c r="AW3" i="17"/>
  <c r="AV3" i="17"/>
  <c r="AU3" i="17"/>
  <c r="AT3" i="17"/>
  <c r="AZ2" i="17"/>
  <c r="AY2" i="17"/>
  <c r="AW2" i="17"/>
  <c r="AV2" i="17"/>
  <c r="AU2" i="17"/>
  <c r="AT2" i="17"/>
  <c r="F36" i="2" l="1"/>
  <c r="F37" i="2"/>
  <c r="D29" i="5" s="1"/>
  <c r="AU90" i="22"/>
  <c r="E4" i="2"/>
  <c r="AT88" i="22"/>
  <c r="I41" i="8" s="1"/>
  <c r="A21" i="10" s="1"/>
  <c r="AA107" i="15"/>
  <c r="D24" i="10"/>
  <c r="D23" i="10"/>
  <c r="D25" i="10" s="1"/>
  <c r="D26" i="10" s="1"/>
  <c r="AK60" i="17"/>
  <c r="AK59" i="17"/>
  <c r="AK58" i="17"/>
  <c r="AK57" i="17"/>
  <c r="AK56" i="17"/>
  <c r="AK55" i="17"/>
  <c r="AK54" i="17"/>
  <c r="AK53" i="17"/>
  <c r="AK52" i="17"/>
  <c r="AK51" i="17"/>
  <c r="AK50" i="17"/>
  <c r="AK49" i="17"/>
  <c r="AK48" i="17"/>
  <c r="AK47" i="17"/>
  <c r="AK46" i="17"/>
  <c r="AK45" i="17"/>
  <c r="AK44" i="17"/>
  <c r="AK43" i="17"/>
  <c r="AK42" i="17"/>
  <c r="AK41" i="17"/>
  <c r="AK40" i="17"/>
  <c r="AK39" i="17"/>
  <c r="AK38" i="17"/>
  <c r="AK37" i="17"/>
  <c r="AK36" i="17"/>
  <c r="AK35" i="17"/>
  <c r="AK34" i="17"/>
  <c r="AK33" i="17"/>
  <c r="AK32" i="17"/>
  <c r="AK31" i="17"/>
  <c r="AK30" i="17"/>
  <c r="AK29" i="17"/>
  <c r="AK28" i="17"/>
  <c r="AK27" i="17"/>
  <c r="AK26" i="17"/>
  <c r="AK25" i="17"/>
  <c r="AK24" i="17"/>
  <c r="AK23" i="17"/>
  <c r="AK22" i="17"/>
  <c r="AK21" i="17"/>
  <c r="AK20" i="17"/>
  <c r="AK19" i="17"/>
  <c r="AK18" i="17"/>
  <c r="AK17" i="17"/>
  <c r="AK16" i="17"/>
  <c r="AK15" i="17"/>
  <c r="AK14" i="17"/>
  <c r="AK13" i="17"/>
  <c r="AK12" i="17"/>
  <c r="AK11" i="17"/>
  <c r="T61" i="17" l="1"/>
  <c r="AN17" i="15" l="1"/>
  <c r="AN16" i="15"/>
  <c r="AN15" i="15"/>
  <c r="U80" i="17" l="1"/>
  <c r="Y8" i="20" l="1"/>
  <c r="A60" i="17" l="1"/>
  <c r="AS51" i="17" s="1"/>
  <c r="A59" i="17"/>
  <c r="AS50" i="17" s="1"/>
  <c r="A58" i="17"/>
  <c r="AS49" i="17" s="1"/>
  <c r="A57" i="17"/>
  <c r="AS48" i="17" s="1"/>
  <c r="A56" i="17"/>
  <c r="AS47" i="17" s="1"/>
  <c r="A55" i="17"/>
  <c r="AS46" i="17" s="1"/>
  <c r="A54" i="17"/>
  <c r="AS45" i="17" s="1"/>
  <c r="A53" i="17"/>
  <c r="AS44" i="17" s="1"/>
  <c r="A52" i="17"/>
  <c r="AS43" i="17" s="1"/>
  <c r="A51" i="17"/>
  <c r="AS42" i="17" s="1"/>
  <c r="A50" i="17"/>
  <c r="AS41" i="17" s="1"/>
  <c r="A49" i="17"/>
  <c r="AS40" i="17" s="1"/>
  <c r="A48" i="17"/>
  <c r="AS39" i="17" s="1"/>
  <c r="A47" i="17"/>
  <c r="AS38" i="17" s="1"/>
  <c r="A46" i="17"/>
  <c r="AS37" i="17" s="1"/>
  <c r="A45" i="17"/>
  <c r="AS36" i="17" s="1"/>
  <c r="A44" i="17"/>
  <c r="AS35" i="17" s="1"/>
  <c r="A43" i="17"/>
  <c r="AS34" i="17" s="1"/>
  <c r="A42" i="17"/>
  <c r="AS33" i="17" s="1"/>
  <c r="A41" i="17"/>
  <c r="AS32" i="17" s="1"/>
  <c r="A40" i="17"/>
  <c r="AS31" i="17" s="1"/>
  <c r="A39" i="17"/>
  <c r="AS30" i="17" s="1"/>
  <c r="A38" i="17"/>
  <c r="AS29" i="17" s="1"/>
  <c r="A37" i="17"/>
  <c r="AS28" i="17" s="1"/>
  <c r="A36" i="17"/>
  <c r="AS27" i="17" s="1"/>
  <c r="A35" i="17"/>
  <c r="AS26" i="17" s="1"/>
  <c r="A34" i="17"/>
  <c r="AS25" i="17" s="1"/>
  <c r="A33" i="17"/>
  <c r="AS24" i="17" s="1"/>
  <c r="A32" i="17"/>
  <c r="AS23" i="17" s="1"/>
  <c r="A31" i="17"/>
  <c r="AS22" i="17" s="1"/>
  <c r="A30" i="17"/>
  <c r="AS21" i="17" s="1"/>
  <c r="A29" i="17"/>
  <c r="AS20" i="17" s="1"/>
  <c r="A28" i="17"/>
  <c r="AS19" i="17" s="1"/>
  <c r="A27" i="17"/>
  <c r="AS18" i="17" s="1"/>
  <c r="A26" i="17"/>
  <c r="AS17" i="17" s="1"/>
  <c r="A25" i="17"/>
  <c r="AS16" i="17" s="1"/>
  <c r="A24" i="17"/>
  <c r="AS15" i="17" s="1"/>
  <c r="A23" i="17"/>
  <c r="AS14" i="17" s="1"/>
  <c r="A22" i="17"/>
  <c r="AS13" i="17" s="1"/>
  <c r="A21" i="17"/>
  <c r="AS12" i="17" s="1"/>
  <c r="A20" i="17"/>
  <c r="AS11" i="17" s="1"/>
  <c r="A19" i="17"/>
  <c r="AS10" i="17" s="1"/>
  <c r="A18" i="17"/>
  <c r="AS9" i="17" s="1"/>
  <c r="A17" i="17"/>
  <c r="AS8" i="17" s="1"/>
  <c r="A16" i="17"/>
  <c r="AS7" i="17" s="1"/>
  <c r="A15" i="17"/>
  <c r="AS6" i="17" s="1"/>
  <c r="A14" i="17"/>
  <c r="AS5" i="17" s="1"/>
  <c r="A13" i="17"/>
  <c r="AS4" i="17" s="1"/>
  <c r="A12" i="17"/>
  <c r="AS3" i="17" s="1"/>
  <c r="A11" i="17" l="1"/>
  <c r="AS2" i="17" s="1"/>
  <c r="U35" i="17"/>
  <c r="AX26" i="17" s="1"/>
  <c r="U34" i="17"/>
  <c r="AX25" i="17" s="1"/>
  <c r="U33" i="17"/>
  <c r="AX24" i="17" s="1"/>
  <c r="U32" i="17"/>
  <c r="AX23" i="17" s="1"/>
  <c r="U31" i="17"/>
  <c r="AX22" i="17" s="1"/>
  <c r="U30" i="17"/>
  <c r="AX21" i="17" s="1"/>
  <c r="U29" i="17"/>
  <c r="AX20" i="17" s="1"/>
  <c r="U28" i="17"/>
  <c r="AX19" i="17" s="1"/>
  <c r="U27" i="17"/>
  <c r="AX18" i="17" s="1"/>
  <c r="U26" i="17"/>
  <c r="AX17" i="17" s="1"/>
  <c r="U25" i="17"/>
  <c r="AX16" i="17" s="1"/>
  <c r="U24" i="17"/>
  <c r="AX15" i="17" s="1"/>
  <c r="U23" i="17"/>
  <c r="AX14" i="17" s="1"/>
  <c r="U22" i="17"/>
  <c r="AX13" i="17" s="1"/>
  <c r="U21" i="17"/>
  <c r="AX12" i="17" s="1"/>
  <c r="U20" i="17"/>
  <c r="AX11" i="17" s="1"/>
  <c r="U19" i="17"/>
  <c r="AX10" i="17" s="1"/>
  <c r="U18" i="17"/>
  <c r="AX9" i="17" s="1"/>
  <c r="U17" i="17"/>
  <c r="AX8" i="17" s="1"/>
  <c r="U16" i="17"/>
  <c r="AX7" i="17" s="1"/>
  <c r="B2" i="13" l="1"/>
  <c r="C50" i="13"/>
  <c r="C16" i="13"/>
  <c r="F16" i="13" s="1"/>
  <c r="U9" i="13"/>
  <c r="Y10" i="20" s="1"/>
  <c r="U8" i="13"/>
  <c r="Y9" i="20" s="1"/>
  <c r="X3" i="20" l="1"/>
  <c r="A2" i="19"/>
  <c r="E2" i="18"/>
  <c r="E18" i="18"/>
  <c r="N39" i="16" s="1"/>
  <c r="F18" i="18"/>
  <c r="N40" i="16" s="1"/>
  <c r="U11" i="17"/>
  <c r="AX2" i="17" s="1"/>
  <c r="U12" i="17"/>
  <c r="AX3" i="17" s="1"/>
  <c r="U13" i="17"/>
  <c r="AX4" i="17" s="1"/>
  <c r="U14" i="17"/>
  <c r="AX5" i="17" s="1"/>
  <c r="U15" i="17"/>
  <c r="AX6" i="17" s="1"/>
  <c r="U36" i="17"/>
  <c r="AX27" i="17" s="1"/>
  <c r="U37" i="17"/>
  <c r="AX28" i="17" s="1"/>
  <c r="U38" i="17"/>
  <c r="AX29" i="17" s="1"/>
  <c r="U39" i="17"/>
  <c r="AX30" i="17" s="1"/>
  <c r="U40" i="17"/>
  <c r="AX31" i="17" s="1"/>
  <c r="U41" i="17"/>
  <c r="AX32" i="17" s="1"/>
  <c r="U42" i="17"/>
  <c r="AX33" i="17" s="1"/>
  <c r="U43" i="17"/>
  <c r="AX34" i="17" s="1"/>
  <c r="U44" i="17"/>
  <c r="AX35" i="17" s="1"/>
  <c r="U45" i="17"/>
  <c r="AX36" i="17" s="1"/>
  <c r="U46" i="17"/>
  <c r="AX37" i="17" s="1"/>
  <c r="U47" i="17"/>
  <c r="AX38" i="17" s="1"/>
  <c r="U48" i="17"/>
  <c r="AX39" i="17" s="1"/>
  <c r="U49" i="17"/>
  <c r="AX40" i="17" s="1"/>
  <c r="U50" i="17"/>
  <c r="AX41" i="17" s="1"/>
  <c r="U51" i="17"/>
  <c r="AX42" i="17" s="1"/>
  <c r="U52" i="17"/>
  <c r="AX43" i="17" s="1"/>
  <c r="U53" i="17"/>
  <c r="AX44" i="17" s="1"/>
  <c r="U54" i="17"/>
  <c r="AX45" i="17" s="1"/>
  <c r="U55" i="17"/>
  <c r="AX46" i="17" s="1"/>
  <c r="U56" i="17"/>
  <c r="AX47" i="17" s="1"/>
  <c r="U57" i="17"/>
  <c r="AX48" i="17" s="1"/>
  <c r="U58" i="17"/>
  <c r="AX49" i="17" s="1"/>
  <c r="U59" i="17"/>
  <c r="AX50" i="17" s="1"/>
  <c r="U60" i="17"/>
  <c r="AX51" i="17" s="1"/>
  <c r="K61" i="17"/>
  <c r="O61" i="17"/>
  <c r="Q61" i="17"/>
  <c r="Y31" i="16" s="1"/>
  <c r="V61" i="17"/>
  <c r="W61" i="17"/>
  <c r="X61" i="17"/>
  <c r="Y61" i="17"/>
  <c r="W13" i="16" s="1"/>
  <c r="AC61" i="17"/>
  <c r="Y21" i="16" s="1"/>
  <c r="AE61" i="17"/>
  <c r="Y23" i="16" s="1"/>
  <c r="B2" i="16"/>
  <c r="X4" i="16"/>
  <c r="X5" i="16"/>
  <c r="AH1" i="17" s="1"/>
  <c r="X6" i="16"/>
  <c r="Y18" i="16"/>
  <c r="Y22" i="16"/>
  <c r="Y26" i="16"/>
  <c r="Y27" i="16"/>
  <c r="Y28" i="16"/>
  <c r="U8" i="15"/>
  <c r="O4" i="19" s="1"/>
  <c r="U9" i="15"/>
  <c r="O5" i="19" s="1"/>
  <c r="U10" i="15"/>
  <c r="O6" i="19" s="1"/>
  <c r="L14" i="15"/>
  <c r="T14" i="15"/>
  <c r="B2" i="14"/>
  <c r="V8" i="14"/>
  <c r="V9" i="14"/>
  <c r="V10" i="14"/>
  <c r="M3" i="6"/>
  <c r="E15" i="11"/>
  <c r="E19" i="11"/>
  <c r="D28" i="11"/>
  <c r="E31" i="11"/>
  <c r="Y25" i="16" l="1"/>
  <c r="W12" i="16"/>
  <c r="BA19" i="16"/>
  <c r="H35" i="11"/>
  <c r="U61" i="17"/>
  <c r="AF14" i="15"/>
  <c r="H40" i="11"/>
  <c r="H45" i="11"/>
  <c r="H37" i="11"/>
  <c r="H36" i="11"/>
  <c r="H41" i="11"/>
  <c r="A22" i="10"/>
  <c r="E34" i="8"/>
  <c r="AE53" i="15" s="1"/>
  <c r="F33" i="8"/>
  <c r="E33" i="8"/>
  <c r="AE52" i="15" s="1"/>
  <c r="E32" i="8"/>
  <c r="AE51" i="15" s="1"/>
  <c r="E31" i="8"/>
  <c r="AE50" i="15" s="1"/>
  <c r="E30" i="8"/>
  <c r="AE49" i="15" s="1"/>
  <c r="E26" i="8"/>
  <c r="AE47" i="15" s="1"/>
  <c r="E24" i="8"/>
  <c r="AE45" i="15" s="1"/>
  <c r="Y63" i="17" l="1"/>
  <c r="Z63" i="17" s="1"/>
  <c r="AF61" i="17"/>
  <c r="AF63" i="17" s="1"/>
  <c r="H42" i="11"/>
  <c r="H43" i="11" s="1"/>
  <c r="N13" i="16"/>
  <c r="P14" i="2"/>
  <c r="J8" i="8"/>
  <c r="E7" i="8"/>
  <c r="J21" i="8" s="1"/>
  <c r="D3" i="8"/>
  <c r="M3" i="7"/>
  <c r="H34" i="8"/>
  <c r="H33" i="8"/>
  <c r="H32" i="8"/>
  <c r="H31" i="8"/>
  <c r="H30" i="8"/>
  <c r="F27" i="8"/>
  <c r="G27" i="8" s="1"/>
  <c r="H27" i="8" s="1"/>
  <c r="I26" i="8"/>
  <c r="F25" i="8"/>
  <c r="G25" i="8" s="1"/>
  <c r="H25" i="8" s="1"/>
  <c r="I24" i="8"/>
  <c r="F23" i="8"/>
  <c r="G23" i="8" s="1"/>
  <c r="H23" i="8" s="1"/>
  <c r="J9" i="8"/>
  <c r="F9" i="8"/>
  <c r="Y19" i="16" l="1"/>
  <c r="L35" i="8"/>
  <c r="H44" i="11"/>
  <c r="N12" i="16"/>
  <c r="AZ19" i="16"/>
  <c r="I22" i="8"/>
  <c r="K21" i="8" s="1"/>
  <c r="AE46" i="15"/>
  <c r="AA26" i="15"/>
  <c r="M26" i="15"/>
  <c r="F26" i="15"/>
  <c r="M24" i="15"/>
  <c r="T26" i="15"/>
  <c r="I32" i="8"/>
  <c r="H28" i="8"/>
  <c r="I33" i="8"/>
  <c r="J25" i="8"/>
  <c r="I18" i="8"/>
  <c r="I34" i="8"/>
  <c r="I31" i="8"/>
  <c r="I30" i="8"/>
  <c r="J7" i="8"/>
  <c r="K25" i="8"/>
  <c r="L25" i="8" s="1"/>
  <c r="J23" i="8"/>
  <c r="K23" i="8" s="1"/>
  <c r="L23" i="8" s="1"/>
  <c r="J27" i="8"/>
  <c r="K27" i="8" s="1"/>
  <c r="L27" i="8" s="1"/>
  <c r="AJ17" i="16" l="1"/>
  <c r="L21" i="8"/>
  <c r="L28" i="8" s="1"/>
  <c r="H36" i="7" l="1"/>
  <c r="G36" i="7"/>
  <c r="F36" i="7"/>
  <c r="E36" i="7"/>
  <c r="H50" i="7"/>
  <c r="G50" i="7"/>
  <c r="F50" i="7"/>
  <c r="E50" i="7"/>
  <c r="B50" i="7"/>
  <c r="H49" i="7"/>
  <c r="G49" i="7"/>
  <c r="F49" i="7"/>
  <c r="E49" i="7"/>
  <c r="B49" i="7"/>
  <c r="H48" i="7"/>
  <c r="G48" i="7"/>
  <c r="F48" i="7"/>
  <c r="E48" i="7"/>
  <c r="B48" i="7"/>
  <c r="H47" i="7"/>
  <c r="H51" i="7" s="1"/>
  <c r="G47" i="7"/>
  <c r="F47" i="7"/>
  <c r="E47" i="7"/>
  <c r="B47" i="7"/>
  <c r="H46" i="7"/>
  <c r="G46" i="7"/>
  <c r="F46" i="7"/>
  <c r="E46" i="7"/>
  <c r="Q46" i="7" s="1"/>
  <c r="P23" i="2" s="1"/>
  <c r="B46" i="7"/>
  <c r="H45" i="7"/>
  <c r="G45" i="7"/>
  <c r="F45" i="7"/>
  <c r="E45" i="7"/>
  <c r="B45" i="7"/>
  <c r="B35" i="7"/>
  <c r="B34" i="7"/>
  <c r="B33" i="7"/>
  <c r="B32" i="7"/>
  <c r="B31" i="7"/>
  <c r="B30" i="7"/>
  <c r="H24" i="7"/>
  <c r="G24" i="7"/>
  <c r="F24" i="7"/>
  <c r="E24" i="7"/>
  <c r="P23" i="7"/>
  <c r="P35" i="7" s="1"/>
  <c r="O23" i="7"/>
  <c r="O35" i="7" s="1"/>
  <c r="N23" i="7"/>
  <c r="N35" i="7" s="1"/>
  <c r="M23" i="7"/>
  <c r="M35" i="7" s="1"/>
  <c r="L23" i="7"/>
  <c r="L35" i="7" s="1"/>
  <c r="K23" i="7"/>
  <c r="K35" i="7" s="1"/>
  <c r="J23" i="7"/>
  <c r="J35" i="7" s="1"/>
  <c r="I23" i="7"/>
  <c r="I35" i="7" s="1"/>
  <c r="H23" i="7"/>
  <c r="G23" i="7"/>
  <c r="F23" i="7"/>
  <c r="Q22" i="7"/>
  <c r="P21" i="7"/>
  <c r="P34" i="7" s="1"/>
  <c r="O21" i="7"/>
  <c r="O34" i="7" s="1"/>
  <c r="N21" i="7"/>
  <c r="N34" i="7" s="1"/>
  <c r="M21" i="7"/>
  <c r="M34" i="7" s="1"/>
  <c r="L21" i="7"/>
  <c r="L34" i="7" s="1"/>
  <c r="K21" i="7"/>
  <c r="K34" i="7" s="1"/>
  <c r="J21" i="7"/>
  <c r="J34" i="7" s="1"/>
  <c r="I21" i="7"/>
  <c r="I34" i="7" s="1"/>
  <c r="H21" i="7"/>
  <c r="G21" i="7"/>
  <c r="F21" i="7"/>
  <c r="Q20" i="7"/>
  <c r="P19" i="7"/>
  <c r="P33" i="7" s="1"/>
  <c r="P36" i="7" s="1"/>
  <c r="O19" i="7"/>
  <c r="O33" i="7" s="1"/>
  <c r="O36" i="7" s="1"/>
  <c r="N19" i="7"/>
  <c r="N33" i="7" s="1"/>
  <c r="N36" i="7" s="1"/>
  <c r="M19" i="7"/>
  <c r="M33" i="7" s="1"/>
  <c r="M36" i="7" s="1"/>
  <c r="L19" i="7"/>
  <c r="L33" i="7" s="1"/>
  <c r="L36" i="7" s="1"/>
  <c r="K19" i="7"/>
  <c r="K33" i="7" s="1"/>
  <c r="K36" i="7" s="1"/>
  <c r="J19" i="7"/>
  <c r="J33" i="7" s="1"/>
  <c r="J36" i="7" s="1"/>
  <c r="I19" i="7"/>
  <c r="I33" i="7" s="1"/>
  <c r="I36" i="7" s="1"/>
  <c r="H19" i="7"/>
  <c r="G19" i="7"/>
  <c r="F19" i="7"/>
  <c r="Q18" i="7"/>
  <c r="P17" i="7"/>
  <c r="P32" i="7" s="1"/>
  <c r="O17" i="7"/>
  <c r="O32" i="7" s="1"/>
  <c r="N17" i="7"/>
  <c r="N32" i="7" s="1"/>
  <c r="M17" i="7"/>
  <c r="M32" i="7" s="1"/>
  <c r="L17" i="7"/>
  <c r="L32" i="7" s="1"/>
  <c r="K17" i="7"/>
  <c r="K32" i="7" s="1"/>
  <c r="J17" i="7"/>
  <c r="J32" i="7" s="1"/>
  <c r="I17" i="7"/>
  <c r="I32" i="7" s="1"/>
  <c r="H17" i="7"/>
  <c r="G17" i="7"/>
  <c r="F17" i="7"/>
  <c r="Q16" i="7"/>
  <c r="P15" i="7"/>
  <c r="P31" i="7" s="1"/>
  <c r="O15" i="7"/>
  <c r="O31" i="7" s="1"/>
  <c r="N15" i="7"/>
  <c r="N31" i="7" s="1"/>
  <c r="M15" i="7"/>
  <c r="M31" i="7" s="1"/>
  <c r="L15" i="7"/>
  <c r="L31" i="7" s="1"/>
  <c r="K15" i="7"/>
  <c r="K31" i="7" s="1"/>
  <c r="J15" i="7"/>
  <c r="J31" i="7" s="1"/>
  <c r="I15" i="7"/>
  <c r="I31" i="7" s="1"/>
  <c r="H15" i="7"/>
  <c r="G15" i="7"/>
  <c r="F15" i="7"/>
  <c r="Q14" i="7"/>
  <c r="P13" i="7"/>
  <c r="P30" i="7" s="1"/>
  <c r="O13" i="7"/>
  <c r="O30" i="7" s="1"/>
  <c r="N13" i="7"/>
  <c r="N30" i="7" s="1"/>
  <c r="M13" i="7"/>
  <c r="M30" i="7" s="1"/>
  <c r="L13" i="7"/>
  <c r="L30" i="7" s="1"/>
  <c r="K13" i="7"/>
  <c r="K30" i="7" s="1"/>
  <c r="J13" i="7"/>
  <c r="J30" i="7" s="1"/>
  <c r="I13" i="7"/>
  <c r="H13" i="7"/>
  <c r="G13" i="7"/>
  <c r="F13" i="7"/>
  <c r="Q12" i="7"/>
  <c r="H36" i="6"/>
  <c r="G36" i="6"/>
  <c r="F36" i="6"/>
  <c r="E36" i="6"/>
  <c r="B32" i="6"/>
  <c r="H50" i="6"/>
  <c r="G50" i="6"/>
  <c r="F50" i="6"/>
  <c r="E50" i="6"/>
  <c r="B50" i="6"/>
  <c r="H49" i="6"/>
  <c r="G49" i="6"/>
  <c r="F49" i="6"/>
  <c r="E49" i="6"/>
  <c r="B49" i="6"/>
  <c r="H48" i="6"/>
  <c r="G48" i="6"/>
  <c r="F48" i="6"/>
  <c r="E48" i="6"/>
  <c r="B48" i="6"/>
  <c r="H47" i="6"/>
  <c r="G47" i="6"/>
  <c r="F47" i="6"/>
  <c r="E47" i="6"/>
  <c r="B47" i="6"/>
  <c r="H46" i="6"/>
  <c r="G46" i="6"/>
  <c r="F46" i="6"/>
  <c r="E46" i="6"/>
  <c r="B46" i="6"/>
  <c r="H45" i="6"/>
  <c r="G45" i="6"/>
  <c r="F45" i="6"/>
  <c r="E45" i="6"/>
  <c r="B45" i="6"/>
  <c r="B35" i="6"/>
  <c r="B34" i="6"/>
  <c r="B33" i="6"/>
  <c r="B31" i="6"/>
  <c r="B30" i="6"/>
  <c r="G24" i="6"/>
  <c r="F24" i="6"/>
  <c r="E24" i="6"/>
  <c r="P23" i="6"/>
  <c r="P35" i="6" s="1"/>
  <c r="O23" i="6"/>
  <c r="O35" i="6" s="1"/>
  <c r="N23" i="6"/>
  <c r="N35" i="6" s="1"/>
  <c r="M23" i="6"/>
  <c r="M35" i="6" s="1"/>
  <c r="L23" i="6"/>
  <c r="L35" i="6" s="1"/>
  <c r="K23" i="6"/>
  <c r="K35" i="6" s="1"/>
  <c r="J23" i="6"/>
  <c r="J35" i="6" s="1"/>
  <c r="I23" i="6"/>
  <c r="I35" i="6" s="1"/>
  <c r="H23" i="6"/>
  <c r="G23" i="6"/>
  <c r="F23" i="6"/>
  <c r="Q22" i="6"/>
  <c r="P21" i="6"/>
  <c r="P34" i="6" s="1"/>
  <c r="O21" i="6"/>
  <c r="O34" i="6" s="1"/>
  <c r="N21" i="6"/>
  <c r="N34" i="6" s="1"/>
  <c r="M21" i="6"/>
  <c r="M34" i="6" s="1"/>
  <c r="L21" i="6"/>
  <c r="L34" i="6" s="1"/>
  <c r="K21" i="6"/>
  <c r="K34" i="6" s="1"/>
  <c r="J21" i="6"/>
  <c r="J34" i="6" s="1"/>
  <c r="I21" i="6"/>
  <c r="I34" i="6" s="1"/>
  <c r="H21" i="6"/>
  <c r="G21" i="6"/>
  <c r="F21" i="6"/>
  <c r="Q20" i="6"/>
  <c r="P19" i="6"/>
  <c r="P33" i="6" s="1"/>
  <c r="O19" i="6"/>
  <c r="O33" i="6" s="1"/>
  <c r="N19" i="6"/>
  <c r="N33" i="6" s="1"/>
  <c r="M19" i="6"/>
  <c r="M33" i="6" s="1"/>
  <c r="L19" i="6"/>
  <c r="L33" i="6" s="1"/>
  <c r="K19" i="6"/>
  <c r="K33" i="6" s="1"/>
  <c r="J19" i="6"/>
  <c r="J33" i="6" s="1"/>
  <c r="I19" i="6"/>
  <c r="I33" i="6" s="1"/>
  <c r="H19" i="6"/>
  <c r="G19" i="6"/>
  <c r="F19" i="6"/>
  <c r="Q18" i="6"/>
  <c r="P17" i="6"/>
  <c r="P32" i="6" s="1"/>
  <c r="O17" i="6"/>
  <c r="O32" i="6" s="1"/>
  <c r="N17" i="6"/>
  <c r="N32" i="6" s="1"/>
  <c r="M17" i="6"/>
  <c r="M32" i="6" s="1"/>
  <c r="L17" i="6"/>
  <c r="L32" i="6" s="1"/>
  <c r="K17" i="6"/>
  <c r="K32" i="6" s="1"/>
  <c r="J17" i="6"/>
  <c r="J32" i="6" s="1"/>
  <c r="I17" i="6"/>
  <c r="I32" i="6" s="1"/>
  <c r="H17" i="6"/>
  <c r="G17" i="6"/>
  <c r="F17" i="6"/>
  <c r="Q16" i="6"/>
  <c r="P15" i="6"/>
  <c r="P31" i="6" s="1"/>
  <c r="O15" i="6"/>
  <c r="O31" i="6" s="1"/>
  <c r="N15" i="6"/>
  <c r="N31" i="6" s="1"/>
  <c r="M15" i="6"/>
  <c r="M31" i="6" s="1"/>
  <c r="L15" i="6"/>
  <c r="L31" i="6" s="1"/>
  <c r="K15" i="6"/>
  <c r="K31" i="6" s="1"/>
  <c r="J15" i="6"/>
  <c r="J31" i="6" s="1"/>
  <c r="I15" i="6"/>
  <c r="I31" i="6" s="1"/>
  <c r="H15" i="6"/>
  <c r="G15" i="6"/>
  <c r="F15" i="6"/>
  <c r="Q14" i="6"/>
  <c r="P13" i="6"/>
  <c r="P30" i="6" s="1"/>
  <c r="O13" i="6"/>
  <c r="O30" i="6" s="1"/>
  <c r="O36" i="6" s="1"/>
  <c r="N13" i="6"/>
  <c r="N30" i="6" s="1"/>
  <c r="N36" i="6" s="1"/>
  <c r="M13" i="6"/>
  <c r="M30" i="6" s="1"/>
  <c r="M36" i="6" s="1"/>
  <c r="L13" i="6"/>
  <c r="L30" i="6" s="1"/>
  <c r="K13" i="6"/>
  <c r="K30" i="6" s="1"/>
  <c r="K36" i="6" s="1"/>
  <c r="J13" i="6"/>
  <c r="J30" i="6" s="1"/>
  <c r="J36" i="6" s="1"/>
  <c r="I13" i="6"/>
  <c r="I30" i="6" s="1"/>
  <c r="I36" i="6" s="1"/>
  <c r="H13" i="6"/>
  <c r="G13" i="6"/>
  <c r="F13" i="6"/>
  <c r="Q12" i="6"/>
  <c r="Q24" i="6" s="1"/>
  <c r="D5" i="10"/>
  <c r="L36" i="6" l="1"/>
  <c r="P36" i="6"/>
  <c r="E51" i="7"/>
  <c r="F51" i="7"/>
  <c r="G51" i="7"/>
  <c r="D6" i="10"/>
  <c r="F50" i="13"/>
  <c r="Q50" i="7"/>
  <c r="Q48" i="7"/>
  <c r="P21" i="2" s="1"/>
  <c r="Q45" i="7"/>
  <c r="Q47" i="7"/>
  <c r="Q49" i="7"/>
  <c r="Q24" i="7"/>
  <c r="Q31" i="7"/>
  <c r="Q34" i="7"/>
  <c r="Q32" i="7"/>
  <c r="Q33" i="7"/>
  <c r="P12" i="2" s="1"/>
  <c r="Q35" i="7"/>
  <c r="Q32" i="6"/>
  <c r="Q50" i="6"/>
  <c r="H51" i="6"/>
  <c r="Q49" i="6"/>
  <c r="Q48" i="6"/>
  <c r="M21" i="2" s="1"/>
  <c r="Q45" i="6"/>
  <c r="M24" i="2" s="1"/>
  <c r="Q46" i="6"/>
  <c r="F51" i="6"/>
  <c r="G51" i="6"/>
  <c r="E51" i="6"/>
  <c r="Q35" i="6"/>
  <c r="Q31" i="6"/>
  <c r="Q34" i="6"/>
  <c r="Q33" i="6"/>
  <c r="M12" i="2" s="1"/>
  <c r="Q30" i="6"/>
  <c r="M15" i="2" s="1"/>
  <c r="Q47" i="6"/>
  <c r="A23" i="5"/>
  <c r="A21" i="5"/>
  <c r="C16" i="5"/>
  <c r="G23" i="2"/>
  <c r="AQ1" i="4"/>
  <c r="AP1" i="4"/>
  <c r="AO1" i="4"/>
  <c r="AN1" i="4"/>
  <c r="AK1" i="4"/>
  <c r="AJ1" i="4"/>
  <c r="AI1" i="4"/>
  <c r="AH1" i="4"/>
  <c r="AE1" i="4"/>
  <c r="AD1" i="4"/>
  <c r="AC1" i="4"/>
  <c r="AB1" i="4"/>
  <c r="Z1" i="4"/>
  <c r="Y1" i="4"/>
  <c r="X1" i="4"/>
  <c r="W1" i="4"/>
  <c r="V1" i="4"/>
  <c r="U1" i="4"/>
  <c r="T1" i="4"/>
  <c r="S1" i="4"/>
  <c r="R1" i="4"/>
  <c r="Q1" i="4"/>
  <c r="P1" i="4"/>
  <c r="O1" i="4"/>
  <c r="N1" i="4"/>
  <c r="M1" i="4"/>
  <c r="L1" i="4"/>
  <c r="K1" i="4"/>
  <c r="J1" i="4"/>
  <c r="I1" i="4"/>
  <c r="H1" i="4"/>
  <c r="G1" i="4"/>
  <c r="F1" i="4"/>
  <c r="T22" i="8" l="1"/>
  <c r="P19" i="2"/>
  <c r="T18" i="8"/>
  <c r="P24" i="2"/>
  <c r="T20" i="8"/>
  <c r="T21" i="8"/>
  <c r="P20" i="2"/>
  <c r="P22" i="2"/>
  <c r="T19" i="8"/>
  <c r="Q51" i="7"/>
  <c r="T14" i="8"/>
  <c r="P10" i="2"/>
  <c r="T12" i="8"/>
  <c r="T13" i="8"/>
  <c r="P11" i="2"/>
  <c r="T11" i="8"/>
  <c r="P13" i="2"/>
  <c r="T10" i="8"/>
  <c r="P15" i="2"/>
  <c r="Q36" i="7"/>
  <c r="P14" i="8"/>
  <c r="M10" i="2"/>
  <c r="P22" i="8"/>
  <c r="M19" i="2"/>
  <c r="M13" i="2"/>
  <c r="P11" i="8"/>
  <c r="P19" i="8"/>
  <c r="M22" i="2"/>
  <c r="P21" i="8"/>
  <c r="P20" i="8"/>
  <c r="M20" i="2"/>
  <c r="P13" i="8"/>
  <c r="M11" i="2"/>
  <c r="P12" i="8"/>
  <c r="P18" i="8"/>
  <c r="M23" i="2"/>
  <c r="Q51" i="6"/>
  <c r="P10" i="8"/>
  <c r="M14" i="2"/>
  <c r="Q36" i="6"/>
  <c r="B48" i="5"/>
  <c r="B47" i="5"/>
  <c r="B46" i="5"/>
  <c r="B45" i="5"/>
  <c r="B44" i="5"/>
  <c r="B43" i="5"/>
  <c r="A43" i="5"/>
  <c r="B42" i="5"/>
  <c r="B41" i="5"/>
  <c r="B40" i="5"/>
  <c r="C39" i="5"/>
  <c r="B39" i="5"/>
  <c r="A39" i="5"/>
  <c r="B38" i="5"/>
  <c r="B37" i="5"/>
  <c r="B36" i="5"/>
  <c r="B35" i="5"/>
  <c r="B34" i="5"/>
  <c r="B33" i="5"/>
  <c r="C32" i="5"/>
  <c r="B32" i="5"/>
  <c r="C31" i="5"/>
  <c r="B31" i="5"/>
  <c r="C30" i="5"/>
  <c r="B30" i="5"/>
  <c r="C29" i="5"/>
  <c r="B29" i="5"/>
  <c r="C24" i="5"/>
  <c r="C23" i="5"/>
  <c r="C45" i="5" s="1"/>
  <c r="C22" i="5"/>
  <c r="C44" i="5" s="1"/>
  <c r="C21" i="5"/>
  <c r="C20" i="5"/>
  <c r="A42" i="5"/>
  <c r="C18" i="5"/>
  <c r="C19" i="5" s="1"/>
  <c r="C41" i="5" s="1"/>
  <c r="C38" i="5"/>
  <c r="C15" i="5"/>
  <c r="C37" i="5" s="1"/>
  <c r="C14" i="5"/>
  <c r="C36" i="5" s="1"/>
  <c r="C13" i="5"/>
  <c r="C35" i="5" s="1"/>
  <c r="C12" i="5"/>
  <c r="C34" i="5" s="1"/>
  <c r="C11" i="5"/>
  <c r="C33" i="5" s="1"/>
  <c r="AA6" i="5"/>
  <c r="Z6" i="5"/>
  <c r="Y6" i="5"/>
  <c r="X6" i="5"/>
  <c r="W6" i="5"/>
  <c r="V6" i="5"/>
  <c r="U6" i="5"/>
  <c r="T6" i="5"/>
  <c r="S6" i="5"/>
  <c r="R6" i="5"/>
  <c r="Q6" i="5"/>
  <c r="P6" i="5"/>
  <c r="O6" i="5"/>
  <c r="N6" i="5"/>
  <c r="M6" i="5"/>
  <c r="L6" i="5"/>
  <c r="K6" i="5"/>
  <c r="J6" i="5"/>
  <c r="I6" i="5"/>
  <c r="H6" i="5"/>
  <c r="G6" i="5"/>
  <c r="F6" i="5"/>
  <c r="E6" i="5"/>
  <c r="D6" i="5"/>
  <c r="Y1" i="5"/>
  <c r="Z1" i="5" s="1"/>
  <c r="AA1" i="5" s="1"/>
  <c r="V1" i="5"/>
  <c r="W1" i="5" s="1"/>
  <c r="U1" i="5"/>
  <c r="Q1" i="5"/>
  <c r="R1" i="5" s="1"/>
  <c r="M1" i="5"/>
  <c r="N1" i="5" s="1"/>
  <c r="O1" i="5" s="1"/>
  <c r="I1" i="5"/>
  <c r="J1" i="5" s="1"/>
  <c r="E1" i="5"/>
  <c r="F1" i="5" s="1"/>
  <c r="C43" i="5" l="1"/>
  <c r="C40" i="5"/>
  <c r="G1" i="5"/>
  <c r="S1" i="5"/>
  <c r="K1" i="5"/>
  <c r="C42" i="5"/>
  <c r="A44" i="5"/>
  <c r="C46" i="5"/>
  <c r="F8" i="4"/>
  <c r="W27" i="4"/>
  <c r="X27" i="4"/>
  <c r="Y27" i="4"/>
  <c r="Z27" i="4"/>
  <c r="Z95" i="4"/>
  <c r="Z94" i="4"/>
  <c r="Z93" i="4"/>
  <c r="Z91" i="4"/>
  <c r="Z90" i="4"/>
  <c r="Z89" i="4"/>
  <c r="Z87" i="4"/>
  <c r="Z86" i="4"/>
  <c r="Z85" i="4"/>
  <c r="Z83" i="4"/>
  <c r="Z82" i="4"/>
  <c r="Z81" i="4"/>
  <c r="Z79" i="4"/>
  <c r="Z78" i="4"/>
  <c r="Z77" i="4"/>
  <c r="Z75" i="4"/>
  <c r="Z74" i="4"/>
  <c r="Z73" i="4"/>
  <c r="Z71" i="4"/>
  <c r="Z70" i="4"/>
  <c r="Z69" i="4"/>
  <c r="Z67" i="4"/>
  <c r="Z66" i="4"/>
  <c r="Z65" i="4"/>
  <c r="Z63" i="4"/>
  <c r="Z62" i="4"/>
  <c r="Z61" i="4"/>
  <c r="Z59" i="4"/>
  <c r="Z58" i="4"/>
  <c r="Z57" i="4"/>
  <c r="Z55" i="4"/>
  <c r="Z54" i="4"/>
  <c r="Z53" i="4"/>
  <c r="Z51" i="4"/>
  <c r="Z50" i="4"/>
  <c r="Z49" i="4"/>
  <c r="Z47" i="4"/>
  <c r="Z46" i="4"/>
  <c r="Z45" i="4"/>
  <c r="Z43" i="4"/>
  <c r="Z42" i="4"/>
  <c r="Z41" i="4"/>
  <c r="Z39" i="4"/>
  <c r="Z38" i="4"/>
  <c r="Z37" i="4"/>
  <c r="Z35" i="4"/>
  <c r="Z34" i="4"/>
  <c r="Z33" i="4"/>
  <c r="Z31" i="4"/>
  <c r="Z30" i="4"/>
  <c r="Z29" i="4"/>
  <c r="Z26" i="4"/>
  <c r="Z25" i="4"/>
  <c r="Z23" i="4"/>
  <c r="Z22" i="4"/>
  <c r="Z21" i="4"/>
  <c r="Z19" i="4"/>
  <c r="Z18" i="4"/>
  <c r="Z17" i="4"/>
  <c r="Y95" i="4"/>
  <c r="X95" i="4"/>
  <c r="W95" i="4"/>
  <c r="Y94" i="4"/>
  <c r="X94" i="4"/>
  <c r="W94" i="4"/>
  <c r="Y93" i="4"/>
  <c r="X93" i="4"/>
  <c r="W93" i="4"/>
  <c r="Y91" i="4"/>
  <c r="X91" i="4"/>
  <c r="W91" i="4"/>
  <c r="Y90" i="4"/>
  <c r="X90" i="4"/>
  <c r="W90" i="4"/>
  <c r="Y89" i="4"/>
  <c r="X89" i="4"/>
  <c r="W89" i="4"/>
  <c r="Y87" i="4"/>
  <c r="X87" i="4"/>
  <c r="W87" i="4"/>
  <c r="Y86" i="4"/>
  <c r="X86" i="4"/>
  <c r="W86" i="4"/>
  <c r="Y85" i="4"/>
  <c r="X85" i="4"/>
  <c r="W85" i="4"/>
  <c r="Y83" i="4"/>
  <c r="X83" i="4"/>
  <c r="W83" i="4"/>
  <c r="Y82" i="4"/>
  <c r="X82" i="4"/>
  <c r="W82" i="4"/>
  <c r="Y81" i="4"/>
  <c r="X81" i="4"/>
  <c r="W81" i="4"/>
  <c r="Y79" i="4"/>
  <c r="X79" i="4"/>
  <c r="W79" i="4"/>
  <c r="Y78" i="4"/>
  <c r="X78" i="4"/>
  <c r="W78" i="4"/>
  <c r="Y77" i="4"/>
  <c r="X77" i="4"/>
  <c r="W77" i="4"/>
  <c r="Y75" i="4"/>
  <c r="X75" i="4"/>
  <c r="W75" i="4"/>
  <c r="Y74" i="4"/>
  <c r="X74" i="4"/>
  <c r="W74" i="4"/>
  <c r="Y73" i="4"/>
  <c r="X73" i="4"/>
  <c r="W73" i="4"/>
  <c r="Y71" i="4"/>
  <c r="X71" i="4"/>
  <c r="W71" i="4"/>
  <c r="Y70" i="4"/>
  <c r="X70" i="4"/>
  <c r="W70" i="4"/>
  <c r="Y69" i="4"/>
  <c r="X69" i="4"/>
  <c r="W69" i="4"/>
  <c r="Y67" i="4"/>
  <c r="X67" i="4"/>
  <c r="W67" i="4"/>
  <c r="Y66" i="4"/>
  <c r="X66" i="4"/>
  <c r="W66" i="4"/>
  <c r="Y65" i="4"/>
  <c r="X65" i="4"/>
  <c r="W65" i="4"/>
  <c r="Y63" i="4"/>
  <c r="X63" i="4"/>
  <c r="W63" i="4"/>
  <c r="Y62" i="4"/>
  <c r="X62" i="4"/>
  <c r="W62" i="4"/>
  <c r="Y61" i="4"/>
  <c r="X61" i="4"/>
  <c r="W61" i="4"/>
  <c r="Y59" i="4"/>
  <c r="X59" i="4"/>
  <c r="W59" i="4"/>
  <c r="Y58" i="4"/>
  <c r="X58" i="4"/>
  <c r="W58" i="4"/>
  <c r="Y57" i="4"/>
  <c r="X57" i="4"/>
  <c r="W57" i="4"/>
  <c r="Y55" i="4"/>
  <c r="X55" i="4"/>
  <c r="W55" i="4"/>
  <c r="Y54" i="4"/>
  <c r="X54" i="4"/>
  <c r="W54" i="4"/>
  <c r="Y53" i="4"/>
  <c r="X53" i="4"/>
  <c r="W53" i="4"/>
  <c r="Y51" i="4"/>
  <c r="X51" i="4"/>
  <c r="W51" i="4"/>
  <c r="Y50" i="4"/>
  <c r="X50" i="4"/>
  <c r="W50" i="4"/>
  <c r="Y49" i="4"/>
  <c r="X49" i="4"/>
  <c r="W49" i="4"/>
  <c r="Y47" i="4"/>
  <c r="X47" i="4"/>
  <c r="W47" i="4"/>
  <c r="Y46" i="4"/>
  <c r="X46" i="4"/>
  <c r="W46" i="4"/>
  <c r="Y45" i="4"/>
  <c r="X45" i="4"/>
  <c r="W45" i="4"/>
  <c r="Y43" i="4"/>
  <c r="X43" i="4"/>
  <c r="W43" i="4"/>
  <c r="Y42" i="4"/>
  <c r="X42" i="4"/>
  <c r="W42" i="4"/>
  <c r="Y41" i="4"/>
  <c r="X41" i="4"/>
  <c r="W41" i="4"/>
  <c r="Y39" i="4"/>
  <c r="X39" i="4"/>
  <c r="W39" i="4"/>
  <c r="Y38" i="4"/>
  <c r="X38" i="4"/>
  <c r="W38" i="4"/>
  <c r="Y37" i="4"/>
  <c r="X37" i="4"/>
  <c r="W37" i="4"/>
  <c r="Y35" i="4"/>
  <c r="X35" i="4"/>
  <c r="W35" i="4"/>
  <c r="Y34" i="4"/>
  <c r="X34" i="4"/>
  <c r="W34" i="4"/>
  <c r="Y33" i="4"/>
  <c r="X33" i="4"/>
  <c r="W33" i="4"/>
  <c r="Y31" i="4"/>
  <c r="X31" i="4"/>
  <c r="W31" i="4"/>
  <c r="Y30" i="4"/>
  <c r="X30" i="4"/>
  <c r="W30" i="4"/>
  <c r="Y29" i="4"/>
  <c r="X29" i="4"/>
  <c r="W29" i="4"/>
  <c r="Y26" i="4"/>
  <c r="X26" i="4"/>
  <c r="W26" i="4"/>
  <c r="Y25" i="4"/>
  <c r="X25" i="4"/>
  <c r="W25" i="4"/>
  <c r="Y23" i="4"/>
  <c r="X23" i="4"/>
  <c r="W23" i="4"/>
  <c r="Y22" i="4"/>
  <c r="X22" i="4"/>
  <c r="W22" i="4"/>
  <c r="Y21" i="4"/>
  <c r="X21" i="4"/>
  <c r="W21" i="4"/>
  <c r="Y19" i="4"/>
  <c r="X19" i="4"/>
  <c r="W19" i="4"/>
  <c r="Y18" i="4"/>
  <c r="X18" i="4"/>
  <c r="W18" i="4"/>
  <c r="Y17" i="4"/>
  <c r="X17" i="4"/>
  <c r="W17" i="4"/>
  <c r="Z15" i="4"/>
  <c r="Y15" i="4"/>
  <c r="X15" i="4"/>
  <c r="W15" i="4"/>
  <c r="Z14" i="4"/>
  <c r="Y14" i="4"/>
  <c r="X14" i="4"/>
  <c r="W14" i="4"/>
  <c r="Z13" i="4"/>
  <c r="Y13" i="4"/>
  <c r="X13" i="4"/>
  <c r="W13" i="4"/>
  <c r="I26" i="2"/>
  <c r="V95" i="4" l="1"/>
  <c r="U95" i="4"/>
  <c r="V94" i="4"/>
  <c r="U94" i="4"/>
  <c r="V93" i="4"/>
  <c r="U93" i="4"/>
  <c r="V91" i="4"/>
  <c r="U91" i="4"/>
  <c r="V90" i="4"/>
  <c r="U90" i="4"/>
  <c r="V89" i="4"/>
  <c r="U89" i="4"/>
  <c r="V87" i="4"/>
  <c r="U87" i="4"/>
  <c r="V86" i="4"/>
  <c r="U86" i="4"/>
  <c r="V85" i="4"/>
  <c r="U85" i="4"/>
  <c r="V83" i="4"/>
  <c r="U83" i="4"/>
  <c r="V82" i="4"/>
  <c r="U82" i="4"/>
  <c r="V81" i="4"/>
  <c r="U81" i="4"/>
  <c r="V79" i="4"/>
  <c r="U79" i="4"/>
  <c r="V78" i="4"/>
  <c r="U78" i="4"/>
  <c r="V77" i="4"/>
  <c r="U77" i="4"/>
  <c r="V75" i="4"/>
  <c r="U75" i="4"/>
  <c r="V74" i="4"/>
  <c r="U74" i="4"/>
  <c r="V73" i="4"/>
  <c r="U73" i="4"/>
  <c r="V71" i="4"/>
  <c r="U71" i="4"/>
  <c r="V70" i="4"/>
  <c r="U70" i="4"/>
  <c r="V69" i="4"/>
  <c r="U69" i="4"/>
  <c r="V67" i="4"/>
  <c r="U67" i="4"/>
  <c r="V66" i="4"/>
  <c r="U66" i="4"/>
  <c r="V65" i="4"/>
  <c r="U65" i="4"/>
  <c r="V63" i="4"/>
  <c r="U63" i="4"/>
  <c r="V62" i="4"/>
  <c r="U62" i="4"/>
  <c r="V61" i="4"/>
  <c r="U61" i="4"/>
  <c r="V59" i="4"/>
  <c r="U59" i="4"/>
  <c r="V58" i="4"/>
  <c r="U58" i="4"/>
  <c r="V57" i="4"/>
  <c r="U57" i="4"/>
  <c r="V55" i="4"/>
  <c r="U55" i="4"/>
  <c r="V54" i="4"/>
  <c r="U54" i="4"/>
  <c r="V53" i="4"/>
  <c r="U53" i="4"/>
  <c r="V51" i="4"/>
  <c r="U51" i="4"/>
  <c r="V50" i="4"/>
  <c r="U50" i="4"/>
  <c r="V49" i="4"/>
  <c r="U49" i="4"/>
  <c r="V47" i="4"/>
  <c r="U47" i="4"/>
  <c r="V46" i="4"/>
  <c r="U46" i="4"/>
  <c r="V45" i="4"/>
  <c r="U45" i="4"/>
  <c r="V43" i="4"/>
  <c r="U43" i="4"/>
  <c r="V42" i="4"/>
  <c r="U42" i="4"/>
  <c r="V41" i="4"/>
  <c r="U41" i="4"/>
  <c r="V39" i="4"/>
  <c r="U39" i="4"/>
  <c r="V38" i="4"/>
  <c r="U38" i="4"/>
  <c r="V37" i="4"/>
  <c r="U37" i="4"/>
  <c r="V35" i="4"/>
  <c r="U35" i="4"/>
  <c r="V34" i="4"/>
  <c r="U34" i="4"/>
  <c r="V33" i="4"/>
  <c r="U33" i="4"/>
  <c r="V31" i="4"/>
  <c r="U31" i="4"/>
  <c r="V30" i="4"/>
  <c r="U30" i="4"/>
  <c r="V29" i="4"/>
  <c r="U29" i="4"/>
  <c r="V27" i="4"/>
  <c r="U27" i="4"/>
  <c r="V26" i="4"/>
  <c r="U26" i="4"/>
  <c r="V25" i="4"/>
  <c r="U25" i="4"/>
  <c r="V23" i="4"/>
  <c r="U23" i="4"/>
  <c r="V22" i="4"/>
  <c r="U22" i="4"/>
  <c r="V21" i="4"/>
  <c r="U21" i="4"/>
  <c r="V19" i="4"/>
  <c r="U19" i="4"/>
  <c r="V18" i="4"/>
  <c r="U18" i="4"/>
  <c r="V17" i="4"/>
  <c r="U17" i="4"/>
  <c r="V15" i="4"/>
  <c r="U15" i="4"/>
  <c r="V14" i="4"/>
  <c r="U14" i="4"/>
  <c r="V13" i="4"/>
  <c r="U13" i="4"/>
  <c r="I24" i="2"/>
  <c r="I18" i="2"/>
  <c r="H18" i="2"/>
  <c r="I29" i="8" s="1"/>
  <c r="L29" i="8" s="1"/>
  <c r="L36" i="8" s="1"/>
  <c r="L37" i="8" s="1"/>
  <c r="I4" i="3"/>
  <c r="I5" i="3" s="1"/>
  <c r="I6" i="3" s="1"/>
  <c r="I7" i="3" s="1"/>
  <c r="I8" i="3" s="1"/>
  <c r="I9" i="3" s="1"/>
  <c r="I10" i="3" s="1"/>
  <c r="I11" i="3" s="1"/>
  <c r="I12" i="3" s="1"/>
  <c r="A14" i="5"/>
  <c r="T95" i="4"/>
  <c r="S95" i="4"/>
  <c r="P95" i="4"/>
  <c r="O95" i="4"/>
  <c r="N95" i="4"/>
  <c r="M95" i="4"/>
  <c r="L95" i="4"/>
  <c r="K95" i="4"/>
  <c r="E95" i="4"/>
  <c r="D95" i="4"/>
  <c r="C95" i="4"/>
  <c r="T94" i="4"/>
  <c r="S94" i="4"/>
  <c r="P94" i="4"/>
  <c r="O94" i="4"/>
  <c r="N94" i="4"/>
  <c r="M94" i="4"/>
  <c r="L94" i="4"/>
  <c r="K94" i="4"/>
  <c r="E94" i="4"/>
  <c r="D94" i="4"/>
  <c r="C94" i="4"/>
  <c r="T93" i="4"/>
  <c r="S93" i="4"/>
  <c r="P93" i="4"/>
  <c r="O93" i="4"/>
  <c r="N93" i="4"/>
  <c r="M93" i="4"/>
  <c r="L93" i="4"/>
  <c r="K93" i="4"/>
  <c r="E93" i="4"/>
  <c r="D93" i="4"/>
  <c r="C93" i="4"/>
  <c r="P92" i="4"/>
  <c r="O92" i="4"/>
  <c r="N92" i="4"/>
  <c r="M92" i="4"/>
  <c r="L92" i="4"/>
  <c r="K92" i="4"/>
  <c r="E92" i="4"/>
  <c r="F92" i="4" s="1"/>
  <c r="C92" i="4"/>
  <c r="T91" i="4"/>
  <c r="S91" i="4"/>
  <c r="P91" i="4"/>
  <c r="O91" i="4"/>
  <c r="N91" i="4"/>
  <c r="M91" i="4"/>
  <c r="L91" i="4"/>
  <c r="K91" i="4"/>
  <c r="E91" i="4"/>
  <c r="D91" i="4"/>
  <c r="C91" i="4"/>
  <c r="T90" i="4"/>
  <c r="S90" i="4"/>
  <c r="P90" i="4"/>
  <c r="O90" i="4"/>
  <c r="N90" i="4"/>
  <c r="M90" i="4"/>
  <c r="L90" i="4"/>
  <c r="K90" i="4"/>
  <c r="E90" i="4"/>
  <c r="D90" i="4"/>
  <c r="C90" i="4"/>
  <c r="T89" i="4"/>
  <c r="S89" i="4"/>
  <c r="P89" i="4"/>
  <c r="O89" i="4"/>
  <c r="N89" i="4"/>
  <c r="M89" i="4"/>
  <c r="L89" i="4"/>
  <c r="K89" i="4"/>
  <c r="E89" i="4"/>
  <c r="D89" i="4"/>
  <c r="C89" i="4"/>
  <c r="P88" i="4"/>
  <c r="O88" i="4"/>
  <c r="N88" i="4"/>
  <c r="M88" i="4"/>
  <c r="L88" i="4"/>
  <c r="K88" i="4"/>
  <c r="E88" i="4"/>
  <c r="F88" i="4" s="1"/>
  <c r="C88" i="4"/>
  <c r="T87" i="4"/>
  <c r="S87" i="4"/>
  <c r="P87" i="4"/>
  <c r="O87" i="4"/>
  <c r="N87" i="4"/>
  <c r="M87" i="4"/>
  <c r="L87" i="4"/>
  <c r="K87" i="4"/>
  <c r="E87" i="4"/>
  <c r="D87" i="4"/>
  <c r="C87" i="4"/>
  <c r="T86" i="4"/>
  <c r="S86" i="4"/>
  <c r="P86" i="4"/>
  <c r="O86" i="4"/>
  <c r="N86" i="4"/>
  <c r="M86" i="4"/>
  <c r="L86" i="4"/>
  <c r="K86" i="4"/>
  <c r="E86" i="4"/>
  <c r="D86" i="4"/>
  <c r="C86" i="4"/>
  <c r="T85" i="4"/>
  <c r="S85" i="4"/>
  <c r="P85" i="4"/>
  <c r="O85" i="4"/>
  <c r="N85" i="4"/>
  <c r="M85" i="4"/>
  <c r="L85" i="4"/>
  <c r="K85" i="4"/>
  <c r="E85" i="4"/>
  <c r="D85" i="4"/>
  <c r="C85" i="4"/>
  <c r="P84" i="4"/>
  <c r="O84" i="4"/>
  <c r="N84" i="4"/>
  <c r="M84" i="4"/>
  <c r="L84" i="4"/>
  <c r="K84" i="4"/>
  <c r="E84" i="4"/>
  <c r="F84" i="4" s="1"/>
  <c r="C84" i="4"/>
  <c r="T83" i="4"/>
  <c r="S83" i="4"/>
  <c r="P83" i="4"/>
  <c r="O83" i="4"/>
  <c r="N83" i="4"/>
  <c r="M83" i="4"/>
  <c r="L83" i="4"/>
  <c r="K83" i="4"/>
  <c r="E83" i="4"/>
  <c r="D83" i="4"/>
  <c r="C83" i="4"/>
  <c r="T82" i="4"/>
  <c r="S82" i="4"/>
  <c r="P82" i="4"/>
  <c r="O82" i="4"/>
  <c r="N82" i="4"/>
  <c r="M82" i="4"/>
  <c r="L82" i="4"/>
  <c r="K82" i="4"/>
  <c r="E82" i="4"/>
  <c r="D82" i="4"/>
  <c r="C82" i="4"/>
  <c r="T81" i="4"/>
  <c r="S81" i="4"/>
  <c r="P81" i="4"/>
  <c r="O81" i="4"/>
  <c r="N81" i="4"/>
  <c r="M81" i="4"/>
  <c r="L81" i="4"/>
  <c r="K81" i="4"/>
  <c r="E81" i="4"/>
  <c r="D81" i="4"/>
  <c r="C81" i="4"/>
  <c r="P80" i="4"/>
  <c r="O80" i="4"/>
  <c r="N80" i="4"/>
  <c r="M80" i="4"/>
  <c r="L80" i="4"/>
  <c r="K80" i="4"/>
  <c r="E80" i="4"/>
  <c r="F80" i="4" s="1"/>
  <c r="C80" i="4"/>
  <c r="T79" i="4"/>
  <c r="S79" i="4"/>
  <c r="P79" i="4"/>
  <c r="O79" i="4"/>
  <c r="N79" i="4"/>
  <c r="M79" i="4"/>
  <c r="L79" i="4"/>
  <c r="K79" i="4"/>
  <c r="E79" i="4"/>
  <c r="D79" i="4"/>
  <c r="C79" i="4"/>
  <c r="T78" i="4"/>
  <c r="S78" i="4"/>
  <c r="P78" i="4"/>
  <c r="O78" i="4"/>
  <c r="N78" i="4"/>
  <c r="M78" i="4"/>
  <c r="L78" i="4"/>
  <c r="K78" i="4"/>
  <c r="E78" i="4"/>
  <c r="D78" i="4"/>
  <c r="C78" i="4"/>
  <c r="T77" i="4"/>
  <c r="S77" i="4"/>
  <c r="P77" i="4"/>
  <c r="O77" i="4"/>
  <c r="N77" i="4"/>
  <c r="M77" i="4"/>
  <c r="L77" i="4"/>
  <c r="K77" i="4"/>
  <c r="E77" i="4"/>
  <c r="D77" i="4"/>
  <c r="C77" i="4"/>
  <c r="P76" i="4"/>
  <c r="O76" i="4"/>
  <c r="N76" i="4"/>
  <c r="M76" i="4"/>
  <c r="L76" i="4"/>
  <c r="K76" i="4"/>
  <c r="E76" i="4"/>
  <c r="F76" i="4" s="1"/>
  <c r="C76" i="4"/>
  <c r="T75" i="4"/>
  <c r="S75" i="4"/>
  <c r="P75" i="4"/>
  <c r="O75" i="4"/>
  <c r="N75" i="4"/>
  <c r="M75" i="4"/>
  <c r="L75" i="4"/>
  <c r="K75" i="4"/>
  <c r="E75" i="4"/>
  <c r="D75" i="4"/>
  <c r="C75" i="4"/>
  <c r="T74" i="4"/>
  <c r="S74" i="4"/>
  <c r="P74" i="4"/>
  <c r="O74" i="4"/>
  <c r="N74" i="4"/>
  <c r="M74" i="4"/>
  <c r="L74" i="4"/>
  <c r="K74" i="4"/>
  <c r="E74" i="4"/>
  <c r="D74" i="4"/>
  <c r="C74" i="4"/>
  <c r="T73" i="4"/>
  <c r="S73" i="4"/>
  <c r="P73" i="4"/>
  <c r="O73" i="4"/>
  <c r="N73" i="4"/>
  <c r="M73" i="4"/>
  <c r="L73" i="4"/>
  <c r="K73" i="4"/>
  <c r="E73" i="4"/>
  <c r="D73" i="4"/>
  <c r="C73" i="4"/>
  <c r="P72" i="4"/>
  <c r="O72" i="4"/>
  <c r="N72" i="4"/>
  <c r="M72" i="4"/>
  <c r="L72" i="4"/>
  <c r="K72" i="4"/>
  <c r="E72" i="4"/>
  <c r="F72" i="4" s="1"/>
  <c r="C72" i="4"/>
  <c r="T71" i="4"/>
  <c r="S71" i="4"/>
  <c r="P71" i="4"/>
  <c r="O71" i="4"/>
  <c r="N71" i="4"/>
  <c r="M71" i="4"/>
  <c r="L71" i="4"/>
  <c r="K71" i="4"/>
  <c r="E71" i="4"/>
  <c r="D71" i="4"/>
  <c r="C71" i="4"/>
  <c r="T70" i="4"/>
  <c r="S70" i="4"/>
  <c r="P70" i="4"/>
  <c r="O70" i="4"/>
  <c r="N70" i="4"/>
  <c r="M70" i="4"/>
  <c r="L70" i="4"/>
  <c r="K70" i="4"/>
  <c r="E70" i="4"/>
  <c r="D70" i="4"/>
  <c r="C70" i="4"/>
  <c r="T69" i="4"/>
  <c r="S69" i="4"/>
  <c r="P69" i="4"/>
  <c r="O69" i="4"/>
  <c r="N69" i="4"/>
  <c r="M69" i="4"/>
  <c r="L69" i="4"/>
  <c r="K69" i="4"/>
  <c r="E69" i="4"/>
  <c r="D69" i="4"/>
  <c r="C69" i="4"/>
  <c r="P68" i="4"/>
  <c r="O68" i="4"/>
  <c r="N68" i="4"/>
  <c r="M68" i="4"/>
  <c r="L68" i="4"/>
  <c r="K68" i="4"/>
  <c r="E68" i="4"/>
  <c r="F68" i="4" s="1"/>
  <c r="C68" i="4"/>
  <c r="T67" i="4"/>
  <c r="S67" i="4"/>
  <c r="P67" i="4"/>
  <c r="O67" i="4"/>
  <c r="N67" i="4"/>
  <c r="M67" i="4"/>
  <c r="L67" i="4"/>
  <c r="K67" i="4"/>
  <c r="E67" i="4"/>
  <c r="D67" i="4"/>
  <c r="C67" i="4"/>
  <c r="T66" i="4"/>
  <c r="S66" i="4"/>
  <c r="P66" i="4"/>
  <c r="O66" i="4"/>
  <c r="N66" i="4"/>
  <c r="M66" i="4"/>
  <c r="L66" i="4"/>
  <c r="K66" i="4"/>
  <c r="E66" i="4"/>
  <c r="D66" i="4"/>
  <c r="C66" i="4"/>
  <c r="T65" i="4"/>
  <c r="S65" i="4"/>
  <c r="P65" i="4"/>
  <c r="O65" i="4"/>
  <c r="N65" i="4"/>
  <c r="M65" i="4"/>
  <c r="L65" i="4"/>
  <c r="K65" i="4"/>
  <c r="E65" i="4"/>
  <c r="D65" i="4"/>
  <c r="C65" i="4"/>
  <c r="P64" i="4"/>
  <c r="O64" i="4"/>
  <c r="N64" i="4"/>
  <c r="M64" i="4"/>
  <c r="L64" i="4"/>
  <c r="K64" i="4"/>
  <c r="E64" i="4"/>
  <c r="F64" i="4" s="1"/>
  <c r="C64" i="4"/>
  <c r="T63" i="4"/>
  <c r="S63" i="4"/>
  <c r="P63" i="4"/>
  <c r="O63" i="4"/>
  <c r="N63" i="4"/>
  <c r="M63" i="4"/>
  <c r="L63" i="4"/>
  <c r="K63" i="4"/>
  <c r="E63" i="4"/>
  <c r="D63" i="4"/>
  <c r="C63" i="4"/>
  <c r="T62" i="4"/>
  <c r="S62" i="4"/>
  <c r="P62" i="4"/>
  <c r="O62" i="4"/>
  <c r="N62" i="4"/>
  <c r="M62" i="4"/>
  <c r="L62" i="4"/>
  <c r="K62" i="4"/>
  <c r="E62" i="4"/>
  <c r="D62" i="4"/>
  <c r="C62" i="4"/>
  <c r="T61" i="4"/>
  <c r="S61" i="4"/>
  <c r="P61" i="4"/>
  <c r="O61" i="4"/>
  <c r="N61" i="4"/>
  <c r="M61" i="4"/>
  <c r="L61" i="4"/>
  <c r="K61" i="4"/>
  <c r="E61" i="4"/>
  <c r="D61" i="4"/>
  <c r="C61" i="4"/>
  <c r="P60" i="4"/>
  <c r="O60" i="4"/>
  <c r="N60" i="4"/>
  <c r="M60" i="4"/>
  <c r="L60" i="4"/>
  <c r="K60" i="4"/>
  <c r="E60" i="4"/>
  <c r="F60" i="4" s="1"/>
  <c r="C60" i="4"/>
  <c r="T59" i="4"/>
  <c r="S59" i="4"/>
  <c r="R59" i="4"/>
  <c r="Q59" i="4"/>
  <c r="P59" i="4"/>
  <c r="O59" i="4"/>
  <c r="N59" i="4"/>
  <c r="M59" i="4"/>
  <c r="L59" i="4"/>
  <c r="K59" i="4"/>
  <c r="E59" i="4"/>
  <c r="D59" i="4"/>
  <c r="C59" i="4"/>
  <c r="T58" i="4"/>
  <c r="S58" i="4"/>
  <c r="R58" i="4"/>
  <c r="Q58" i="4"/>
  <c r="P58" i="4"/>
  <c r="O58" i="4"/>
  <c r="N58" i="4"/>
  <c r="M58" i="4"/>
  <c r="L58" i="4"/>
  <c r="K58" i="4"/>
  <c r="E58" i="4"/>
  <c r="D58" i="4"/>
  <c r="C58" i="4"/>
  <c r="T57" i="4"/>
  <c r="S57" i="4"/>
  <c r="R57" i="4"/>
  <c r="Q57" i="4"/>
  <c r="P57" i="4"/>
  <c r="O57" i="4"/>
  <c r="N57" i="4"/>
  <c r="M57" i="4"/>
  <c r="L57" i="4"/>
  <c r="K57" i="4"/>
  <c r="E57" i="4"/>
  <c r="D57" i="4"/>
  <c r="C57" i="4"/>
  <c r="P56" i="4"/>
  <c r="O56" i="4"/>
  <c r="N56" i="4"/>
  <c r="M56" i="4"/>
  <c r="L56" i="4"/>
  <c r="K56" i="4"/>
  <c r="E56" i="4"/>
  <c r="F56" i="4" s="1"/>
  <c r="C56" i="4"/>
  <c r="T55" i="4"/>
  <c r="S55" i="4"/>
  <c r="R55" i="4"/>
  <c r="Q55" i="4"/>
  <c r="P55" i="4"/>
  <c r="O55" i="4"/>
  <c r="N55" i="4"/>
  <c r="M55" i="4"/>
  <c r="L55" i="4"/>
  <c r="K55" i="4"/>
  <c r="E55" i="4"/>
  <c r="D55" i="4"/>
  <c r="C55" i="4"/>
  <c r="T54" i="4"/>
  <c r="S54" i="4"/>
  <c r="R54" i="4"/>
  <c r="Q54" i="4"/>
  <c r="P54" i="4"/>
  <c r="O54" i="4"/>
  <c r="N54" i="4"/>
  <c r="M54" i="4"/>
  <c r="L54" i="4"/>
  <c r="K54" i="4"/>
  <c r="E54" i="4"/>
  <c r="D54" i="4"/>
  <c r="C54" i="4"/>
  <c r="T53" i="4"/>
  <c r="S53" i="4"/>
  <c r="R53" i="4"/>
  <c r="Q53" i="4"/>
  <c r="P53" i="4"/>
  <c r="O53" i="4"/>
  <c r="N53" i="4"/>
  <c r="M53" i="4"/>
  <c r="L53" i="4"/>
  <c r="K53" i="4"/>
  <c r="E53" i="4"/>
  <c r="D53" i="4"/>
  <c r="C53" i="4"/>
  <c r="P52" i="4"/>
  <c r="O52" i="4"/>
  <c r="N52" i="4"/>
  <c r="M52" i="4"/>
  <c r="L52" i="4"/>
  <c r="K52" i="4"/>
  <c r="E52" i="4"/>
  <c r="F52" i="4" s="1"/>
  <c r="C52" i="4"/>
  <c r="T51" i="4"/>
  <c r="S51" i="4"/>
  <c r="R51" i="4"/>
  <c r="Q51" i="4"/>
  <c r="P51" i="4"/>
  <c r="O51" i="4"/>
  <c r="N51" i="4"/>
  <c r="M51" i="4"/>
  <c r="L51" i="4"/>
  <c r="K51" i="4"/>
  <c r="E51" i="4"/>
  <c r="D51" i="4"/>
  <c r="C51" i="4"/>
  <c r="T50" i="4"/>
  <c r="S50" i="4"/>
  <c r="R50" i="4"/>
  <c r="Q50" i="4"/>
  <c r="P50" i="4"/>
  <c r="O50" i="4"/>
  <c r="N50" i="4"/>
  <c r="M50" i="4"/>
  <c r="L50" i="4"/>
  <c r="K50" i="4"/>
  <c r="E50" i="4"/>
  <c r="D50" i="4"/>
  <c r="C50" i="4"/>
  <c r="T49" i="4"/>
  <c r="S49" i="4"/>
  <c r="R49" i="4"/>
  <c r="Q49" i="4"/>
  <c r="P49" i="4"/>
  <c r="O49" i="4"/>
  <c r="N49" i="4"/>
  <c r="M49" i="4"/>
  <c r="L49" i="4"/>
  <c r="K49" i="4"/>
  <c r="E49" i="4"/>
  <c r="D49" i="4"/>
  <c r="C49" i="4"/>
  <c r="P48" i="4"/>
  <c r="O48" i="4"/>
  <c r="N48" i="4"/>
  <c r="M48" i="4"/>
  <c r="L48" i="4"/>
  <c r="K48" i="4"/>
  <c r="E48" i="4"/>
  <c r="F48" i="4" s="1"/>
  <c r="C48" i="4"/>
  <c r="T47" i="4"/>
  <c r="S47" i="4"/>
  <c r="R47" i="4"/>
  <c r="Q47" i="4"/>
  <c r="P47" i="4"/>
  <c r="O47" i="4"/>
  <c r="N47" i="4"/>
  <c r="M47" i="4"/>
  <c r="L47" i="4"/>
  <c r="K47" i="4"/>
  <c r="E47" i="4"/>
  <c r="D47" i="4"/>
  <c r="C47" i="4"/>
  <c r="T46" i="4"/>
  <c r="S46" i="4"/>
  <c r="R46" i="4"/>
  <c r="Q46" i="4"/>
  <c r="P46" i="4"/>
  <c r="O46" i="4"/>
  <c r="N46" i="4"/>
  <c r="M46" i="4"/>
  <c r="L46" i="4"/>
  <c r="K46" i="4"/>
  <c r="E46" i="4"/>
  <c r="D46" i="4"/>
  <c r="C46" i="4"/>
  <c r="T45" i="4"/>
  <c r="S45" i="4"/>
  <c r="R45" i="4"/>
  <c r="Q45" i="4"/>
  <c r="P45" i="4"/>
  <c r="O45" i="4"/>
  <c r="N45" i="4"/>
  <c r="M45" i="4"/>
  <c r="L45" i="4"/>
  <c r="K45" i="4"/>
  <c r="E45" i="4"/>
  <c r="D45" i="4"/>
  <c r="C45" i="4"/>
  <c r="P44" i="4"/>
  <c r="O44" i="4"/>
  <c r="N44" i="4"/>
  <c r="M44" i="4"/>
  <c r="L44" i="4"/>
  <c r="K44" i="4"/>
  <c r="E44" i="4"/>
  <c r="F44" i="4" s="1"/>
  <c r="C44" i="4"/>
  <c r="T43" i="4"/>
  <c r="S43" i="4"/>
  <c r="R43" i="4"/>
  <c r="Q43" i="4"/>
  <c r="P43" i="4"/>
  <c r="O43" i="4"/>
  <c r="N43" i="4"/>
  <c r="M43" i="4"/>
  <c r="L43" i="4"/>
  <c r="K43" i="4"/>
  <c r="E43" i="4"/>
  <c r="D43" i="4"/>
  <c r="C43" i="4"/>
  <c r="T42" i="4"/>
  <c r="S42" i="4"/>
  <c r="R42" i="4"/>
  <c r="Q42" i="4"/>
  <c r="P42" i="4"/>
  <c r="O42" i="4"/>
  <c r="N42" i="4"/>
  <c r="M42" i="4"/>
  <c r="L42" i="4"/>
  <c r="K42" i="4"/>
  <c r="E42" i="4"/>
  <c r="D42" i="4"/>
  <c r="C42" i="4"/>
  <c r="T41" i="4"/>
  <c r="S41" i="4"/>
  <c r="R41" i="4"/>
  <c r="Q41" i="4"/>
  <c r="P41" i="4"/>
  <c r="O41" i="4"/>
  <c r="N41" i="4"/>
  <c r="M41" i="4"/>
  <c r="L41" i="4"/>
  <c r="K41" i="4"/>
  <c r="E41" i="4"/>
  <c r="D41" i="4"/>
  <c r="C41" i="4"/>
  <c r="P40" i="4"/>
  <c r="O40" i="4"/>
  <c r="N40" i="4"/>
  <c r="M40" i="4"/>
  <c r="L40" i="4"/>
  <c r="K40" i="4"/>
  <c r="E40" i="4"/>
  <c r="F40" i="4" s="1"/>
  <c r="C40" i="4"/>
  <c r="T39" i="4"/>
  <c r="S39" i="4"/>
  <c r="R39" i="4"/>
  <c r="Q39" i="4"/>
  <c r="P39" i="4"/>
  <c r="O39" i="4"/>
  <c r="N39" i="4"/>
  <c r="M39" i="4"/>
  <c r="L39" i="4"/>
  <c r="K39" i="4"/>
  <c r="E39" i="4"/>
  <c r="D39" i="4"/>
  <c r="C39" i="4"/>
  <c r="T38" i="4"/>
  <c r="S38" i="4"/>
  <c r="R38" i="4"/>
  <c r="Q38" i="4"/>
  <c r="P38" i="4"/>
  <c r="O38" i="4"/>
  <c r="N38" i="4"/>
  <c r="M38" i="4"/>
  <c r="L38" i="4"/>
  <c r="K38" i="4"/>
  <c r="E38" i="4"/>
  <c r="D38" i="4"/>
  <c r="C38" i="4"/>
  <c r="T37" i="4"/>
  <c r="S37" i="4"/>
  <c r="R37" i="4"/>
  <c r="Q37" i="4"/>
  <c r="P37" i="4"/>
  <c r="O37" i="4"/>
  <c r="N37" i="4"/>
  <c r="M37" i="4"/>
  <c r="L37" i="4"/>
  <c r="K37" i="4"/>
  <c r="E37" i="4"/>
  <c r="D37" i="4"/>
  <c r="C37" i="4"/>
  <c r="P36" i="4"/>
  <c r="O36" i="4"/>
  <c r="N36" i="4"/>
  <c r="M36" i="4"/>
  <c r="L36" i="4"/>
  <c r="K36" i="4"/>
  <c r="E36" i="4"/>
  <c r="F36" i="4" s="1"/>
  <c r="C36" i="4"/>
  <c r="T35" i="4"/>
  <c r="S35" i="4"/>
  <c r="R35" i="4"/>
  <c r="Q35" i="4"/>
  <c r="P35" i="4"/>
  <c r="O35" i="4"/>
  <c r="N35" i="4"/>
  <c r="M35" i="4"/>
  <c r="L35" i="4"/>
  <c r="K35" i="4"/>
  <c r="E35" i="4"/>
  <c r="D35" i="4"/>
  <c r="C35" i="4"/>
  <c r="T34" i="4"/>
  <c r="S34" i="4"/>
  <c r="R34" i="4"/>
  <c r="Q34" i="4"/>
  <c r="P34" i="4"/>
  <c r="O34" i="4"/>
  <c r="N34" i="4"/>
  <c r="M34" i="4"/>
  <c r="L34" i="4"/>
  <c r="K34" i="4"/>
  <c r="E34" i="4"/>
  <c r="D34" i="4"/>
  <c r="C34" i="4"/>
  <c r="T33" i="4"/>
  <c r="S33" i="4"/>
  <c r="R33" i="4"/>
  <c r="Q33" i="4"/>
  <c r="P33" i="4"/>
  <c r="O33" i="4"/>
  <c r="N33" i="4"/>
  <c r="M33" i="4"/>
  <c r="L33" i="4"/>
  <c r="K33" i="4"/>
  <c r="E33" i="4"/>
  <c r="D33" i="4"/>
  <c r="C33" i="4"/>
  <c r="P32" i="4"/>
  <c r="O32" i="4"/>
  <c r="N32" i="4"/>
  <c r="M32" i="4"/>
  <c r="L32" i="4"/>
  <c r="K32" i="4"/>
  <c r="E32" i="4"/>
  <c r="F32" i="4" s="1"/>
  <c r="C32" i="4"/>
  <c r="T31" i="4"/>
  <c r="S31" i="4"/>
  <c r="R31" i="4"/>
  <c r="Q31" i="4"/>
  <c r="P31" i="4"/>
  <c r="O31" i="4"/>
  <c r="N31" i="4"/>
  <c r="M31" i="4"/>
  <c r="L31" i="4"/>
  <c r="K31" i="4"/>
  <c r="E31" i="4"/>
  <c r="D31" i="4"/>
  <c r="C31" i="4"/>
  <c r="T30" i="4"/>
  <c r="S30" i="4"/>
  <c r="R30" i="4"/>
  <c r="Q30" i="4"/>
  <c r="P30" i="4"/>
  <c r="O30" i="4"/>
  <c r="N30" i="4"/>
  <c r="M30" i="4"/>
  <c r="L30" i="4"/>
  <c r="K30" i="4"/>
  <c r="E30" i="4"/>
  <c r="D30" i="4"/>
  <c r="C30" i="4"/>
  <c r="T29" i="4"/>
  <c r="S29" i="4"/>
  <c r="R29" i="4"/>
  <c r="Q29" i="4"/>
  <c r="P29" i="4"/>
  <c r="O29" i="4"/>
  <c r="N29" i="4"/>
  <c r="M29" i="4"/>
  <c r="L29" i="4"/>
  <c r="K29" i="4"/>
  <c r="E29" i="4"/>
  <c r="D29" i="4"/>
  <c r="C29" i="4"/>
  <c r="P28" i="4"/>
  <c r="O28" i="4"/>
  <c r="N28" i="4"/>
  <c r="M28" i="4"/>
  <c r="L28" i="4"/>
  <c r="K28" i="4"/>
  <c r="E28" i="4"/>
  <c r="F28" i="4" s="1"/>
  <c r="C28" i="4"/>
  <c r="T27" i="4"/>
  <c r="S27" i="4"/>
  <c r="R27" i="4"/>
  <c r="Q27" i="4"/>
  <c r="P27" i="4"/>
  <c r="O27" i="4"/>
  <c r="N27" i="4"/>
  <c r="M27" i="4"/>
  <c r="L27" i="4"/>
  <c r="K27" i="4"/>
  <c r="E27" i="4"/>
  <c r="D27" i="4"/>
  <c r="C27" i="4"/>
  <c r="T26" i="4"/>
  <c r="S26" i="4"/>
  <c r="R26" i="4"/>
  <c r="Q26" i="4"/>
  <c r="P26" i="4"/>
  <c r="O26" i="4"/>
  <c r="N26" i="4"/>
  <c r="M26" i="4"/>
  <c r="L26" i="4"/>
  <c r="K26" i="4"/>
  <c r="E26" i="4"/>
  <c r="D26" i="4"/>
  <c r="C26" i="4"/>
  <c r="T25" i="4"/>
  <c r="S25" i="4"/>
  <c r="R25" i="4"/>
  <c r="Q25" i="4"/>
  <c r="P25" i="4"/>
  <c r="O25" i="4"/>
  <c r="N25" i="4"/>
  <c r="M25" i="4"/>
  <c r="L25" i="4"/>
  <c r="K25" i="4"/>
  <c r="E25" i="4"/>
  <c r="D25" i="4"/>
  <c r="C25" i="4"/>
  <c r="P24" i="4"/>
  <c r="O24" i="4"/>
  <c r="N24" i="4"/>
  <c r="M24" i="4"/>
  <c r="L24" i="4"/>
  <c r="K24" i="4"/>
  <c r="E24" i="4"/>
  <c r="F24" i="4" s="1"/>
  <c r="C24" i="4"/>
  <c r="T23" i="4"/>
  <c r="S23" i="4"/>
  <c r="R23" i="4"/>
  <c r="Q23" i="4"/>
  <c r="P23" i="4"/>
  <c r="O23" i="4"/>
  <c r="N23" i="4"/>
  <c r="M23" i="4"/>
  <c r="L23" i="4"/>
  <c r="K23" i="4"/>
  <c r="E23" i="4"/>
  <c r="D23" i="4"/>
  <c r="C23" i="4"/>
  <c r="T22" i="4"/>
  <c r="S22" i="4"/>
  <c r="R22" i="4"/>
  <c r="Q22" i="4"/>
  <c r="P22" i="4"/>
  <c r="O22" i="4"/>
  <c r="N22" i="4"/>
  <c r="M22" i="4"/>
  <c r="L22" i="4"/>
  <c r="K22" i="4"/>
  <c r="E22" i="4"/>
  <c r="D22" i="4"/>
  <c r="C22" i="4"/>
  <c r="T21" i="4"/>
  <c r="S21" i="4"/>
  <c r="R21" i="4"/>
  <c r="Q21" i="4"/>
  <c r="P21" i="4"/>
  <c r="O21" i="4"/>
  <c r="N21" i="4"/>
  <c r="M21" i="4"/>
  <c r="L21" i="4"/>
  <c r="K21" i="4"/>
  <c r="E21" i="4"/>
  <c r="D21" i="4"/>
  <c r="C21" i="4"/>
  <c r="P20" i="4"/>
  <c r="O20" i="4"/>
  <c r="N20" i="4"/>
  <c r="M20" i="4"/>
  <c r="L20" i="4"/>
  <c r="K20" i="4"/>
  <c r="E20" i="4"/>
  <c r="F20" i="4" s="1"/>
  <c r="C20" i="4"/>
  <c r="T19" i="4"/>
  <c r="S19" i="4"/>
  <c r="R19" i="4"/>
  <c r="Q19" i="4"/>
  <c r="P19" i="4"/>
  <c r="O19" i="4"/>
  <c r="N19" i="4"/>
  <c r="M19" i="4"/>
  <c r="L19" i="4"/>
  <c r="K19" i="4"/>
  <c r="E19" i="4"/>
  <c r="D19" i="4"/>
  <c r="C19" i="4"/>
  <c r="T18" i="4"/>
  <c r="S18" i="4"/>
  <c r="R18" i="4"/>
  <c r="Q18" i="4"/>
  <c r="P18" i="4"/>
  <c r="O18" i="4"/>
  <c r="N18" i="4"/>
  <c r="M18" i="4"/>
  <c r="L18" i="4"/>
  <c r="K18" i="4"/>
  <c r="E18" i="4"/>
  <c r="D18" i="4"/>
  <c r="C18" i="4"/>
  <c r="T17" i="4"/>
  <c r="S17" i="4"/>
  <c r="R17" i="4"/>
  <c r="Q17" i="4"/>
  <c r="P17" i="4"/>
  <c r="O17" i="4"/>
  <c r="N17" i="4"/>
  <c r="M17" i="4"/>
  <c r="L17" i="4"/>
  <c r="K17" i="4"/>
  <c r="E17" i="4"/>
  <c r="D17" i="4"/>
  <c r="C17" i="4"/>
  <c r="P16" i="4"/>
  <c r="O16" i="4"/>
  <c r="N16" i="4"/>
  <c r="M16" i="4"/>
  <c r="L16" i="4"/>
  <c r="K16" i="4"/>
  <c r="E16" i="4"/>
  <c r="F16" i="4" s="1"/>
  <c r="C16" i="4"/>
  <c r="T15" i="4"/>
  <c r="S15" i="4"/>
  <c r="R15" i="4"/>
  <c r="Q15" i="4"/>
  <c r="E15" i="4"/>
  <c r="D15" i="4"/>
  <c r="C15" i="4"/>
  <c r="T14" i="4"/>
  <c r="S14" i="4"/>
  <c r="R14" i="4"/>
  <c r="Q14" i="4"/>
  <c r="E14" i="4"/>
  <c r="D14" i="4"/>
  <c r="C14" i="4"/>
  <c r="T13" i="4"/>
  <c r="S13" i="4"/>
  <c r="R13" i="4"/>
  <c r="Q13" i="4"/>
  <c r="E13" i="4"/>
  <c r="D13" i="4"/>
  <c r="C13" i="4"/>
  <c r="E12" i="4"/>
  <c r="F12" i="4" s="1"/>
  <c r="C12" i="4"/>
  <c r="D11" i="4"/>
  <c r="F11" i="4" s="1"/>
  <c r="D10" i="4"/>
  <c r="F10" i="4" s="1"/>
  <c r="D9" i="4"/>
  <c r="F9" i="4" s="1"/>
  <c r="D8" i="2"/>
  <c r="E18" i="2"/>
  <c r="D18" i="2"/>
  <c r="E29" i="8" s="1"/>
  <c r="AE48" i="15" l="1"/>
  <c r="H29" i="8"/>
  <c r="H36" i="8" s="1"/>
  <c r="H37" i="8" s="1"/>
  <c r="AA92" i="15" s="1"/>
  <c r="I13" i="3"/>
  <c r="I14" i="3" s="1"/>
  <c r="I15" i="3" s="1"/>
  <c r="I16" i="3" s="1"/>
  <c r="I17" i="3" s="1"/>
  <c r="I18" i="3" s="1"/>
  <c r="I19" i="3" s="1"/>
  <c r="I20" i="3" s="1"/>
  <c r="I21" i="3" s="1"/>
  <c r="I22" i="3" s="1"/>
  <c r="I23" i="3" s="1"/>
  <c r="A9" i="5"/>
  <c r="R9" i="5" s="1"/>
  <c r="A36" i="5"/>
  <c r="F58" i="4"/>
  <c r="F65" i="4"/>
  <c r="F27" i="4"/>
  <c r="F29" i="4"/>
  <c r="F61" i="4"/>
  <c r="F66" i="4"/>
  <c r="F77" i="4"/>
  <c r="F83" i="4"/>
  <c r="F13" i="4"/>
  <c r="F39" i="4"/>
  <c r="F90" i="4"/>
  <c r="F43" i="4"/>
  <c r="F59" i="4"/>
  <c r="F34" i="4"/>
  <c r="F41" i="4"/>
  <c r="F91" i="4"/>
  <c r="F35" i="4"/>
  <c r="F26" i="4"/>
  <c r="F33" i="4"/>
  <c r="F42" i="4"/>
  <c r="F47" i="4"/>
  <c r="D19" i="2"/>
  <c r="F19" i="4"/>
  <c r="F14" i="4"/>
  <c r="F67" i="4"/>
  <c r="F75" i="4"/>
  <c r="F22" i="4"/>
  <c r="F69" i="4"/>
  <c r="F70" i="4"/>
  <c r="F37" i="4"/>
  <c r="F18" i="4"/>
  <c r="F50" i="4"/>
  <c r="F17" i="4"/>
  <c r="F30" i="4"/>
  <c r="F51" i="4"/>
  <c r="F82" i="4"/>
  <c r="F15" i="4"/>
  <c r="F54" i="4"/>
  <c r="F73" i="4"/>
  <c r="F78" i="4"/>
  <c r="F63" i="4"/>
  <c r="F87" i="4"/>
  <c r="F38" i="4"/>
  <c r="F46" i="4"/>
  <c r="F74" i="4"/>
  <c r="F93" i="4"/>
  <c r="F79" i="4"/>
  <c r="F89" i="4"/>
  <c r="F94" i="4"/>
  <c r="F21" i="4"/>
  <c r="F49" i="4"/>
  <c r="F55" i="4"/>
  <c r="F57" i="4"/>
  <c r="F71" i="4"/>
  <c r="F95" i="4"/>
  <c r="F23" i="4"/>
  <c r="F25" i="4"/>
  <c r="F31" i="4"/>
  <c r="F45" i="4"/>
  <c r="F53" i="4"/>
  <c r="F62" i="4"/>
  <c r="F81" i="4"/>
  <c r="F85" i="4"/>
  <c r="F86" i="4"/>
  <c r="G40" i="8" l="1"/>
  <c r="H40" i="8" s="1"/>
  <c r="D17" i="10" s="1"/>
  <c r="G41" i="8"/>
  <c r="H41" i="8" s="1"/>
  <c r="D18" i="10" s="1"/>
  <c r="AA94" i="15" s="1"/>
  <c r="AA23" i="5"/>
  <c r="AA21" i="5"/>
  <c r="M21" i="5"/>
  <c r="J21" i="5"/>
  <c r="P21" i="5"/>
  <c r="U21" i="5"/>
  <c r="S21" i="5"/>
  <c r="X21" i="5"/>
  <c r="G21" i="5"/>
  <c r="Y21" i="5"/>
  <c r="Z21" i="5"/>
  <c r="V21" i="5"/>
  <c r="Q21" i="5"/>
  <c r="I21" i="5"/>
  <c r="K21" i="5"/>
  <c r="O21" i="5"/>
  <c r="L21" i="5"/>
  <c r="F21" i="5"/>
  <c r="W21" i="5"/>
  <c r="R21" i="5"/>
  <c r="N21" i="5"/>
  <c r="H21" i="5"/>
  <c r="T21" i="5"/>
  <c r="E21" i="5"/>
  <c r="T43" i="5"/>
  <c r="D20" i="5"/>
  <c r="L42" i="5"/>
  <c r="R22" i="5"/>
  <c r="G36" i="5"/>
  <c r="P23" i="5"/>
  <c r="O44" i="5"/>
  <c r="X42" i="5"/>
  <c r="J44" i="5"/>
  <c r="V23" i="5"/>
  <c r="E42" i="5"/>
  <c r="Z14" i="5"/>
  <c r="W14" i="5"/>
  <c r="R14" i="5"/>
  <c r="T20" i="5"/>
  <c r="W23" i="5"/>
  <c r="Q23" i="5"/>
  <c r="E36" i="5"/>
  <c r="N42" i="5"/>
  <c r="U43" i="5"/>
  <c r="H44" i="5"/>
  <c r="Q42" i="5"/>
  <c r="Z36" i="5"/>
  <c r="S43" i="5"/>
  <c r="E22" i="5"/>
  <c r="U22" i="5"/>
  <c r="F20" i="5"/>
  <c r="M23" i="5"/>
  <c r="H20" i="5"/>
  <c r="J9" i="5"/>
  <c r="K14" i="5"/>
  <c r="O36" i="5"/>
  <c r="I42" i="5"/>
  <c r="S42" i="5"/>
  <c r="E23" i="5"/>
  <c r="L43" i="5"/>
  <c r="T42" i="5"/>
  <c r="V42" i="5"/>
  <c r="E44" i="5"/>
  <c r="P44" i="5"/>
  <c r="Y42" i="5"/>
  <c r="AA43" i="5"/>
  <c r="T23" i="5"/>
  <c r="M20" i="5"/>
  <c r="Z9" i="5"/>
  <c r="D21" i="5"/>
  <c r="U23" i="5"/>
  <c r="G20" i="5"/>
  <c r="X20" i="5"/>
  <c r="S14" i="5"/>
  <c r="F42" i="5"/>
  <c r="N43" i="5"/>
  <c r="M36" i="5"/>
  <c r="M44" i="5"/>
  <c r="W42" i="5"/>
  <c r="P36" i="5"/>
  <c r="X44" i="5"/>
  <c r="I43" i="5"/>
  <c r="R42" i="5"/>
  <c r="K44" i="5"/>
  <c r="L20" i="5"/>
  <c r="Z20" i="5"/>
  <c r="M14" i="5"/>
  <c r="I20" i="5"/>
  <c r="I23" i="5"/>
  <c r="D42" i="5"/>
  <c r="U42" i="5"/>
  <c r="V43" i="5"/>
  <c r="U36" i="5"/>
  <c r="U44" i="5"/>
  <c r="G43" i="5"/>
  <c r="X36" i="5"/>
  <c r="Y43" i="5"/>
  <c r="Z42" i="5"/>
  <c r="K36" i="5"/>
  <c r="S44" i="5"/>
  <c r="J23" i="5"/>
  <c r="T22" i="5"/>
  <c r="J22" i="5"/>
  <c r="D14" i="5"/>
  <c r="F14" i="5"/>
  <c r="H22" i="5"/>
  <c r="Q20" i="5"/>
  <c r="W22" i="5"/>
  <c r="X43" i="5"/>
  <c r="D44" i="5"/>
  <c r="D43" i="5"/>
  <c r="N36" i="5"/>
  <c r="N44" i="5"/>
  <c r="O43" i="5"/>
  <c r="Y44" i="5"/>
  <c r="J43" i="5"/>
  <c r="S36" i="5"/>
  <c r="T14" i="5"/>
  <c r="U20" i="5"/>
  <c r="D22" i="5"/>
  <c r="N14" i="5"/>
  <c r="F22" i="5"/>
  <c r="G14" i="5"/>
  <c r="P22" i="5"/>
  <c r="Y20" i="5"/>
  <c r="F36" i="5"/>
  <c r="L44" i="5"/>
  <c r="V44" i="5"/>
  <c r="W43" i="5"/>
  <c r="H42" i="5"/>
  <c r="Q36" i="5"/>
  <c r="R43" i="5"/>
  <c r="AA36" i="5"/>
  <c r="P14" i="5"/>
  <c r="V9" i="5"/>
  <c r="J20" i="5"/>
  <c r="N9" i="5"/>
  <c r="V14" i="5"/>
  <c r="V22" i="5"/>
  <c r="O14" i="5"/>
  <c r="G22" i="5"/>
  <c r="X22" i="5"/>
  <c r="Y22" i="5"/>
  <c r="S22" i="5"/>
  <c r="AA14" i="5"/>
  <c r="K22" i="5"/>
  <c r="Y23" i="5"/>
  <c r="T36" i="5"/>
  <c r="J36" i="5"/>
  <c r="T44" i="5"/>
  <c r="D36" i="5"/>
  <c r="F43" i="5"/>
  <c r="M42" i="5"/>
  <c r="W36" i="5"/>
  <c r="G44" i="5"/>
  <c r="P42" i="5"/>
  <c r="I36" i="5"/>
  <c r="Q43" i="5"/>
  <c r="R36" i="5"/>
  <c r="Z43" i="5"/>
  <c r="K42" i="5"/>
  <c r="AA44" i="5"/>
  <c r="H14" i="5"/>
  <c r="L14" i="5"/>
  <c r="M22" i="5"/>
  <c r="F9" i="5"/>
  <c r="R20" i="5"/>
  <c r="Z23" i="5"/>
  <c r="E20" i="5"/>
  <c r="N22" i="5"/>
  <c r="O22" i="5"/>
  <c r="P20" i="5"/>
  <c r="H23" i="5"/>
  <c r="I14" i="5"/>
  <c r="K20" i="5"/>
  <c r="AA22" i="5"/>
  <c r="Q14" i="5"/>
  <c r="S20" i="5"/>
  <c r="K23" i="5"/>
  <c r="E43" i="5"/>
  <c r="G42" i="5"/>
  <c r="W44" i="5"/>
  <c r="H43" i="5"/>
  <c r="Y36" i="5"/>
  <c r="I44" i="5"/>
  <c r="R44" i="5"/>
  <c r="AA42" i="5"/>
  <c r="X14" i="5"/>
  <c r="L22" i="5"/>
  <c r="D23" i="5"/>
  <c r="N20" i="5"/>
  <c r="F23" i="5"/>
  <c r="O20" i="5"/>
  <c r="G23" i="5"/>
  <c r="X23" i="5"/>
  <c r="Y14" i="5"/>
  <c r="I22" i="5"/>
  <c r="AA20" i="5"/>
  <c r="S23" i="5"/>
  <c r="L36" i="5"/>
  <c r="V36" i="5"/>
  <c r="F44" i="5"/>
  <c r="M43" i="5"/>
  <c r="O42" i="5"/>
  <c r="H36" i="5"/>
  <c r="P43" i="5"/>
  <c r="Q44" i="5"/>
  <c r="J42" i="5"/>
  <c r="Z44" i="5"/>
  <c r="K43" i="5"/>
  <c r="E14" i="5"/>
  <c r="L23" i="5"/>
  <c r="U14" i="5"/>
  <c r="J14" i="5"/>
  <c r="R23" i="5"/>
  <c r="Z22" i="5"/>
  <c r="V20" i="5"/>
  <c r="N23" i="5"/>
  <c r="W20" i="5"/>
  <c r="O23" i="5"/>
  <c r="Q22" i="5"/>
  <c r="A11" i="5"/>
  <c r="A31" i="5"/>
  <c r="A19" i="5"/>
  <c r="A10" i="5"/>
  <c r="A7" i="5"/>
  <c r="R17" i="5"/>
  <c r="H44" i="8" l="1"/>
  <c r="AA93" i="15"/>
  <c r="H45" i="8"/>
  <c r="F17" i="5"/>
  <c r="J17" i="5"/>
  <c r="V17" i="5"/>
  <c r="N17" i="5"/>
  <c r="Z17" i="5"/>
  <c r="H7" i="5"/>
  <c r="T7" i="5"/>
  <c r="X7" i="5"/>
  <c r="D7" i="5"/>
  <c r="P7" i="5"/>
  <c r="L7" i="5"/>
  <c r="V31" i="5"/>
  <c r="N31" i="5"/>
  <c r="R31" i="5"/>
  <c r="Z31" i="5"/>
  <c r="F31" i="5"/>
  <c r="J31" i="5"/>
  <c r="S11" i="5"/>
  <c r="R11" i="5"/>
  <c r="Q11" i="5"/>
  <c r="P11" i="5"/>
  <c r="O10" i="5"/>
  <c r="W10" i="5"/>
  <c r="K10" i="5"/>
  <c r="G10" i="5"/>
  <c r="S10" i="5"/>
  <c r="AA10" i="5"/>
  <c r="W19" i="5"/>
  <c r="F19" i="5"/>
  <c r="Z19" i="5"/>
  <c r="G19" i="5"/>
  <c r="V19" i="5"/>
  <c r="O19" i="5"/>
  <c r="S19" i="5"/>
  <c r="R19" i="5"/>
  <c r="AA19" i="5"/>
  <c r="N19" i="5"/>
  <c r="K19" i="5"/>
  <c r="J19" i="5"/>
  <c r="A41" i="5"/>
  <c r="A8" i="5"/>
  <c r="A29" i="5"/>
  <c r="A33" i="5"/>
  <c r="A12" i="5"/>
  <c r="A32" i="5"/>
  <c r="AM14" i="15" l="1"/>
  <c r="AA108" i="15"/>
  <c r="AA109" i="15" s="1"/>
  <c r="H46" i="8"/>
  <c r="D19" i="10" s="1"/>
  <c r="D20" i="10" s="1"/>
  <c r="F39" i="5"/>
  <c r="Z39" i="5"/>
  <c r="R39" i="5"/>
  <c r="N39" i="5"/>
  <c r="V39" i="5"/>
  <c r="J39" i="5"/>
  <c r="K17" i="5"/>
  <c r="W17" i="5"/>
  <c r="O17" i="5"/>
  <c r="AA17" i="5"/>
  <c r="S17" i="5"/>
  <c r="G17" i="5"/>
  <c r="L29" i="5"/>
  <c r="X29" i="5"/>
  <c r="T29" i="5"/>
  <c r="H29" i="5"/>
  <c r="P29" i="5"/>
  <c r="E8" i="5"/>
  <c r="Q8" i="5"/>
  <c r="M8" i="5"/>
  <c r="U8" i="5"/>
  <c r="Y8" i="5"/>
  <c r="I8" i="5"/>
  <c r="K32" i="5"/>
  <c r="W32" i="5"/>
  <c r="AA32" i="5"/>
  <c r="O32" i="5"/>
  <c r="G32" i="5"/>
  <c r="S32" i="5"/>
  <c r="W41" i="5"/>
  <c r="J41" i="5"/>
  <c r="Z41" i="5"/>
  <c r="G41" i="5"/>
  <c r="S41" i="5"/>
  <c r="V41" i="5"/>
  <c r="F41" i="5"/>
  <c r="AA41" i="5"/>
  <c r="K41" i="5"/>
  <c r="O41" i="5"/>
  <c r="N41" i="5"/>
  <c r="R41" i="5"/>
  <c r="T12" i="5"/>
  <c r="AA12" i="5"/>
  <c r="Z12" i="5"/>
  <c r="W12" i="5"/>
  <c r="V12" i="5"/>
  <c r="U12" i="5"/>
  <c r="X12" i="5"/>
  <c r="Y12" i="5"/>
  <c r="Q33" i="5"/>
  <c r="P33" i="5"/>
  <c r="R33" i="5"/>
  <c r="S33" i="5"/>
  <c r="A13" i="5"/>
  <c r="A34" i="5"/>
  <c r="A18" i="5"/>
  <c r="A30" i="5"/>
  <c r="T10" i="19" l="1"/>
  <c r="W11" i="16"/>
  <c r="AJ11" i="16" s="1"/>
  <c r="W39" i="5"/>
  <c r="K39" i="5"/>
  <c r="S39" i="5"/>
  <c r="G39" i="5"/>
  <c r="O39" i="5"/>
  <c r="AA39" i="5"/>
  <c r="E30" i="5"/>
  <c r="U30" i="5"/>
  <c r="Y30" i="5"/>
  <c r="I30" i="5"/>
  <c r="Q30" i="5"/>
  <c r="M30" i="5"/>
  <c r="Q18" i="5"/>
  <c r="P18" i="5"/>
  <c r="M18" i="5"/>
  <c r="X18" i="5"/>
  <c r="H18" i="5"/>
  <c r="T18" i="5"/>
  <c r="Y18" i="5"/>
  <c r="I18" i="5"/>
  <c r="U18" i="5"/>
  <c r="L18" i="5"/>
  <c r="D18" i="5"/>
  <c r="E18" i="5"/>
  <c r="T34" i="5"/>
  <c r="U34" i="5"/>
  <c r="AA34" i="5"/>
  <c r="W34" i="5"/>
  <c r="X34" i="5"/>
  <c r="Z34" i="5"/>
  <c r="V34" i="5"/>
  <c r="Y34" i="5"/>
  <c r="K13" i="5"/>
  <c r="H13" i="5"/>
  <c r="J13" i="5"/>
  <c r="I13" i="5"/>
  <c r="A24" i="5"/>
  <c r="A46" i="5" s="1"/>
  <c r="A40" i="5"/>
  <c r="A45" i="5"/>
  <c r="A35" i="5"/>
  <c r="A15" i="5"/>
  <c r="Y45" i="5" l="1"/>
  <c r="Q45" i="5"/>
  <c r="W45" i="5"/>
  <c r="Z45" i="5"/>
  <c r="K45" i="5"/>
  <c r="I45" i="5"/>
  <c r="P45" i="5"/>
  <c r="T45" i="5"/>
  <c r="F45" i="5"/>
  <c r="J45" i="5"/>
  <c r="O45" i="5"/>
  <c r="D45" i="5"/>
  <c r="R45" i="5"/>
  <c r="L45" i="5"/>
  <c r="H45" i="5"/>
  <c r="E45" i="5"/>
  <c r="U45" i="5"/>
  <c r="S45" i="5"/>
  <c r="N45" i="5"/>
  <c r="V45" i="5"/>
  <c r="M45" i="5"/>
  <c r="X45" i="5"/>
  <c r="AA45" i="5"/>
  <c r="G45" i="5"/>
  <c r="I40" i="5"/>
  <c r="M40" i="5"/>
  <c r="H40" i="5"/>
  <c r="T40" i="5"/>
  <c r="L40" i="5"/>
  <c r="E40" i="5"/>
  <c r="P40" i="5"/>
  <c r="X40" i="5"/>
  <c r="Y40" i="5"/>
  <c r="D40" i="5"/>
  <c r="Q40" i="5"/>
  <c r="U40" i="5"/>
  <c r="I15" i="5"/>
  <c r="I24" i="5" s="1"/>
  <c r="U15" i="5"/>
  <c r="U24" i="5" s="1"/>
  <c r="D15" i="5"/>
  <c r="D24" i="5" s="1"/>
  <c r="P15" i="5"/>
  <c r="P24" i="5" s="1"/>
  <c r="Q15" i="5"/>
  <c r="Q24" i="5" s="1"/>
  <c r="H15" i="5"/>
  <c r="H24" i="5" s="1"/>
  <c r="W15" i="5"/>
  <c r="W24" i="5" s="1"/>
  <c r="V15" i="5"/>
  <c r="V24" i="5" s="1"/>
  <c r="X15" i="5"/>
  <c r="X24" i="5" s="1"/>
  <c r="T15" i="5"/>
  <c r="T24" i="5" s="1"/>
  <c r="O15" i="5"/>
  <c r="O24" i="5" s="1"/>
  <c r="N15" i="5"/>
  <c r="N24" i="5" s="1"/>
  <c r="Y15" i="5"/>
  <c r="Y24" i="5" s="1"/>
  <c r="AA15" i="5"/>
  <c r="AA24" i="5" s="1"/>
  <c r="S15" i="5"/>
  <c r="S24" i="5" s="1"/>
  <c r="G15" i="5"/>
  <c r="G24" i="5" s="1"/>
  <c r="F15" i="5"/>
  <c r="F24" i="5" s="1"/>
  <c r="E15" i="5"/>
  <c r="E24" i="5" s="1"/>
  <c r="L15" i="5"/>
  <c r="L24" i="5" s="1"/>
  <c r="K15" i="5"/>
  <c r="K24" i="5" s="1"/>
  <c r="Z15" i="5"/>
  <c r="Z24" i="5" s="1"/>
  <c r="J15" i="5"/>
  <c r="J24" i="5" s="1"/>
  <c r="R15" i="5"/>
  <c r="R24" i="5" s="1"/>
  <c r="M15" i="5"/>
  <c r="M24" i="5" s="1"/>
  <c r="K35" i="5"/>
  <c r="J35" i="5"/>
  <c r="H35" i="5"/>
  <c r="I35" i="5"/>
  <c r="A16" i="5"/>
  <c r="A37" i="5"/>
  <c r="S16" i="5" l="1"/>
  <c r="G16" i="5"/>
  <c r="G25" i="5" s="1"/>
  <c r="G26" i="5" s="1"/>
  <c r="F16" i="5"/>
  <c r="H16" i="5"/>
  <c r="H25" i="5" s="1"/>
  <c r="H26" i="5" s="1"/>
  <c r="P16" i="5"/>
  <c r="P25" i="5" s="1"/>
  <c r="P26" i="5" s="1"/>
  <c r="L16" i="5"/>
  <c r="L25" i="5" s="1"/>
  <c r="L26" i="5" s="1"/>
  <c r="R16" i="5"/>
  <c r="R25" i="5" s="1"/>
  <c r="R26" i="5" s="1"/>
  <c r="Z16" i="5"/>
  <c r="Z25" i="5" s="1"/>
  <c r="Z26" i="5" s="1"/>
  <c r="O16" i="5"/>
  <c r="K16" i="5"/>
  <c r="K25" i="5" s="1"/>
  <c r="K26" i="5" s="1"/>
  <c r="M16" i="5"/>
  <c r="M25" i="5" s="1"/>
  <c r="M26" i="5" s="1"/>
  <c r="X16" i="5"/>
  <c r="X25" i="5" s="1"/>
  <c r="X26" i="5" s="1"/>
  <c r="W16" i="5"/>
  <c r="W25" i="5" s="1"/>
  <c r="W26" i="5" s="1"/>
  <c r="V16" i="5"/>
  <c r="V25" i="5" s="1"/>
  <c r="V26" i="5" s="1"/>
  <c r="J16" i="5"/>
  <c r="J25" i="5" s="1"/>
  <c r="J26" i="5" s="1"/>
  <c r="U16" i="5"/>
  <c r="U25" i="5" s="1"/>
  <c r="U26" i="5" s="1"/>
  <c r="Y16" i="5"/>
  <c r="D16" i="5"/>
  <c r="D25" i="5" s="1"/>
  <c r="D26" i="5" s="1"/>
  <c r="D44" i="2" s="1"/>
  <c r="Q16" i="5"/>
  <c r="Q25" i="5" s="1"/>
  <c r="Q26" i="5" s="1"/>
  <c r="T16" i="5"/>
  <c r="T25" i="5" s="1"/>
  <c r="T26" i="5" s="1"/>
  <c r="I16" i="5"/>
  <c r="I25" i="5" s="1"/>
  <c r="I26" i="5" s="1"/>
  <c r="AA16" i="5"/>
  <c r="AA25" i="5" s="1"/>
  <c r="AA26" i="5" s="1"/>
  <c r="N16" i="5"/>
  <c r="N25" i="5" s="1"/>
  <c r="N26" i="5" s="1"/>
  <c r="E16" i="5"/>
  <c r="E25" i="5" s="1"/>
  <c r="E26" i="5" s="1"/>
  <c r="R37" i="5"/>
  <c r="R46" i="5" s="1"/>
  <c r="I37" i="5"/>
  <c r="I46" i="5" s="1"/>
  <c r="W37" i="5"/>
  <c r="W46" i="5" s="1"/>
  <c r="AA37" i="5"/>
  <c r="AA46" i="5" s="1"/>
  <c r="G37" i="5"/>
  <c r="G46" i="5" s="1"/>
  <c r="T37" i="5"/>
  <c r="T46" i="5" s="1"/>
  <c r="V37" i="5"/>
  <c r="V46" i="5" s="1"/>
  <c r="Z37" i="5"/>
  <c r="Z46" i="5" s="1"/>
  <c r="J37" i="5"/>
  <c r="J46" i="5" s="1"/>
  <c r="O37" i="5"/>
  <c r="O46" i="5" s="1"/>
  <c r="U37" i="5"/>
  <c r="U46" i="5" s="1"/>
  <c r="S37" i="5"/>
  <c r="S46" i="5" s="1"/>
  <c r="X37" i="5"/>
  <c r="X46" i="5" s="1"/>
  <c r="M37" i="5"/>
  <c r="M46" i="5" s="1"/>
  <c r="K37" i="5"/>
  <c r="K46" i="5" s="1"/>
  <c r="P37" i="5"/>
  <c r="P46" i="5" s="1"/>
  <c r="E37" i="5"/>
  <c r="E46" i="5" s="1"/>
  <c r="H37" i="5"/>
  <c r="H46" i="5" s="1"/>
  <c r="L37" i="5"/>
  <c r="L46" i="5" s="1"/>
  <c r="Y37" i="5"/>
  <c r="Y46" i="5" s="1"/>
  <c r="N37" i="5"/>
  <c r="N46" i="5" s="1"/>
  <c r="Q37" i="5"/>
  <c r="Q46" i="5" s="1"/>
  <c r="F37" i="5"/>
  <c r="F46" i="5" s="1"/>
  <c r="D37" i="5"/>
  <c r="D46" i="5" s="1"/>
  <c r="Y25" i="5"/>
  <c r="Y26" i="5" s="1"/>
  <c r="S25" i="5"/>
  <c r="S26" i="5" s="1"/>
  <c r="F25" i="5"/>
  <c r="F26" i="5" s="1"/>
  <c r="A38" i="5"/>
  <c r="O25" i="5"/>
  <c r="O26" i="5" s="1"/>
  <c r="S38" i="5" l="1"/>
  <c r="S47" i="5" s="1"/>
  <c r="S48" i="5" s="1"/>
  <c r="X38" i="5"/>
  <c r="X47" i="5" s="1"/>
  <c r="X48" i="5" s="1"/>
  <c r="U38" i="5"/>
  <c r="U47" i="5" s="1"/>
  <c r="U48" i="5" s="1"/>
  <c r="D38" i="5"/>
  <c r="D47" i="5" s="1"/>
  <c r="D48" i="5" s="1"/>
  <c r="H38" i="5"/>
  <c r="H47" i="5" s="1"/>
  <c r="H48" i="5" s="1"/>
  <c r="V38" i="5"/>
  <c r="V47" i="5" s="1"/>
  <c r="V48" i="5" s="1"/>
  <c r="L38" i="5"/>
  <c r="L47" i="5" s="1"/>
  <c r="L48" i="5" s="1"/>
  <c r="T38" i="5"/>
  <c r="T47" i="5" s="1"/>
  <c r="T48" i="5" s="1"/>
  <c r="AA38" i="5"/>
  <c r="AA47" i="5" s="1"/>
  <c r="AA48" i="5" s="1"/>
  <c r="K38" i="5"/>
  <c r="K47" i="5" s="1"/>
  <c r="K48" i="5" s="1"/>
  <c r="P38" i="5"/>
  <c r="P47" i="5" s="1"/>
  <c r="P48" i="5" s="1"/>
  <c r="M38" i="5"/>
  <c r="M47" i="5" s="1"/>
  <c r="M48" i="5" s="1"/>
  <c r="E38" i="5"/>
  <c r="E47" i="5" s="1"/>
  <c r="E48" i="5" s="1"/>
  <c r="F38" i="5"/>
  <c r="F47" i="5" s="1"/>
  <c r="F48" i="5" s="1"/>
  <c r="Y38" i="5"/>
  <c r="Y47" i="5" s="1"/>
  <c r="Y48" i="5" s="1"/>
  <c r="N38" i="5"/>
  <c r="N47" i="5" s="1"/>
  <c r="N48" i="5" s="1"/>
  <c r="Z38" i="5"/>
  <c r="Z47" i="5" s="1"/>
  <c r="Z48" i="5" s="1"/>
  <c r="Q38" i="5"/>
  <c r="Q47" i="5" s="1"/>
  <c r="Q48" i="5" s="1"/>
  <c r="R38" i="5"/>
  <c r="R47" i="5" s="1"/>
  <c r="R48" i="5" s="1"/>
  <c r="I38" i="5"/>
  <c r="I47" i="5" s="1"/>
  <c r="I48" i="5" s="1"/>
  <c r="W38" i="5"/>
  <c r="W47" i="5" s="1"/>
  <c r="W48" i="5" s="1"/>
  <c r="J38" i="5"/>
  <c r="J47" i="5" s="1"/>
  <c r="J48" i="5" s="1"/>
  <c r="O38" i="5"/>
  <c r="O47" i="5" s="1"/>
  <c r="O48" i="5" s="1"/>
  <c r="G38" i="5"/>
  <c r="G47" i="5" s="1"/>
  <c r="G48" i="5" s="1"/>
  <c r="D9" i="10" l="1"/>
  <c r="D45" i="2"/>
  <c r="D10" i="10" l="1"/>
  <c r="D13" i="10"/>
  <c r="D14" i="10" l="1"/>
  <c r="N11" i="16" s="1"/>
  <c r="K10" i="19" l="1"/>
  <c r="AJ10"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46A1B096-0FB2-4C7B-84F5-25BBEDFEEEE4}">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757945D0-89AB-40CC-8FDB-9F6B9E7DBB3D}">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F74ED3CB-9FAC-43A0-8224-FFADC89B05D7}">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EE283C2B-DAEB-4090-ACDE-B210A0F028D2}">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E4" authorId="0" shapeId="0" xr:uid="{8AB43E61-D40C-49D7-88B3-F84E6C488D10}">
      <text>
        <r>
          <rPr>
            <b/>
            <sz val="9"/>
            <color indexed="81"/>
            <rFont val="MS P ゴシック"/>
            <family val="3"/>
            <charset val="128"/>
          </rPr>
          <t>横須賀市:</t>
        </r>
        <r>
          <rPr>
            <sz val="9"/>
            <color indexed="81"/>
            <rFont val="MS P ゴシック"/>
            <family val="3"/>
            <charset val="128"/>
          </rPr>
          <t xml:space="preserve">
処遇改善等加算に係る経験年数算定表から算定された年数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I5" authorId="0" shapeId="0" xr:uid="{A89D1A46-BE22-4BE8-89D1-6DA60A764122}">
      <text>
        <r>
          <rPr>
            <sz val="9"/>
            <color indexed="81"/>
            <rFont val="MS P ゴシック"/>
            <family val="3"/>
            <charset val="128"/>
          </rPr>
          <t xml:space="preserve">准看護師、保健師、理学療法士等は「看護師等」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3" authorId="0" shapeId="0" xr:uid="{CC0CC28B-774F-4F79-9973-B96066924A75}">
      <text>
        <r>
          <rPr>
            <sz val="12"/>
            <color indexed="81"/>
            <rFont val="ＭＳ Ｐゴシック"/>
            <family val="3"/>
            <charset val="128"/>
          </rPr>
          <t>加算算定上の「加配人数」を入力</t>
        </r>
        <r>
          <rPr>
            <sz val="10"/>
            <color indexed="81"/>
            <rFont val="ＭＳ Ｐゴシック"/>
            <family val="3"/>
            <charset val="128"/>
          </rPr>
          <t xml:space="preserve">
</t>
        </r>
      </text>
    </comment>
    <comment ref="C34" authorId="0" shapeId="0" xr:uid="{258518FF-B47E-4949-A4B1-8FD4F01CDB7D}">
      <text>
        <r>
          <rPr>
            <sz val="12"/>
            <color indexed="81"/>
            <rFont val="MS P ゴシック"/>
            <family val="3"/>
            <charset val="128"/>
          </rPr>
          <t>A：配置であること</t>
        </r>
      </text>
    </comment>
    <comment ref="H44" authorId="0" shapeId="0" xr:uid="{8BD53C4F-54DE-4081-8F9C-A0A423D529C2}">
      <text>
        <r>
          <rPr>
            <sz val="11"/>
            <color indexed="81"/>
            <rFont val="MS P ゴシック"/>
            <family val="3"/>
            <charset val="128"/>
          </rPr>
          <t>研修修了者の実人数が算定人数に達していない場合は、実人数が人数Aとなります。</t>
        </r>
      </text>
    </comment>
    <comment ref="H45" authorId="0" shapeId="0" xr:uid="{2C83B5CC-01D0-452E-8583-7849A7B77A88}">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<sst xmlns="http://schemas.openxmlformats.org/spreadsheetml/2006/main" count="1824" uniqueCount="748">
  <si>
    <t>◆適用単価（加算１）</t>
    <rPh sb="1" eb="3">
      <t>テキヨウ</t>
    </rPh>
    <rPh sb="3" eb="5">
      <t>タンカ</t>
    </rPh>
    <rPh sb="6" eb="8">
      <t>カサン</t>
    </rPh>
    <phoneticPr fontId="4"/>
  </si>
  <si>
    <t>◆適用単価（加算２）</t>
    <rPh sb="1" eb="3">
      <t>テキヨウ</t>
    </rPh>
    <rPh sb="3" eb="5">
      <t>タンカ</t>
    </rPh>
    <rPh sb="6" eb="8">
      <t>カサン</t>
    </rPh>
    <phoneticPr fontId="4"/>
  </si>
  <si>
    <t>【通常定員区分】</t>
    <rPh sb="1" eb="3">
      <t>ツウジョウ</t>
    </rPh>
    <rPh sb="3" eb="5">
      <t>テイイン</t>
    </rPh>
    <rPh sb="5" eb="7">
      <t>クブン</t>
    </rPh>
    <phoneticPr fontId="4"/>
  </si>
  <si>
    <t>【その他の区分】</t>
    <rPh sb="3" eb="4">
      <t>ホカ</t>
    </rPh>
    <rPh sb="5" eb="7">
      <t>クブン</t>
    </rPh>
    <phoneticPr fontId="4"/>
  </si>
  <si>
    <t>【区分があるもの】</t>
    <rPh sb="1" eb="3">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</si>
  <si>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</si>
  <si>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</si>
  <si>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</si>
  <si>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</si>
  <si>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３歳児配置改善</t>
    <rPh sb="1" eb="3">
      <t>サイジ</t>
    </rPh>
    <rPh sb="3" eb="5">
      <t>ハイチ</t>
    </rPh>
    <rPh sb="5" eb="7">
      <t>カイゼン</t>
    </rPh>
    <phoneticPr fontId="6"/>
  </si>
  <si>
    <t>4歳以上児配置改善</t>
    <rPh sb="1" eb="4">
      <t>サイイジョウ</t>
    </rPh>
    <rPh sb="4" eb="5">
      <t>ジ</t>
    </rPh>
    <rPh sb="5" eb="7">
      <t>ハイチ</t>
    </rPh>
    <rPh sb="7" eb="9">
      <t>カイゼン</t>
    </rPh>
    <phoneticPr fontId="6"/>
  </si>
  <si>
    <t>1歳以上児配置改善</t>
    <rPh sb="1" eb="4">
      <t>サイイジョウ</t>
    </rPh>
    <rPh sb="4" eb="5">
      <t>ジ</t>
    </rPh>
    <rPh sb="5" eb="7">
      <t>ハイチ</t>
    </rPh>
    <rPh sb="7" eb="9">
      <t>カイゼン</t>
    </rPh>
    <phoneticPr fontId="6"/>
  </si>
  <si>
    <t>夜間保育</t>
    <rPh sb="0" eb="2">
      <t>ヤカン</t>
    </rPh>
    <rPh sb="2" eb="4">
      <t>ホイク</t>
    </rPh>
    <phoneticPr fontId="6"/>
  </si>
  <si>
    <t>チーム保育推進</t>
    <rPh sb="3" eb="5">
      <t>ホイク</t>
    </rPh>
    <rPh sb="5" eb="7">
      <t>スイシン</t>
    </rPh>
    <phoneticPr fontId="6"/>
  </si>
  <si>
    <t>休日保育加算</t>
    <rPh sb="0" eb="2">
      <t>キュウジツ</t>
    </rPh>
    <rPh sb="2" eb="4">
      <t>ホイク</t>
    </rPh>
    <rPh sb="4" eb="6">
      <t>カサン</t>
    </rPh>
    <phoneticPr fontId="2"/>
  </si>
  <si>
    <t>休日保育加算</t>
    <rPh sb="0" eb="2">
      <t>キュウジツ</t>
    </rPh>
    <rPh sb="2" eb="4">
      <t>ホイク</t>
    </rPh>
    <rPh sb="4" eb="6">
      <t>カサン</t>
    </rPh>
    <phoneticPr fontId="4"/>
  </si>
  <si>
    <t>療育支援加算</t>
    <rPh sb="0" eb="2">
      <t>リョウイク</t>
    </rPh>
    <rPh sb="2" eb="4">
      <t>シエン</t>
    </rPh>
    <rPh sb="4" eb="6">
      <t>カサン</t>
    </rPh>
    <phoneticPr fontId="4"/>
  </si>
  <si>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</si>
  <si>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</si>
  <si>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</si>
  <si>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</si>
  <si>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</si>
  <si>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</si>
  <si>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</si>
  <si>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</si>
  <si>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４歳以上児</t>
    <rPh sb="1" eb="2">
      <t>サイ</t>
    </rPh>
    <rPh sb="2" eb="4">
      <t>イジョウ</t>
    </rPh>
    <rPh sb="4" eb="5">
      <t>ジ</t>
    </rPh>
    <phoneticPr fontId="6"/>
  </si>
  <si>
    <t>A</t>
    <phoneticPr fontId="6"/>
  </si>
  <si>
    <t>対象外</t>
    <rPh sb="0" eb="3">
      <t>タイショウガイ</t>
    </rPh>
    <phoneticPr fontId="4"/>
  </si>
  <si>
    <t>３歳児</t>
    <rPh sb="1" eb="3">
      <t>サイジ</t>
    </rPh>
    <phoneticPr fontId="6"/>
  </si>
  <si>
    <t>B</t>
    <phoneticPr fontId="6"/>
  </si>
  <si>
    <t>～210人</t>
    <rPh sb="4" eb="5">
      <t>ヒト</t>
    </rPh>
    <phoneticPr fontId="4"/>
  </si>
  <si>
    <t>Ａ</t>
    <phoneticPr fontId="4"/>
  </si>
  <si>
    <t>配置(A)</t>
    <rPh sb="0" eb="2">
      <t>ハイチ</t>
    </rPh>
    <phoneticPr fontId="4"/>
  </si>
  <si>
    <t>１、２歳児</t>
    <rPh sb="3" eb="5">
      <t>サイジ</t>
    </rPh>
    <phoneticPr fontId="6"/>
  </si>
  <si>
    <t>C</t>
    <phoneticPr fontId="6"/>
  </si>
  <si>
    <t>211人～279人</t>
    <rPh sb="3" eb="4">
      <t>ヒト</t>
    </rPh>
    <rPh sb="8" eb="9">
      <t>ヒト</t>
    </rPh>
    <phoneticPr fontId="4"/>
  </si>
  <si>
    <t>B</t>
    <phoneticPr fontId="4"/>
  </si>
  <si>
    <t>兼務(B)</t>
    <rPh sb="0" eb="2">
      <t>ケンム</t>
    </rPh>
    <phoneticPr fontId="4"/>
  </si>
  <si>
    <t>乳児</t>
    <rPh sb="0" eb="2">
      <t>ニュウジ</t>
    </rPh>
    <phoneticPr fontId="6"/>
  </si>
  <si>
    <t>D</t>
    <phoneticPr fontId="6"/>
  </si>
  <si>
    <t>280人～349人</t>
    <rPh sb="3" eb="4">
      <t>ヒト</t>
    </rPh>
    <rPh sb="8" eb="9">
      <t>ヒト</t>
    </rPh>
    <phoneticPr fontId="4"/>
  </si>
  <si>
    <t>嘱託(C)</t>
    <rPh sb="0" eb="2">
      <t>ショクタク</t>
    </rPh>
    <phoneticPr fontId="4"/>
  </si>
  <si>
    <t>20人</t>
    <rPh sb="2" eb="3">
      <t>ヒト</t>
    </rPh>
    <phoneticPr fontId="6"/>
  </si>
  <si>
    <t>350人～419人</t>
    <rPh sb="3" eb="4">
      <t>ヒト</t>
    </rPh>
    <rPh sb="8" eb="9">
      <t>ヒト</t>
    </rPh>
    <phoneticPr fontId="4"/>
  </si>
  <si>
    <t>420人～489人</t>
    <rPh sb="3" eb="4">
      <t>ヒト</t>
    </rPh>
    <rPh sb="8" eb="9">
      <t>ヒト</t>
    </rPh>
    <phoneticPr fontId="4"/>
  </si>
  <si>
    <t>【区分なし】</t>
    <rPh sb="1" eb="3">
      <t>クブン</t>
    </rPh>
    <phoneticPr fontId="4"/>
  </si>
  <si>
    <t>490人～559人</t>
    <rPh sb="3" eb="4">
      <t>ヒト</t>
    </rPh>
    <rPh sb="8" eb="9">
      <t>ヒト</t>
    </rPh>
    <phoneticPr fontId="4"/>
  </si>
  <si>
    <t>560人～629人</t>
    <rPh sb="3" eb="4">
      <t>ヒト</t>
    </rPh>
    <rPh sb="8" eb="9">
      <t>ヒト</t>
    </rPh>
    <phoneticPr fontId="4"/>
  </si>
  <si>
    <t>主任保育士専任</t>
    <rPh sb="0" eb="2">
      <t>シュニン</t>
    </rPh>
    <rPh sb="2" eb="5">
      <t>ホイクシ</t>
    </rPh>
    <rPh sb="5" eb="7">
      <t>センニン</t>
    </rPh>
    <phoneticPr fontId="4"/>
  </si>
  <si>
    <t>21人から25人まで</t>
    <phoneticPr fontId="4"/>
  </si>
  <si>
    <t>630人～699人</t>
    <rPh sb="3" eb="4">
      <t>ヒト</t>
    </rPh>
    <phoneticPr fontId="4"/>
  </si>
  <si>
    <t>事務職員雇上費</t>
    <rPh sb="0" eb="2">
      <t>ジム</t>
    </rPh>
    <rPh sb="2" eb="4">
      <t>ショクイン</t>
    </rPh>
    <rPh sb="4" eb="5">
      <t>ヤトイ</t>
    </rPh>
    <rPh sb="5" eb="6">
      <t>ア</t>
    </rPh>
    <rPh sb="6" eb="7">
      <t>ヒ</t>
    </rPh>
    <phoneticPr fontId="4"/>
  </si>
  <si>
    <t>700人～769人</t>
    <phoneticPr fontId="4"/>
  </si>
  <si>
    <t>処遇改善等加算(人数A)</t>
    <rPh sb="0" eb="2">
      <t>ショグウ</t>
    </rPh>
    <rPh sb="2" eb="4">
      <t>カイゼン</t>
    </rPh>
    <rPh sb="4" eb="5">
      <t>トウ</t>
    </rPh>
    <rPh sb="5" eb="7">
      <t>カサン</t>
    </rPh>
    <rPh sb="8" eb="10">
      <t>ニンズウ</t>
    </rPh>
    <phoneticPr fontId="4"/>
  </si>
  <si>
    <t>処遇改善等加算(人数B)</t>
    <rPh sb="0" eb="2">
      <t>ショグウ</t>
    </rPh>
    <rPh sb="2" eb="4">
      <t>カイゼン</t>
    </rPh>
    <rPh sb="4" eb="5">
      <t>トウ</t>
    </rPh>
    <rPh sb="5" eb="7">
      <t>カサン</t>
    </rPh>
    <rPh sb="8" eb="10">
      <t>ニンズウ</t>
    </rPh>
    <phoneticPr fontId="4"/>
  </si>
  <si>
    <t>840人～909人</t>
    <phoneticPr fontId="4"/>
  </si>
  <si>
    <t>冷暖房費-その他地域</t>
    <rPh sb="0" eb="3">
      <t>レイダンボウ</t>
    </rPh>
    <rPh sb="3" eb="4">
      <t>ヒ</t>
    </rPh>
    <rPh sb="7" eb="8">
      <t>ホカ</t>
    </rPh>
    <rPh sb="8" eb="10">
      <t>チイキ</t>
    </rPh>
    <phoneticPr fontId="4"/>
  </si>
  <si>
    <t>26人から30人まで</t>
    <phoneticPr fontId="4"/>
  </si>
  <si>
    <t>910人～979人</t>
    <phoneticPr fontId="4"/>
  </si>
  <si>
    <t>施設機能強化推進費</t>
    <rPh sb="0" eb="2">
      <t>シセツ</t>
    </rPh>
    <rPh sb="2" eb="4">
      <t>キノウ</t>
    </rPh>
    <rPh sb="4" eb="6">
      <t>キョウカ</t>
    </rPh>
    <rPh sb="6" eb="8">
      <t>スイシン</t>
    </rPh>
    <rPh sb="8" eb="9">
      <t>ヒ</t>
    </rPh>
    <phoneticPr fontId="4"/>
  </si>
  <si>
    <t>980人～1049人</t>
    <phoneticPr fontId="4"/>
  </si>
  <si>
    <t>第三者評価受審</t>
    <rPh sb="0" eb="3">
      <t>ダイサンシャ</t>
    </rPh>
    <rPh sb="3" eb="5">
      <t>ヒョウカ</t>
    </rPh>
    <rPh sb="5" eb="7">
      <t>ジュシン</t>
    </rPh>
    <phoneticPr fontId="4"/>
  </si>
  <si>
    <t>1050人～</t>
    <phoneticPr fontId="4"/>
  </si>
  <si>
    <t>31人から35人まで</t>
    <phoneticPr fontId="4"/>
  </si>
  <si>
    <t>36人から40人まで</t>
    <phoneticPr fontId="4"/>
  </si>
  <si>
    <t>41人から45人まで</t>
    <phoneticPr fontId="4"/>
  </si>
  <si>
    <t>46人から50人まで</t>
    <phoneticPr fontId="4"/>
  </si>
  <si>
    <t>51人から55人まで</t>
    <phoneticPr fontId="4"/>
  </si>
  <si>
    <t>56人から60人まで</t>
    <phoneticPr fontId="4"/>
  </si>
  <si>
    <t>61人から70人まで</t>
  </si>
  <si>
    <t>71人から80人まで</t>
  </si>
  <si>
    <t>81人から90人まで</t>
  </si>
  <si>
    <t>91人から100人まで</t>
  </si>
  <si>
    <t>101人から110人まで</t>
  </si>
  <si>
    <t>111人から120人まで</t>
  </si>
  <si>
    <t>121人から130人まで</t>
  </si>
  <si>
    <t>131人から140人まで</t>
  </si>
  <si>
    <t>141人から150人まで</t>
  </si>
  <si>
    <t>151人から160人まで</t>
  </si>
  <si>
    <t>161人から170人まで</t>
  </si>
  <si>
    <t>171人以上</t>
    <rPh sb="3" eb="4">
      <t>ヒト</t>
    </rPh>
    <rPh sb="4" eb="6">
      <t>イジョウ</t>
    </rPh>
    <phoneticPr fontId="4"/>
  </si>
  <si>
    <t>平均経験年数</t>
    <rPh sb="0" eb="6">
      <t>ヘイキンケイケンネンスウ</t>
    </rPh>
    <phoneticPr fontId="4"/>
  </si>
  <si>
    <t>分園</t>
    <rPh sb="0" eb="1">
      <t>ブン</t>
    </rPh>
    <rPh sb="1" eb="2">
      <t>ソノ</t>
    </rPh>
    <phoneticPr fontId="4"/>
  </si>
  <si>
    <t>分園なし</t>
    <rPh sb="0" eb="2">
      <t>ブンエン</t>
    </rPh>
    <phoneticPr fontId="4"/>
  </si>
  <si>
    <t>分園あり</t>
    <rPh sb="0" eb="2">
      <t>ブンエン</t>
    </rPh>
    <phoneticPr fontId="4"/>
  </si>
  <si>
    <t>本園の定員</t>
    <rPh sb="0" eb="2">
      <t>ホンエン</t>
    </rPh>
    <rPh sb="3" eb="5">
      <t>テイイン</t>
    </rPh>
    <phoneticPr fontId="4"/>
  </si>
  <si>
    <t>分園の定員</t>
    <rPh sb="0" eb="2">
      <t>ブンエン</t>
    </rPh>
    <rPh sb="3" eb="5">
      <t>テイイン</t>
    </rPh>
    <phoneticPr fontId="4"/>
  </si>
  <si>
    <t>分園の有無</t>
    <rPh sb="0" eb="2">
      <t>ブンエン</t>
    </rPh>
    <rPh sb="3" eb="5">
      <t>ウム</t>
    </rPh>
    <phoneticPr fontId="4"/>
  </si>
  <si>
    <t>定員（全体）</t>
    <rPh sb="0" eb="2">
      <t>テイイン</t>
    </rPh>
    <rPh sb="3" eb="5">
      <t>ゼンタイ</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</si>
  <si>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</si>
  <si>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</si>
  <si>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</si>
  <si>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</si>
  <si>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※「分園あり」を選ばない限り、分園の情報は反映されません。</t>
    <rPh sb="2" eb="4">
      <t>ブンエン</t>
    </rPh>
    <rPh sb="8" eb="9">
      <t>エラ</t>
    </rPh>
    <rPh sb="12" eb="13">
      <t>カギ</t>
    </rPh>
    <rPh sb="15" eb="17">
      <t>ブンエン</t>
    </rPh>
    <rPh sb="18" eb="20">
      <t>ジョウホウ</t>
    </rPh>
    <rPh sb="21" eb="23">
      <t>ハンエイ</t>
    </rPh>
    <phoneticPr fontId="4"/>
  </si>
  <si>
    <t>計</t>
    <rPh sb="0" eb="1">
      <t>ケイ</t>
    </rPh>
    <phoneticPr fontId="4"/>
  </si>
  <si>
    <t>本園</t>
    <rPh sb="0" eb="2">
      <t>ホンエン</t>
    </rPh>
    <phoneticPr fontId="4"/>
  </si>
  <si>
    <t>分園</t>
    <rPh sb="0" eb="2">
      <t>ブンエン</t>
    </rPh>
    <phoneticPr fontId="4"/>
  </si>
  <si>
    <t>３歳児配置改善加算</t>
    <rPh sb="1" eb="3">
      <t>サイジ</t>
    </rPh>
    <rPh sb="3" eb="5">
      <t>ハイチ</t>
    </rPh>
    <rPh sb="5" eb="7">
      <t>カイゼン</t>
    </rPh>
    <rPh sb="7" eb="9">
      <t>カサン</t>
    </rPh>
    <phoneticPr fontId="2"/>
  </si>
  <si>
    <t>４歳以上児配置改善加算</t>
    <rPh sb="1" eb="2">
      <t>サイ</t>
    </rPh>
    <rPh sb="4" eb="5">
      <t>ジ</t>
    </rPh>
    <rPh sb="5" eb="7">
      <t>ハイチ</t>
    </rPh>
    <rPh sb="7" eb="9">
      <t>カイゼン</t>
    </rPh>
    <rPh sb="9" eb="11">
      <t>カサン</t>
    </rPh>
    <phoneticPr fontId="2"/>
  </si>
  <si>
    <t>１歳児配置改善加算</t>
    <rPh sb="1" eb="3">
      <t>サイジ</t>
    </rPh>
    <rPh sb="3" eb="5">
      <t>ハイチ</t>
    </rPh>
    <rPh sb="5" eb="7">
      <t>カイゼン</t>
    </rPh>
    <rPh sb="7" eb="9">
      <t>カサン</t>
    </rPh>
    <phoneticPr fontId="2"/>
  </si>
  <si>
    <t>主任保育士専任加算</t>
    <rPh sb="0" eb="2">
      <t>シュニン</t>
    </rPh>
    <rPh sb="2" eb="5">
      <t>ホイクシ</t>
    </rPh>
    <rPh sb="5" eb="7">
      <t>センニン</t>
    </rPh>
    <rPh sb="7" eb="9">
      <t>カサン</t>
    </rPh>
    <phoneticPr fontId="2"/>
  </si>
  <si>
    <t>事務職員雇上費加算</t>
    <rPh sb="0" eb="2">
      <t>ジム</t>
    </rPh>
    <rPh sb="2" eb="4">
      <t>ショクイン</t>
    </rPh>
    <rPh sb="4" eb="5">
      <t>ヤト</t>
    </rPh>
    <rPh sb="5" eb="6">
      <t>ア</t>
    </rPh>
    <rPh sb="6" eb="7">
      <t>ヒ</t>
    </rPh>
    <rPh sb="7" eb="9">
      <t>カサン</t>
    </rPh>
    <phoneticPr fontId="2"/>
  </si>
  <si>
    <t>チーム保育推進加算</t>
    <rPh sb="3" eb="5">
      <t>ホイク</t>
    </rPh>
    <rPh sb="5" eb="7">
      <t>スイシン</t>
    </rPh>
    <rPh sb="7" eb="9">
      <t>カサン</t>
    </rPh>
    <phoneticPr fontId="2"/>
  </si>
  <si>
    <t>●</t>
    <phoneticPr fontId="4"/>
  </si>
  <si>
    <t>園合計</t>
    <rPh sb="0" eb="1">
      <t>ソノ</t>
    </rPh>
    <rPh sb="1" eb="3">
      <t>ゴウケイ</t>
    </rPh>
    <phoneticPr fontId="4"/>
  </si>
  <si>
    <t>施設長を配置していない場合の調整（減算）</t>
    <rPh sb="0" eb="3">
      <t>シセツチョウ</t>
    </rPh>
    <rPh sb="4" eb="6">
      <t>ハイチ</t>
    </rPh>
    <rPh sb="11" eb="13">
      <t>バアイ</t>
    </rPh>
    <rPh sb="14" eb="16">
      <t>チョウセイ</t>
    </rPh>
    <rPh sb="17" eb="19">
      <t>ゲンサン</t>
    </rPh>
    <phoneticPr fontId="2"/>
  </si>
  <si>
    <t>加算一般</t>
    <rPh sb="0" eb="2">
      <t>カサン</t>
    </rPh>
    <rPh sb="2" eb="4">
      <t>イッパン</t>
    </rPh>
    <phoneticPr fontId="4"/>
  </si>
  <si>
    <t>療育支援</t>
    <rPh sb="0" eb="4">
      <t>リョウイクシエン</t>
    </rPh>
    <phoneticPr fontId="4"/>
  </si>
  <si>
    <t>栄養管理</t>
    <rPh sb="0" eb="4">
      <t>エイヨウカンリ</t>
    </rPh>
    <phoneticPr fontId="4"/>
  </si>
  <si>
    <t>A(特別児童扶養手当支給対象児童受入）</t>
    <rPh sb="2" eb="4">
      <t>トクベツ</t>
    </rPh>
    <rPh sb="4" eb="6">
      <t>ジドウ</t>
    </rPh>
    <rPh sb="6" eb="10">
      <t>フヨウテアテ</t>
    </rPh>
    <rPh sb="10" eb="16">
      <t>シキュウタイショウジドウ</t>
    </rPh>
    <rPh sb="16" eb="17">
      <t>ウ</t>
    </rPh>
    <rPh sb="17" eb="18">
      <t>イ</t>
    </rPh>
    <phoneticPr fontId="4"/>
  </si>
  <si>
    <t>B(それ以外の障害児受入）</t>
    <rPh sb="4" eb="6">
      <t>イガイ</t>
    </rPh>
    <rPh sb="7" eb="11">
      <t>ショウガイジウ</t>
    </rPh>
    <rPh sb="11" eb="12">
      <t>イ</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</si>
  <si>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</si>
  <si>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</si>
  <si>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</si>
  <si>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</si>
  <si>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夜間保育加算</t>
    <rPh sb="0" eb="2">
      <t>ヤカン</t>
    </rPh>
    <rPh sb="2" eb="4">
      <t>ホイク</t>
    </rPh>
    <rPh sb="4" eb="6">
      <t>カサン</t>
    </rPh>
    <phoneticPr fontId="2"/>
  </si>
  <si>
    <t>療育支援加算</t>
    <rPh sb="0" eb="6">
      <t>リョウイクシエンカサン</t>
    </rPh>
    <phoneticPr fontId="2"/>
  </si>
  <si>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</si>
  <si>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</si>
  <si>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</si>
  <si>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</si>
  <si>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</si>
  <si>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</si>
  <si>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A</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</si>
  <si>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</si>
  <si>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</si>
  <si>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</si>
  <si>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</si>
  <si>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処遇改善等加算（本園/標準時間）単価</t>
    <rPh sb="0" eb="7">
      <t>ショグウカイゼントウカサン</t>
    </rPh>
    <rPh sb="11" eb="15">
      <t>ヒョウジュンジカン</t>
    </rPh>
    <rPh sb="16" eb="18">
      <t>タンカ</t>
    </rPh>
    <phoneticPr fontId="4"/>
  </si>
  <si>
    <t>処遇改善等加算（本園/短時間）単価</t>
    <rPh sb="0" eb="5">
      <t>ショグウカイゼントウ</t>
    </rPh>
    <rPh sb="5" eb="7">
      <t>カサン</t>
    </rPh>
    <rPh sb="8" eb="10">
      <t>ホンエン</t>
    </rPh>
    <rPh sb="11" eb="14">
      <t>タンジカン</t>
    </rPh>
    <rPh sb="15" eb="17">
      <t>タンカ</t>
    </rPh>
    <phoneticPr fontId="4"/>
  </si>
  <si>
    <t>処遇改善等加算（分園/標準時間）単価</t>
    <rPh sb="0" eb="7">
      <t>ショグウカイゼントウカサン</t>
    </rPh>
    <rPh sb="11" eb="15">
      <t>ヒョウジュンジカン</t>
    </rPh>
    <rPh sb="16" eb="18">
      <t>タンカ</t>
    </rPh>
    <phoneticPr fontId="4"/>
  </si>
  <si>
    <t>処遇改善等加算（分園/短時間）単価</t>
    <rPh sb="0" eb="5">
      <t>ショグウカイゼントウ</t>
    </rPh>
    <rPh sb="5" eb="7">
      <t>カサン</t>
    </rPh>
    <rPh sb="11" eb="14">
      <t>タンジカン</t>
    </rPh>
    <rPh sb="15" eb="17">
      <t>タンカ</t>
    </rPh>
    <phoneticPr fontId="4"/>
  </si>
  <si>
    <t>3歳児配置改善加算単価</t>
    <rPh sb="1" eb="3">
      <t>サイジ</t>
    </rPh>
    <rPh sb="3" eb="9">
      <t>ハイチカイゼンカサン</t>
    </rPh>
    <rPh sb="9" eb="11">
      <t>タンカ</t>
    </rPh>
    <phoneticPr fontId="4"/>
  </si>
  <si>
    <t>1歳児配置改善加算単価</t>
    <rPh sb="1" eb="3">
      <t>サイジ</t>
    </rPh>
    <rPh sb="3" eb="9">
      <t>ハイチカイゼンカサン</t>
    </rPh>
    <rPh sb="9" eb="11">
      <t>タンカ</t>
    </rPh>
    <phoneticPr fontId="4"/>
  </si>
  <si>
    <t>4歳以上児配置改善加算単価</t>
    <rPh sb="1" eb="4">
      <t>サイイジョウ</t>
    </rPh>
    <rPh sb="4" eb="5">
      <t>ジ</t>
    </rPh>
    <rPh sb="5" eb="7">
      <t>ハイチ</t>
    </rPh>
    <rPh sb="7" eb="9">
      <t>カイゼン</t>
    </rPh>
    <rPh sb="9" eb="11">
      <t>カサン</t>
    </rPh>
    <rPh sb="11" eb="13">
      <t>タンカ</t>
    </rPh>
    <phoneticPr fontId="4"/>
  </si>
  <si>
    <t>休日保育</t>
    <rPh sb="0" eb="4">
      <t>キュウジツホイク</t>
    </rPh>
    <phoneticPr fontId="4"/>
  </si>
  <si>
    <t>～210人</t>
  </si>
  <si>
    <t>211人～279人</t>
  </si>
  <si>
    <t>280人～349人</t>
  </si>
  <si>
    <t>350人～419人</t>
  </si>
  <si>
    <t>420人～489人</t>
  </si>
  <si>
    <t>490人～559人</t>
  </si>
  <si>
    <t>560人～629人</t>
  </si>
  <si>
    <t>630人～699人</t>
  </si>
  <si>
    <t>700人～769人</t>
  </si>
  <si>
    <t>770人～839人</t>
  </si>
  <si>
    <t>840人～909人</t>
  </si>
  <si>
    <t>910人～979人</t>
  </si>
  <si>
    <t>980人～1049人</t>
  </si>
  <si>
    <t>1050人～</t>
  </si>
  <si>
    <t>休日保育加算単価</t>
    <rPh sb="0" eb="8">
      <t>キュウジツホイクカサンタンカ</t>
    </rPh>
    <phoneticPr fontId="4"/>
  </si>
  <si>
    <t>770人～839人</t>
    <phoneticPr fontId="4"/>
  </si>
  <si>
    <t>夜間保育加算単価</t>
    <rPh sb="0" eb="6">
      <t>ヤカンホイクカサン</t>
    </rPh>
    <rPh sb="6" eb="8">
      <t>タンカ</t>
    </rPh>
    <phoneticPr fontId="4"/>
  </si>
  <si>
    <t>チーム保育推進加算単価</t>
    <rPh sb="3" eb="5">
      <t>ホイク</t>
    </rPh>
    <rPh sb="5" eb="7">
      <t>スイシン</t>
    </rPh>
    <rPh sb="7" eb="9">
      <t>カサン</t>
    </rPh>
    <rPh sb="9" eb="11">
      <t>タンカ</t>
    </rPh>
    <phoneticPr fontId="4"/>
  </si>
  <si>
    <t>分園の調整</t>
    <rPh sb="0" eb="2">
      <t>ブンエン</t>
    </rPh>
    <rPh sb="3" eb="5">
      <t>チョウセイ</t>
    </rPh>
    <phoneticPr fontId="4"/>
  </si>
  <si>
    <t>施設長未設置</t>
    <rPh sb="0" eb="2">
      <t>シセツ</t>
    </rPh>
    <rPh sb="2" eb="3">
      <t>オサ</t>
    </rPh>
    <rPh sb="3" eb="6">
      <t>ミセッチ</t>
    </rPh>
    <phoneticPr fontId="6"/>
  </si>
  <si>
    <t>主任保育士専任加算単価</t>
    <rPh sb="0" eb="9">
      <t>シュニンホイクシセンニンカサン</t>
    </rPh>
    <rPh sb="9" eb="11">
      <t>タンカ</t>
    </rPh>
    <phoneticPr fontId="4"/>
  </si>
  <si>
    <t>事務職員雇上費加算単価</t>
    <rPh sb="9" eb="11">
      <t>タンカ</t>
    </rPh>
    <phoneticPr fontId="4"/>
  </si>
  <si>
    <t>療育支援加算単価</t>
    <rPh sb="0" eb="6">
      <t>リョウイクシエンカサン</t>
    </rPh>
    <rPh sb="6" eb="8">
      <t>タンカ</t>
    </rPh>
    <phoneticPr fontId="2"/>
  </si>
  <si>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</si>
  <si>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</si>
  <si>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</si>
  <si>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</si>
  <si>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</si>
  <si>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</si>
  <si>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</si>
  <si>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</si>
  <si>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</si>
  <si>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</si>
  <si>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</si>
  <si>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</si>
  <si>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チーム保育</t>
    <rPh sb="3" eb="5">
      <t>ホイク</t>
    </rPh>
    <phoneticPr fontId="4"/>
  </si>
  <si>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</si>
  <si>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</si>
  <si>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</si>
  <si>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</si>
  <si>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</si>
  <si>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</si>
  <si>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</si>
  <si>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</si>
  <si>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施設長を設置していない場合の調整（本園）</t>
    <rPh sb="0" eb="2">
      <t>シセツ</t>
    </rPh>
    <rPh sb="2" eb="3">
      <t>オサ</t>
    </rPh>
    <rPh sb="4" eb="6">
      <t>セッチ</t>
    </rPh>
    <rPh sb="11" eb="13">
      <t>バアイ</t>
    </rPh>
    <rPh sb="14" eb="16">
      <t>チョウセイ</t>
    </rPh>
    <rPh sb="17" eb="18">
      <t>ホン</t>
    </rPh>
    <rPh sb="18" eb="19">
      <t>エン</t>
    </rPh>
    <phoneticPr fontId="4"/>
  </si>
  <si>
    <t>施設長を設置していない場合の調整（分園）</t>
    <rPh sb="0" eb="2">
      <t>シセツ</t>
    </rPh>
    <rPh sb="2" eb="3">
      <t>オサ</t>
    </rPh>
    <rPh sb="4" eb="6">
      <t>セッチ</t>
    </rPh>
    <rPh sb="11" eb="13">
      <t>バアイ</t>
    </rPh>
    <rPh sb="14" eb="16">
      <t>チョウセイ</t>
    </rPh>
    <rPh sb="17" eb="19">
      <t>ブンエン</t>
    </rPh>
    <phoneticPr fontId="4"/>
  </si>
  <si>
    <t>【保育所用】処遇改善等加算区分1・2加算額見込み計算表</t>
    <rPh sb="1" eb="5">
      <t>ホイクショヨウ</t>
    </rPh>
    <rPh sb="6" eb="13">
      <t>ショグウカイゼントウカサン</t>
    </rPh>
    <phoneticPr fontId="4"/>
  </si>
  <si>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</si>
  <si>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</si>
  <si>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</si>
  <si>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</si>
  <si>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</si>
  <si>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</si>
  <si>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</si>
  <si>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</si>
  <si>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</si>
  <si>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</si>
  <si>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</si>
  <si>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</si>
  <si>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</si>
  <si>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</si>
  <si>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</si>
  <si>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</si>
  <si>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</si>
  <si>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</si>
  <si>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</si>
  <si>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</si>
  <si>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</si>
  <si>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加算率(a)</t>
    <rPh sb="0" eb="2">
      <t>カサン</t>
    </rPh>
    <rPh sb="2" eb="3">
      <t>リツ</t>
    </rPh>
    <phoneticPr fontId="4"/>
  </si>
  <si>
    <t>加算率(b)</t>
    <rPh sb="0" eb="2">
      <t>カサン</t>
    </rPh>
    <rPh sb="2" eb="3">
      <t>リツ</t>
    </rPh>
    <phoneticPr fontId="4"/>
  </si>
  <si>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</si>
  <si>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</si>
  <si>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</si>
  <si>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</si>
  <si>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</si>
  <si>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</si>
  <si>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</si>
  <si>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</si>
  <si>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</si>
  <si>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</si>
  <si>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</si>
  <si>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</si>
  <si>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</si>
  <si>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</si>
  <si>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</si>
  <si>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</si>
  <si>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</si>
  <si>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</si>
  <si>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</si>
  <si>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</si>
  <si>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</si>
  <si>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</si>
  <si>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</si>
  <si>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</si>
  <si>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</si>
  <si>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</si>
  <si>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</si>
  <si>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平均年齢別児童数計算表（保育所）</t>
    <rPh sb="0" eb="2">
      <t>ヘイキン</t>
    </rPh>
    <rPh sb="2" eb="5">
      <t>ネンレイベツ</t>
    </rPh>
    <rPh sb="5" eb="8">
      <t>ジドウスウ</t>
    </rPh>
    <rPh sb="8" eb="11">
      <t>ケイサンヒョウ</t>
    </rPh>
    <rPh sb="12" eb="14">
      <t>ホイク</t>
    </rPh>
    <rPh sb="14" eb="15">
      <t>ショ</t>
    </rPh>
    <phoneticPr fontId="4"/>
  </si>
  <si>
    <t>平均年齢別児童数計算表（保育所／分園）</t>
    <rPh sb="0" eb="2">
      <t>ヘイキン</t>
    </rPh>
    <rPh sb="2" eb="5">
      <t>ネンレイベツ</t>
    </rPh>
    <rPh sb="5" eb="8">
      <t>ジドウスウ</t>
    </rPh>
    <rPh sb="8" eb="11">
      <t>ケイサンヒョウ</t>
    </rPh>
    <rPh sb="12" eb="14">
      <t>ホイク</t>
    </rPh>
    <rPh sb="14" eb="15">
      <t>ショ</t>
    </rPh>
    <rPh sb="16" eb="18">
      <t>ブンエン</t>
    </rPh>
    <phoneticPr fontId="4"/>
  </si>
  <si>
    <t>処遇改善等加算区分３　加算算定対象人数計算表（保育所）</t>
    <rPh sb="0" eb="2">
      <t>ショグウ</t>
    </rPh>
    <rPh sb="2" eb="5">
      <t>カイゼンナド</t>
    </rPh>
    <rPh sb="5" eb="7">
      <t>カサン</t>
    </rPh>
    <rPh sb="7" eb="9">
      <t>クブン</t>
    </rPh>
    <rPh sb="11" eb="13">
      <t>カサン</t>
    </rPh>
    <rPh sb="13" eb="15">
      <t>サンテイ</t>
    </rPh>
    <rPh sb="15" eb="17">
      <t>タイショウ</t>
    </rPh>
    <rPh sb="17" eb="19">
      <t>ニンズウ</t>
    </rPh>
    <rPh sb="19" eb="21">
      <t>ケイサン</t>
    </rPh>
    <rPh sb="21" eb="22">
      <t>ヒョウ</t>
    </rPh>
    <rPh sb="22" eb="24">
      <t>ケイサン</t>
    </rPh>
    <rPh sb="24" eb="25">
      <t>オモテホイクショ</t>
    </rPh>
    <phoneticPr fontId="4"/>
  </si>
  <si>
    <t>0．基礎情報</t>
    <rPh sb="2" eb="4">
      <t>キソ</t>
    </rPh>
    <rPh sb="4" eb="6">
      <t>ジョウホウ</t>
    </rPh>
    <phoneticPr fontId="4"/>
  </si>
  <si>
    <t>選択項目</t>
    <rPh sb="0" eb="2">
      <t>センタク</t>
    </rPh>
    <rPh sb="2" eb="4">
      <t>コウモク</t>
    </rPh>
    <phoneticPr fontId="4"/>
  </si>
  <si>
    <t>入力項目</t>
    <rPh sb="0" eb="2">
      <t>ニュウリョク</t>
    </rPh>
    <rPh sb="2" eb="4">
      <t>コウモク</t>
    </rPh>
    <phoneticPr fontId="4"/>
  </si>
  <si>
    <t>本園分を
記入</t>
    <rPh sb="0" eb="1">
      <t>ホン</t>
    </rPh>
    <rPh sb="1" eb="2">
      <t>エン</t>
    </rPh>
    <rPh sb="2" eb="3">
      <t>ブン</t>
    </rPh>
    <rPh sb="5" eb="7">
      <t>キニュウ</t>
    </rPh>
    <phoneticPr fontId="4"/>
  </si>
  <si>
    <t>利用定員数</t>
    <rPh sb="0" eb="2">
      <t>リヨウ</t>
    </rPh>
    <rPh sb="2" eb="4">
      <t>テイイン</t>
    </rPh>
    <rPh sb="4" eb="5">
      <t>スウ</t>
    </rPh>
    <phoneticPr fontId="4"/>
  </si>
  <si>
    <t>年齢別児童数</t>
    <rPh sb="0" eb="3">
      <t>ネンレイベツ</t>
    </rPh>
    <rPh sb="3" eb="6">
      <t>ジドウスウ</t>
    </rPh>
    <phoneticPr fontId="4"/>
  </si>
  <si>
    <t>４歳児以上児</t>
    <rPh sb="1" eb="3">
      <t>サイジ</t>
    </rPh>
    <rPh sb="3" eb="5">
      <t>イジョウ</t>
    </rPh>
    <rPh sb="5" eb="6">
      <t>ジ</t>
    </rPh>
    <phoneticPr fontId="4"/>
  </si>
  <si>
    <t>３歳児</t>
    <rPh sb="1" eb="2">
      <t>サイ</t>
    </rPh>
    <rPh sb="2" eb="3">
      <t>ジ</t>
    </rPh>
    <phoneticPr fontId="4"/>
  </si>
  <si>
    <t>１，２歳児</t>
    <rPh sb="3" eb="5">
      <t>サイジ</t>
    </rPh>
    <phoneticPr fontId="4"/>
  </si>
  <si>
    <t>　うち１歳児</t>
    <rPh sb="4" eb="6">
      <t>サイジ</t>
    </rPh>
    <phoneticPr fontId="4"/>
  </si>
  <si>
    <t>※</t>
    <phoneticPr fontId="4"/>
  </si>
  <si>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4"/>
  </si>
  <si>
    <t>１．加算対象人数の基礎となる職員数（人）</t>
    <rPh sb="2" eb="4">
      <t>カサン</t>
    </rPh>
    <rPh sb="4" eb="6">
      <t>タイショウ</t>
    </rPh>
    <rPh sb="6" eb="8">
      <t>ニンズウ</t>
    </rPh>
    <rPh sb="9" eb="11">
      <t>キソ</t>
    </rPh>
    <rPh sb="14" eb="17">
      <t>ショクインスウ</t>
    </rPh>
    <rPh sb="18" eb="19">
      <t>ニン</t>
    </rPh>
    <phoneticPr fontId="4"/>
  </si>
  <si>
    <t>本園分</t>
    <rPh sb="0" eb="1">
      <t>ホン</t>
    </rPh>
    <rPh sb="1" eb="2">
      <t>エン</t>
    </rPh>
    <rPh sb="2" eb="3">
      <t>ブン</t>
    </rPh>
    <phoneticPr fontId="4"/>
  </si>
  <si>
    <t>選択
項目</t>
    <rPh sb="0" eb="2">
      <t>センタク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</si>
  <si>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</si>
  <si>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</si>
  <si>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</si>
  <si>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t>4歳以上児</t>
    <rPh sb="1" eb="4">
      <t>サイイジョウ</t>
    </rPh>
    <rPh sb="2" eb="4">
      <t>イジョウ</t>
    </rPh>
    <rPh sb="4" eb="5">
      <t>ジ</t>
    </rPh>
    <phoneticPr fontId="4"/>
  </si>
  <si>
    <t xml:space="preserve">  4歳以上児配置改善加算</t>
    <rPh sb="4" eb="6">
      <t>イジョウ</t>
    </rPh>
    <phoneticPr fontId="4"/>
  </si>
  <si>
    <t>3歳児</t>
    <rPh sb="1" eb="3">
      <t>サイジ</t>
    </rPh>
    <phoneticPr fontId="4"/>
  </si>
  <si>
    <t xml:space="preserve">  3歳児配置改善加算</t>
    <rPh sb="3" eb="5">
      <t>サイジ</t>
    </rPh>
    <rPh sb="5" eb="7">
      <t>ハイチ</t>
    </rPh>
    <rPh sb="7" eb="9">
      <t>カイゼン</t>
    </rPh>
    <rPh sb="9" eb="11">
      <t>カサン</t>
    </rPh>
    <phoneticPr fontId="4"/>
  </si>
  <si>
    <t xml:space="preserve">  1歳児配置改善加算</t>
    <rPh sb="3" eb="5">
      <t>サイジ</t>
    </rPh>
    <rPh sb="5" eb="7">
      <t>ハイチ</t>
    </rPh>
    <rPh sb="7" eb="9">
      <t>カイゼン</t>
    </rPh>
    <rPh sb="9" eb="11">
      <t>カサン</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</si>
  <si>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</si>
  <si>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</si>
  <si>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r>
      <t>保育標準時間認定の</t>
    </r>
    <r>
      <rPr>
        <sz val="11"/>
        <rFont val="HG丸ｺﾞｼｯｸM-PRO"/>
        <family val="3"/>
        <charset val="128"/>
      </rPr>
      <t>子ども</t>
    </r>
    <rPh sb="0" eb="2">
      <t>ホイク</t>
    </rPh>
    <rPh sb="2" eb="4">
      <t>ヒョウジュン</t>
    </rPh>
    <rPh sb="4" eb="6">
      <t>ジカン</t>
    </rPh>
    <rPh sb="6" eb="8">
      <t>ニンテイ</t>
    </rPh>
    <rPh sb="9" eb="10">
      <t>コ</t>
    </rPh>
    <phoneticPr fontId="4"/>
  </si>
  <si>
    <t>ｃ</t>
    <phoneticPr fontId="4"/>
  </si>
  <si>
    <t>主任保育士専任加算</t>
    <rPh sb="0" eb="2">
      <t>シュニン</t>
    </rPh>
    <rPh sb="2" eb="5">
      <t>ホイクシ</t>
    </rPh>
    <rPh sb="5" eb="7">
      <t>センニン</t>
    </rPh>
    <rPh sb="7" eb="9">
      <t>カサン</t>
    </rPh>
    <phoneticPr fontId="4"/>
  </si>
  <si>
    <t>ｄ</t>
    <phoneticPr fontId="4"/>
  </si>
  <si>
    <t>事務職員雇上費加算</t>
    <rPh sb="0" eb="2">
      <t>ジム</t>
    </rPh>
    <rPh sb="2" eb="4">
      <t>ショクイン</t>
    </rPh>
    <rPh sb="4" eb="5">
      <t>ヤト</t>
    </rPh>
    <rPh sb="5" eb="6">
      <t>ア</t>
    </rPh>
    <rPh sb="6" eb="7">
      <t>ヒ</t>
    </rPh>
    <rPh sb="7" eb="9">
      <t>カサン</t>
    </rPh>
    <phoneticPr fontId="4"/>
  </si>
  <si>
    <t>ｅ</t>
    <phoneticPr fontId="4"/>
  </si>
  <si>
    <t>ｆ</t>
    <phoneticPr fontId="4"/>
  </si>
  <si>
    <t>チーム保育推進加算</t>
    <rPh sb="3" eb="5">
      <t>ホイク</t>
    </rPh>
    <rPh sb="5" eb="7">
      <t>スイシン</t>
    </rPh>
    <rPh sb="7" eb="9">
      <t>カサン</t>
    </rPh>
    <phoneticPr fontId="4"/>
  </si>
  <si>
    <t>g</t>
    <phoneticPr fontId="4"/>
  </si>
  <si>
    <t>利用定員数に基づく職員数</t>
    <rPh sb="0" eb="2">
      <t>リヨウ</t>
    </rPh>
    <rPh sb="2" eb="4">
      <t>テイイン</t>
    </rPh>
    <rPh sb="4" eb="5">
      <t>スウ</t>
    </rPh>
    <rPh sb="6" eb="7">
      <t>モト</t>
    </rPh>
    <rPh sb="9" eb="12">
      <t>ショクインスウ</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</si>
  <si>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</si>
  <si>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</si>
  <si>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</si>
  <si>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</si>
  <si>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</si>
  <si>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</si>
  <si>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</si>
  <si>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</si>
  <si>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</si>
  <si>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</si>
  <si>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</si>
  <si>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</si>
  <si>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</si>
  <si>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分園</t>
  </si>
  <si>
    <t>4歳以上児</t>
    <rPh sb="1" eb="2">
      <t>サイ</t>
    </rPh>
    <rPh sb="2" eb="4">
      <t>イジョウ</t>
    </rPh>
    <rPh sb="4" eb="5">
      <t>ジ</t>
    </rPh>
    <phoneticPr fontId="4"/>
  </si>
  <si>
    <t>1、2歳児</t>
    <rPh sb="3" eb="5">
      <t>サイジ</t>
    </rPh>
    <phoneticPr fontId="4"/>
  </si>
  <si>
    <t>うち1歳児</t>
    <rPh sb="3" eb="5">
      <t>サイジ</t>
    </rPh>
    <phoneticPr fontId="4"/>
  </si>
  <si>
    <t>0歳児</t>
    <rPh sb="1" eb="3">
      <t>サイジ</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</si>
  <si>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</si>
  <si>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</si>
  <si>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</si>
  <si>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</si>
  <si>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</si>
  <si>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</si>
  <si>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</si>
  <si>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</si>
  <si>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</si>
  <si>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</si>
  <si>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</si>
  <si>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充てない</t>
    <rPh sb="0" eb="1">
      <t>ア</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</si>
  <si>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</si>
  <si>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</si>
  <si>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</si>
  <si>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</si>
  <si>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</si>
  <si>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</si>
  <si>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⑦(⑥が「はい」の場合)⑥の内容を職員に対して周知している。</t>
    <rPh sb="9" eb="11">
      <t>バアイ</t>
    </rPh>
    <rPh sb="14" eb="16">
      <t>ナイヨウ</t>
    </rPh>
    <rPh sb="17" eb="19">
      <t>ショクイン</t>
    </rPh>
    <rPh sb="20" eb="21">
      <t>タイ</t>
    </rPh>
    <rPh sb="23" eb="25">
      <t>シュウチ</t>
    </rPh>
    <phoneticPr fontId="4"/>
  </si>
  <si>
    <t>⑥加算前年度に処遇改善等加算（区分3）の適用を受けている。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</si>
  <si>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⑤(④が「はい」の場合)④の内容を職員に対して周知している。</t>
    <rPh sb="9" eb="11">
      <t>バアイ</t>
    </rPh>
    <rPh sb="14" eb="16">
      <t>ナイヨウ</t>
    </rPh>
    <rPh sb="17" eb="19">
      <t>ショクイン</t>
    </rPh>
    <rPh sb="20" eb="21">
      <t>タイ</t>
    </rPh>
    <rPh sb="23" eb="25">
      <t>シュウチ</t>
    </rPh>
    <phoneticPr fontId="4"/>
  </si>
  <si>
    <t>④加算前年度に処遇改善等加算（区分2）の適用を受けている。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</si>
  <si>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③(②が「はい」の場合)過年度に申請したキャリアパス要件届出書や資質向上のための計画に変更がない。</t>
    <rPh sb="9" eb="11">
      <t>バアイ</t>
    </rPh>
    <rPh sb="12" eb="15">
      <t>カネンド</t>
    </rPh>
    <rPh sb="16" eb="18">
      <t>シンセイ</t>
    </rPh>
    <rPh sb="26" eb="28">
      <t>ヨウケン</t>
    </rPh>
    <rPh sb="28" eb="31">
      <t>トドケデショ</t>
    </rPh>
    <rPh sb="32" eb="36">
      <t>シシツコウジョウ</t>
    </rPh>
    <rPh sb="40" eb="42">
      <t>ケイカク</t>
    </rPh>
    <rPh sb="43" eb="45">
      <t>ヘンコウ</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</si>
  <si>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</si>
  <si>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</si>
  <si>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</si>
  <si>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</si>
  <si>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</si>
  <si>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</si>
  <si>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</si>
  <si>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</si>
  <si>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事業所内保育－Ａ型</t>
  </si>
  <si>
    <t>事業所内保育－２０人以上</t>
  </si>
  <si>
    <t>小規模保育－Ｂ型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</si>
  <si>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</si>
  <si>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</si>
  <si>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</si>
  <si>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</si>
  <si>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</si>
  <si>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</si>
  <si>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</si>
  <si>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</si>
  <si>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</si>
  <si>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</si>
  <si>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</si>
  <si>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</si>
  <si>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</si>
  <si>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</si>
  <si>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</si>
  <si>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入力ありがとうございました。以下で「●」が付いているシートの作成をお願いします。</t>
    <rPh sb="0" eb="2">
      <t>ニュウリョク</t>
    </rPh>
    <rPh sb="30" eb="32">
      <t>サクセイ</t>
    </rPh>
    <rPh sb="34" eb="35">
      <t>ネガ</t>
    </rPh>
    <phoneticPr fontId="4"/>
  </si>
  <si>
    <t>2_区分12加算額計算表</t>
    <rPh sb="2" eb="4">
      <t>クブン</t>
    </rPh>
    <rPh sb="6" eb="9">
      <t>カサンガク</t>
    </rPh>
    <rPh sb="9" eb="11">
      <t>ケイサン</t>
    </rPh>
    <rPh sb="11" eb="12">
      <t>オモテ</t>
    </rPh>
    <phoneticPr fontId="4"/>
  </si>
  <si>
    <t>3_区分3計算表</t>
    <rPh sb="2" eb="4">
      <t>クブン</t>
    </rPh>
    <rPh sb="5" eb="7">
      <t>ケイサン</t>
    </rPh>
    <rPh sb="7" eb="8">
      <t>オモテ</t>
    </rPh>
    <phoneticPr fontId="4"/>
  </si>
  <si>
    <t>1-1_児童数計算表　※ 分園を設置している場合は1-2も作成</t>
    <rPh sb="4" eb="6">
      <t>ジドウ</t>
    </rPh>
    <rPh sb="6" eb="7">
      <t>スウ</t>
    </rPh>
    <rPh sb="7" eb="9">
      <t>ケイサン</t>
    </rPh>
    <rPh sb="9" eb="10">
      <t>オモテ</t>
    </rPh>
    <rPh sb="13" eb="15">
      <t>ブンエン</t>
    </rPh>
    <rPh sb="16" eb="18">
      <t>セッチ</t>
    </rPh>
    <rPh sb="22" eb="24">
      <t>バアイ</t>
    </rPh>
    <rPh sb="29" eb="31">
      <t>サクセイ</t>
    </rPh>
    <phoneticPr fontId="4"/>
  </si>
  <si>
    <t>栄養管理加算（Ａ：配置の場合）</t>
    <rPh sb="0" eb="2">
      <t>エイヨウ</t>
    </rPh>
    <rPh sb="2" eb="4">
      <t>カンリ</t>
    </rPh>
    <rPh sb="4" eb="6">
      <t>カサン</t>
    </rPh>
    <rPh sb="9" eb="11">
      <t>ハイチ</t>
    </rPh>
    <rPh sb="12" eb="14">
      <t>バアイ</t>
    </rPh>
    <phoneticPr fontId="6"/>
  </si>
  <si>
    <t>障害児保育加算</t>
    <rPh sb="0" eb="3">
      <t>ショウガイジ</t>
    </rPh>
    <rPh sb="3" eb="5">
      <t>ホイク</t>
    </rPh>
    <rPh sb="5" eb="7">
      <t>カサン</t>
    </rPh>
    <phoneticPr fontId="6"/>
  </si>
  <si>
    <t>家庭的保育</t>
    <rPh sb="0" eb="3">
      <t>カテイテキ</t>
    </rPh>
    <rPh sb="3" eb="5">
      <t>ホイク</t>
    </rPh>
    <phoneticPr fontId="6"/>
  </si>
  <si>
    <t>休日保育加算</t>
    <rPh sb="0" eb="2">
      <t>キュウジツ</t>
    </rPh>
    <rPh sb="2" eb="4">
      <t>ホイク</t>
    </rPh>
    <rPh sb="4" eb="6">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</si>
  <si>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</si>
  <si>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</si>
  <si>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小規模保育（A型B型）</t>
    <rPh sb="0" eb="3">
      <t>ショウキボ</t>
    </rPh>
    <rPh sb="3" eb="5">
      <t>ホイク</t>
    </rPh>
    <rPh sb="7" eb="8">
      <t>ガタ</t>
    </rPh>
    <rPh sb="9" eb="10">
      <t>ガタ</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</si>
  <si>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</si>
  <si>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</si>
  <si>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</si>
  <si>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</si>
  <si>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</si>
  <si>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</si>
  <si>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</si>
  <si>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</si>
  <si>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満３歳児対応加配加算</t>
    <rPh sb="0" eb="1">
      <t>マン</t>
    </rPh>
    <rPh sb="2" eb="4">
      <t>サイジ</t>
    </rPh>
    <rPh sb="4" eb="6">
      <t>タイオウ</t>
    </rPh>
    <rPh sb="6" eb="8">
      <t>カハイ</t>
    </rPh>
    <rPh sb="8" eb="10">
      <t>カサン</t>
    </rPh>
    <phoneticPr fontId="6"/>
  </si>
  <si>
    <t>１歳児配置改善加算</t>
    <rPh sb="1" eb="3">
      <t>サイジ</t>
    </rPh>
    <rPh sb="3" eb="5">
      <t>ハイチ</t>
    </rPh>
    <rPh sb="5" eb="7">
      <t>カイゼン</t>
    </rPh>
    <rPh sb="7" eb="9">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</si>
  <si>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</si>
  <si>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</si>
  <si>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</si>
  <si>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</si>
  <si>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</si>
  <si>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チーム保育推進加算</t>
    <rPh sb="3" eb="5">
      <t>ホイク</t>
    </rPh>
    <rPh sb="5" eb="7">
      <t>スイシン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</si>
  <si>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</si>
  <si>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</si>
  <si>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</si>
  <si>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</si>
  <si>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</si>
  <si>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</si>
  <si>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</si>
  <si>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</si>
  <si>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</si>
  <si>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</si>
  <si>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</si>
  <si>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</si>
  <si>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</si>
  <si>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</si>
  <si>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</si>
  <si>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</si>
  <si>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市町村名</t>
    <rPh sb="0" eb="3">
      <t>シチョウソン</t>
    </rPh>
    <rPh sb="3" eb="4">
      <t>メイ</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</si>
  <si>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</si>
  <si>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</si>
  <si>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</si>
  <si>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</si>
  <si>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</si>
  <si>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</si>
  <si>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</si>
  <si>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</si>
  <si>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</si>
  <si>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</si>
  <si>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</si>
  <si>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</si>
  <si>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</si>
  <si>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</si>
  <si>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</si>
  <si>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</si>
  <si>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</si>
  <si>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</si>
  <si>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</si>
  <si>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</si>
  <si>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</si>
  <si>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</si>
  <si>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</si>
  <si>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次の内容について、「該当」「非該当」を選択すること。</t>
    <phoneticPr fontId="6"/>
  </si>
  <si>
    <t>〇キャリアパスに関する要件について</t>
    <rPh sb="8" eb="9">
      <t>カン</t>
    </rPh>
    <rPh sb="11" eb="13">
      <t>ヨウケン</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</si>
  <si>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</si>
  <si>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</si>
  <si>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</si>
  <si>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</si>
  <si>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</si>
  <si>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</si>
  <si>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</si>
  <si>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</si>
  <si>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</si>
  <si>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</si>
  <si>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</si>
  <si>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</si>
  <si>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</si>
  <si>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</si>
  <si>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</si>
  <si>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</si>
  <si>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</si>
  <si>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</si>
  <si>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</si>
  <si>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</si>
  <si>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③各種加算の適用状況</t>
    <phoneticPr fontId="6"/>
  </si>
  <si>
    <t>副園長・教頭配置加算を受けている場合の減算</t>
    <rPh sb="6" eb="8">
      <t>ハイチ</t>
    </rPh>
    <rPh sb="11" eb="12">
      <t>ウ</t>
    </rPh>
    <rPh sb="16" eb="18">
      <t>バアイ</t>
    </rPh>
    <rPh sb="19" eb="21">
      <t>ゲンザン</t>
    </rPh>
    <phoneticPr fontId="6"/>
  </si>
  <si>
    <t>給食実施加算（施設内調理）</t>
    <rPh sb="0" eb="2">
      <t>キュウショク</t>
    </rPh>
    <rPh sb="2" eb="4">
      <t>ジッシ</t>
    </rPh>
    <rPh sb="4" eb="6">
      <t>カサン</t>
    </rPh>
    <rPh sb="7" eb="9">
      <t>シセツ</t>
    </rPh>
    <rPh sb="9" eb="10">
      <t>ナイ</t>
    </rPh>
    <rPh sb="10" eb="12">
      <t>チョウリ</t>
    </rPh>
    <phoneticPr fontId="6"/>
  </si>
  <si>
    <t>学級編制調整加配加算</t>
    <rPh sb="0" eb="2">
      <t>ガッキュウ</t>
    </rPh>
    <rPh sb="2" eb="4">
      <t>ヘンセイ</t>
    </rPh>
    <rPh sb="4" eb="6">
      <t>チョウセイ</t>
    </rPh>
    <rPh sb="6" eb="8">
      <t>カハイ</t>
    </rPh>
    <rPh sb="8" eb="10">
      <t>カサン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</si>
  <si>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</si>
  <si>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</si>
  <si>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</si>
  <si>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</si>
  <si>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</si>
  <si>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</si>
  <si>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</si>
  <si>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</si>
  <si>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</si>
  <si>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</si>
  <si>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</si>
  <si>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</si>
  <si>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</si>
  <si>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</si>
  <si>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</si>
  <si>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</si>
  <si>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</si>
  <si>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</si>
  <si>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</si>
  <si>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</si>
  <si>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</si>
  <si>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</si>
  <si>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</si>
  <si>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</si>
  <si>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</si>
  <si>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</si>
  <si>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</si>
  <si>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</si>
  <si>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</si>
  <si>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</si>
  <si>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</si>
  <si>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</si>
  <si>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</si>
  <si>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</si>
  <si>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</si>
  <si>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</si>
  <si>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</si>
  <si>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↑区分３</t>
    <rPh sb="1" eb="3">
      <t>クブン</t>
    </rPh>
    <phoneticPr fontId="6"/>
  </si>
  <si>
    <t>↑区分２</t>
    <rPh sb="1" eb="3">
      <t>クブン</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</si>
  <si>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</si>
  <si>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</si>
  <si>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</si>
  <si>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</si>
  <si>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</si>
  <si>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</si>
  <si>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</si>
  <si>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</si>
  <si>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</si>
  <si>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</si>
  <si>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</si>
  <si>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</si>
  <si>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</si>
  <si>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</si>
  <si>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</si>
  <si>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</si>
  <si>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</si>
  <si>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4.②基準年度の処遇改善等加算の加算額については、基準年度に支払うことができず、その残額として加算当年度に支払った賃金額がある場合はその金額（加算当年度の前年度に支払うべき残額に対応した支払い賃金額と同額）を除く。</t>
    <rPh sb="4" eb="8">
      <t>キジュンネンド</t>
    </rPh>
    <rPh sb="9" eb="13">
      <t>ショグウカイゼン</t>
    </rPh>
    <rPh sb="13" eb="14">
      <t>トウ</t>
    </rPh>
    <rPh sb="14" eb="16">
      <t>カサン</t>
    </rPh>
    <rPh sb="17" eb="20">
      <t>カサンガク</t>
    </rPh>
    <rPh sb="26" eb="30">
      <t>キジュンネンド</t>
    </rPh>
    <rPh sb="31" eb="33">
      <t>シハラ</t>
    </rPh>
    <rPh sb="43" eb="45">
      <t>ザンガク</t>
    </rPh>
    <rPh sb="48" eb="50">
      <t>カサン</t>
    </rPh>
    <rPh sb="50" eb="53">
      <t>トウネンド</t>
    </rPh>
    <rPh sb="64" eb="66">
      <t>バアイ</t>
    </rPh>
    <rPh sb="69" eb="71">
      <t>キンガク</t>
    </rPh>
    <rPh sb="72" eb="77">
      <t>カサントウネンド</t>
    </rPh>
    <rPh sb="78" eb="81">
      <t>ゼンネンド</t>
    </rPh>
    <rPh sb="82" eb="84">
      <t>シハラ</t>
    </rPh>
    <rPh sb="87" eb="89">
      <t>ザンガク</t>
    </rPh>
    <rPh sb="90" eb="92">
      <t>タイオウ</t>
    </rPh>
    <rPh sb="94" eb="96">
      <t>シハラ</t>
    </rPh>
    <rPh sb="97" eb="100">
      <t>チンギンガク</t>
    </rPh>
    <rPh sb="101" eb="103">
      <t>ドウガク</t>
    </rPh>
    <rPh sb="105" eb="106">
      <t>ノゾ</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</si>
  <si>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</si>
  <si>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</si>
  <si>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</si>
  <si>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</si>
  <si>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</si>
  <si>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</si>
  <si>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</si>
  <si>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</si>
  <si>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</si>
  <si>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</si>
  <si>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</si>
  <si>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</si>
  <si>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</si>
  <si>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</si>
  <si>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</si>
  <si>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</si>
  <si>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</si>
  <si>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</si>
  <si>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</si>
  <si>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</si>
  <si>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</si>
  <si>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</si>
  <si>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</si>
  <si>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</si>
  <si>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</si>
  <si>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</si>
  <si>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</si>
  <si>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</si>
  <si>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</si>
  <si>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</si>
  <si>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</si>
  <si>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基準年度の処遇改善等加算の加算額※4</t>
    <rPh sb="0" eb="2">
      <t>キジュン</t>
    </rPh>
    <rPh sb="2" eb="4">
      <t>ネンド</t>
    </rPh>
    <rPh sb="5" eb="9">
      <t>ショグウカイゼン</t>
    </rPh>
    <rPh sb="9" eb="10">
      <t>トウ</t>
    </rPh>
    <rPh sb="10" eb="12">
      <t>カサン</t>
    </rPh>
    <rPh sb="13" eb="16">
      <t>カサンガク</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</si>
  <si>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</si>
  <si>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</si>
  <si>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</si>
  <si>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</si>
  <si>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</si>
  <si>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</si>
  <si>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</si>
  <si>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</si>
  <si>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</si>
  <si>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</si>
  <si>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</si>
  <si>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</si>
  <si>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</si>
  <si>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</si>
  <si>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</si>
  <si>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</si>
  <si>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</si>
  <si>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</si>
  <si>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</si>
  <si>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</si>
  <si>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</si>
  <si>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</si>
  <si>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</si>
  <si>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</si>
  <si>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</si>
  <si>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</si>
  <si>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</si>
  <si>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</si>
  <si>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</si>
  <si>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</si>
  <si>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</si>
  <si>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</si>
  <si>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</si>
  <si>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</si>
  <si>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</si>
  <si>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</si>
  <si>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</si>
  <si>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</si>
  <si>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</si>
  <si>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</si>
  <si>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</si>
  <si>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</si>
  <si>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</si>
  <si>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</si>
  <si>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</si>
  <si>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</si>
  <si>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</si>
  <si>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</si>
  <si>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</si>
  <si>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</si>
  <si>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</si>
  <si>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</si>
  <si>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</si>
  <si>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</si>
  <si>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</si>
  <si>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</si>
  <si>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</si>
  <si>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</si>
  <si>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</si>
  <si>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</si>
  <si>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</si>
  <si>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</si>
  <si>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</si>
  <si>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</si>
  <si>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</si>
  <si>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</si>
  <si>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t>
    <phoneticPr fontId="4"/>
  </si>
  <si>
    <t>園長</t>
    <rPh sb="0" eb="2">
      <t>エンチョウ</t>
    </rPh>
    <phoneticPr fontId="4"/>
  </si>
  <si>
    <t>副園長</t>
    <rPh sb="0" eb="3">
      <t>フクエンチョウ</t>
    </rPh>
    <phoneticPr fontId="4"/>
  </si>
  <si>
    <t>教頭</t>
    <rPh sb="0" eb="2">
      <t>キョウトウ</t>
    </rPh>
    <phoneticPr fontId="4"/>
  </si>
  <si>
    <t>保育士</t>
    <rPh sb="0" eb="3">
      <t>ホイクシ</t>
    </rPh>
    <phoneticPr fontId="4"/>
  </si>
  <si>
    <t>保育教諭</t>
    <rPh sb="0" eb="2">
      <t>ホイク</t>
    </rPh>
    <rPh sb="2" eb="4">
      <t>キョウユ</t>
    </rPh>
    <phoneticPr fontId="4"/>
  </si>
  <si>
    <t>幼稚園教諭</t>
    <rPh sb="0" eb="3">
      <t>ヨウチエン</t>
    </rPh>
    <rPh sb="3" eb="5">
      <t>キョウユ</t>
    </rPh>
    <phoneticPr fontId="4"/>
  </si>
  <si>
    <t>保健師</t>
    <rPh sb="0" eb="3">
      <t>ホケンシ</t>
    </rPh>
    <phoneticPr fontId="4"/>
  </si>
  <si>
    <t>看護師</t>
    <rPh sb="0" eb="3">
      <t>カンゴシ</t>
    </rPh>
    <phoneticPr fontId="4"/>
  </si>
  <si>
    <t>准看護師</t>
    <rPh sb="0" eb="4">
      <t>ジュンカンゴシ</t>
    </rPh>
    <phoneticPr fontId="4"/>
  </si>
  <si>
    <t>保育補助</t>
    <rPh sb="0" eb="2">
      <t>ホイク</t>
    </rPh>
    <rPh sb="2" eb="4">
      <t>ホジョ</t>
    </rPh>
    <phoneticPr fontId="4"/>
  </si>
  <si>
    <t>栄養士</t>
    <rPh sb="0" eb="3">
      <t>エイヨウシ</t>
    </rPh>
    <phoneticPr fontId="4"/>
  </si>
  <si>
    <t>調理師</t>
    <rPh sb="0" eb="3">
      <t>チョウリシ</t>
    </rPh>
    <phoneticPr fontId="4"/>
  </si>
  <si>
    <t>調理補助</t>
    <rPh sb="0" eb="2">
      <t>チョウリ</t>
    </rPh>
    <rPh sb="2" eb="4">
      <t>ホジョ</t>
    </rPh>
    <phoneticPr fontId="4"/>
  </si>
  <si>
    <t>用務員</t>
    <rPh sb="0" eb="3">
      <t>ヨウムイン</t>
    </rPh>
    <phoneticPr fontId="4"/>
  </si>
  <si>
    <t>事務員</t>
    <rPh sb="0" eb="2">
      <t>ジム</t>
    </rPh>
    <rPh sb="2" eb="3">
      <t>イン</t>
    </rPh>
    <phoneticPr fontId="4"/>
  </si>
  <si>
    <t>その他</t>
    <rPh sb="2" eb="3">
      <t>タ</t>
    </rPh>
    <phoneticPr fontId="4"/>
  </si>
  <si>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</si>
  <si>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分類</t>
    <rPh sb="0" eb="2">
      <t>ブンルイ</t>
    </rPh>
    <phoneticPr fontId="6"/>
  </si>
  <si>
    <t>配分対象者①（副主任保育士等）</t>
    <rPh sb="0" eb="2">
      <t>ハイブン</t>
    </rPh>
    <rPh sb="2" eb="4">
      <t>タイショウ</t>
    </rPh>
    <rPh sb="4" eb="5">
      <t>シャ</t>
    </rPh>
    <rPh sb="7" eb="10">
      <t>フクシュニン</t>
    </rPh>
    <rPh sb="10" eb="13">
      <t>ホイクシ</t>
    </rPh>
    <rPh sb="13" eb="14">
      <t>トウ</t>
    </rPh>
    <phoneticPr fontId="4"/>
  </si>
  <si>
    <t>配分対象者②（分野別リーダー等）</t>
    <rPh sb="0" eb="2">
      <t>ハイブン</t>
    </rPh>
    <rPh sb="2" eb="4">
      <t>タイショウ</t>
    </rPh>
    <rPh sb="4" eb="5">
      <t>シャ</t>
    </rPh>
    <rPh sb="7" eb="9">
      <t>ブンヤ</t>
    </rPh>
    <rPh sb="9" eb="10">
      <t>ベツ</t>
    </rPh>
    <rPh sb="14" eb="15">
      <t>トウ</t>
    </rPh>
    <phoneticPr fontId="4"/>
  </si>
  <si>
    <t>副主任保育士（人数A）</t>
    <rPh sb="0" eb="3">
      <t>フクシュニン</t>
    </rPh>
    <rPh sb="3" eb="6">
      <t>ホイクシ</t>
    </rPh>
    <rPh sb="7" eb="9">
      <t>ニンズウ</t>
    </rPh>
    <phoneticPr fontId="4"/>
  </si>
  <si>
    <t>専門リーダー（人数A）</t>
    <rPh sb="0" eb="2">
      <t>センモン</t>
    </rPh>
    <rPh sb="7" eb="9">
      <t>ニンズウ</t>
    </rPh>
    <phoneticPr fontId="4"/>
  </si>
  <si>
    <t>園長、主任保育士、副園長等（人数A）</t>
    <rPh sb="0" eb="2">
      <t>エンチョウ</t>
    </rPh>
    <rPh sb="3" eb="5">
      <t>シュニン</t>
    </rPh>
    <rPh sb="5" eb="8">
      <t>ホイクシ</t>
    </rPh>
    <rPh sb="9" eb="12">
      <t>フクエンチョウ</t>
    </rPh>
    <rPh sb="12" eb="13">
      <t>トウ</t>
    </rPh>
    <rPh sb="14" eb="16">
      <t>ニンズウ</t>
    </rPh>
    <phoneticPr fontId="4"/>
  </si>
  <si>
    <t>職務分野別リーダー（人数B）</t>
    <rPh sb="0" eb="2">
      <t>ショクム</t>
    </rPh>
    <rPh sb="2" eb="4">
      <t>ブンヤ</t>
    </rPh>
    <rPh sb="4" eb="5">
      <t>ベツ</t>
    </rPh>
    <rPh sb="10" eb="12">
      <t>ニンズウ</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</si>
  <si>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</si>
  <si>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様式2_キャリアパス要件届出書</t>
    <rPh sb="0" eb="2">
      <t>ヨウシキ</t>
    </rPh>
    <rPh sb="10" eb="15">
      <t>ヨウケントドケデショ</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</si>
  <si>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</si>
  <si>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</si>
  <si>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</si>
  <si>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</si>
  <si>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</si>
  <si>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様式5_賃金改善の誓約書</t>
    <rPh sb="0" eb="2">
      <t>ヨウシキ</t>
    </rPh>
    <rPh sb="4" eb="8">
      <t>チンギンカイゼン</t>
    </rPh>
    <rPh sb="9" eb="12">
      <t>セイヤクショ</t>
    </rPh>
    <phoneticPr fontId="4"/>
  </si>
  <si>
    <t>様式7_特別な事情に係る届出書</t>
    <rPh sb="0" eb="2">
      <t>ヨウシキ</t>
    </rPh>
    <rPh sb="4" eb="6">
      <t>トクベツ</t>
    </rPh>
    <rPh sb="7" eb="9">
      <t>ジジョウ</t>
    </rPh>
    <rPh sb="10" eb="11">
      <t>カカ</t>
    </rPh>
    <rPh sb="12" eb="15">
      <t>トドケデショ</t>
    </rPh>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</si>
  <si>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</si>
  <si>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</si>
  <si>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</si>
  <si>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</si>
  <si>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</si>
  <si>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</si>
  <si>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</si>
  <si>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</si>
  <si>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</si>
  <si>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</si>
  <si>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</si>
  <si>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</si>
  <si>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</si>
  <si>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平成</t>
    <rPh sb="0" eb="2">
      <t>ヘイセイ</t>
    </rPh>
    <phoneticPr fontId="104"/>
  </si>
  <si>
    <t>昭和</t>
    <rPh sb="0" eb="2">
      <t>ショウワ</t>
    </rPh>
    <phoneticPr fontId="104"/>
  </si>
  <si>
    <t>令和</t>
    <rPh sb="0" eb="2">
      <t>レイワ</t>
    </rPh>
    <phoneticPr fontId="104"/>
  </si>
  <si>
    <t>その他の職種</t>
    <rPh sb="2" eb="3">
      <t>タ</t>
    </rPh>
    <rPh sb="4" eb="6">
      <t>ショクシュ</t>
    </rPh>
    <phoneticPr fontId="106"/>
  </si>
  <si>
    <t>家庭的保育補助者</t>
    <rPh sb="0" eb="3">
      <t>カテイテキ</t>
    </rPh>
    <rPh sb="3" eb="5">
      <t>ホイク</t>
    </rPh>
    <rPh sb="5" eb="8">
      <t>ホジョシャ</t>
    </rPh>
    <phoneticPr fontId="106"/>
  </si>
  <si>
    <t>家庭的保育者</t>
    <rPh sb="0" eb="3">
      <t>カテイテキ</t>
    </rPh>
    <rPh sb="3" eb="6">
      <t>ホイクシャ</t>
    </rPh>
    <phoneticPr fontId="106"/>
  </si>
  <si>
    <t>事務員</t>
    <rPh sb="0" eb="2">
      <t>ジム</t>
    </rPh>
    <phoneticPr fontId="106"/>
  </si>
  <si>
    <t>調理員</t>
    <rPh sb="0" eb="3">
      <t>チョウリイン</t>
    </rPh>
    <phoneticPr fontId="106"/>
  </si>
  <si>
    <t>栄養士</t>
    <rPh sb="0" eb="3">
      <t>エイヨウシ</t>
    </rPh>
    <phoneticPr fontId="106"/>
  </si>
  <si>
    <t>保育従事者(無資格)</t>
    <rPh sb="0" eb="2">
      <t>ホイク</t>
    </rPh>
    <rPh sb="2" eb="5">
      <t>ジュウジシャ</t>
    </rPh>
    <rPh sb="6" eb="9">
      <t>ムシカク</t>
    </rPh>
    <phoneticPr fontId="106"/>
  </si>
  <si>
    <t>教諭</t>
    <rPh sb="0" eb="2">
      <t>キョウユ</t>
    </rPh>
    <phoneticPr fontId="106"/>
  </si>
  <si>
    <t>保育教諭</t>
    <rPh sb="0" eb="2">
      <t>ホイク</t>
    </rPh>
    <rPh sb="2" eb="4">
      <t>キョウユ</t>
    </rPh>
    <phoneticPr fontId="106"/>
  </si>
  <si>
    <t>保育士</t>
    <rPh sb="0" eb="3">
      <t>ホイクシ</t>
    </rPh>
    <phoneticPr fontId="106"/>
  </si>
  <si>
    <t>教頭(無資格者)</t>
    <rPh sb="0" eb="2">
      <t>キョウトウ</t>
    </rPh>
    <rPh sb="3" eb="4">
      <t>ム</t>
    </rPh>
    <rPh sb="4" eb="6">
      <t>シカク</t>
    </rPh>
    <rPh sb="6" eb="7">
      <t>シャ</t>
    </rPh>
    <phoneticPr fontId="104"/>
  </si>
  <si>
    <t>教頭(有資格者)</t>
    <rPh sb="0" eb="2">
      <t>キョウトウ</t>
    </rPh>
    <rPh sb="3" eb="4">
      <t>ユウ</t>
    </rPh>
    <rPh sb="4" eb="6">
      <t>シカク</t>
    </rPh>
    <rPh sb="6" eb="7">
      <t>シャ</t>
    </rPh>
    <phoneticPr fontId="104"/>
  </si>
  <si>
    <t>副園長(無資格者)</t>
    <rPh sb="0" eb="3">
      <t>フクエンチョウ</t>
    </rPh>
    <rPh sb="4" eb="5">
      <t>ム</t>
    </rPh>
    <rPh sb="5" eb="7">
      <t>シカク</t>
    </rPh>
    <rPh sb="7" eb="8">
      <t>シャ</t>
    </rPh>
    <phoneticPr fontId="104"/>
  </si>
  <si>
    <t>副園長(有資格者)</t>
    <rPh sb="0" eb="3">
      <t>フクエンチョウ</t>
    </rPh>
    <rPh sb="4" eb="5">
      <t>ユウ</t>
    </rPh>
    <rPh sb="5" eb="7">
      <t>シカク</t>
    </rPh>
    <rPh sb="7" eb="8">
      <t>シャ</t>
    </rPh>
    <phoneticPr fontId="104"/>
  </si>
  <si>
    <t>園長・施設長</t>
    <rPh sb="0" eb="2">
      <t>エンチョウ</t>
    </rPh>
    <rPh sb="3" eb="5">
      <t>シセツ</t>
    </rPh>
    <rPh sb="5" eb="6">
      <t>チョウ</t>
    </rPh>
    <phoneticPr fontId="106"/>
  </si>
  <si>
    <t>人</t>
    <rPh sb="0" eb="1">
      <t>ニン</t>
    </rPh>
    <phoneticPr fontId="104"/>
  </si>
  <si>
    <t>②栄養士・調理員</t>
    <rPh sb="1" eb="4">
      <t>エイヨウシ</t>
    </rPh>
    <rPh sb="5" eb="8">
      <t>チョウリイン</t>
    </rPh>
    <phoneticPr fontId="104"/>
  </si>
  <si>
    <t>※対象職種は保育士、保育教諭、教諭副園長(有資格者)、教頭(有資格者)、教諭</t>
    <rPh sb="3" eb="5">
      <t>ショクシュ</t>
    </rPh>
    <rPh sb="36" eb="38">
      <t>キョウユ</t>
    </rPh>
    <phoneticPr fontId="104"/>
  </si>
  <si>
    <t>①保育士等</t>
    <rPh sb="1" eb="5">
      <t>ホイクシトウ</t>
    </rPh>
    <phoneticPr fontId="104"/>
  </si>
  <si>
    <t>横須賀市保育士等処遇改善対象人数（経験年数７年以上の職員）</t>
    <rPh sb="0" eb="4">
      <t>ヨコスカシ</t>
    </rPh>
    <rPh sb="4" eb="7">
      <t>ホイクシ</t>
    </rPh>
    <rPh sb="7" eb="8">
      <t>トウ</t>
    </rPh>
    <rPh sb="8" eb="10">
      <t>ショグウ</t>
    </rPh>
    <rPh sb="10" eb="12">
      <t>カイゼン</t>
    </rPh>
    <rPh sb="12" eb="14">
      <t>タイショウ</t>
    </rPh>
    <rPh sb="14" eb="16">
      <t>ニンズウ</t>
    </rPh>
    <phoneticPr fontId="104"/>
  </si>
  <si>
    <r>
      <t>注）１ 職員１人当たり平均勤続年数の</t>
    </r>
    <r>
      <rPr>
        <sz val="10"/>
        <color rgb="FFFF00FF"/>
        <rFont val="HGｺﾞｼｯｸM"/>
        <family val="3"/>
        <charset val="128"/>
      </rPr>
      <t>Ｃ</t>
    </r>
    <r>
      <rPr>
        <sz val="10"/>
        <color theme="1"/>
        <rFont val="HGｺﾞｼｯｸM"/>
        <family val="3"/>
        <charset val="128"/>
      </rPr>
      <t>欄の算定に当たっては、６か月以上の端数は１年とし、
　　　 ６か月未満の端数は切り捨てるものとすること。
　　２ 個々の職員の勤続年数の算定に当たっては、</t>
    </r>
    <r>
      <rPr>
        <u/>
        <sz val="10"/>
        <color theme="1"/>
        <rFont val="HGｺﾞｼｯｸM"/>
        <family val="3"/>
        <charset val="128"/>
      </rPr>
      <t>各年度４月１日現在</t>
    </r>
    <r>
      <rPr>
        <sz val="10"/>
        <color theme="1"/>
        <rFont val="HGｺﾞｼｯｸM"/>
        <family val="3"/>
        <charset val="128"/>
      </rPr>
      <t xml:space="preserve">により算定する。
　　　 新たな職員の職歴証明書、年金加入記録等の写しを添付すること。
　　３ </t>
    </r>
    <r>
      <rPr>
        <u/>
        <sz val="10"/>
        <color theme="1"/>
        <rFont val="HGｺﾞｼｯｸM"/>
        <family val="3"/>
        <charset val="128"/>
      </rPr>
      <t>１日６時間未満又は月20日未満勤務の職員は含めない</t>
    </r>
    <r>
      <rPr>
        <sz val="10"/>
        <color theme="1"/>
        <rFont val="HGｺﾞｼｯｸM"/>
        <family val="3"/>
        <charset val="128"/>
      </rPr>
      <t>ものとする。</t>
    </r>
    <rPh sb="0" eb="1">
      <t>チュウ</t>
    </rPh>
    <rPh sb="4" eb="6">
      <t>ショクイン</t>
    </rPh>
    <rPh sb="6" eb="8">
      <t>ヒトリ</t>
    </rPh>
    <rPh sb="8" eb="9">
      <t>ア</t>
    </rPh>
    <rPh sb="11" eb="13">
      <t>ヘイキン</t>
    </rPh>
    <rPh sb="13" eb="15">
      <t>キンゾク</t>
    </rPh>
    <rPh sb="15" eb="17">
      <t>ネンスウ</t>
    </rPh>
    <rPh sb="19" eb="20">
      <t>ラン</t>
    </rPh>
    <rPh sb="21" eb="23">
      <t>サンテイ</t>
    </rPh>
    <rPh sb="24" eb="25">
      <t>ア</t>
    </rPh>
    <rPh sb="32" eb="35">
      <t>ゲツイジョウ</t>
    </rPh>
    <rPh sb="36" eb="38">
      <t>ハスウ</t>
    </rPh>
    <rPh sb="40" eb="41">
      <t>ネン</t>
    </rPh>
    <rPh sb="51" eb="52">
      <t>ゲツ</t>
    </rPh>
    <rPh sb="52" eb="54">
      <t>ミマン</t>
    </rPh>
    <rPh sb="55" eb="57">
      <t>ハスウ</t>
    </rPh>
    <rPh sb="58" eb="59">
      <t>キ</t>
    </rPh>
    <rPh sb="60" eb="61">
      <t>ス</t>
    </rPh>
    <rPh sb="76" eb="78">
      <t>ココ</t>
    </rPh>
    <rPh sb="79" eb="81">
      <t>ショクイン</t>
    </rPh>
    <rPh sb="82" eb="84">
      <t>キンゾク</t>
    </rPh>
    <rPh sb="84" eb="86">
      <t>ネンスウ</t>
    </rPh>
    <rPh sb="87" eb="89">
      <t>サンテイ</t>
    </rPh>
    <rPh sb="90" eb="91">
      <t>ア</t>
    </rPh>
    <rPh sb="96" eb="99">
      <t>カクネンド</t>
    </rPh>
    <rPh sb="100" eb="101">
      <t>ガツ</t>
    </rPh>
    <rPh sb="102" eb="103">
      <t>ニチ</t>
    </rPh>
    <rPh sb="103" eb="105">
      <t>ゲンザイ</t>
    </rPh>
    <rPh sb="108" eb="110">
      <t>サンテイ</t>
    </rPh>
    <rPh sb="118" eb="119">
      <t>アラ</t>
    </rPh>
    <rPh sb="121" eb="123">
      <t>ショクイン</t>
    </rPh>
    <rPh sb="124" eb="126">
      <t>ショクレキ</t>
    </rPh>
    <rPh sb="126" eb="129">
      <t>ショウメイショ</t>
    </rPh>
    <rPh sb="130" eb="132">
      <t>ネンキン</t>
    </rPh>
    <rPh sb="132" eb="134">
      <t>カニュウ</t>
    </rPh>
    <rPh sb="134" eb="136">
      <t>キロク</t>
    </rPh>
    <rPh sb="136" eb="137">
      <t>トウ</t>
    </rPh>
    <rPh sb="138" eb="139">
      <t>ウツ</t>
    </rPh>
    <rPh sb="141" eb="143">
      <t>テンプ</t>
    </rPh>
    <rPh sb="154" eb="155">
      <t>ニチ</t>
    </rPh>
    <rPh sb="156" eb="158">
      <t>ジカン</t>
    </rPh>
    <rPh sb="158" eb="160">
      <t>ミマン</t>
    </rPh>
    <rPh sb="160" eb="161">
      <t>マタ</t>
    </rPh>
    <rPh sb="162" eb="163">
      <t>ツキ</t>
    </rPh>
    <rPh sb="165" eb="166">
      <t>ニチ</t>
    </rPh>
    <rPh sb="166" eb="168">
      <t>ミマン</t>
    </rPh>
    <rPh sb="168" eb="170">
      <t>キンム</t>
    </rPh>
    <rPh sb="171" eb="173">
      <t>ショクイン</t>
    </rPh>
    <rPh sb="174" eb="175">
      <t>フク</t>
    </rPh>
    <phoneticPr fontId="104"/>
  </si>
  <si>
    <t>※副園長(有資格者)・教頭(有資格者)とは、保育士または幼稚園教諭の資格保有者のことをいう</t>
    <rPh sb="1" eb="4">
      <t>フクエンチョウ</t>
    </rPh>
    <rPh sb="5" eb="9">
      <t>ユウシカクシャ</t>
    </rPh>
    <rPh sb="11" eb="13">
      <t>キョウトウ</t>
    </rPh>
    <rPh sb="14" eb="18">
      <t>ユウシカクシャ</t>
    </rPh>
    <rPh sb="22" eb="25">
      <t>ホイクシ</t>
    </rPh>
    <rPh sb="28" eb="31">
      <t>ヨウチエン</t>
    </rPh>
    <rPh sb="31" eb="33">
      <t>キョウユ</t>
    </rPh>
    <rPh sb="34" eb="36">
      <t>シカク</t>
    </rPh>
    <rPh sb="36" eb="39">
      <t>ホユウシャ</t>
    </rPh>
    <phoneticPr fontId="104"/>
  </si>
  <si>
    <t>年</t>
    <phoneticPr fontId="104"/>
  </si>
  <si>
    <t>月</t>
    <rPh sb="0" eb="1">
      <t>ツキ</t>
    </rPh>
    <phoneticPr fontId="104"/>
  </si>
  <si>
    <t>年</t>
    <rPh sb="0" eb="1">
      <t>ネン</t>
    </rPh>
    <phoneticPr fontId="104"/>
  </si>
  <si>
    <r>
      <t>平均経験年数(</t>
    </r>
    <r>
      <rPr>
        <sz val="10"/>
        <color rgb="FF0000FF"/>
        <rFont val="HGｺﾞｼｯｸM"/>
        <family val="3"/>
        <charset val="128"/>
      </rPr>
      <t>Ｂ</t>
    </r>
    <r>
      <rPr>
        <sz val="10"/>
        <color theme="1"/>
        <rFont val="HGｺﾞｼｯｸM"/>
        <family val="3"/>
        <charset val="128"/>
      </rPr>
      <t>÷</t>
    </r>
    <r>
      <rPr>
        <sz val="10"/>
        <color rgb="FFFF0000"/>
        <rFont val="HGｺﾞｼｯｸM"/>
        <family val="3"/>
        <charset val="128"/>
      </rPr>
      <t>Ａ</t>
    </r>
    <r>
      <rPr>
        <sz val="10"/>
        <color theme="1"/>
        <rFont val="HGｺﾞｼｯｸM"/>
        <family val="3"/>
        <charset val="128"/>
      </rPr>
      <t>)</t>
    </r>
    <phoneticPr fontId="104"/>
  </si>
  <si>
    <t>職員１人当たり</t>
    <phoneticPr fontId="104"/>
  </si>
  <si>
    <t>Ｃ</t>
    <phoneticPr fontId="104"/>
  </si>
  <si>
    <t>Ｂ</t>
    <phoneticPr fontId="104"/>
  </si>
  <si>
    <t>Ａ</t>
    <phoneticPr fontId="104"/>
  </si>
  <si>
    <t>合　計</t>
    <rPh sb="0" eb="1">
      <t>ゴウ</t>
    </rPh>
    <rPh sb="2" eb="3">
      <t>ケイ</t>
    </rPh>
    <phoneticPr fontId="104"/>
  </si>
  <si>
    <t>日</t>
    <rPh sb="0" eb="1">
      <t>ニチ</t>
    </rPh>
    <phoneticPr fontId="104"/>
  </si>
  <si>
    <t>月</t>
    <rPh sb="0" eb="1">
      <t>ガツ</t>
    </rPh>
    <phoneticPr fontId="104"/>
  </si>
  <si>
    <t>月</t>
  </si>
  <si>
    <t>栄養士・調理員</t>
    <rPh sb="0" eb="2">
      <t>エイヨウ</t>
    </rPh>
    <rPh sb="2" eb="3">
      <t>シ</t>
    </rPh>
    <rPh sb="4" eb="7">
      <t>チョウリイン</t>
    </rPh>
    <phoneticPr fontId="104"/>
  </si>
  <si>
    <t>保育士等</t>
    <rPh sb="0" eb="4">
      <t>ホイクシトウ</t>
    </rPh>
    <phoneticPr fontId="104"/>
  </si>
  <si>
    <t>その職種の資格取得年月日</t>
    <rPh sb="2" eb="4">
      <t>ショクシュ</t>
    </rPh>
    <rPh sb="5" eb="7">
      <t>シカク</t>
    </rPh>
    <rPh sb="7" eb="9">
      <t>シュトク</t>
    </rPh>
    <rPh sb="9" eb="10">
      <t>ネン</t>
    </rPh>
    <rPh sb="10" eb="11">
      <t>ガツ</t>
    </rPh>
    <rPh sb="11" eb="12">
      <t>ニチ</t>
    </rPh>
    <phoneticPr fontId="104"/>
  </si>
  <si>
    <t>ウ 合　計
　（ア＋イ）</t>
    <rPh sb="2" eb="3">
      <t>ア</t>
    </rPh>
    <rPh sb="4" eb="5">
      <t>ケイ</t>
    </rPh>
    <phoneticPr fontId="104"/>
  </si>
  <si>
    <t>イ その他の施設・事業所の通算勤続年数</t>
    <rPh sb="4" eb="5">
      <t>タ</t>
    </rPh>
    <rPh sb="6" eb="8">
      <t>シセツ</t>
    </rPh>
    <rPh sb="9" eb="12">
      <t>ジギョウショ</t>
    </rPh>
    <rPh sb="13" eb="15">
      <t>ツウサン</t>
    </rPh>
    <rPh sb="15" eb="17">
      <t>キンゾク</t>
    </rPh>
    <rPh sb="17" eb="19">
      <t>ネンスウ</t>
    </rPh>
    <phoneticPr fontId="104"/>
  </si>
  <si>
    <t>ア 現に勤務する施設・事業所の勤続年数</t>
    <rPh sb="2" eb="3">
      <t>ゲン</t>
    </rPh>
    <rPh sb="4" eb="6">
      <t>キンム</t>
    </rPh>
    <rPh sb="8" eb="10">
      <t>シセツ</t>
    </rPh>
    <rPh sb="11" eb="14">
      <t>ジギョウショ</t>
    </rPh>
    <rPh sb="15" eb="17">
      <t>キンゾク</t>
    </rPh>
    <rPh sb="17" eb="19">
      <t>ネンスウ</t>
    </rPh>
    <phoneticPr fontId="104"/>
  </si>
  <si>
    <t>職　種※</t>
    <rPh sb="0" eb="1">
      <t>ショク</t>
    </rPh>
    <rPh sb="2" eb="3">
      <t>シュ</t>
    </rPh>
    <phoneticPr fontId="104"/>
  </si>
  <si>
    <t>氏　名</t>
    <rPh sb="0" eb="1">
      <t>シ</t>
    </rPh>
    <rPh sb="2" eb="3">
      <t>メイ</t>
    </rPh>
    <phoneticPr fontId="104"/>
  </si>
  <si>
    <t>職員別の経験年月数</t>
    <rPh sb="0" eb="2">
      <t>ショクイン</t>
    </rPh>
    <rPh sb="2" eb="3">
      <t>ベツ</t>
    </rPh>
    <rPh sb="4" eb="6">
      <t>ケイケン</t>
    </rPh>
    <rPh sb="6" eb="7">
      <t>ネン</t>
    </rPh>
    <rPh sb="7" eb="8">
      <t>ガツ</t>
    </rPh>
    <rPh sb="8" eb="9">
      <t>スウ</t>
    </rPh>
    <phoneticPr fontId="104"/>
  </si>
  <si>
    <t>開設年月日</t>
    <rPh sb="0" eb="1">
      <t>ヒラキ</t>
    </rPh>
    <rPh sb="1" eb="2">
      <t>セツ</t>
    </rPh>
    <rPh sb="2" eb="3">
      <t>トシ</t>
    </rPh>
    <rPh sb="3" eb="4">
      <t>ツキ</t>
    </rPh>
    <rPh sb="4" eb="5">
      <t>ヒ</t>
    </rPh>
    <phoneticPr fontId="104"/>
  </si>
  <si>
    <t>10/100</t>
    <phoneticPr fontId="104"/>
  </si>
  <si>
    <t>地域区分</t>
    <rPh sb="0" eb="4">
      <t>チイキクブン</t>
    </rPh>
    <phoneticPr fontId="104"/>
  </si>
  <si>
    <t>定　　員</t>
    <rPh sb="0" eb="1">
      <t>サダム</t>
    </rPh>
    <rPh sb="3" eb="4">
      <t>イン</t>
    </rPh>
    <phoneticPr fontId="104"/>
  </si>
  <si>
    <t>事業所内保育事業所</t>
    <rPh sb="0" eb="3">
      <t>ジギョウショ</t>
    </rPh>
    <rPh sb="3" eb="4">
      <t>ナイ</t>
    </rPh>
    <rPh sb="4" eb="6">
      <t>ホイク</t>
    </rPh>
    <rPh sb="6" eb="9">
      <t>ジギョウショ</t>
    </rPh>
    <phoneticPr fontId="6"/>
  </si>
  <si>
    <t>家庭的保育事業所</t>
    <rPh sb="0" eb="3">
      <t>カテイテキ</t>
    </rPh>
    <rPh sb="3" eb="5">
      <t>ホイク</t>
    </rPh>
    <rPh sb="5" eb="8">
      <t>ジギョウショ</t>
    </rPh>
    <phoneticPr fontId="6"/>
  </si>
  <si>
    <t>小規模保育事業所</t>
    <rPh sb="0" eb="8">
      <t>ショウキボホイクジギョウショ</t>
    </rPh>
    <phoneticPr fontId="6"/>
  </si>
  <si>
    <t>幼稚園型認定こども園</t>
    <rPh sb="0" eb="6">
      <t>ヨウチエンガタニンテイ</t>
    </rPh>
    <rPh sb="9" eb="10">
      <t>エン</t>
    </rPh>
    <phoneticPr fontId="6"/>
  </si>
  <si>
    <t>幼保連携型認定こども園</t>
    <rPh sb="0" eb="7">
      <t>ヨウホレンケイガタニンテイ</t>
    </rPh>
    <rPh sb="10" eb="11">
      <t>エン</t>
    </rPh>
    <phoneticPr fontId="6"/>
  </si>
  <si>
    <t>保育所</t>
    <rPh sb="0" eb="2">
      <t>ホイク</t>
    </rPh>
    <rPh sb="2" eb="3">
      <t>ジョ</t>
    </rPh>
    <phoneticPr fontId="6"/>
  </si>
  <si>
    <t>職員１人当たりの平均経験年数の算定</t>
    <phoneticPr fontId="104"/>
  </si>
  <si>
    <t>家庭的保育</t>
    <phoneticPr fontId="4"/>
  </si>
  <si>
    <t>小規模保育－Ａ型</t>
    <phoneticPr fontId="4"/>
  </si>
  <si>
    <t>◎横須賀市保育士等処遇改善見込額</t>
    <rPh sb="1" eb="5">
      <t>ヨコスカシ</t>
    </rPh>
    <rPh sb="5" eb="8">
      <t>ホイクシ</t>
    </rPh>
    <rPh sb="8" eb="9">
      <t>トウ</t>
    </rPh>
    <rPh sb="9" eb="11">
      <t>ショグウ</t>
    </rPh>
    <rPh sb="11" eb="13">
      <t>カイゼン</t>
    </rPh>
    <rPh sb="13" eb="15">
      <t>ミコミ</t>
    </rPh>
    <rPh sb="15" eb="16">
      <t>ガク</t>
    </rPh>
    <phoneticPr fontId="4"/>
  </si>
  <si>
    <t>うち、調理員等</t>
    <rPh sb="3" eb="6">
      <t>チョウリイン</t>
    </rPh>
    <rPh sb="6" eb="7">
      <t>トウ</t>
    </rPh>
    <phoneticPr fontId="4"/>
  </si>
  <si>
    <t>対象人数</t>
    <rPh sb="0" eb="2">
      <t>タイショウ</t>
    </rPh>
    <rPh sb="2" eb="4">
      <t>ニンズウ</t>
    </rPh>
    <phoneticPr fontId="4"/>
  </si>
  <si>
    <t>横須賀市</t>
    <rPh sb="0" eb="4">
      <t>ヨコスカシ</t>
    </rPh>
    <phoneticPr fontId="6"/>
  </si>
  <si>
    <t>横須賀市長　殿</t>
    <rPh sb="0" eb="3">
      <t>ヨコスカ</t>
    </rPh>
    <rPh sb="3" eb="5">
      <t>シチョウ</t>
    </rPh>
    <rPh sb="6" eb="7">
      <t>ドノ</t>
    </rPh>
    <phoneticPr fontId="6"/>
  </si>
  <si>
    <t>処遇改善等加算に係る経験年数算定表</t>
  </si>
  <si>
    <t>●</t>
  </si>
  <si>
    <t>家庭的保育補助者（無資格）</t>
    <rPh sb="0" eb="3">
      <t>カテイテキ</t>
    </rPh>
    <rPh sb="3" eb="5">
      <t>ホイク</t>
    </rPh>
    <rPh sb="5" eb="8">
      <t>ホジョシャ</t>
    </rPh>
    <rPh sb="9" eb="12">
      <t>ムシカク</t>
    </rPh>
    <phoneticPr fontId="4"/>
  </si>
  <si>
    <t>研修要件</t>
    <rPh sb="0" eb="2">
      <t>ケンシュウ</t>
    </rPh>
    <rPh sb="2" eb="4">
      <t>ヨウケン</t>
    </rPh>
    <phoneticPr fontId="4"/>
  </si>
  <si>
    <t>〇</t>
    <phoneticPr fontId="4"/>
  </si>
  <si>
    <t>次の内容について、「該当」又は「非該当」のいずれかを記入すること。</t>
    <rPh sb="13" eb="14">
      <t>マタ</t>
    </rPh>
    <phoneticPr fontId="6"/>
  </si>
  <si>
    <t>横須賀市保育士等処遇改善加算【保育士等】＋【栄養士・調理員】の対象となる職員数　①</t>
    <rPh sb="0" eb="4">
      <t>ヨコスカシ</t>
    </rPh>
    <rPh sb="4" eb="7">
      <t>ホイクシ</t>
    </rPh>
    <rPh sb="7" eb="8">
      <t>トウ</t>
    </rPh>
    <rPh sb="8" eb="10">
      <t>ショグウ</t>
    </rPh>
    <rPh sb="10" eb="12">
      <t>カイゼン</t>
    </rPh>
    <rPh sb="12" eb="14">
      <t>カサン</t>
    </rPh>
    <rPh sb="22" eb="25">
      <t>エイヨウシ</t>
    </rPh>
    <rPh sb="26" eb="29">
      <t>チョウリイン</t>
    </rPh>
    <rPh sb="31" eb="33">
      <t>タイショウ</t>
    </rPh>
    <rPh sb="36" eb="39">
      <t>ショクインスウ</t>
    </rPh>
    <phoneticPr fontId="104"/>
  </si>
  <si>
    <r>
      <t>横須賀市保育士等処遇改善加算の</t>
    </r>
    <r>
      <rPr>
        <u/>
        <sz val="12"/>
        <rFont val="HGｺﾞｼｯｸM"/>
        <family val="3"/>
        <charset val="128"/>
      </rPr>
      <t>加算対象職員数</t>
    </r>
    <r>
      <rPr>
        <sz val="12"/>
        <rFont val="HGｺﾞｼｯｸM"/>
        <family val="3"/>
        <charset val="128"/>
      </rPr>
      <t>　③（①－②）</t>
    </r>
    <rPh sb="0" eb="4">
      <t>ヨコスカシ</t>
    </rPh>
    <rPh sb="4" eb="7">
      <t>ホイクシ</t>
    </rPh>
    <rPh sb="7" eb="8">
      <t>トウ</t>
    </rPh>
    <rPh sb="8" eb="10">
      <t>ショグウ</t>
    </rPh>
    <rPh sb="10" eb="12">
      <t>カイゼン</t>
    </rPh>
    <rPh sb="12" eb="14">
      <t>カサン</t>
    </rPh>
    <rPh sb="15" eb="17">
      <t>カサン</t>
    </rPh>
    <rPh sb="17" eb="19">
      <t>タイショウ</t>
    </rPh>
    <rPh sb="19" eb="22">
      <t>ショクインスウ</t>
    </rPh>
    <phoneticPr fontId="104"/>
  </si>
  <si>
    <t>③のうち、栄養士・調理員の人数　④</t>
    <rPh sb="5" eb="8">
      <t>エイヨウシ</t>
    </rPh>
    <rPh sb="9" eb="12">
      <t>チョウリイン</t>
    </rPh>
    <rPh sb="13" eb="15">
      <t>ニンズウ</t>
    </rPh>
    <phoneticPr fontId="104"/>
  </si>
  <si>
    <t>処遇改善等加算区分３の人数Ａ　②</t>
    <rPh sb="0" eb="2">
      <t>ショグウ</t>
    </rPh>
    <rPh sb="2" eb="4">
      <t>カイゼン</t>
    </rPh>
    <rPh sb="4" eb="5">
      <t>トウ</t>
    </rPh>
    <rPh sb="5" eb="7">
      <t>カサン</t>
    </rPh>
    <rPh sb="7" eb="9">
      <t>クブン</t>
    </rPh>
    <rPh sb="11" eb="13">
      <t>ニンズウ</t>
    </rPh>
    <phoneticPr fontId="104"/>
  </si>
  <si>
    <t>横須賀市保育士等処遇改善加算申請書</t>
    <phoneticPr fontId="4"/>
  </si>
  <si>
    <t>3.横須賀市保育士等処遇改善加算について</t>
    <rPh sb="14" eb="16">
      <t>カサン</t>
    </rPh>
    <phoneticPr fontId="4"/>
  </si>
  <si>
    <t>1.処遇改善等加算の申請に当たり、まず最初に、以下の内容を入力してください。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</si>
  <si>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（１）令和７年度実績</t>
    <phoneticPr fontId="4"/>
  </si>
  <si>
    <t>８年度</t>
    <rPh sb="1" eb="3">
      <t>ネンド</t>
    </rPh>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</si>
  <si>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</si>
  <si>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看護師等</t>
    <rPh sb="0" eb="3">
      <t>カンゴシ</t>
    </rPh>
    <rPh sb="3" eb="4">
      <t>トウ</t>
    </rPh>
    <phoneticPr fontId="106"/>
  </si>
  <si>
    <t>国A</t>
    <rPh sb="0" eb="1">
      <t>クニ</t>
    </rPh>
    <phoneticPr fontId="4"/>
  </si>
  <si>
    <t>国B</t>
    <rPh sb="0" eb="1">
      <t>クニ</t>
    </rPh>
    <phoneticPr fontId="4"/>
  </si>
  <si>
    <t>市加算</t>
    <rPh sb="0" eb="1">
      <t>シ</t>
    </rPh>
    <rPh sb="1" eb="3">
      <t>カサン</t>
    </rPh>
    <phoneticPr fontId="4"/>
  </si>
  <si>
    <t>※審査欄※
該当し得る加算</t>
    <rPh sb="1" eb="3">
      <t>シンサ</t>
    </rPh>
    <rPh sb="3" eb="4">
      <t>ラン</t>
    </rPh>
    <rPh sb="6" eb="8">
      <t>ガイトウ</t>
    </rPh>
    <rPh sb="9" eb="10">
      <t>ウ</t>
    </rPh>
    <rPh sb="11" eb="13">
      <t>カサン</t>
    </rPh>
    <phoneticPr fontId="4"/>
  </si>
  <si>
    <t>単価</t>
    <rPh sb="0" eb="2">
      <t>タンカ</t>
    </rPh>
    <phoneticPr fontId="4"/>
  </si>
  <si>
    <t>８</t>
    <phoneticPr fontId="6"/>
  </si>
  <si>
    <t>処遇改善等加算に係る経験年数算定表から</t>
    <phoneticPr fontId="4"/>
  </si>
  <si>
    <t>処遇改善等加算区分３を適用しており、横須賀市保育士等処遇改善加算を適用する。</t>
    <phoneticPr fontId="6"/>
  </si>
  <si>
    <t>a</t>
    <phoneticPr fontId="4"/>
  </si>
  <si>
    <t>市処遇改善による支払額</t>
    <rPh sb="0" eb="1">
      <t>シ</t>
    </rPh>
    <rPh sb="1" eb="3">
      <t>ショグウ</t>
    </rPh>
    <rPh sb="3" eb="5">
      <t>カイゼン</t>
    </rPh>
    <rPh sb="8" eb="10">
      <t>シハライ</t>
    </rPh>
    <rPh sb="10" eb="11">
      <t>ガク</t>
    </rPh>
    <phoneticPr fontId="4"/>
  </si>
  <si>
    <t>a'</t>
    <phoneticPr fontId="4"/>
  </si>
  <si>
    <t>基準年度における加算額等の影響を除いた支払賃金総額
（①－（②－③）－④－⑤－a＋⑥）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</si>
  <si>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加算当年度における改善額等の影響を除いた賃金見込総額
（⑧－⑨－⑩－a'－⑪－⑫－⑬）</t>
    <rPh sb="0" eb="2">
      <t>カサン</t>
    </rPh>
    <rPh sb="2" eb="5">
      <t>トウネンド</t>
    </rPh>
    <rPh sb="20" eb="22">
      <t>チンギン</t>
    </rPh>
    <rPh sb="22" eb="24">
      <t>ミコ</t>
    </rPh>
    <rPh sb="24" eb="26">
      <t>ソウガク</t>
    </rPh>
    <phoneticPr fontId="6"/>
  </si>
  <si>
    <t>加算当年度の加算による改善額等の影響を除いた賃金見込総額（②を下回らないこと） (a)-(b)-(c)-(d)-(e)-(ｆ)</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</si>
  <si>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（d）定期昇給相当額（加算当年度における昇給分）</t>
    <rPh sb="3" eb="5">
      <t>テイキ</t>
    </rPh>
    <rPh sb="5" eb="7">
      <t>ショウキュウ</t>
    </rPh>
    <rPh sb="7" eb="10">
      <t>ソウトウガク</t>
    </rPh>
    <phoneticPr fontId="6"/>
  </si>
  <si>
    <t>（e）基準翌年度から加算当年度までの公定価格における人件費の改定部分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</si>
  <si>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（f）加算当年度の前年度に支払うべき残額に対応した支払い賃金額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</si>
  <si>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基準年度における加算額等の影響を除いた支払賃金総額 (f)-｛(g)-(h)｝-(i)-(j)-(k)+(ｌ)</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</si>
  <si>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（l）基準年度に支払うべき残額に対応した翌年度の賃金額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</si>
  <si>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（k）市処遇改善による支払額</t>
    <rPh sb="3" eb="8">
      <t>シショグウカイゼン</t>
    </rPh>
    <rPh sb="11" eb="14">
      <t>シハライガク</t>
    </rPh>
    <phoneticPr fontId="6"/>
  </si>
  <si>
    <t>（c）市処遇改善による加算額</t>
    <rPh sb="3" eb="8">
      <t>シショグウカイゼン</t>
    </rPh>
    <rPh sb="11" eb="13">
      <t>カサン</t>
    </rPh>
    <rPh sb="13" eb="14">
      <t>ガク</t>
    </rPh>
    <phoneticPr fontId="6"/>
  </si>
  <si>
    <t>市処遇改善による加算額</t>
    <rPh sb="0" eb="1">
      <t>シ</t>
    </rPh>
    <rPh sb="1" eb="3">
      <t>ショグウ</t>
    </rPh>
    <rPh sb="3" eb="5">
      <t>カイゼン</t>
    </rPh>
    <rPh sb="8" eb="10">
      <t>カサン</t>
    </rPh>
    <rPh sb="10" eb="11">
      <t>ガク</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</si>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</sst>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_);[Red]\(0\)"/>
    <numFmt numFmtId="188" formatCode="0.0_);[Red]\(0.0\)"/>
    <numFmt numFmtId="189" formatCode="0.00_);[Red]\(0.00\)"/>
    <numFmt numFmtId="190" formatCode="0.000_);[Red]\(0.000\)"/>
    <numFmt numFmtId="191" formatCode="#,##0_ "/>
    <numFmt numFmtId="192" formatCode="#,##0_ ;[Red]\-#,##0\ "/>
    <numFmt numFmtId="193" formatCode="0.0%"/>
    <numFmt numFmtId="194" formatCode="#,##0_);[Red]\(#,##0\)"/>
    <numFmt numFmtId="195" formatCode="0.0_ "/>
    <numFmt numFmtId="196" formatCode="#,###"/>
    <numFmt numFmtId="197" formatCode="0_ "/>
    <numFmt numFmtId="198" formatCode="[$-411]ggge&quot;年&quot;m&quot;月&quot;d&quot;日&quot;;@"/>
  </numFmts>
  <fonts count="129">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20"/>
      <color theme="1"/>
      <name val="游ゴシック"/>
      <family val="2"/>
      <charset val="128"/>
      <scheme val="minor"/>
    </font>
    <font>
      <sz val="11"/>
      <color rgb="FFFF0000"/>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14"/>
      <name val="HG丸ｺﾞｼｯｸM-PRO"/>
      <family val="3"/>
      <charset val="128"/>
    </font>
    <font>
      <sz val="14"/>
      <color theme="1"/>
      <name val="HG丸ｺﾞｼｯｸM-PRO"/>
      <family val="3"/>
      <charset val="128"/>
    </font>
    <font>
      <sz val="14"/>
      <color theme="1"/>
      <name val="游ゴシック"/>
      <family val="2"/>
      <charset val="128"/>
      <scheme val="minor"/>
    </font>
    <font>
      <sz val="11"/>
      <color theme="1"/>
      <name val="HG丸ｺﾞｼｯｸM-PRO"/>
      <family val="3"/>
      <charset val="128"/>
    </font>
    <font>
      <b/>
      <sz val="12"/>
      <color theme="1"/>
      <name val="HG丸ｺﾞｼｯｸM-PRO"/>
      <family val="3"/>
      <charset val="128"/>
    </font>
    <font>
      <sz val="11"/>
      <name val="HG丸ｺﾞｼｯｸM-PRO"/>
      <family val="3"/>
      <charset val="128"/>
    </font>
    <font>
      <sz val="11"/>
      <color rgb="FFFF0000"/>
      <name val="HG丸ｺﾞｼｯｸM-PRO"/>
      <family val="3"/>
      <charset val="128"/>
    </font>
    <font>
      <sz val="11"/>
      <color theme="0"/>
      <name val="HG丸ｺﾞｼｯｸM-PRO"/>
      <family val="3"/>
      <charset val="128"/>
    </font>
    <font>
      <sz val="11"/>
      <color theme="2" tint="-0.499984740745262"/>
      <name val="HG丸ｺﾞｼｯｸM-PRO"/>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name val="HG丸ｺﾞｼｯｸM-PRO"/>
      <family val="3"/>
      <charset val="128"/>
    </font>
    <font>
      <b/>
      <sz val="11"/>
      <color theme="1"/>
      <name val="HG丸ｺﾞｼｯｸM-PRO"/>
      <family val="3"/>
      <charset val="128"/>
    </font>
    <font>
      <sz val="12"/>
      <color indexed="81"/>
      <name val="ＭＳ Ｐゴシック"/>
      <family val="3"/>
      <charset val="128"/>
    </font>
    <font>
      <sz val="10"/>
      <color indexed="81"/>
      <name val="ＭＳ Ｐゴシック"/>
      <family val="3"/>
      <charset val="128"/>
    </font>
    <font>
      <sz val="12"/>
      <color indexed="81"/>
      <name val="MS P ゴシック"/>
      <family val="3"/>
      <charset val="128"/>
    </font>
    <font>
      <sz val="11"/>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9"/>
      <name val="HGｺﾞｼｯｸM"/>
      <family val="3"/>
      <charset val="128"/>
    </font>
    <font>
      <sz val="10.5"/>
      <name val="HGｺﾞｼｯｸM"/>
      <family val="3"/>
      <charset val="128"/>
    </font>
    <font>
      <sz val="11"/>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trike/>
      <sz val="12"/>
      <name val="ＭＳ Ｐゴシック"/>
      <family val="3"/>
      <charset val="128"/>
    </font>
    <font>
      <strike/>
      <sz val="12"/>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b/>
      <sz val="12"/>
      <color rgb="FFFF0000"/>
      <name val="HGｺﾞｼｯｸM"/>
      <family val="3"/>
      <charset val="128"/>
    </font>
    <font>
      <sz val="12"/>
      <name val="ＭＳ Ｐ明朝"/>
      <family val="1"/>
      <charset val="128"/>
    </font>
    <font>
      <sz val="12"/>
      <color theme="1"/>
      <name val="ＭＳ 明朝"/>
      <family val="2"/>
      <charset val="128"/>
    </font>
    <font>
      <sz val="12"/>
      <color theme="1"/>
      <name val="HGｺﾞｼｯｸM"/>
      <family val="3"/>
      <charset val="128"/>
    </font>
    <font>
      <sz val="6"/>
      <name val="ＭＳ 明朝"/>
      <family val="2"/>
      <charset val="128"/>
    </font>
    <font>
      <sz val="9"/>
      <color theme="1"/>
      <name val="HGｺﾞｼｯｸM"/>
      <family val="3"/>
      <charset val="128"/>
    </font>
    <font>
      <sz val="6"/>
      <name val="Verdana"/>
      <family val="2"/>
    </font>
    <font>
      <sz val="10"/>
      <color theme="1"/>
      <name val="HGｺﾞｼｯｸM"/>
      <family val="3"/>
      <charset val="128"/>
    </font>
    <font>
      <sz val="10"/>
      <color rgb="FFFF0000"/>
      <name val="HGｺﾞｼｯｸM"/>
      <family val="3"/>
      <charset val="128"/>
    </font>
    <font>
      <sz val="12"/>
      <color rgb="FFFF0000"/>
      <name val="HGPｺﾞｼｯｸE"/>
      <family val="3"/>
      <charset val="128"/>
    </font>
    <font>
      <sz val="10"/>
      <color rgb="FFFF00FF"/>
      <name val="HGｺﾞｼｯｸM"/>
      <family val="3"/>
      <charset val="128"/>
    </font>
    <font>
      <u/>
      <sz val="10"/>
      <color theme="1"/>
      <name val="HGｺﾞｼｯｸM"/>
      <family val="3"/>
      <charset val="128"/>
    </font>
    <font>
      <b/>
      <sz val="10"/>
      <color theme="1"/>
      <name val="HGｺﾞｼｯｸM"/>
      <family val="3"/>
      <charset val="128"/>
    </font>
    <font>
      <sz val="10"/>
      <color rgb="FF0000FF"/>
      <name val="HGｺﾞｼｯｸM"/>
      <family val="3"/>
      <charset val="128"/>
    </font>
    <font>
      <b/>
      <sz val="11"/>
      <color theme="1"/>
      <name val="HGｺﾞｼｯｸM"/>
      <family val="3"/>
      <charset val="128"/>
    </font>
    <font>
      <sz val="8"/>
      <color theme="1"/>
      <name val="HGｺﾞｼｯｸM"/>
      <family val="3"/>
      <charset val="128"/>
    </font>
    <font>
      <sz val="16"/>
      <color rgb="FFFF0000"/>
      <name val="BIZ UDゴシック"/>
      <family val="3"/>
      <charset val="128"/>
    </font>
    <font>
      <sz val="12"/>
      <color rgb="FFFF0000"/>
      <name val="BIZ UDゴシック"/>
      <family val="3"/>
      <charset val="128"/>
    </font>
    <font>
      <b/>
      <sz val="12"/>
      <name val="HGｺﾞｼｯｸM"/>
      <family val="3"/>
      <charset val="128"/>
    </font>
    <font>
      <b/>
      <sz val="14"/>
      <color rgb="FF000000"/>
      <name val="HGｺﾞｼｯｸM"/>
      <family val="3"/>
      <charset val="128"/>
    </font>
    <font>
      <sz val="9"/>
      <color indexed="81"/>
      <name val="MS P ゴシック"/>
      <family val="3"/>
      <charset val="128"/>
    </font>
    <font>
      <b/>
      <sz val="9"/>
      <color indexed="81"/>
      <name val="MS P ゴシック"/>
      <family val="3"/>
      <charset val="128"/>
    </font>
    <font>
      <sz val="12"/>
      <color rgb="FF080A0C"/>
      <name val="Consolas"/>
      <family val="3"/>
    </font>
    <font>
      <sz val="12"/>
      <color theme="1"/>
      <name val="Consolas"/>
      <family val="3"/>
    </font>
    <font>
      <sz val="12"/>
      <color theme="1"/>
      <name val="ＭＳ Ｐゴシック"/>
      <family val="3"/>
      <charset val="128"/>
    </font>
    <font>
      <sz val="12"/>
      <color rgb="FF080A0C"/>
      <name val="ＭＳ Ｐゴシック"/>
      <family val="3"/>
      <charset val="128"/>
    </font>
    <font>
      <b/>
      <sz val="22"/>
      <name val="ＭＳ Ｐゴシック"/>
      <family val="3"/>
      <charset val="128"/>
    </font>
    <font>
      <b/>
      <sz val="18"/>
      <name val="ＭＳ ゴシック"/>
      <family val="3"/>
      <charset val="128"/>
    </font>
    <font>
      <b/>
      <sz val="20"/>
      <name val="ＭＳ Ｐゴシック"/>
      <family val="3"/>
      <charset val="128"/>
    </font>
  </fonts>
  <fills count="2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rgb="FFFFC000"/>
        <bgColor rgb="FF000000"/>
      </patternFill>
    </fill>
    <fill>
      <patternFill patternType="solid">
        <fgColor rgb="FFFFC000"/>
        <bgColor indexed="64"/>
      </patternFill>
    </fill>
    <fill>
      <patternFill patternType="solid">
        <fgColor theme="1"/>
        <bgColor indexed="64"/>
      </patternFill>
    </fill>
    <fill>
      <patternFill patternType="solid">
        <fgColor theme="1" tint="0.34998626667073579"/>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theme="9" tint="0.79998168889431442"/>
        <bgColor indexed="64"/>
      </patternFill>
    </fill>
  </fills>
  <borders count="258">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Up="1">
      <left style="thin">
        <color indexed="64"/>
      </left>
      <right style="thin">
        <color indexed="64"/>
      </right>
      <top/>
      <bottom style="dotted">
        <color indexed="64"/>
      </bottom>
      <diagonal style="dotted">
        <color indexed="64"/>
      </diagonal>
    </border>
    <border diagonalUp="1">
      <left/>
      <right style="thin">
        <color indexed="64"/>
      </right>
      <top style="thin">
        <color indexed="64"/>
      </top>
      <bottom style="dotted">
        <color indexed="64"/>
      </bottom>
      <diagonal style="dotted">
        <color indexed="64"/>
      </diagonal>
    </border>
    <border>
      <left/>
      <right style="thin">
        <color indexed="64"/>
      </right>
      <top style="thin">
        <color indexed="64"/>
      </top>
      <bottom style="dotted">
        <color indexed="64"/>
      </bottom>
      <diagonal/>
    </border>
    <border diagonalUp="1">
      <left style="thin">
        <color indexed="64"/>
      </left>
      <right style="thin">
        <color indexed="64"/>
      </right>
      <top style="thin">
        <color indexed="64"/>
      </top>
      <bottom style="dotted">
        <color indexed="64"/>
      </bottom>
      <diagonal style="dotted">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bottom style="dotted">
        <color indexed="64"/>
      </bottom>
      <diagonal/>
    </border>
    <border>
      <left/>
      <right/>
      <top/>
      <bottom style="dotted">
        <color indexed="64"/>
      </bottom>
      <diagonal/>
    </border>
    <border>
      <left/>
      <right style="medium">
        <color indexed="64"/>
      </right>
      <top style="dotted">
        <color indexed="64"/>
      </top>
      <bottom/>
      <diagonal/>
    </border>
    <border>
      <left/>
      <right/>
      <top style="dotted">
        <color indexed="64"/>
      </top>
      <bottom/>
      <diagonal/>
    </border>
    <border>
      <left style="medium">
        <color indexed="64"/>
      </left>
      <right/>
      <top/>
      <bottom style="dotted">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medium">
        <color indexed="64"/>
      </top>
      <bottom style="thin">
        <color indexed="64"/>
      </bottom>
      <diagonal/>
    </border>
    <border>
      <left/>
      <right/>
      <top style="medium">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right style="thick">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dotted">
        <color indexed="64"/>
      </top>
      <bottom/>
      <diagonal style="thin">
        <color indexed="64"/>
      </diagonal>
    </border>
    <border diagonalUp="1">
      <left style="medium">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medium">
        <color indexed="64"/>
      </left>
      <right/>
      <top style="dotted">
        <color indexed="64"/>
      </top>
      <bottom style="medium">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medium">
        <color indexed="64"/>
      </top>
      <bottom/>
      <diagonal style="thin">
        <color indexed="64"/>
      </diagonal>
    </border>
    <border diagonalUp="1">
      <left/>
      <right/>
      <top style="thin">
        <color indexed="64"/>
      </top>
      <bottom style="medium">
        <color indexed="64"/>
      </bottom>
      <diagonal style="thin">
        <color indexed="64"/>
      </diagonal>
    </border>
    <border>
      <left style="thick">
        <color indexed="64"/>
      </left>
      <right/>
      <top/>
      <bottom style="thick">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medium">
        <color indexed="64"/>
      </right>
      <top/>
      <bottom style="thick">
        <color indexed="64"/>
      </bottom>
      <diagonal/>
    </border>
    <border>
      <left style="medium">
        <color indexed="64"/>
      </left>
      <right/>
      <top/>
      <bottom style="thick">
        <color indexed="64"/>
      </bottom>
      <diagonal/>
    </border>
    <border>
      <left/>
      <right style="hair">
        <color indexed="64"/>
      </right>
      <top/>
      <bottom/>
      <diagonal/>
    </border>
    <border>
      <left style="medium">
        <color indexed="64"/>
      </left>
      <right/>
      <top style="dotted">
        <color indexed="64"/>
      </top>
      <bottom style="dotted">
        <color indexed="64"/>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2" fillId="0" borderId="0"/>
    <xf numFmtId="0" fontId="72" fillId="0" borderId="0"/>
    <xf numFmtId="0" fontId="77" fillId="0" borderId="0">
      <alignment vertical="center"/>
    </xf>
    <xf numFmtId="0" fontId="7" fillId="0" borderId="0"/>
    <xf numFmtId="0" fontId="102" fillId="0" borderId="0">
      <alignment vertical="center"/>
    </xf>
  </cellStyleXfs>
  <cellXfs count="1591">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5" xfId="0" applyFont="1" applyBorder="1" applyAlignment="1">
      <alignment horizontal="centerContinuous" vertical="center" wrapText="1"/>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8" xfId="0" applyFont="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0" fontId="8" fillId="0" borderId="20" xfId="2" applyFont="1" applyBorder="1" applyAlignment="1">
      <alignment vertical="center" shrinkToFit="1"/>
    </xf>
    <xf numFmtId="0" fontId="9" fillId="0" borderId="21" xfId="2" applyFont="1" applyBorder="1" applyAlignment="1">
      <alignment vertical="center" shrinkToFit="1"/>
    </xf>
    <xf numFmtId="0" fontId="5" fillId="5" borderId="22" xfId="0" applyFont="1" applyFill="1" applyBorder="1" applyAlignment="1">
      <alignment vertical="center" shrinkToFit="1"/>
    </xf>
    <xf numFmtId="0" fontId="9" fillId="0" borderId="23" xfId="0" applyFont="1" applyBorder="1" applyAlignment="1">
      <alignment vertical="center" shrinkToFit="1"/>
    </xf>
    <xf numFmtId="176" fontId="9" fillId="0" borderId="20" xfId="2" applyNumberFormat="1" applyFont="1" applyBorder="1" applyAlignment="1">
      <alignment vertical="center" shrinkToFit="1"/>
    </xf>
    <xf numFmtId="0" fontId="9" fillId="0" borderId="22" xfId="0" applyFont="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4" xfId="2" applyNumberFormat="1" applyFont="1" applyFill="1" applyBorder="1" applyAlignment="1">
      <alignment vertical="center" shrinkToFit="1"/>
    </xf>
    <xf numFmtId="177" fontId="8" fillId="5" borderId="24" xfId="2" applyNumberFormat="1" applyFont="1" applyFill="1" applyBorder="1" applyAlignment="1">
      <alignment vertical="center" shrinkToFit="1"/>
    </xf>
    <xf numFmtId="0" fontId="8" fillId="0" borderId="9" xfId="2" applyFont="1" applyBorder="1" applyAlignment="1">
      <alignment vertical="center" shrinkToFit="1"/>
    </xf>
    <xf numFmtId="0" fontId="8" fillId="0" borderId="24" xfId="2" applyFont="1" applyBorder="1" applyAlignment="1">
      <alignment vertical="center" shrinkToFit="1"/>
    </xf>
    <xf numFmtId="0" fontId="9" fillId="0" borderId="25" xfId="2" applyFont="1" applyBorder="1" applyAlignment="1">
      <alignment vertical="center" shrinkToFit="1"/>
    </xf>
    <xf numFmtId="0" fontId="5" fillId="5" borderId="26" xfId="0" applyFont="1" applyFill="1" applyBorder="1" applyAlignment="1">
      <alignment vertical="center" shrinkToFit="1"/>
    </xf>
    <xf numFmtId="0" fontId="9" fillId="0" borderId="27" xfId="0" applyFont="1" applyBorder="1" applyAlignment="1">
      <alignment vertical="center" shrinkToFit="1"/>
    </xf>
    <xf numFmtId="176" fontId="9" fillId="0" borderId="24" xfId="2" applyNumberFormat="1" applyFont="1" applyBorder="1" applyAlignment="1">
      <alignment vertical="center" shrinkToFit="1"/>
    </xf>
    <xf numFmtId="0" fontId="9" fillId="0" borderId="26"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8" fillId="5" borderId="17" xfId="0" applyFont="1" applyFill="1" applyBorder="1" applyAlignment="1">
      <alignment vertical="center" shrinkToFit="1"/>
    </xf>
    <xf numFmtId="0" fontId="9" fillId="0" borderId="20" xfId="2" applyFont="1" applyBorder="1" applyAlignment="1">
      <alignment vertical="center" shrinkToFit="1"/>
    </xf>
    <xf numFmtId="0" fontId="8" fillId="5" borderId="22" xfId="0" applyFont="1" applyFill="1" applyBorder="1" applyAlignment="1">
      <alignment vertical="center" shrinkToFit="1"/>
    </xf>
    <xf numFmtId="177" fontId="9" fillId="0" borderId="20" xfId="2" applyNumberFormat="1" applyFont="1" applyBorder="1" applyAlignment="1">
      <alignment vertical="center" shrinkToFit="1"/>
    </xf>
    <xf numFmtId="0" fontId="5" fillId="0" borderId="5" xfId="0" applyFont="1" applyBorder="1" applyAlignment="1">
      <alignment vertical="center" shrinkToFit="1"/>
    </xf>
    <xf numFmtId="0" fontId="9" fillId="0" borderId="24" xfId="2" applyFont="1" applyBorder="1" applyAlignment="1">
      <alignment vertical="center" shrinkToFit="1"/>
    </xf>
    <xf numFmtId="0" fontId="8" fillId="5" borderId="26" xfId="0" applyFont="1" applyFill="1" applyBorder="1" applyAlignment="1">
      <alignment vertical="center" shrinkToFit="1"/>
    </xf>
    <xf numFmtId="177" fontId="9" fillId="0" borderId="24" xfId="2" applyNumberFormat="1" applyFont="1" applyBorder="1" applyAlignment="1">
      <alignment vertical="center" shrinkToFit="1"/>
    </xf>
    <xf numFmtId="0" fontId="5" fillId="0" borderId="6" xfId="0" applyFont="1" applyBorder="1" applyAlignment="1">
      <alignment vertical="center" shrinkToFit="1"/>
    </xf>
    <xf numFmtId="176" fontId="8" fillId="5" borderId="9" xfId="2" applyNumberFormat="1" applyFont="1" applyFill="1" applyBorder="1" applyAlignment="1">
      <alignment vertical="center" shrinkToFit="1"/>
    </xf>
    <xf numFmtId="177" fontId="8" fillId="5" borderId="9" xfId="2" applyNumberFormat="1" applyFont="1" applyFill="1" applyBorder="1" applyAlignment="1">
      <alignment vertical="center" shrinkToFit="1"/>
    </xf>
    <xf numFmtId="3" fontId="8" fillId="0" borderId="13" xfId="2" applyNumberFormat="1" applyFont="1" applyBorder="1" applyAlignment="1">
      <alignment vertical="center" shrinkToFit="1"/>
    </xf>
    <xf numFmtId="0" fontId="9" fillId="0" borderId="28" xfId="0"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176" fontId="8" fillId="0" borderId="20" xfId="2" applyNumberFormat="1" applyFont="1" applyBorder="1" applyAlignment="1">
      <alignment vertical="center" shrinkToFit="1"/>
    </xf>
    <xf numFmtId="176" fontId="8" fillId="0" borderId="24" xfId="2" applyNumberFormat="1" applyFont="1" applyBorder="1" applyAlignment="1">
      <alignment vertical="center" shrinkToFit="1"/>
    </xf>
    <xf numFmtId="0" fontId="9" fillId="0" borderId="29" xfId="0" applyFont="1" applyBorder="1" applyAlignment="1">
      <alignment vertical="center" shrinkToFit="1"/>
    </xf>
    <xf numFmtId="176" fontId="8" fillId="5" borderId="30" xfId="2" applyNumberFormat="1" applyFont="1" applyFill="1" applyBorder="1" applyAlignment="1">
      <alignment vertical="center" shrinkToFit="1"/>
    </xf>
    <xf numFmtId="177" fontId="8" fillId="5" borderId="30" xfId="2" applyNumberFormat="1" applyFont="1" applyFill="1" applyBorder="1" applyAlignment="1">
      <alignment vertical="center" shrinkToFit="1"/>
    </xf>
    <xf numFmtId="176" fontId="9" fillId="0" borderId="30" xfId="2" applyNumberFormat="1" applyFont="1" applyBorder="1" applyAlignment="1">
      <alignment vertical="center" shrinkToFit="1"/>
    </xf>
    <xf numFmtId="177" fontId="9" fillId="0" borderId="30" xfId="2" applyNumberFormat="1" applyFont="1" applyBorder="1" applyAlignment="1">
      <alignment vertical="center" shrinkToFit="1"/>
    </xf>
    <xf numFmtId="176" fontId="8" fillId="0" borderId="30" xfId="2" applyNumberFormat="1" applyFont="1" applyBorder="1" applyAlignment="1">
      <alignment vertical="center" shrinkToFit="1"/>
    </xf>
    <xf numFmtId="0" fontId="0" fillId="0" borderId="0" xfId="0" applyAlignment="1">
      <alignment horizontal="right" vertical="center"/>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8" fillId="5" borderId="0" xfId="2" applyFont="1" applyFill="1" applyAlignment="1">
      <alignment vertical="center" shrinkToFit="1"/>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8" borderId="31" xfId="0" applyNumberFormat="1" applyFont="1" applyFill="1" applyBorder="1">
      <alignment vertical="center"/>
    </xf>
    <xf numFmtId="0" fontId="13" fillId="8" borderId="31" xfId="0" applyFont="1" applyFill="1" applyBorder="1" applyAlignment="1">
      <alignment horizontal="center" vertical="center"/>
    </xf>
    <xf numFmtId="182" fontId="13" fillId="8" borderId="31"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0" fillId="0" borderId="9" xfId="0" applyBorder="1" applyAlignment="1">
      <alignment vertical="center" shrinkToFit="1"/>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36" xfId="0" applyBorder="1">
      <alignment vertical="center"/>
    </xf>
    <xf numFmtId="0" fontId="0" fillId="0" borderId="37"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5" xfId="1" applyFont="1" applyBorder="1" applyAlignment="1">
      <alignment vertical="center" shrinkToFit="1"/>
    </xf>
    <xf numFmtId="38" fontId="0" fillId="0" borderId="42" xfId="1" applyFont="1" applyBorder="1" applyAlignment="1">
      <alignment vertical="center" shrinkToFit="1"/>
    </xf>
    <xf numFmtId="38" fontId="0" fillId="0" borderId="43" xfId="1" applyFont="1" applyBorder="1" applyAlignment="1">
      <alignment vertical="center" shrinkToFit="1"/>
    </xf>
    <xf numFmtId="38" fontId="0" fillId="0" borderId="33" xfId="1" applyFont="1" applyBorder="1" applyAlignment="1">
      <alignment vertical="center" shrinkToFit="1"/>
    </xf>
    <xf numFmtId="38" fontId="0" fillId="0" borderId="44" xfId="1" applyFont="1" applyBorder="1" applyAlignment="1">
      <alignment vertical="center" shrinkToFit="1"/>
    </xf>
    <xf numFmtId="38" fontId="0" fillId="0" borderId="34" xfId="1" applyFont="1" applyBorder="1" applyAlignment="1">
      <alignment vertical="center" shrinkToFit="1"/>
    </xf>
    <xf numFmtId="38" fontId="0" fillId="0" borderId="45" xfId="1" applyFont="1" applyBorder="1" applyAlignment="1">
      <alignment vertical="center" shrinkToFit="1"/>
    </xf>
    <xf numFmtId="38" fontId="0" fillId="0" borderId="36" xfId="1" applyFont="1" applyBorder="1" applyAlignment="1">
      <alignment vertical="center" shrinkToFit="1"/>
    </xf>
    <xf numFmtId="38" fontId="0" fillId="0" borderId="41" xfId="1" applyFont="1" applyBorder="1" applyAlignment="1">
      <alignment vertical="center" shrinkToFit="1"/>
    </xf>
    <xf numFmtId="38" fontId="0" fillId="0" borderId="46" xfId="1" applyFont="1" applyBorder="1" applyAlignment="1">
      <alignment vertical="center" shrinkToFit="1"/>
    </xf>
    <xf numFmtId="38" fontId="0" fillId="0" borderId="47" xfId="1" applyFont="1" applyBorder="1" applyAlignment="1">
      <alignment vertical="center" shrinkToFit="1"/>
    </xf>
    <xf numFmtId="38" fontId="0" fillId="0" borderId="48"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9" fillId="0" borderId="20" xfId="2" applyNumberFormat="1" applyFont="1" applyBorder="1" applyAlignment="1">
      <alignment vertical="center" shrinkToFit="1"/>
    </xf>
    <xf numFmtId="183" fontId="8" fillId="5" borderId="20" xfId="2" applyNumberFormat="1" applyFont="1" applyFill="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18" fillId="0" borderId="0" xfId="0" applyFont="1" applyAlignment="1">
      <alignment horizontal="centerContinuous" vertical="center"/>
    </xf>
    <xf numFmtId="0" fontId="0" fillId="0" borderId="0" xfId="0" applyAlignment="1">
      <alignment horizontal="centerContinuous" vertical="center"/>
    </xf>
    <xf numFmtId="179" fontId="0" fillId="0" borderId="9" xfId="0" applyNumberFormat="1" applyBorder="1" applyAlignment="1">
      <alignment horizontal="center" vertical="center"/>
    </xf>
    <xf numFmtId="0" fontId="19" fillId="0" borderId="0" xfId="0" applyFont="1">
      <alignment vertical="center"/>
    </xf>
    <xf numFmtId="0" fontId="5" fillId="4" borderId="8" xfId="0" applyFont="1" applyFill="1" applyBorder="1">
      <alignment vertical="center"/>
    </xf>
    <xf numFmtId="0" fontId="21"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23" fillId="0" borderId="0" xfId="0" applyFont="1">
      <alignment vertical="center"/>
    </xf>
    <xf numFmtId="184" fontId="21" fillId="0" borderId="54" xfId="0" applyNumberFormat="1" applyFont="1" applyBorder="1" applyAlignment="1">
      <alignment horizontal="center" vertical="center"/>
    </xf>
    <xf numFmtId="184" fontId="21" fillId="0" borderId="55" xfId="0" applyNumberFormat="1" applyFont="1" applyBorder="1" applyAlignment="1">
      <alignment horizontal="center" vertical="center"/>
    </xf>
    <xf numFmtId="184" fontId="21" fillId="0" borderId="56" xfId="0" applyNumberFormat="1" applyFont="1" applyBorder="1" applyAlignment="1">
      <alignment horizontal="center" vertical="center"/>
    </xf>
    <xf numFmtId="0" fontId="21" fillId="0" borderId="16" xfId="0" applyFont="1" applyBorder="1" applyAlignment="1">
      <alignment horizontal="center" vertical="center"/>
    </xf>
    <xf numFmtId="185" fontId="21" fillId="2" borderId="63" xfId="0" applyNumberFormat="1" applyFont="1" applyFill="1" applyBorder="1" applyAlignment="1" applyProtection="1">
      <alignment vertical="center" shrinkToFit="1"/>
      <protection locked="0"/>
    </xf>
    <xf numFmtId="185" fontId="21" fillId="2" borderId="19" xfId="0" applyNumberFormat="1" applyFont="1" applyFill="1" applyBorder="1" applyAlignment="1" applyProtection="1">
      <alignment vertical="center" shrinkToFit="1"/>
      <protection locked="0"/>
    </xf>
    <xf numFmtId="185" fontId="21" fillId="2" borderId="64" xfId="0" applyNumberFormat="1" applyFont="1" applyFill="1" applyBorder="1" applyAlignment="1" applyProtection="1">
      <alignment vertical="center" shrinkToFit="1"/>
      <protection locked="0"/>
    </xf>
    <xf numFmtId="185" fontId="17" fillId="0" borderId="65" xfId="0" applyNumberFormat="1" applyFont="1" applyBorder="1" applyAlignment="1">
      <alignment vertical="center" shrinkToFit="1"/>
    </xf>
    <xf numFmtId="0" fontId="21" fillId="0" borderId="25" xfId="0" applyFont="1" applyBorder="1" applyAlignment="1">
      <alignment horizontal="center" vertical="center"/>
    </xf>
    <xf numFmtId="0" fontId="21" fillId="0" borderId="66" xfId="0" applyFont="1" applyBorder="1" applyAlignment="1">
      <alignment vertical="center" shrinkToFit="1"/>
    </xf>
    <xf numFmtId="186" fontId="21" fillId="0" borderId="24" xfId="0" applyNumberFormat="1" applyFont="1" applyBorder="1" applyAlignment="1">
      <alignment vertical="center" shrinkToFit="1"/>
    </xf>
    <xf numFmtId="186" fontId="21" fillId="0" borderId="67" xfId="0" applyNumberFormat="1" applyFont="1" applyBorder="1" applyAlignment="1">
      <alignment vertical="center" shrinkToFit="1"/>
    </xf>
    <xf numFmtId="185" fontId="17" fillId="0" borderId="68" xfId="0" applyNumberFormat="1" applyFont="1" applyBorder="1" applyAlignment="1">
      <alignment vertical="center" shrinkToFit="1"/>
    </xf>
    <xf numFmtId="0" fontId="21" fillId="0" borderId="73" xfId="0" applyFont="1" applyBorder="1" applyAlignment="1">
      <alignment horizontal="center" vertical="center"/>
    </xf>
    <xf numFmtId="0" fontId="21" fillId="0" borderId="74" xfId="0" applyFont="1" applyBorder="1" applyAlignment="1">
      <alignment vertical="center" shrinkToFit="1"/>
    </xf>
    <xf numFmtId="186" fontId="21" fillId="0" borderId="75" xfId="0" applyNumberFormat="1" applyFont="1" applyBorder="1" applyAlignment="1">
      <alignment vertical="center" shrinkToFit="1"/>
    </xf>
    <xf numFmtId="186" fontId="21" fillId="0" borderId="76" xfId="0" applyNumberFormat="1" applyFont="1" applyBorder="1" applyAlignment="1">
      <alignment vertical="center" shrinkToFit="1"/>
    </xf>
    <xf numFmtId="185" fontId="17" fillId="0" borderId="77" xfId="0" applyNumberFormat="1" applyFont="1" applyBorder="1" applyAlignment="1">
      <alignment vertical="center" shrinkToFit="1"/>
    </xf>
    <xf numFmtId="0" fontId="21" fillId="0" borderId="80" xfId="0" applyFont="1" applyBorder="1" applyAlignment="1">
      <alignment horizontal="center" vertical="center"/>
    </xf>
    <xf numFmtId="185" fontId="21" fillId="0" borderId="81" xfId="0" applyNumberFormat="1" applyFont="1" applyBorder="1" applyAlignment="1">
      <alignment vertical="center" shrinkToFit="1"/>
    </xf>
    <xf numFmtId="185" fontId="21" fillId="0" borderId="82" xfId="0" applyNumberFormat="1" applyFont="1" applyBorder="1" applyAlignment="1">
      <alignment vertical="center" shrinkToFit="1"/>
    </xf>
    <xf numFmtId="185" fontId="21" fillId="0" borderId="83" xfId="0" applyNumberFormat="1" applyFont="1" applyBorder="1" applyAlignment="1">
      <alignment vertical="center" shrinkToFit="1"/>
    </xf>
    <xf numFmtId="185" fontId="17" fillId="0" borderId="84" xfId="0" applyNumberFormat="1" applyFont="1" applyBorder="1" applyAlignment="1">
      <alignment vertical="center" shrinkToFit="1"/>
    </xf>
    <xf numFmtId="186" fontId="21" fillId="0" borderId="0" xfId="0" applyNumberFormat="1" applyFont="1">
      <alignment vertical="center"/>
    </xf>
    <xf numFmtId="0" fontId="21" fillId="0" borderId="85" xfId="0" applyFont="1" applyBorder="1" applyAlignment="1">
      <alignment horizontal="center" vertical="center"/>
    </xf>
    <xf numFmtId="184" fontId="21" fillId="0" borderId="86" xfId="0" applyNumberFormat="1" applyFont="1" applyBorder="1" applyAlignment="1">
      <alignment horizontal="center" vertical="center"/>
    </xf>
    <xf numFmtId="184" fontId="21" fillId="0" borderId="87" xfId="0" applyNumberFormat="1" applyFont="1" applyBorder="1" applyAlignment="1">
      <alignment horizontal="center" vertical="center"/>
    </xf>
    <xf numFmtId="0" fontId="21" fillId="0" borderId="64" xfId="0" applyFont="1" applyBorder="1" applyAlignment="1">
      <alignment horizontal="center" vertical="center"/>
    </xf>
    <xf numFmtId="185" fontId="21" fillId="2" borderId="8" xfId="0" applyNumberFormat="1" applyFont="1" applyFill="1" applyBorder="1" applyAlignment="1" applyProtection="1">
      <alignment vertical="center" shrinkToFit="1"/>
      <protection locked="0"/>
    </xf>
    <xf numFmtId="185" fontId="21" fillId="2" borderId="91"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1" xfId="0" applyNumberFormat="1" applyFont="1" applyBorder="1" applyAlignment="1">
      <alignment vertical="center" shrinkToFit="1"/>
    </xf>
    <xf numFmtId="185" fontId="17" fillId="8" borderId="92" xfId="0" applyNumberFormat="1" applyFont="1" applyFill="1" applyBorder="1" applyAlignment="1">
      <alignment vertical="center" shrinkToFit="1"/>
    </xf>
    <xf numFmtId="0" fontId="21" fillId="0" borderId="91" xfId="0" applyFont="1" applyBorder="1" applyAlignment="1">
      <alignment horizontal="center" vertical="center"/>
    </xf>
    <xf numFmtId="0" fontId="21" fillId="0" borderId="95" xfId="0" applyFont="1" applyBorder="1" applyAlignment="1">
      <alignment horizontal="center" vertical="center"/>
    </xf>
    <xf numFmtId="185" fontId="21" fillId="2" borderId="95" xfId="0" applyNumberFormat="1" applyFont="1" applyFill="1" applyBorder="1" applyAlignment="1" applyProtection="1">
      <alignment vertical="center" shrinkToFit="1"/>
      <protection locked="0"/>
    </xf>
    <xf numFmtId="185" fontId="17" fillId="0" borderId="97" xfId="0" applyNumberFormat="1" applyFont="1" applyBorder="1" applyAlignment="1">
      <alignment vertical="center" shrinkToFit="1"/>
    </xf>
    <xf numFmtId="185" fontId="17" fillId="0" borderId="95" xfId="0" applyNumberFormat="1" applyFont="1" applyBorder="1" applyAlignment="1">
      <alignment vertical="center" shrinkToFit="1"/>
    </xf>
    <xf numFmtId="185" fontId="17" fillId="8" borderId="98" xfId="0" applyNumberFormat="1" applyFont="1" applyFill="1" applyBorder="1" applyAlignment="1">
      <alignment vertical="center" shrinkToFit="1"/>
    </xf>
    <xf numFmtId="0" fontId="21" fillId="0" borderId="83" xfId="0" applyFont="1" applyBorder="1">
      <alignment vertical="center"/>
    </xf>
    <xf numFmtId="185" fontId="21" fillId="0" borderId="101" xfId="0" applyNumberFormat="1" applyFont="1" applyBorder="1" applyAlignment="1">
      <alignment vertical="center" shrinkToFit="1"/>
    </xf>
    <xf numFmtId="185" fontId="21" fillId="0" borderId="100" xfId="0" applyNumberFormat="1" applyFont="1" applyBorder="1" applyAlignment="1">
      <alignment vertical="center" shrinkToFit="1"/>
    </xf>
    <xf numFmtId="185" fontId="21" fillId="0" borderId="80" xfId="0" applyNumberFormat="1" applyFont="1" applyBorder="1" applyAlignment="1">
      <alignment vertical="center" shrinkToFit="1"/>
    </xf>
    <xf numFmtId="185" fontId="21" fillId="0" borderId="102" xfId="0" applyNumberFormat="1" applyFont="1" applyBorder="1" applyAlignment="1">
      <alignment vertical="center" shrinkToFit="1"/>
    </xf>
    <xf numFmtId="185" fontId="17" fillId="8" borderId="103" xfId="0" applyNumberFormat="1" applyFont="1" applyFill="1" applyBorder="1" applyAlignment="1">
      <alignment vertical="center" shrinkToFit="1"/>
    </xf>
    <xf numFmtId="0" fontId="21" fillId="0" borderId="104" xfId="0" applyFont="1" applyBorder="1">
      <alignment vertical="center"/>
    </xf>
    <xf numFmtId="0" fontId="21" fillId="0" borderId="19" xfId="0" applyFont="1" applyBorder="1" applyAlignment="1">
      <alignment horizontal="center" vertical="center"/>
    </xf>
    <xf numFmtId="185" fontId="13" fillId="0" borderId="90"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1" xfId="0" applyNumberFormat="1" applyFont="1" applyBorder="1" applyAlignment="1">
      <alignment vertical="center" shrinkToFit="1"/>
    </xf>
    <xf numFmtId="185" fontId="13" fillId="0" borderId="6" xfId="0" applyNumberFormat="1" applyFont="1" applyBorder="1" applyAlignment="1">
      <alignment vertical="center" shrinkToFit="1"/>
    </xf>
    <xf numFmtId="0" fontId="21" fillId="0" borderId="97" xfId="0" applyFont="1" applyBorder="1" applyAlignment="1">
      <alignment horizontal="center" vertical="center"/>
    </xf>
    <xf numFmtId="185" fontId="13" fillId="0" borderId="96" xfId="0" applyNumberFormat="1" applyFont="1" applyBorder="1" applyAlignment="1">
      <alignment vertical="center" shrinkToFit="1"/>
    </xf>
    <xf numFmtId="185" fontId="13" fillId="0" borderId="94" xfId="0" applyNumberFormat="1" applyFont="1" applyBorder="1" applyAlignment="1">
      <alignment vertical="center" shrinkToFit="1"/>
    </xf>
    <xf numFmtId="185" fontId="13" fillId="0" borderId="95" xfId="0" applyNumberFormat="1" applyFont="1" applyBorder="1" applyAlignment="1">
      <alignment vertical="center" shrinkToFit="1"/>
    </xf>
    <xf numFmtId="185" fontId="21" fillId="2" borderId="97" xfId="0" applyNumberFormat="1" applyFont="1" applyFill="1" applyBorder="1" applyAlignment="1" applyProtection="1">
      <alignment vertical="center" shrinkToFit="1"/>
      <protection locked="0"/>
    </xf>
    <xf numFmtId="0" fontId="21" fillId="0" borderId="80" xfId="0" applyFont="1" applyBorder="1">
      <alignment vertical="center"/>
    </xf>
    <xf numFmtId="185" fontId="21" fillId="0" borderId="105" xfId="0" applyNumberFormat="1" applyFont="1" applyBorder="1" applyAlignment="1">
      <alignment vertical="center" shrinkToFit="1"/>
    </xf>
    <xf numFmtId="185" fontId="21" fillId="0" borderId="0" xfId="0" applyNumberFormat="1" applyFont="1">
      <alignment vertical="center"/>
    </xf>
    <xf numFmtId="0" fontId="24" fillId="0" borderId="104" xfId="0" applyFont="1" applyBorder="1">
      <alignment vertical="center"/>
    </xf>
    <xf numFmtId="0" fontId="24" fillId="0" borderId="0" xfId="0" applyFont="1">
      <alignment vertical="center"/>
    </xf>
    <xf numFmtId="185" fontId="13" fillId="0" borderId="97" xfId="0" applyNumberFormat="1" applyFont="1" applyBorder="1" applyAlignment="1">
      <alignment vertical="center" shrinkToFit="1"/>
    </xf>
    <xf numFmtId="38" fontId="41" fillId="8" borderId="31" xfId="1" applyFont="1" applyFill="1" applyBorder="1" applyAlignment="1" applyProtection="1">
      <alignment vertical="center"/>
    </xf>
    <xf numFmtId="38" fontId="41" fillId="8" borderId="88" xfId="1" applyFont="1" applyFill="1" applyBorder="1" applyAlignment="1" applyProtection="1">
      <alignment vertical="center"/>
    </xf>
    <xf numFmtId="38" fontId="42" fillId="8" borderId="142" xfId="1" applyFont="1" applyFill="1" applyBorder="1" applyProtection="1">
      <alignment vertical="center"/>
    </xf>
    <xf numFmtId="0" fontId="29" fillId="10" borderId="109" xfId="0" applyFont="1" applyFill="1" applyBorder="1" applyAlignment="1" applyProtection="1">
      <alignment horizontal="right" vertical="center"/>
      <protection locked="0"/>
    </xf>
    <xf numFmtId="0" fontId="29" fillId="10" borderId="110" xfId="0" applyFont="1" applyFill="1" applyBorder="1" applyAlignment="1" applyProtection="1">
      <alignment horizontal="right" vertical="center"/>
      <protection locked="0"/>
    </xf>
    <xf numFmtId="0" fontId="31" fillId="10" borderId="110" xfId="0" applyFont="1" applyFill="1" applyBorder="1" applyAlignment="1" applyProtection="1">
      <alignment horizontal="right" vertical="center"/>
      <protection locked="0"/>
    </xf>
    <xf numFmtId="0" fontId="31" fillId="10" borderId="111" xfId="0" applyFont="1" applyFill="1" applyBorder="1" applyAlignment="1" applyProtection="1">
      <alignment horizontal="right" vertical="center"/>
      <protection locked="0"/>
    </xf>
    <xf numFmtId="0" fontId="29" fillId="10" borderId="114" xfId="0" applyFont="1" applyFill="1" applyBorder="1" applyAlignment="1" applyProtection="1">
      <alignment horizontal="right" vertical="center"/>
      <protection locked="0"/>
    </xf>
    <xf numFmtId="0" fontId="31" fillId="10" borderId="114" xfId="0" applyFont="1" applyFill="1" applyBorder="1" applyAlignment="1" applyProtection="1">
      <alignment horizontal="right" vertical="center"/>
      <protection locked="0"/>
    </xf>
    <xf numFmtId="179" fontId="0" fillId="0" borderId="31" xfId="0" applyNumberFormat="1" applyBorder="1" applyAlignment="1">
      <alignment horizontal="center" vertical="center"/>
    </xf>
    <xf numFmtId="0" fontId="47" fillId="0" borderId="0" xfId="0" applyFont="1">
      <alignment vertical="center"/>
    </xf>
    <xf numFmtId="0" fontId="48" fillId="0" borderId="0" xfId="0" applyFont="1">
      <alignment vertical="center"/>
    </xf>
    <xf numFmtId="0" fontId="49" fillId="0" borderId="0" xfId="0" applyFont="1">
      <alignment vertical="center"/>
    </xf>
    <xf numFmtId="0" fontId="49" fillId="0" borderId="8" xfId="0" applyFont="1" applyBorder="1">
      <alignment vertical="center"/>
    </xf>
    <xf numFmtId="180" fontId="49" fillId="0" borderId="8" xfId="0" applyNumberFormat="1" applyFont="1" applyBorder="1">
      <alignment vertical="center"/>
    </xf>
    <xf numFmtId="182" fontId="49" fillId="0" borderId="8" xfId="1" applyNumberFormat="1" applyFont="1" applyBorder="1">
      <alignment vertical="center"/>
    </xf>
    <xf numFmtId="179" fontId="49" fillId="0" borderId="8" xfId="0" applyNumberFormat="1" applyFont="1" applyBorder="1">
      <alignment vertical="center"/>
    </xf>
    <xf numFmtId="0" fontId="26" fillId="0" borderId="0" xfId="0" applyFont="1" applyProtection="1">
      <alignment vertical="center"/>
    </xf>
    <xf numFmtId="0" fontId="27" fillId="0" borderId="0" xfId="0" applyFont="1" applyProtection="1">
      <alignment vertical="center"/>
    </xf>
    <xf numFmtId="187" fontId="27" fillId="0" borderId="0" xfId="0" applyNumberFormat="1" applyFont="1" applyProtection="1">
      <alignment vertical="center"/>
    </xf>
    <xf numFmtId="0" fontId="28" fillId="0" borderId="0" xfId="0" applyFont="1" applyProtection="1">
      <alignment vertical="center"/>
    </xf>
    <xf numFmtId="0" fontId="0" fillId="0" borderId="0" xfId="0" applyProtection="1">
      <alignment vertical="center"/>
    </xf>
    <xf numFmtId="0" fontId="29" fillId="0" borderId="0" xfId="0" applyFont="1" applyProtection="1">
      <alignment vertical="center"/>
    </xf>
    <xf numFmtId="187" fontId="29" fillId="0" borderId="0" xfId="0" applyNumberFormat="1" applyFont="1" applyProtection="1">
      <alignment vertical="center"/>
    </xf>
    <xf numFmtId="0" fontId="29" fillId="0" borderId="0" xfId="0" applyFont="1" applyAlignment="1" applyProtection="1">
      <alignment horizontal="center" vertical="center"/>
    </xf>
    <xf numFmtId="0" fontId="30" fillId="0" borderId="0" xfId="0" applyFont="1" applyProtection="1">
      <alignment vertical="center"/>
    </xf>
    <xf numFmtId="0" fontId="29" fillId="0" borderId="5" xfId="0" applyFont="1" applyBorder="1" applyProtection="1">
      <alignment vertical="center"/>
    </xf>
    <xf numFmtId="0" fontId="29" fillId="0" borderId="7" xfId="0" applyFont="1" applyBorder="1" applyProtection="1">
      <alignment vertical="center"/>
    </xf>
    <xf numFmtId="0" fontId="29" fillId="0" borderId="91" xfId="0" applyFont="1" applyBorder="1" applyAlignment="1" applyProtection="1">
      <alignment horizontal="center" vertical="center"/>
    </xf>
    <xf numFmtId="0" fontId="29" fillId="0" borderId="88" xfId="0" applyFont="1" applyBorder="1" applyAlignment="1" applyProtection="1">
      <alignment horizontal="center" vertical="center"/>
    </xf>
    <xf numFmtId="0" fontId="29" fillId="0" borderId="67" xfId="0" applyFont="1" applyFill="1" applyBorder="1" applyAlignment="1" applyProtection="1">
      <alignment horizontal="center" vertical="center"/>
    </xf>
    <xf numFmtId="0" fontId="29" fillId="0" borderId="88" xfId="0" applyFont="1" applyBorder="1" applyAlignment="1" applyProtection="1">
      <alignment horizontal="center" vertical="center" wrapText="1"/>
    </xf>
    <xf numFmtId="187" fontId="29" fillId="0" borderId="31" xfId="0" applyNumberFormat="1" applyFont="1" applyFill="1" applyBorder="1" applyAlignment="1" applyProtection="1">
      <alignment horizontal="right" vertical="center"/>
    </xf>
    <xf numFmtId="0" fontId="29" fillId="6" borderId="106" xfId="0" applyFont="1" applyFill="1" applyBorder="1" applyAlignment="1" applyProtection="1">
      <alignment horizontal="right" vertical="center"/>
    </xf>
    <xf numFmtId="0" fontId="0" fillId="0" borderId="5" xfId="0" applyBorder="1" applyAlignment="1" applyProtection="1">
      <alignment horizontal="left" vertical="center"/>
    </xf>
    <xf numFmtId="0" fontId="0" fillId="0" borderId="6" xfId="0" applyBorder="1" applyAlignment="1" applyProtection="1">
      <alignment horizontal="left" vertical="center"/>
    </xf>
    <xf numFmtId="0" fontId="0" fillId="0" borderId="1" xfId="0" applyBorder="1" applyAlignment="1" applyProtection="1">
      <alignment horizontal="center" vertical="center"/>
    </xf>
    <xf numFmtId="0" fontId="0" fillId="0" borderId="8" xfId="0" applyBorder="1" applyAlignment="1" applyProtection="1">
      <alignment horizontal="left" vertical="center"/>
    </xf>
    <xf numFmtId="0" fontId="29" fillId="0" borderId="13" xfId="0" applyFont="1" applyBorder="1" applyAlignment="1" applyProtection="1">
      <alignment horizontal="left" vertical="center"/>
    </xf>
    <xf numFmtId="0" fontId="29" fillId="0" borderId="23" xfId="0" applyFont="1" applyBorder="1" applyProtection="1">
      <alignment vertical="center"/>
    </xf>
    <xf numFmtId="178" fontId="0" fillId="0" borderId="11" xfId="0" applyNumberFormat="1" applyBorder="1" applyAlignment="1" applyProtection="1">
      <alignment horizontal="left" vertical="center"/>
    </xf>
    <xf numFmtId="178" fontId="0" fillId="0" borderId="60" xfId="0" applyNumberFormat="1" applyBorder="1" applyAlignment="1" applyProtection="1">
      <alignment horizontal="left" vertical="center"/>
    </xf>
    <xf numFmtId="179" fontId="0" fillId="0" borderId="31" xfId="0" applyNumberFormat="1" applyBorder="1" applyAlignment="1" applyProtection="1">
      <alignment horizontal="center" vertical="center"/>
    </xf>
    <xf numFmtId="178" fontId="0" fillId="0" borderId="5" xfId="0" applyNumberFormat="1" applyBorder="1" applyAlignment="1" applyProtection="1">
      <alignment horizontal="left" vertical="center"/>
    </xf>
    <xf numFmtId="178" fontId="0" fillId="0" borderId="61" xfId="0" applyNumberFormat="1" applyBorder="1" applyAlignment="1" applyProtection="1">
      <alignment horizontal="left" vertical="center"/>
    </xf>
    <xf numFmtId="0" fontId="29" fillId="0" borderId="29" xfId="0" applyFont="1" applyBorder="1" applyProtection="1">
      <alignment vertical="center"/>
    </xf>
    <xf numFmtId="0" fontId="29" fillId="0" borderId="11" xfId="0" applyFont="1" applyBorder="1" applyProtection="1">
      <alignment vertical="center"/>
    </xf>
    <xf numFmtId="0" fontId="29" fillId="0" borderId="27" xfId="0" applyFont="1" applyBorder="1" applyProtection="1">
      <alignment vertical="center"/>
    </xf>
    <xf numFmtId="0" fontId="29" fillId="0" borderId="0" xfId="0" applyFont="1" applyAlignment="1" applyProtection="1">
      <alignment horizontal="left" vertical="top" wrapText="1"/>
    </xf>
    <xf numFmtId="0" fontId="29" fillId="0" borderId="0" xfId="0" applyFont="1" applyAlignment="1" applyProtection="1">
      <alignment vertical="center" wrapText="1"/>
    </xf>
    <xf numFmtId="0" fontId="29" fillId="0" borderId="0" xfId="0" applyFont="1" applyAlignment="1" applyProtection="1">
      <alignment vertical="top" wrapText="1"/>
    </xf>
    <xf numFmtId="0" fontId="29" fillId="0" borderId="115" xfId="0" applyFont="1" applyBorder="1" applyAlignment="1" applyProtection="1">
      <alignment horizontal="center" vertical="center" wrapText="1"/>
    </xf>
    <xf numFmtId="0" fontId="29" fillId="0" borderId="56" xfId="0" applyFont="1" applyBorder="1" applyAlignment="1" applyProtection="1">
      <alignment horizontal="center" vertical="center"/>
    </xf>
    <xf numFmtId="0" fontId="29" fillId="0" borderId="10" xfId="0" applyFont="1" applyBorder="1" applyAlignment="1" applyProtection="1">
      <alignment horizontal="center" vertical="center" wrapText="1"/>
    </xf>
    <xf numFmtId="0" fontId="0" fillId="0" borderId="117" xfId="0" applyBorder="1" applyProtection="1">
      <alignment vertical="center"/>
    </xf>
    <xf numFmtId="0" fontId="29" fillId="0" borderId="3" xfId="0" applyFont="1" applyBorder="1" applyAlignment="1" applyProtection="1">
      <alignment horizontal="right" vertical="center"/>
    </xf>
    <xf numFmtId="0" fontId="29" fillId="0" borderId="7" xfId="0" applyFont="1" applyBorder="1" applyAlignment="1" applyProtection="1">
      <alignment horizontal="right" vertical="center"/>
    </xf>
    <xf numFmtId="0" fontId="29" fillId="0" borderId="59" xfId="0" applyFont="1" applyBorder="1" applyProtection="1">
      <alignment vertical="center"/>
    </xf>
    <xf numFmtId="187" fontId="29" fillId="0" borderId="91" xfId="0" applyNumberFormat="1" applyFont="1" applyBorder="1" applyProtection="1">
      <alignment vertical="center"/>
    </xf>
    <xf numFmtId="187" fontId="29" fillId="0" borderId="59" xfId="0" applyNumberFormat="1" applyFont="1" applyBorder="1" applyProtection="1">
      <alignment vertical="center"/>
    </xf>
    <xf numFmtId="188" fontId="33" fillId="0" borderId="60" xfId="0" applyNumberFormat="1" applyFont="1" applyBorder="1" applyProtection="1">
      <alignment vertical="center"/>
    </xf>
    <xf numFmtId="0" fontId="0" fillId="0" borderId="91" xfId="0" applyBorder="1" applyProtection="1">
      <alignment vertical="center"/>
    </xf>
    <xf numFmtId="0" fontId="0" fillId="0" borderId="59" xfId="0" applyBorder="1" applyProtection="1">
      <alignment vertical="center"/>
    </xf>
    <xf numFmtId="0" fontId="0" fillId="0" borderId="60" xfId="0" applyBorder="1" applyProtection="1">
      <alignment vertical="center"/>
    </xf>
    <xf numFmtId="0" fontId="29" fillId="0" borderId="14" xfId="0" applyFont="1" applyBorder="1" applyAlignment="1" applyProtection="1">
      <alignment horizontal="right" vertical="center"/>
    </xf>
    <xf numFmtId="0" fontId="29" fillId="0" borderId="118" xfId="0" applyFont="1" applyBorder="1" applyProtection="1">
      <alignment vertical="center"/>
    </xf>
    <xf numFmtId="0" fontId="29" fillId="0" borderId="18" xfId="0" applyFont="1" applyBorder="1" applyAlignment="1" applyProtection="1">
      <alignment horizontal="right" vertical="center"/>
    </xf>
    <xf numFmtId="0" fontId="29" fillId="0" borderId="119" xfId="0" applyFont="1" applyBorder="1" applyProtection="1">
      <alignment vertical="center"/>
    </xf>
    <xf numFmtId="187" fontId="34" fillId="6" borderId="120" xfId="0" applyNumberFormat="1" applyFont="1" applyFill="1" applyBorder="1" applyAlignment="1" applyProtection="1">
      <alignment horizontal="right" vertical="center"/>
    </xf>
    <xf numFmtId="189" fontId="35" fillId="6" borderId="121" xfId="0" applyNumberFormat="1" applyFont="1" applyFill="1" applyBorder="1" applyProtection="1">
      <alignment vertical="center"/>
    </xf>
    <xf numFmtId="188" fontId="36" fillId="0" borderId="122" xfId="0" applyNumberFormat="1" applyFont="1" applyFill="1" applyBorder="1" applyProtection="1">
      <alignment vertical="center"/>
    </xf>
    <xf numFmtId="189" fontId="35" fillId="6" borderId="119" xfId="0" applyNumberFormat="1" applyFont="1" applyFill="1" applyBorder="1" applyProtection="1">
      <alignment vertical="center"/>
    </xf>
    <xf numFmtId="188" fontId="36" fillId="8" borderId="122" xfId="0" applyNumberFormat="1" applyFont="1" applyFill="1" applyBorder="1" applyProtection="1">
      <alignment vertical="center"/>
    </xf>
    <xf numFmtId="0" fontId="29" fillId="0" borderId="121" xfId="0" applyFont="1" applyFill="1" applyBorder="1" applyAlignment="1" applyProtection="1">
      <alignment horizontal="center" vertical="center"/>
    </xf>
    <xf numFmtId="187" fontId="34" fillId="0" borderId="120" xfId="0" applyNumberFormat="1" applyFont="1" applyBorder="1" applyAlignment="1" applyProtection="1">
      <alignment horizontal="right" vertical="center"/>
    </xf>
    <xf numFmtId="189" fontId="35" fillId="0" borderId="119" xfId="0" applyNumberFormat="1" applyFont="1" applyBorder="1" applyProtection="1">
      <alignment vertical="center"/>
    </xf>
    <xf numFmtId="188" fontId="36" fillId="0" borderId="122" xfId="0" applyNumberFormat="1" applyFont="1" applyBorder="1" applyProtection="1">
      <alignment vertical="center"/>
    </xf>
    <xf numFmtId="0" fontId="29" fillId="6" borderId="21" xfId="0" applyFont="1" applyFill="1" applyBorder="1" applyAlignment="1" applyProtection="1">
      <alignment horizontal="center" vertical="center"/>
    </xf>
    <xf numFmtId="0" fontId="29" fillId="0" borderId="21" xfId="0" applyFont="1" applyBorder="1" applyProtection="1">
      <alignment vertical="center"/>
    </xf>
    <xf numFmtId="0" fontId="29" fillId="0" borderId="23" xfId="0" applyFont="1" applyBorder="1" applyAlignment="1" applyProtection="1">
      <alignment horizontal="right" vertical="center"/>
    </xf>
    <xf numFmtId="0" fontId="29" fillId="0" borderId="69" xfId="0" applyFont="1" applyBorder="1" applyProtection="1">
      <alignment vertical="center"/>
    </xf>
    <xf numFmtId="187" fontId="34" fillId="6" borderId="123" xfId="0" applyNumberFormat="1" applyFont="1" applyFill="1" applyBorder="1" applyAlignment="1" applyProtection="1">
      <alignment horizontal="right" vertical="center"/>
    </xf>
    <xf numFmtId="188" fontId="36" fillId="0" borderId="124" xfId="0" applyNumberFormat="1" applyFont="1" applyFill="1" applyBorder="1" applyProtection="1">
      <alignment vertical="center"/>
    </xf>
    <xf numFmtId="188" fontId="36" fillId="8" borderId="124" xfId="0" applyNumberFormat="1" applyFont="1" applyFill="1" applyBorder="1" applyProtection="1">
      <alignment vertical="center"/>
    </xf>
    <xf numFmtId="187" fontId="34" fillId="0" borderId="123" xfId="0" applyNumberFormat="1" applyFont="1" applyBorder="1" applyAlignment="1" applyProtection="1">
      <alignment horizontal="right" vertical="center"/>
    </xf>
    <xf numFmtId="189" fontId="35" fillId="0" borderId="121" xfId="0" applyNumberFormat="1" applyFont="1" applyBorder="1" applyProtection="1">
      <alignment vertical="center"/>
    </xf>
    <xf numFmtId="188" fontId="36" fillId="0" borderId="124" xfId="0" applyNumberFormat="1" applyFont="1" applyBorder="1" applyProtection="1">
      <alignment vertical="center"/>
    </xf>
    <xf numFmtId="0" fontId="29" fillId="0" borderId="121" xfId="0" applyFont="1" applyBorder="1" applyProtection="1">
      <alignment vertical="center"/>
    </xf>
    <xf numFmtId="188" fontId="35" fillId="6" borderId="121" xfId="0" applyNumberFormat="1" applyFont="1" applyFill="1" applyBorder="1" applyAlignment="1" applyProtection="1">
      <alignment horizontal="right" vertical="center"/>
    </xf>
    <xf numFmtId="0" fontId="31" fillId="0" borderId="21" xfId="0" applyFont="1" applyBorder="1" applyProtection="1">
      <alignment vertical="center"/>
    </xf>
    <xf numFmtId="0" fontId="29" fillId="0" borderId="29" xfId="0" applyFont="1" applyBorder="1" applyAlignment="1" applyProtection="1">
      <alignment horizontal="right" vertical="center"/>
    </xf>
    <xf numFmtId="0" fontId="31" fillId="0" borderId="121" xfId="0" applyFont="1" applyFill="1" applyBorder="1" applyAlignment="1" applyProtection="1">
      <alignment horizontal="center" vertical="center"/>
    </xf>
    <xf numFmtId="187" fontId="34" fillId="0" borderId="125" xfId="0" applyNumberFormat="1" applyFont="1" applyBorder="1" applyAlignment="1" applyProtection="1">
      <alignment horizontal="right" vertical="center"/>
    </xf>
    <xf numFmtId="189" fontId="35" fillId="0" borderId="126" xfId="0" applyNumberFormat="1" applyFont="1" applyBorder="1" applyProtection="1">
      <alignment vertical="center"/>
    </xf>
    <xf numFmtId="188" fontId="36" fillId="0" borderId="127" xfId="0" applyNumberFormat="1" applyFont="1" applyBorder="1" applyProtection="1">
      <alignment vertical="center"/>
    </xf>
    <xf numFmtId="187" fontId="34" fillId="0" borderId="128" xfId="0" applyNumberFormat="1" applyFont="1" applyBorder="1" applyAlignment="1" applyProtection="1">
      <alignment horizontal="right" vertical="center"/>
    </xf>
    <xf numFmtId="0" fontId="29" fillId="0" borderId="73" xfId="0" applyFont="1" applyBorder="1" applyProtection="1">
      <alignment vertical="center"/>
    </xf>
    <xf numFmtId="0" fontId="29" fillId="0" borderId="129" xfId="0" applyFont="1" applyBorder="1" applyAlignment="1" applyProtection="1">
      <alignment horizontal="right" vertical="center"/>
    </xf>
    <xf numFmtId="0" fontId="29" fillId="0" borderId="130" xfId="0" applyFont="1" applyBorder="1" applyProtection="1">
      <alignment vertical="center"/>
    </xf>
    <xf numFmtId="187" fontId="34" fillId="6" borderId="76" xfId="0" applyNumberFormat="1" applyFont="1" applyFill="1" applyBorder="1" applyAlignment="1" applyProtection="1">
      <alignment horizontal="right" vertical="center"/>
    </xf>
    <xf numFmtId="189" fontId="35" fillId="6" borderId="130" xfId="0" applyNumberFormat="1" applyFont="1" applyFill="1" applyBorder="1" applyProtection="1">
      <alignment vertical="center"/>
    </xf>
    <xf numFmtId="188" fontId="36" fillId="0" borderId="77" xfId="0" applyNumberFormat="1" applyFont="1" applyFill="1" applyBorder="1" applyProtection="1">
      <alignment vertical="center"/>
    </xf>
    <xf numFmtId="188" fontId="36" fillId="8" borderId="77" xfId="0" applyNumberFormat="1" applyFont="1" applyFill="1" applyBorder="1" applyProtection="1">
      <alignment vertical="center"/>
    </xf>
    <xf numFmtId="0" fontId="29" fillId="0" borderId="13" xfId="0" applyFont="1" applyBorder="1" applyAlignment="1" applyProtection="1">
      <alignment horizontal="right" vertical="center"/>
    </xf>
    <xf numFmtId="0" fontId="29" fillId="0" borderId="70" xfId="0" applyFont="1" applyBorder="1" applyProtection="1">
      <alignment vertical="center"/>
    </xf>
    <xf numFmtId="0" fontId="29" fillId="0" borderId="117" xfId="0" applyFont="1" applyBorder="1" applyProtection="1">
      <alignment vertical="center"/>
    </xf>
    <xf numFmtId="190" fontId="35" fillId="0" borderId="58" xfId="0" applyNumberFormat="1" applyFont="1" applyBorder="1" applyProtection="1">
      <alignment vertical="center"/>
    </xf>
    <xf numFmtId="188" fontId="31" fillId="0" borderId="61" xfId="0" applyNumberFormat="1" applyFont="1" applyFill="1" applyBorder="1" applyProtection="1">
      <alignment vertical="center"/>
    </xf>
    <xf numFmtId="0" fontId="37" fillId="0" borderId="128" xfId="0" applyFont="1" applyBorder="1" applyAlignment="1" applyProtection="1">
      <alignment horizontal="left" vertical="center"/>
    </xf>
    <xf numFmtId="188" fontId="31" fillId="8" borderId="61" xfId="0" applyNumberFormat="1" applyFont="1" applyFill="1" applyBorder="1" applyProtection="1">
      <alignment vertical="center"/>
    </xf>
    <xf numFmtId="0" fontId="29" fillId="0" borderId="5" xfId="0" applyFont="1" applyBorder="1" applyAlignment="1" applyProtection="1">
      <alignment horizontal="right" vertical="center"/>
    </xf>
    <xf numFmtId="0" fontId="29" fillId="0" borderId="7" xfId="0" applyFont="1" applyBorder="1" applyAlignment="1" applyProtection="1">
      <alignment horizontal="left" vertical="center"/>
    </xf>
    <xf numFmtId="0" fontId="29" fillId="0" borderId="90" xfId="0" applyFont="1" applyFill="1" applyBorder="1" applyAlignment="1" applyProtection="1">
      <alignment horizontal="center" vertical="center"/>
    </xf>
    <xf numFmtId="187" fontId="35" fillId="0" borderId="59" xfId="0" applyNumberFormat="1" applyFont="1" applyBorder="1" applyProtection="1">
      <alignment vertical="center"/>
    </xf>
    <xf numFmtId="188" fontId="29" fillId="0" borderId="60" xfId="0" applyNumberFormat="1" applyFont="1" applyFill="1" applyBorder="1" applyProtection="1">
      <alignment vertical="center"/>
    </xf>
    <xf numFmtId="0" fontId="29" fillId="0" borderId="5" xfId="0" applyFont="1" applyFill="1" applyBorder="1" applyAlignment="1" applyProtection="1">
      <alignment horizontal="center" vertical="center"/>
    </xf>
    <xf numFmtId="188" fontId="29" fillId="8" borderId="60" xfId="0" applyNumberFormat="1" applyFont="1" applyFill="1" applyBorder="1" applyProtection="1">
      <alignment vertical="center"/>
    </xf>
    <xf numFmtId="0" fontId="31" fillId="0" borderId="7" xfId="0" applyFont="1" applyBorder="1" applyAlignment="1" applyProtection="1">
      <alignment horizontal="left" vertical="center"/>
    </xf>
    <xf numFmtId="187" fontId="29" fillId="0" borderId="131" xfId="0" applyNumberFormat="1" applyFont="1" applyBorder="1" applyProtection="1">
      <alignment vertical="center"/>
    </xf>
    <xf numFmtId="0" fontId="29" fillId="0" borderId="59" xfId="0" applyFont="1" applyFill="1" applyBorder="1" applyAlignment="1" applyProtection="1">
      <alignment horizontal="center" vertical="center"/>
    </xf>
    <xf numFmtId="187" fontId="29" fillId="0" borderId="61" xfId="0" applyNumberFormat="1" applyFont="1" applyBorder="1" applyProtection="1">
      <alignment vertical="center"/>
    </xf>
    <xf numFmtId="0" fontId="0" fillId="0" borderId="62" xfId="0" applyBorder="1" applyProtection="1">
      <alignment vertical="center"/>
    </xf>
    <xf numFmtId="0" fontId="0" fillId="0" borderId="132" xfId="0" applyBorder="1" applyProtection="1">
      <alignment vertical="center"/>
    </xf>
    <xf numFmtId="0" fontId="29" fillId="0" borderId="133" xfId="0" applyFont="1" applyBorder="1" applyAlignment="1" applyProtection="1">
      <alignment horizontal="left" vertical="center"/>
    </xf>
    <xf numFmtId="0" fontId="29" fillId="0" borderId="134" xfId="0" applyFont="1" applyBorder="1" applyAlignment="1" applyProtection="1">
      <alignment horizontal="left" vertical="center"/>
    </xf>
    <xf numFmtId="0" fontId="29" fillId="0" borderId="71" xfId="0" applyFont="1" applyBorder="1" applyProtection="1">
      <alignment vertical="center"/>
    </xf>
    <xf numFmtId="0" fontId="29" fillId="0" borderId="135" xfId="0" applyFont="1" applyBorder="1" applyProtection="1">
      <alignment vertical="center"/>
    </xf>
    <xf numFmtId="187" fontId="35" fillId="0" borderId="71" xfId="0" applyNumberFormat="1" applyFont="1" applyBorder="1" applyProtection="1">
      <alignment vertical="center"/>
    </xf>
    <xf numFmtId="188" fontId="29" fillId="0" borderId="135" xfId="0" applyNumberFormat="1" applyFont="1" applyFill="1" applyBorder="1" applyProtection="1">
      <alignment vertical="center"/>
    </xf>
    <xf numFmtId="187" fontId="29" fillId="0" borderId="136" xfId="0" applyNumberFormat="1" applyFont="1" applyBorder="1" applyAlignment="1" applyProtection="1">
      <alignment horizontal="center" vertical="center"/>
    </xf>
    <xf numFmtId="0" fontId="0" fillId="0" borderId="137" xfId="0" applyBorder="1" applyProtection="1">
      <alignment vertical="center"/>
    </xf>
    <xf numFmtId="0" fontId="0" fillId="0" borderId="93" xfId="0" applyBorder="1" applyProtection="1">
      <alignment vertical="center"/>
    </xf>
    <xf numFmtId="188" fontId="29" fillId="8" borderId="137" xfId="0" applyNumberFormat="1" applyFont="1" applyFill="1" applyBorder="1" applyProtection="1">
      <alignment vertical="center"/>
    </xf>
    <xf numFmtId="0" fontId="31" fillId="0" borderId="13" xfId="0" applyFont="1" applyBorder="1" applyProtection="1">
      <alignment vertical="center"/>
    </xf>
    <xf numFmtId="0" fontId="31" fillId="0" borderId="0" xfId="0" applyFont="1" applyProtection="1">
      <alignment vertical="center"/>
    </xf>
    <xf numFmtId="0" fontId="29" fillId="0" borderId="138" xfId="0" applyFont="1" applyBorder="1" applyProtection="1">
      <alignment vertical="center"/>
    </xf>
    <xf numFmtId="187" fontId="35" fillId="0" borderId="69" xfId="0" applyNumberFormat="1" applyFont="1" applyBorder="1" applyProtection="1">
      <alignment vertical="center"/>
    </xf>
    <xf numFmtId="188" fontId="31" fillId="0" borderId="138" xfId="0" applyNumberFormat="1" applyFont="1" applyFill="1" applyBorder="1" applyProtection="1">
      <alignment vertical="center"/>
    </xf>
    <xf numFmtId="0" fontId="0" fillId="0" borderId="138" xfId="0" applyBorder="1" applyProtection="1">
      <alignment vertical="center"/>
    </xf>
    <xf numFmtId="0" fontId="0" fillId="0" borderId="69" xfId="0" applyBorder="1" applyProtection="1">
      <alignment vertical="center"/>
    </xf>
    <xf numFmtId="188" fontId="31" fillId="8" borderId="138" xfId="0" applyNumberFormat="1" applyFont="1" applyFill="1" applyBorder="1" applyProtection="1">
      <alignment vertical="center"/>
    </xf>
    <xf numFmtId="0" fontId="38" fillId="0" borderId="49" xfId="0" applyFont="1" applyBorder="1" applyProtection="1">
      <alignment vertical="center"/>
    </xf>
    <xf numFmtId="0" fontId="38" fillId="0" borderId="50" xfId="0" applyFont="1" applyBorder="1" applyProtection="1">
      <alignment vertical="center"/>
    </xf>
    <xf numFmtId="0" fontId="39" fillId="0" borderId="49" xfId="0" applyFont="1" applyBorder="1" applyProtection="1">
      <alignment vertical="center"/>
    </xf>
    <xf numFmtId="0" fontId="39" fillId="0" borderId="51" xfId="0" applyFont="1" applyBorder="1" applyProtection="1">
      <alignment vertical="center"/>
    </xf>
    <xf numFmtId="187" fontId="40" fillId="0" borderId="49" xfId="0" applyNumberFormat="1" applyFont="1" applyBorder="1" applyProtection="1">
      <alignment vertical="center"/>
    </xf>
    <xf numFmtId="187" fontId="30" fillId="8" borderId="51" xfId="0" applyNumberFormat="1" applyFont="1" applyFill="1" applyBorder="1" applyProtection="1">
      <alignment vertical="center"/>
    </xf>
    <xf numFmtId="187" fontId="29" fillId="0" borderId="49" xfId="0" applyNumberFormat="1" applyFont="1" applyBorder="1" applyProtection="1">
      <alignment vertical="center"/>
    </xf>
    <xf numFmtId="0" fontId="0" fillId="0" borderId="51" xfId="0" applyBorder="1" applyProtection="1">
      <alignment vertical="center"/>
    </xf>
    <xf numFmtId="0" fontId="0" fillId="0" borderId="49" xfId="0" applyBorder="1" applyProtection="1">
      <alignment vertical="center"/>
    </xf>
    <xf numFmtId="187" fontId="35" fillId="0" borderId="0" xfId="0" applyNumberFormat="1" applyFont="1" applyProtection="1">
      <alignment vertical="center"/>
    </xf>
    <xf numFmtId="188" fontId="29" fillId="0" borderId="0" xfId="0" applyNumberFormat="1" applyFont="1" applyProtection="1">
      <alignment vertical="center"/>
    </xf>
    <xf numFmtId="0" fontId="38" fillId="0" borderId="0" xfId="0" applyFont="1" applyProtection="1">
      <alignment vertical="center"/>
    </xf>
    <xf numFmtId="187" fontId="37" fillId="0" borderId="0" xfId="0" applyNumberFormat="1" applyFont="1" applyProtection="1">
      <alignment vertical="center"/>
    </xf>
    <xf numFmtId="187" fontId="41" fillId="0" borderId="0" xfId="0" applyNumberFormat="1" applyFont="1" applyAlignment="1" applyProtection="1">
      <alignment horizontal="center" vertical="center"/>
    </xf>
    <xf numFmtId="188" fontId="41" fillId="0" borderId="0" xfId="0" applyNumberFormat="1" applyFont="1" applyAlignment="1" applyProtection="1">
      <alignment horizontal="center" vertical="center"/>
    </xf>
    <xf numFmtId="0" fontId="30" fillId="0" borderId="49" xfId="0" applyFont="1" applyBorder="1" applyProtection="1">
      <alignment vertical="center"/>
    </xf>
    <xf numFmtId="0" fontId="30" fillId="0" borderId="50" xfId="0" applyFont="1" applyBorder="1" applyProtection="1">
      <alignment vertical="center"/>
    </xf>
    <xf numFmtId="0" fontId="39" fillId="0" borderId="50" xfId="0" applyFont="1" applyBorder="1" applyProtection="1">
      <alignment vertical="center"/>
    </xf>
    <xf numFmtId="187" fontId="29" fillId="0" borderId="51" xfId="0" applyNumberFormat="1" applyFont="1" applyBorder="1" applyProtection="1">
      <alignment vertical="center"/>
    </xf>
    <xf numFmtId="189" fontId="35" fillId="6" borderId="49" xfId="0" applyNumberFormat="1" applyFont="1" applyFill="1" applyBorder="1" applyProtection="1">
      <alignment vertical="center"/>
    </xf>
    <xf numFmtId="187" fontId="38" fillId="8" borderId="51" xfId="0" applyNumberFormat="1" applyFont="1" applyFill="1" applyBorder="1" applyProtection="1">
      <alignment vertical="center"/>
    </xf>
    <xf numFmtId="0" fontId="30" fillId="0" borderId="99" xfId="0" applyFont="1" applyBorder="1" applyProtection="1">
      <alignment vertical="center"/>
    </xf>
    <xf numFmtId="0" fontId="30" fillId="0" borderId="139" xfId="0" applyFont="1" applyBorder="1" applyProtection="1">
      <alignment vertical="center"/>
    </xf>
    <xf numFmtId="0" fontId="39" fillId="0" borderId="139" xfId="0" applyFont="1" applyBorder="1" applyProtection="1">
      <alignment vertical="center"/>
    </xf>
    <xf numFmtId="187" fontId="29" fillId="0" borderId="84" xfId="0" applyNumberFormat="1" applyFont="1" applyBorder="1" applyProtection="1">
      <alignment vertical="center"/>
    </xf>
    <xf numFmtId="189" fontId="35" fillId="6" borderId="99" xfId="0" applyNumberFormat="1" applyFont="1" applyFill="1" applyBorder="1" applyProtection="1">
      <alignment vertical="center"/>
    </xf>
    <xf numFmtId="187" fontId="38" fillId="8" borderId="84" xfId="0" applyNumberFormat="1" applyFont="1" applyFill="1" applyBorder="1" applyProtection="1">
      <alignment vertical="center"/>
    </xf>
    <xf numFmtId="38" fontId="38" fillId="0" borderId="50" xfId="1" applyFont="1" applyBorder="1" applyProtection="1">
      <alignment vertical="center"/>
    </xf>
    <xf numFmtId="187" fontId="39" fillId="0" borderId="50" xfId="0" applyNumberFormat="1" applyFont="1" applyBorder="1" applyProtection="1">
      <alignment vertical="center"/>
    </xf>
    <xf numFmtId="187" fontId="29" fillId="0" borderId="50" xfId="0" applyNumberFormat="1" applyFont="1" applyBorder="1" applyProtection="1">
      <alignment vertical="center"/>
    </xf>
    <xf numFmtId="0" fontId="30" fillId="0" borderId="140" xfId="0" applyFont="1" applyBorder="1" applyProtection="1">
      <alignment vertical="center"/>
    </xf>
    <xf numFmtId="38" fontId="30" fillId="0" borderId="141" xfId="1" applyFont="1" applyBorder="1" applyProtection="1">
      <alignment vertical="center"/>
    </xf>
    <xf numFmtId="0" fontId="30" fillId="0" borderId="141" xfId="0" applyFont="1" applyBorder="1" applyProtection="1">
      <alignment vertical="center"/>
    </xf>
    <xf numFmtId="0" fontId="39" fillId="0" borderId="141" xfId="0" applyFont="1" applyBorder="1" applyProtection="1">
      <alignment vertical="center"/>
    </xf>
    <xf numFmtId="187" fontId="39" fillId="0" borderId="141" xfId="0" applyNumberFormat="1" applyFont="1" applyBorder="1" applyProtection="1">
      <alignment vertical="center"/>
    </xf>
    <xf numFmtId="187" fontId="29" fillId="0" borderId="141" xfId="0" applyNumberFormat="1" applyFont="1" applyBorder="1" applyProtection="1">
      <alignment vertical="center"/>
    </xf>
    <xf numFmtId="0" fontId="42" fillId="0" borderId="99" xfId="0" applyFont="1" applyBorder="1" applyProtection="1">
      <alignment vertical="center"/>
    </xf>
    <xf numFmtId="0" fontId="30" fillId="0" borderId="139" xfId="0" applyFont="1" applyBorder="1" applyAlignment="1" applyProtection="1">
      <alignment horizontal="center" vertical="center"/>
    </xf>
    <xf numFmtId="0" fontId="42" fillId="0" borderId="139" xfId="0" applyFont="1" applyBorder="1" applyProtection="1">
      <alignment vertical="center"/>
    </xf>
    <xf numFmtId="187" fontId="42" fillId="0" borderId="139" xfId="0" applyNumberFormat="1" applyFont="1" applyBorder="1" applyProtection="1">
      <alignment vertical="center"/>
    </xf>
    <xf numFmtId="185" fontId="16" fillId="2" borderId="90" xfId="0" applyNumberFormat="1" applyFont="1" applyFill="1" applyBorder="1" applyAlignment="1" applyProtection="1">
      <alignment vertical="center" shrinkToFit="1"/>
      <protection locked="0"/>
    </xf>
    <xf numFmtId="0" fontId="0" fillId="2" borderId="31" xfId="0" applyFill="1" applyBorder="1" applyAlignment="1" applyProtection="1">
      <alignment horizontal="center" vertical="center"/>
      <protection locked="0"/>
    </xf>
    <xf numFmtId="179" fontId="0" fillId="2" borderId="31" xfId="0" applyNumberFormat="1" applyFill="1" applyBorder="1" applyAlignment="1" applyProtection="1">
      <alignment horizontal="center" vertical="center"/>
      <protection locked="0"/>
    </xf>
    <xf numFmtId="179" fontId="0" fillId="7" borderId="31" xfId="0" applyNumberFormat="1" applyFill="1" applyBorder="1" applyAlignment="1" applyProtection="1">
      <alignment horizontal="center" vertical="center"/>
      <protection locked="0"/>
    </xf>
    <xf numFmtId="0" fontId="0" fillId="2" borderId="31" xfId="0" applyFill="1" applyBorder="1" applyProtection="1">
      <alignment vertical="center"/>
      <protection locked="0"/>
    </xf>
    <xf numFmtId="0" fontId="0" fillId="7" borderId="31" xfId="0" applyFill="1" applyBorder="1" applyAlignment="1" applyProtection="1">
      <alignment horizontal="center" vertical="center"/>
      <protection locked="0"/>
    </xf>
    <xf numFmtId="181" fontId="0" fillId="2" borderId="31" xfId="0" applyNumberFormat="1" applyFill="1" applyBorder="1" applyProtection="1">
      <alignment vertical="center"/>
      <protection locked="0"/>
    </xf>
    <xf numFmtId="0" fontId="50" fillId="0" borderId="0" xfId="0" applyFont="1">
      <alignment vertical="center"/>
    </xf>
    <xf numFmtId="0" fontId="51" fillId="0" borderId="0" xfId="0" applyFont="1">
      <alignment vertical="center"/>
    </xf>
    <xf numFmtId="0" fontId="23" fillId="0" borderId="31" xfId="0" applyFont="1" applyBorder="1" applyAlignment="1">
      <alignment horizontal="center" vertical="center"/>
    </xf>
    <xf numFmtId="0" fontId="0" fillId="9" borderId="51" xfId="0" applyFill="1" applyBorder="1">
      <alignment vertical="center"/>
    </xf>
    <xf numFmtId="0" fontId="0" fillId="9" borderId="50" xfId="0" applyFill="1" applyBorder="1">
      <alignment vertical="center"/>
    </xf>
    <xf numFmtId="0" fontId="21" fillId="9" borderId="50" xfId="0" applyFont="1" applyFill="1" applyBorder="1">
      <alignment vertical="center"/>
    </xf>
    <xf numFmtId="0" fontId="24" fillId="9" borderId="49" xfId="0" applyFont="1" applyFill="1" applyBorder="1">
      <alignment vertical="center"/>
    </xf>
    <xf numFmtId="0" fontId="51" fillId="0" borderId="0" xfId="0" applyFont="1" applyAlignment="1">
      <alignment vertical="center" wrapText="1"/>
    </xf>
    <xf numFmtId="0" fontId="52" fillId="0" borderId="0" xfId="0" applyFont="1">
      <alignment vertical="center"/>
    </xf>
    <xf numFmtId="0" fontId="54" fillId="0" borderId="0" xfId="0" applyFont="1">
      <alignment vertical="center"/>
    </xf>
    <xf numFmtId="0" fontId="51" fillId="0" borderId="7" xfId="0" applyFont="1" applyBorder="1" applyAlignment="1">
      <alignment horizontal="centerContinuous" vertical="center"/>
    </xf>
    <xf numFmtId="0" fontId="51" fillId="0" borderId="5" xfId="0" applyFont="1" applyBorder="1" applyAlignment="1">
      <alignment horizontal="centerContinuous" vertical="center"/>
    </xf>
    <xf numFmtId="0" fontId="10" fillId="0" borderId="0" xfId="0" applyFont="1">
      <alignment vertical="center"/>
    </xf>
    <xf numFmtId="0" fontId="55" fillId="0" borderId="0" xfId="2" applyFont="1">
      <alignment vertical="center"/>
    </xf>
    <xf numFmtId="0" fontId="55" fillId="0" borderId="0" xfId="2" applyFont="1" applyAlignment="1">
      <alignment horizontal="left" vertical="center"/>
    </xf>
    <xf numFmtId="0" fontId="56" fillId="0" borderId="0" xfId="2" applyFont="1" applyAlignment="1">
      <alignment horizontal="left" vertical="center"/>
    </xf>
    <xf numFmtId="0" fontId="55" fillId="0" borderId="0" xfId="2" applyFont="1" applyAlignment="1">
      <alignment horizontal="left" vertical="center" wrapText="1"/>
    </xf>
    <xf numFmtId="0" fontId="55" fillId="0" borderId="0" xfId="2" applyFont="1" applyAlignment="1">
      <alignment horizontal="center" vertical="center" wrapText="1"/>
    </xf>
    <xf numFmtId="0" fontId="55" fillId="0" borderId="0" xfId="2" applyFont="1" applyAlignment="1">
      <alignment horizontal="distributed" vertical="center"/>
    </xf>
    <xf numFmtId="0" fontId="55" fillId="0" borderId="149" xfId="2" applyFont="1" applyBorder="1">
      <alignment vertical="center"/>
    </xf>
    <xf numFmtId="0" fontId="55" fillId="0" borderId="150" xfId="2" applyFont="1" applyBorder="1">
      <alignment vertical="center"/>
    </xf>
    <xf numFmtId="0" fontId="55" fillId="0" borderId="152" xfId="2" applyFont="1" applyBorder="1">
      <alignment vertical="center"/>
    </xf>
    <xf numFmtId="0" fontId="7" fillId="0" borderId="0" xfId="2">
      <alignment vertical="center"/>
    </xf>
    <xf numFmtId="0" fontId="55" fillId="0" borderId="155" xfId="2" applyFont="1" applyBorder="1">
      <alignment vertical="center"/>
    </xf>
    <xf numFmtId="0" fontId="55" fillId="0" borderId="138" xfId="2" applyFont="1" applyBorder="1">
      <alignment vertical="center"/>
    </xf>
    <xf numFmtId="0" fontId="58" fillId="0" borderId="0" xfId="2" applyFont="1" applyAlignment="1">
      <alignment horizontal="right" vertical="center" wrapText="1"/>
    </xf>
    <xf numFmtId="0" fontId="58" fillId="0" borderId="0" xfId="2" applyFont="1" applyAlignment="1">
      <alignment horizontal="center" vertical="center" wrapText="1"/>
    </xf>
    <xf numFmtId="0" fontId="59" fillId="0" borderId="0" xfId="2" applyFont="1">
      <alignment vertical="center"/>
    </xf>
    <xf numFmtId="0" fontId="58" fillId="0" borderId="0" xfId="2" applyFont="1">
      <alignment vertical="center"/>
    </xf>
    <xf numFmtId="0" fontId="56" fillId="0" borderId="0" xfId="2" applyFont="1" applyAlignment="1">
      <alignment horizontal="center" vertical="center"/>
    </xf>
    <xf numFmtId="0" fontId="55" fillId="9" borderId="0" xfId="2" applyFont="1" applyFill="1" applyAlignment="1">
      <alignment horizontal="right" vertical="center"/>
    </xf>
    <xf numFmtId="0" fontId="56" fillId="9" borderId="0" xfId="2" applyFont="1" applyFill="1">
      <alignment vertical="center"/>
    </xf>
    <xf numFmtId="0" fontId="56" fillId="9" borderId="0" xfId="2" applyFont="1" applyFill="1" applyAlignment="1">
      <alignment horizontal="center" vertical="center"/>
    </xf>
    <xf numFmtId="0" fontId="58" fillId="0" borderId="0" xfId="2" applyFont="1" applyAlignment="1">
      <alignment horizontal="right" vertical="center"/>
    </xf>
    <xf numFmtId="0" fontId="56" fillId="0" borderId="0" xfId="2" applyFont="1" applyAlignment="1">
      <alignment vertical="top"/>
    </xf>
    <xf numFmtId="0" fontId="56" fillId="0" borderId="0" xfId="2" applyFont="1" applyAlignment="1">
      <alignment horizontal="left" vertical="top"/>
    </xf>
    <xf numFmtId="0" fontId="56" fillId="0" borderId="0" xfId="2" applyFont="1" applyAlignment="1">
      <alignment vertical="top" wrapText="1"/>
    </xf>
    <xf numFmtId="0" fontId="58" fillId="0" borderId="0" xfId="2" applyFont="1" applyAlignment="1">
      <alignment horizontal="center" vertical="center"/>
    </xf>
    <xf numFmtId="0" fontId="58" fillId="0" borderId="0" xfId="2" applyFont="1" applyAlignment="1">
      <alignment horizontal="left" vertical="center"/>
    </xf>
    <xf numFmtId="0" fontId="58" fillId="0" borderId="0" xfId="2" applyFont="1" applyAlignment="1">
      <alignment vertical="center" wrapText="1"/>
    </xf>
    <xf numFmtId="0" fontId="55" fillId="0" borderId="0" xfId="2" applyFont="1" applyAlignment="1">
      <alignment vertical="center" wrapText="1"/>
    </xf>
    <xf numFmtId="49" fontId="58" fillId="0" borderId="0" xfId="2" applyNumberFormat="1" applyFont="1" applyAlignment="1">
      <alignment vertical="center" shrinkToFit="1"/>
    </xf>
    <xf numFmtId="0" fontId="61" fillId="0" borderId="0" xfId="2" applyFont="1">
      <alignment vertical="center"/>
    </xf>
    <xf numFmtId="0" fontId="56" fillId="0" borderId="0" xfId="2" applyFont="1">
      <alignment vertical="center"/>
    </xf>
    <xf numFmtId="0" fontId="55" fillId="0" borderId="161" xfId="2" applyFont="1" applyBorder="1" applyAlignment="1">
      <alignment horizontal="right" vertical="center"/>
    </xf>
    <xf numFmtId="0" fontId="61" fillId="0" borderId="0" xfId="2" applyFont="1" applyAlignment="1">
      <alignment horizontal="left" vertical="center"/>
    </xf>
    <xf numFmtId="0" fontId="55" fillId="0" borderId="0" xfId="2" applyFont="1" applyAlignment="1">
      <alignment horizontal="right" vertical="center"/>
    </xf>
    <xf numFmtId="58" fontId="55" fillId="0" borderId="139" xfId="2" applyNumberFormat="1" applyFont="1" applyBorder="1">
      <alignment vertical="center"/>
    </xf>
    <xf numFmtId="0" fontId="62" fillId="0" borderId="0" xfId="2" applyFont="1" applyAlignment="1">
      <alignment horizontal="center" vertical="center"/>
    </xf>
    <xf numFmtId="0" fontId="62" fillId="0" borderId="0" xfId="2" applyFont="1" applyAlignment="1">
      <alignment horizontal="left" vertical="center"/>
    </xf>
    <xf numFmtId="49" fontId="63" fillId="0" borderId="0" xfId="2" applyNumberFormat="1" applyFont="1">
      <alignment vertical="center"/>
    </xf>
    <xf numFmtId="0" fontId="63" fillId="0" borderId="0" xfId="2" applyFont="1">
      <alignment vertical="center"/>
    </xf>
    <xf numFmtId="0" fontId="65" fillId="0" borderId="0" xfId="2" applyFont="1">
      <alignment vertical="center"/>
    </xf>
    <xf numFmtId="0" fontId="56" fillId="0" borderId="8" xfId="2" applyFont="1" applyBorder="1" applyAlignment="1">
      <alignment horizontal="center" vertical="center" wrapText="1"/>
    </xf>
    <xf numFmtId="0" fontId="56" fillId="0" borderId="12" xfId="2" applyFont="1" applyBorder="1" applyAlignment="1">
      <alignment horizontal="center" vertical="center" wrapText="1"/>
    </xf>
    <xf numFmtId="0" fontId="58" fillId="0" borderId="172" xfId="2" applyFont="1" applyBorder="1">
      <alignment vertical="center"/>
    </xf>
    <xf numFmtId="0" fontId="58" fillId="0" borderId="173" xfId="2" applyFont="1" applyBorder="1">
      <alignment vertical="center"/>
    </xf>
    <xf numFmtId="0" fontId="58" fillId="0" borderId="139" xfId="2" applyFont="1" applyBorder="1">
      <alignment vertical="center"/>
    </xf>
    <xf numFmtId="0" fontId="61" fillId="0" borderId="139" xfId="2" applyFont="1" applyBorder="1">
      <alignment vertical="center"/>
    </xf>
    <xf numFmtId="0" fontId="58" fillId="0" borderId="175" xfId="2" applyFont="1" applyBorder="1">
      <alignment vertical="center"/>
    </xf>
    <xf numFmtId="0" fontId="58" fillId="0" borderId="2" xfId="2" applyFont="1" applyBorder="1">
      <alignment vertical="center"/>
    </xf>
    <xf numFmtId="0" fontId="61" fillId="0" borderId="62" xfId="2" applyFont="1" applyBorder="1" applyAlignment="1">
      <alignment horizontal="left" vertical="center"/>
    </xf>
    <xf numFmtId="0" fontId="58" fillId="0" borderId="176" xfId="2" applyFont="1" applyBorder="1">
      <alignment vertical="center"/>
    </xf>
    <xf numFmtId="0" fontId="58" fillId="0" borderId="53" xfId="2" applyFont="1" applyBorder="1">
      <alignment vertical="center"/>
    </xf>
    <xf numFmtId="0" fontId="55" fillId="0" borderId="0" xfId="2" applyFont="1" applyAlignment="1">
      <alignment horizontal="distributed" vertical="center" wrapText="1"/>
    </xf>
    <xf numFmtId="0" fontId="58" fillId="0" borderId="148" xfId="2" applyFont="1" applyBorder="1">
      <alignment vertical="center"/>
    </xf>
    <xf numFmtId="0" fontId="58" fillId="0" borderId="51" xfId="2" applyFont="1" applyBorder="1">
      <alignment vertical="center"/>
    </xf>
    <xf numFmtId="0" fontId="55" fillId="0" borderId="50" xfId="2" applyFont="1" applyBorder="1">
      <alignment vertical="center"/>
    </xf>
    <xf numFmtId="0" fontId="55" fillId="0" borderId="49" xfId="2" applyFont="1" applyBorder="1">
      <alignment vertical="center"/>
    </xf>
    <xf numFmtId="0" fontId="66" fillId="0" borderId="0" xfId="2" applyFont="1">
      <alignment vertical="center"/>
    </xf>
    <xf numFmtId="0" fontId="67" fillId="0" borderId="0" xfId="2" applyFont="1">
      <alignment vertical="center"/>
    </xf>
    <xf numFmtId="0" fontId="58" fillId="0" borderId="100" xfId="2" applyFont="1" applyBorder="1">
      <alignment vertical="center"/>
    </xf>
    <xf numFmtId="0" fontId="66" fillId="0" borderId="82" xfId="2" applyFont="1" applyBorder="1">
      <alignment vertical="center"/>
    </xf>
    <xf numFmtId="0" fontId="66" fillId="0" borderId="14" xfId="2" applyFont="1" applyBorder="1">
      <alignment vertical="center"/>
    </xf>
    <xf numFmtId="0" fontId="58" fillId="0" borderId="6" xfId="2" applyFont="1" applyBorder="1">
      <alignment vertical="center"/>
    </xf>
    <xf numFmtId="0" fontId="58" fillId="0" borderId="57" xfId="2" applyFont="1" applyBorder="1" applyAlignment="1">
      <alignment horizontal="right" vertical="center"/>
    </xf>
    <xf numFmtId="0" fontId="7" fillId="0" borderId="0" xfId="2" applyAlignment="1">
      <alignment vertical="center" wrapText="1"/>
    </xf>
    <xf numFmtId="0" fontId="58" fillId="0" borderId="84" xfId="2" applyFont="1" applyBorder="1">
      <alignment vertical="center"/>
    </xf>
    <xf numFmtId="0" fontId="58" fillId="0" borderId="146" xfId="2" applyFont="1" applyBorder="1">
      <alignment vertical="center"/>
    </xf>
    <xf numFmtId="0" fontId="7" fillId="0" borderId="152" xfId="2" applyBorder="1">
      <alignment vertical="center"/>
    </xf>
    <xf numFmtId="0" fontId="56" fillId="0" borderId="0" xfId="2" applyFont="1" applyAlignment="1">
      <alignment vertical="center" wrapText="1"/>
    </xf>
    <xf numFmtId="0" fontId="7" fillId="0" borderId="149" xfId="2" applyBorder="1">
      <alignment vertical="center"/>
    </xf>
    <xf numFmtId="0" fontId="68" fillId="11" borderId="51" xfId="2" applyFont="1" applyFill="1" applyBorder="1">
      <alignment vertical="center"/>
    </xf>
    <xf numFmtId="0" fontId="58" fillId="0" borderId="50" xfId="2" applyFont="1" applyBorder="1">
      <alignment vertical="center"/>
    </xf>
    <xf numFmtId="0" fontId="55" fillId="0" borderId="0" xfId="2" applyFont="1" applyAlignment="1">
      <alignment vertical="center" shrinkToFit="1"/>
    </xf>
    <xf numFmtId="0" fontId="58" fillId="0" borderId="0" xfId="2" applyFont="1" applyAlignment="1">
      <alignment horizontal="distributed" vertical="center"/>
    </xf>
    <xf numFmtId="0" fontId="70" fillId="0" borderId="0" xfId="2" applyFont="1" applyAlignment="1">
      <alignment horizontal="center" vertical="center"/>
    </xf>
    <xf numFmtId="0" fontId="61" fillId="0" borderId="0" xfId="2" applyFont="1" applyAlignment="1">
      <alignment horizontal="left" vertical="top"/>
    </xf>
    <xf numFmtId="0" fontId="58" fillId="0" borderId="6" xfId="2" applyFont="1" applyBorder="1" applyAlignment="1">
      <alignment horizontal="right" vertical="center"/>
    </xf>
    <xf numFmtId="191" fontId="55" fillId="0" borderId="8" xfId="2" applyNumberFormat="1" applyFont="1" applyBorder="1" applyProtection="1">
      <alignment vertical="center"/>
      <protection locked="0"/>
    </xf>
    <xf numFmtId="0" fontId="73" fillId="0" borderId="0" xfId="4" applyFont="1"/>
    <xf numFmtId="0" fontId="53" fillId="0" borderId="0" xfId="4" applyFont="1"/>
    <xf numFmtId="0" fontId="16" fillId="0" borderId="0" xfId="4" applyFont="1"/>
    <xf numFmtId="0" fontId="16" fillId="0" borderId="0" xfId="4" applyFont="1" applyAlignment="1">
      <alignment vertical="top"/>
    </xf>
    <xf numFmtId="0" fontId="74" fillId="0" borderId="0" xfId="4" applyFont="1"/>
    <xf numFmtId="0" fontId="75" fillId="0" borderId="0" xfId="4" applyFont="1"/>
    <xf numFmtId="0" fontId="76" fillId="0" borderId="0" xfId="4" applyFont="1" applyAlignment="1">
      <alignment vertical="top"/>
    </xf>
    <xf numFmtId="0" fontId="76" fillId="0" borderId="0" xfId="5" applyFont="1" applyAlignment="1">
      <alignment vertical="top"/>
    </xf>
    <xf numFmtId="0" fontId="76" fillId="0" borderId="0" xfId="4" applyFont="1"/>
    <xf numFmtId="0" fontId="76" fillId="0" borderId="0" xfId="4" applyFont="1" applyAlignment="1">
      <alignment horizontal="left" vertical="top"/>
    </xf>
    <xf numFmtId="0" fontId="76" fillId="0" borderId="0" xfId="4" applyFont="1" applyAlignment="1">
      <alignment vertical="top" wrapText="1"/>
    </xf>
    <xf numFmtId="0" fontId="76" fillId="0" borderId="0" xfId="4" applyFont="1" applyAlignment="1">
      <alignment horizontal="left" vertical="top" wrapText="1"/>
    </xf>
    <xf numFmtId="176" fontId="76" fillId="0" borderId="0" xfId="6" applyNumberFormat="1" applyFont="1" applyAlignment="1">
      <alignment vertical="top" shrinkToFit="1"/>
    </xf>
    <xf numFmtId="176" fontId="76" fillId="9" borderId="0" xfId="6" applyNumberFormat="1" applyFont="1" applyFill="1" applyAlignment="1">
      <alignment vertical="center" wrapText="1" shrinkToFit="1"/>
    </xf>
    <xf numFmtId="0" fontId="76" fillId="0" borderId="0" xfId="6" applyFont="1" applyAlignment="1">
      <alignment vertical="top" shrinkToFit="1"/>
    </xf>
    <xf numFmtId="0" fontId="76" fillId="0" borderId="0" xfId="6" applyFont="1" applyAlignment="1">
      <alignment horizontal="left" vertical="top" shrinkToFit="1"/>
    </xf>
    <xf numFmtId="0" fontId="76" fillId="0" borderId="0" xfId="6" applyFont="1" applyAlignment="1">
      <alignment horizontal="left" vertical="top" wrapText="1" shrinkToFit="1"/>
    </xf>
    <xf numFmtId="0" fontId="76" fillId="0" borderId="0" xfId="6" applyFont="1" applyAlignment="1">
      <alignment vertical="top" wrapText="1" shrinkToFit="1"/>
    </xf>
    <xf numFmtId="0" fontId="78" fillId="0" borderId="0" xfId="4" applyFont="1"/>
    <xf numFmtId="0" fontId="79" fillId="0" borderId="0" xfId="4" applyFont="1" applyAlignment="1">
      <alignment horizontal="left" vertical="top"/>
    </xf>
    <xf numFmtId="192" fontId="76" fillId="0" borderId="0" xfId="4" applyNumberFormat="1" applyFont="1" applyAlignment="1">
      <alignment vertical="top"/>
    </xf>
    <xf numFmtId="0" fontId="79" fillId="0" borderId="0" xfId="4" applyFont="1" applyAlignment="1">
      <alignment vertical="top"/>
    </xf>
    <xf numFmtId="0" fontId="79" fillId="0" borderId="0" xfId="4" applyFont="1" applyAlignment="1">
      <alignment horizontal="center" vertical="top"/>
    </xf>
    <xf numFmtId="0" fontId="80" fillId="11" borderId="51" xfId="2" applyFont="1" applyFill="1" applyBorder="1" applyAlignment="1">
      <alignment horizontal="center" vertical="center"/>
    </xf>
    <xf numFmtId="0" fontId="80" fillId="11" borderId="31" xfId="2" applyFont="1" applyFill="1" applyBorder="1" applyAlignment="1">
      <alignment horizontal="center" vertical="center"/>
    </xf>
    <xf numFmtId="193" fontId="81" fillId="8" borderId="8" xfId="4" applyNumberFormat="1" applyFont="1" applyFill="1" applyBorder="1" applyAlignment="1">
      <alignment horizontal="center" vertical="center"/>
    </xf>
    <xf numFmtId="0" fontId="82" fillId="0" borderId="0" xfId="4" applyFont="1"/>
    <xf numFmtId="176" fontId="74" fillId="0" borderId="0" xfId="6" applyNumberFormat="1" applyFont="1" applyAlignment="1">
      <alignment vertical="center" shrinkToFit="1"/>
    </xf>
    <xf numFmtId="38" fontId="76" fillId="8" borderId="156" xfId="6" applyNumberFormat="1" applyFont="1" applyFill="1" applyBorder="1" applyAlignment="1">
      <alignment vertical="center" shrinkToFit="1"/>
    </xf>
    <xf numFmtId="38" fontId="76" fillId="8" borderId="158" xfId="6" applyNumberFormat="1" applyFont="1" applyFill="1" applyBorder="1" applyAlignment="1">
      <alignment vertical="center" shrinkToFit="1"/>
    </xf>
    <xf numFmtId="38" fontId="76" fillId="8" borderId="163" xfId="6" applyNumberFormat="1" applyFont="1" applyFill="1" applyBorder="1" applyAlignment="1">
      <alignment vertical="center" shrinkToFit="1"/>
    </xf>
    <xf numFmtId="38" fontId="76" fillId="0" borderId="198" xfId="6" applyNumberFormat="1" applyFont="1" applyBorder="1" applyAlignment="1">
      <alignment vertical="center" shrinkToFit="1"/>
    </xf>
    <xf numFmtId="38" fontId="76" fillId="8" borderId="162" xfId="6" applyNumberFormat="1" applyFont="1" applyFill="1" applyBorder="1" applyAlignment="1">
      <alignment vertical="center" shrinkToFit="1"/>
    </xf>
    <xf numFmtId="0" fontId="76" fillId="0" borderId="5" xfId="6" applyFont="1" applyBorder="1" applyAlignment="1">
      <alignment vertical="center" shrinkToFit="1"/>
    </xf>
    <xf numFmtId="38" fontId="76" fillId="0" borderId="13" xfId="6" applyNumberFormat="1" applyFont="1" applyBorder="1" applyAlignment="1" applyProtection="1">
      <alignment vertical="center" shrinkToFit="1"/>
      <protection locked="0"/>
    </xf>
    <xf numFmtId="38" fontId="76" fillId="0" borderId="0" xfId="6" applyNumberFormat="1" applyFont="1" applyAlignment="1" applyProtection="1">
      <alignment vertical="center" shrinkToFit="1"/>
      <protection locked="0"/>
    </xf>
    <xf numFmtId="38" fontId="76" fillId="0" borderId="1" xfId="6" applyNumberFormat="1" applyFont="1" applyBorder="1" applyAlignment="1" applyProtection="1">
      <alignment vertical="center" shrinkToFit="1"/>
      <protection locked="0"/>
    </xf>
    <xf numFmtId="38" fontId="76" fillId="0" borderId="8" xfId="6" applyNumberFormat="1" applyFont="1" applyBorder="1" applyAlignment="1" applyProtection="1">
      <alignment vertical="center" shrinkToFit="1"/>
      <protection locked="0"/>
    </xf>
    <xf numFmtId="38" fontId="76" fillId="8" borderId="8" xfId="6" applyNumberFormat="1" applyFont="1" applyFill="1" applyBorder="1" applyAlignment="1">
      <alignment vertical="center" shrinkToFit="1"/>
    </xf>
    <xf numFmtId="38" fontId="76" fillId="0" borderId="69" xfId="6" applyNumberFormat="1" applyFont="1" applyBorder="1" applyAlignment="1" applyProtection="1">
      <alignment vertical="center" shrinkToFit="1"/>
      <protection locked="0"/>
    </xf>
    <xf numFmtId="38" fontId="76" fillId="0" borderId="90" xfId="6" applyNumberFormat="1" applyFont="1" applyBorder="1" applyAlignment="1" applyProtection="1">
      <alignment vertical="center" shrinkToFit="1"/>
      <protection locked="0"/>
    </xf>
    <xf numFmtId="0" fontId="76" fillId="0" borderId="205" xfId="6" applyFont="1" applyBorder="1" applyAlignment="1">
      <alignment vertical="center" shrinkToFit="1"/>
    </xf>
    <xf numFmtId="38" fontId="76" fillId="0" borderId="5" xfId="6" applyNumberFormat="1" applyFont="1" applyBorder="1" applyAlignment="1" applyProtection="1">
      <alignment vertical="center" shrinkToFit="1"/>
      <protection locked="0"/>
    </xf>
    <xf numFmtId="38" fontId="76" fillId="0" borderId="7" xfId="6" applyNumberFormat="1" applyFont="1" applyBorder="1" applyAlignment="1" applyProtection="1">
      <alignment vertical="center" shrinkToFit="1"/>
      <protection locked="0"/>
    </xf>
    <xf numFmtId="38" fontId="76" fillId="0" borderId="59" xfId="6" applyNumberFormat="1" applyFont="1" applyBorder="1" applyAlignment="1" applyProtection="1">
      <alignment vertical="center" shrinkToFit="1"/>
      <protection locked="0"/>
    </xf>
    <xf numFmtId="0" fontId="76" fillId="0" borderId="90" xfId="6" applyFont="1" applyBorder="1" applyAlignment="1">
      <alignment vertical="center" shrinkToFit="1"/>
    </xf>
    <xf numFmtId="0" fontId="76" fillId="0" borderId="8" xfId="6" applyFont="1" applyBorder="1" applyAlignment="1" applyProtection="1">
      <alignment horizontal="center" vertical="center" shrinkToFit="1"/>
      <protection locked="0"/>
    </xf>
    <xf numFmtId="38" fontId="76" fillId="0" borderId="9" xfId="6" applyNumberFormat="1" applyFont="1" applyBorder="1" applyAlignment="1" applyProtection="1">
      <alignment vertical="center" shrinkToFit="1"/>
      <protection locked="0"/>
    </xf>
    <xf numFmtId="38" fontId="76" fillId="0" borderId="10" xfId="6" applyNumberFormat="1" applyFont="1" applyBorder="1" applyAlignment="1" applyProtection="1">
      <alignment vertical="center" shrinkToFit="1"/>
      <protection locked="0"/>
    </xf>
    <xf numFmtId="38" fontId="76" fillId="0" borderId="58" xfId="6" applyNumberFormat="1" applyFont="1" applyBorder="1" applyAlignment="1" applyProtection="1">
      <alignment vertical="center" shrinkToFit="1"/>
      <protection locked="0"/>
    </xf>
    <xf numFmtId="0" fontId="76" fillId="0" borderId="9" xfId="6" applyFont="1" applyBorder="1" applyAlignment="1" applyProtection="1">
      <alignment horizontal="center" vertical="center" shrinkToFit="1"/>
      <protection locked="0"/>
    </xf>
    <xf numFmtId="0" fontId="76" fillId="0" borderId="70" xfId="6" applyFont="1" applyBorder="1" applyAlignment="1">
      <alignment vertical="center" shrinkToFit="1"/>
    </xf>
    <xf numFmtId="0" fontId="0" fillId="0" borderId="0" xfId="7" applyFont="1" applyAlignment="1">
      <alignment horizontal="center" vertical="center" wrapText="1" shrinkToFit="1"/>
    </xf>
    <xf numFmtId="196" fontId="84" fillId="9" borderId="1" xfId="6" applyNumberFormat="1" applyFont="1" applyFill="1" applyBorder="1" applyAlignment="1">
      <alignment horizontal="center" vertical="center" wrapText="1" shrinkToFit="1"/>
    </xf>
    <xf numFmtId="0" fontId="81" fillId="9"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86" fillId="9" borderId="91" xfId="4" applyFont="1" applyFill="1" applyBorder="1" applyAlignment="1">
      <alignment horizontal="center" vertical="center" wrapText="1"/>
    </xf>
    <xf numFmtId="0" fontId="86" fillId="9" borderId="5" xfId="4" applyFont="1" applyFill="1" applyBorder="1" applyAlignment="1">
      <alignment horizontal="center" vertical="center"/>
    </xf>
    <xf numFmtId="0" fontId="86" fillId="9" borderId="8" xfId="4" applyFont="1" applyFill="1" applyBorder="1" applyAlignment="1">
      <alignment horizontal="center" vertical="center"/>
    </xf>
    <xf numFmtId="0" fontId="86" fillId="9" borderId="59" xfId="4" applyFont="1" applyFill="1" applyBorder="1" applyAlignment="1">
      <alignment horizontal="center" vertical="center"/>
    </xf>
    <xf numFmtId="0" fontId="86" fillId="9" borderId="8" xfId="6" applyFont="1" applyFill="1" applyBorder="1" applyAlignment="1">
      <alignment horizontal="center" vertical="center"/>
    </xf>
    <xf numFmtId="0" fontId="86" fillId="9" borderId="5" xfId="6" applyFont="1" applyFill="1" applyBorder="1" applyAlignment="1">
      <alignment horizontal="center" vertical="center"/>
    </xf>
    <xf numFmtId="0" fontId="86" fillId="9" borderId="90" xfId="6" applyFont="1" applyFill="1" applyBorder="1" applyAlignment="1">
      <alignment horizontal="center" vertical="center"/>
    </xf>
    <xf numFmtId="0" fontId="87" fillId="0" borderId="0" xfId="4" applyFont="1"/>
    <xf numFmtId="0" fontId="86" fillId="0" borderId="0" xfId="6" applyFont="1" applyAlignment="1">
      <alignment horizontal="left" vertical="center"/>
    </xf>
    <xf numFmtId="0" fontId="87" fillId="0" borderId="138" xfId="4" applyFont="1" applyBorder="1" applyAlignment="1">
      <alignment horizontal="center" vertical="center"/>
    </xf>
    <xf numFmtId="0" fontId="87" fillId="0" borderId="0" xfId="4" applyFont="1" applyAlignment="1">
      <alignment horizontal="center" vertical="center"/>
    </xf>
    <xf numFmtId="0" fontId="88" fillId="0" borderId="138" xfId="4" applyFont="1" applyBorder="1" applyAlignment="1">
      <alignment horizontal="center" vertical="center"/>
    </xf>
    <xf numFmtId="0" fontId="88" fillId="0" borderId="0" xfId="4" applyFont="1" applyAlignment="1">
      <alignment horizontal="center" vertical="center"/>
    </xf>
    <xf numFmtId="0" fontId="73" fillId="0" borderId="0" xfId="4" applyFont="1" applyAlignment="1">
      <alignment horizontal="center" vertical="center"/>
    </xf>
    <xf numFmtId="0" fontId="90" fillId="0" borderId="0" xfId="4" applyFont="1" applyAlignment="1">
      <alignment vertical="top"/>
    </xf>
    <xf numFmtId="0" fontId="91" fillId="0" borderId="0" xfId="2" applyFont="1">
      <alignment vertical="center"/>
    </xf>
    <xf numFmtId="0" fontId="55" fillId="0" borderId="0" xfId="2" applyFont="1" applyAlignment="1">
      <alignment vertical="top"/>
    </xf>
    <xf numFmtId="0" fontId="55" fillId="0" borderId="0" xfId="2" applyFont="1" applyAlignment="1">
      <alignment vertical="top" wrapText="1"/>
    </xf>
    <xf numFmtId="38" fontId="55" fillId="8" borderId="161" xfId="3" applyFont="1" applyFill="1" applyBorder="1" applyAlignment="1" applyProtection="1">
      <alignment horizontal="right" vertical="center"/>
    </xf>
    <xf numFmtId="38" fontId="55" fillId="8" borderId="163" xfId="3" applyFont="1" applyFill="1" applyBorder="1" applyAlignment="1" applyProtection="1">
      <alignment horizontal="right" vertical="center"/>
    </xf>
    <xf numFmtId="38" fontId="55" fillId="0" borderId="61" xfId="3" applyFont="1" applyBorder="1" applyAlignment="1" applyProtection="1">
      <alignment horizontal="right" vertical="center"/>
    </xf>
    <xf numFmtId="38" fontId="55" fillId="0" borderId="9" xfId="3" applyFont="1" applyBorder="1" applyAlignment="1" applyProtection="1">
      <alignment horizontal="right" vertical="center"/>
    </xf>
    <xf numFmtId="0" fontId="55" fillId="0" borderId="9" xfId="2" applyFont="1" applyBorder="1" applyAlignment="1">
      <alignment horizontal="center" vertical="center"/>
    </xf>
    <xf numFmtId="0" fontId="55" fillId="0" borderId="70" xfId="2" applyFont="1" applyBorder="1" applyAlignment="1">
      <alignment horizontal="center" vertical="center"/>
    </xf>
    <xf numFmtId="0" fontId="55" fillId="0" borderId="49" xfId="2" applyFont="1" applyBorder="1" applyAlignment="1">
      <alignment horizontal="center" vertical="center"/>
    </xf>
    <xf numFmtId="0" fontId="7" fillId="0" borderId="0" xfId="2" applyAlignment="1">
      <alignment horizontal="left" vertical="top" wrapText="1"/>
    </xf>
    <xf numFmtId="0" fontId="61" fillId="0" borderId="0" xfId="2" applyFont="1" applyAlignment="1">
      <alignment horizontal="left" vertical="top" shrinkToFit="1"/>
    </xf>
    <xf numFmtId="0" fontId="55" fillId="9" borderId="0" xfId="2" applyFont="1" applyFill="1">
      <alignment vertical="center"/>
    </xf>
    <xf numFmtId="0" fontId="55" fillId="9" borderId="0" xfId="2" applyFont="1" applyFill="1" applyAlignment="1">
      <alignment horizontal="distributed" vertical="center"/>
    </xf>
    <xf numFmtId="0" fontId="61" fillId="9" borderId="0" xfId="2" applyFont="1" applyFill="1">
      <alignment vertical="center"/>
    </xf>
    <xf numFmtId="0" fontId="57" fillId="0" borderId="0" xfId="2" applyFont="1">
      <alignment vertical="center"/>
    </xf>
    <xf numFmtId="197" fontId="62" fillId="0" borderId="0" xfId="2" applyNumberFormat="1" applyFont="1" applyAlignment="1">
      <alignment horizontal="center" vertical="center"/>
    </xf>
    <xf numFmtId="0" fontId="93" fillId="9" borderId="0" xfId="2" applyFont="1" applyFill="1">
      <alignment vertical="center"/>
    </xf>
    <xf numFmtId="0" fontId="7" fillId="9" borderId="0" xfId="2" applyFill="1">
      <alignment vertical="center"/>
    </xf>
    <xf numFmtId="0" fontId="58" fillId="9" borderId="0" xfId="2" applyFont="1" applyFill="1">
      <alignment vertical="center"/>
    </xf>
    <xf numFmtId="0" fontId="94" fillId="9" borderId="0" xfId="2" applyFont="1" applyFill="1">
      <alignment vertical="center"/>
    </xf>
    <xf numFmtId="0" fontId="95" fillId="9" borderId="0" xfId="2" applyFont="1" applyFill="1">
      <alignment vertical="center"/>
    </xf>
    <xf numFmtId="0" fontId="96" fillId="9" borderId="0" xfId="2" applyFont="1" applyFill="1" applyAlignment="1">
      <alignment vertical="center" shrinkToFit="1"/>
    </xf>
    <xf numFmtId="0" fontId="97" fillId="9" borderId="0" xfId="2" applyFont="1" applyFill="1" applyAlignment="1">
      <alignment vertical="center" shrinkToFit="1"/>
    </xf>
    <xf numFmtId="0" fontId="97" fillId="9" borderId="0" xfId="2" applyFont="1" applyFill="1">
      <alignment vertical="center"/>
    </xf>
    <xf numFmtId="0" fontId="98" fillId="9" borderId="0" xfId="2" applyFont="1" applyFill="1">
      <alignment vertical="center"/>
    </xf>
    <xf numFmtId="0" fontId="99" fillId="9" borderId="0" xfId="2" applyFont="1" applyFill="1">
      <alignment vertical="center"/>
    </xf>
    <xf numFmtId="0" fontId="100" fillId="0" borderId="0" xfId="2" applyFont="1">
      <alignment vertical="center"/>
    </xf>
    <xf numFmtId="0" fontId="55" fillId="2" borderId="90" xfId="2" applyFont="1" applyFill="1" applyBorder="1" applyAlignment="1" applyProtection="1">
      <alignment horizontal="center" vertical="center" shrinkToFit="1"/>
      <protection locked="0"/>
    </xf>
    <xf numFmtId="0" fontId="55" fillId="2" borderId="8" xfId="2" applyFont="1" applyFill="1" applyBorder="1" applyAlignment="1" applyProtection="1">
      <alignment horizontal="center" vertical="center" shrinkToFit="1"/>
      <protection locked="0"/>
    </xf>
    <xf numFmtId="38" fontId="55" fillId="2" borderId="8" xfId="3" applyFont="1" applyFill="1" applyBorder="1" applyAlignment="1" applyProtection="1">
      <alignment horizontal="right" vertical="center" shrinkToFit="1"/>
      <protection locked="0"/>
    </xf>
    <xf numFmtId="38" fontId="55" fillId="2" borderId="60" xfId="3" applyFont="1" applyFill="1" applyBorder="1" applyAlignment="1" applyProtection="1">
      <alignment horizontal="right" vertical="center" shrinkToFit="1"/>
      <protection locked="0"/>
    </xf>
    <xf numFmtId="0" fontId="55" fillId="2" borderId="205" xfId="2" applyFont="1" applyFill="1" applyBorder="1" applyAlignment="1" applyProtection="1">
      <alignment horizontal="center" vertical="center" shrinkToFit="1"/>
      <protection locked="0"/>
    </xf>
    <xf numFmtId="0" fontId="55" fillId="2" borderId="1" xfId="2" applyFont="1" applyFill="1" applyBorder="1" applyAlignment="1" applyProtection="1">
      <alignment horizontal="center" vertical="center" shrinkToFit="1"/>
      <protection locked="0"/>
    </xf>
    <xf numFmtId="38" fontId="55" fillId="2" borderId="1" xfId="3" applyFont="1" applyFill="1" applyBorder="1" applyAlignment="1" applyProtection="1">
      <alignment horizontal="right" vertical="center" shrinkToFit="1"/>
      <protection locked="0"/>
    </xf>
    <xf numFmtId="38" fontId="55" fillId="2" borderId="132" xfId="3" applyFont="1" applyFill="1" applyBorder="1" applyAlignment="1" applyProtection="1">
      <alignment horizontal="right" vertical="center" shrinkToFit="1"/>
      <protection locked="0"/>
    </xf>
    <xf numFmtId="0" fontId="63" fillId="0" borderId="0" xfId="2" applyFont="1" applyAlignment="1">
      <alignment horizontal="left" vertical="center"/>
    </xf>
    <xf numFmtId="0" fontId="100" fillId="0" borderId="8" xfId="4" applyFont="1" applyBorder="1"/>
    <xf numFmtId="0" fontId="51" fillId="2" borderId="31" xfId="0" applyFont="1" applyFill="1" applyBorder="1" applyAlignment="1" applyProtection="1">
      <alignment horizontal="center" vertical="center"/>
      <protection locked="0"/>
    </xf>
    <xf numFmtId="0" fontId="51" fillId="2" borderId="31" xfId="0" applyFont="1" applyFill="1" applyBorder="1" applyAlignment="1" applyProtection="1">
      <alignment horizontal="center" vertical="center" shrinkToFit="1"/>
      <protection locked="0"/>
    </xf>
    <xf numFmtId="0" fontId="51" fillId="2" borderId="31" xfId="0" applyFont="1" applyFill="1" applyBorder="1" applyProtection="1">
      <alignment vertical="center"/>
      <protection locked="0"/>
    </xf>
    <xf numFmtId="0" fontId="53" fillId="2" borderId="31" xfId="0" applyFont="1" applyFill="1" applyBorder="1" applyProtection="1">
      <alignment vertical="center"/>
      <protection locked="0"/>
    </xf>
    <xf numFmtId="0" fontId="55" fillId="9" borderId="0" xfId="2" applyFont="1" applyFill="1" applyAlignment="1" applyProtection="1">
      <alignment horizontal="center" vertical="center" wrapText="1"/>
    </xf>
    <xf numFmtId="0" fontId="55" fillId="9" borderId="0" xfId="2" applyFont="1" applyFill="1" applyAlignment="1" applyProtection="1">
      <alignment horizontal="center" vertical="center"/>
    </xf>
    <xf numFmtId="0" fontId="60" fillId="9" borderId="0" xfId="2" applyFont="1" applyFill="1" applyAlignment="1" applyProtection="1">
      <alignment horizontal="center" vertical="center"/>
    </xf>
    <xf numFmtId="0" fontId="7" fillId="0" borderId="0" xfId="2" applyAlignment="1" applyProtection="1">
      <alignment vertical="center" wrapText="1"/>
    </xf>
    <xf numFmtId="0" fontId="58" fillId="0" borderId="0" xfId="2" applyFont="1" applyAlignment="1" applyProtection="1">
      <alignment horizontal="center" vertical="center"/>
    </xf>
    <xf numFmtId="0" fontId="55" fillId="0" borderId="0" xfId="2" applyFont="1" applyProtection="1">
      <alignment vertical="center"/>
    </xf>
    <xf numFmtId="0" fontId="55" fillId="0" borderId="149" xfId="2" applyFont="1" applyBorder="1" applyProtection="1">
      <alignment vertical="center"/>
    </xf>
    <xf numFmtId="0" fontId="55" fillId="0" borderId="190" xfId="2" applyFont="1" applyBorder="1" applyProtection="1">
      <alignment vertical="center"/>
    </xf>
    <xf numFmtId="0" fontId="55" fillId="0" borderId="190" xfId="2" applyFont="1" applyBorder="1" applyAlignment="1" applyProtection="1">
      <alignment horizontal="center" vertical="center" wrapText="1"/>
    </xf>
    <xf numFmtId="0" fontId="55" fillId="0" borderId="190" xfId="2" applyFont="1" applyBorder="1" applyAlignment="1" applyProtection="1">
      <alignment horizontal="distributed" vertical="center"/>
    </xf>
    <xf numFmtId="0" fontId="55" fillId="0" borderId="147" xfId="2" applyFont="1" applyBorder="1" applyProtection="1">
      <alignment vertical="center"/>
    </xf>
    <xf numFmtId="0" fontId="55" fillId="0" borderId="147" xfId="2" applyFont="1" applyBorder="1" applyAlignment="1" applyProtection="1">
      <alignment horizontal="center" vertical="center" wrapText="1"/>
    </xf>
    <xf numFmtId="0" fontId="55" fillId="0" borderId="147" xfId="2" applyFont="1" applyBorder="1" applyAlignment="1" applyProtection="1">
      <alignment horizontal="distributed" vertical="center"/>
    </xf>
    <xf numFmtId="0" fontId="55" fillId="0" borderId="152" xfId="2" applyFont="1" applyBorder="1" applyProtection="1">
      <alignment vertical="center"/>
    </xf>
    <xf numFmtId="0" fontId="55" fillId="0" borderId="0" xfId="2" applyFont="1" applyAlignment="1" applyProtection="1">
      <alignment horizontal="center" vertical="center" wrapText="1"/>
    </xf>
    <xf numFmtId="0" fontId="55" fillId="0" borderId="0" xfId="2" applyFont="1" applyAlignment="1" applyProtection="1">
      <alignment horizontal="distributed" vertical="center"/>
    </xf>
    <xf numFmtId="0" fontId="55" fillId="0" borderId="154" xfId="2" applyFont="1" applyBorder="1" applyProtection="1">
      <alignment vertical="center"/>
    </xf>
    <xf numFmtId="0" fontId="55" fillId="0" borderId="154" xfId="2" applyFont="1" applyBorder="1" applyAlignment="1" applyProtection="1">
      <alignment horizontal="center" vertical="center" wrapText="1"/>
    </xf>
    <xf numFmtId="0" fontId="55" fillId="0" borderId="147" xfId="2" applyFont="1" applyBorder="1" applyAlignment="1" applyProtection="1">
      <alignment vertical="center" wrapText="1"/>
    </xf>
    <xf numFmtId="0" fontId="55" fillId="0" borderId="39" xfId="2" applyFont="1" applyBorder="1" applyProtection="1">
      <alignment vertical="center"/>
    </xf>
    <xf numFmtId="0" fontId="55" fillId="0" borderId="33" xfId="2" applyFont="1" applyBorder="1" applyAlignment="1" applyProtection="1">
      <alignment horizontal="center" vertical="center" wrapText="1"/>
    </xf>
    <xf numFmtId="0" fontId="55" fillId="0" borderId="152" xfId="2" applyFont="1" applyBorder="1" applyAlignment="1" applyProtection="1">
      <alignment horizontal="center" vertical="center" wrapText="1"/>
    </xf>
    <xf numFmtId="0" fontId="55" fillId="0" borderId="152" xfId="2" applyFont="1" applyBorder="1" applyAlignment="1" applyProtection="1">
      <alignment horizontal="distributed" vertical="center"/>
    </xf>
    <xf numFmtId="0" fontId="55" fillId="0" borderId="40" xfId="2" applyFont="1" applyBorder="1" applyProtection="1">
      <alignment vertical="center"/>
    </xf>
    <xf numFmtId="0" fontId="55" fillId="0" borderId="154" xfId="2" applyFont="1" applyBorder="1" applyAlignment="1" applyProtection="1">
      <alignment horizontal="distributed" vertical="center"/>
    </xf>
    <xf numFmtId="0" fontId="55" fillId="0" borderId="184" xfId="2" applyFont="1" applyBorder="1" applyProtection="1">
      <alignment vertical="center"/>
    </xf>
    <xf numFmtId="0" fontId="55" fillId="0" borderId="80" xfId="2" applyFont="1" applyBorder="1" applyProtection="1">
      <alignment vertical="center"/>
    </xf>
    <xf numFmtId="0" fontId="55" fillId="0" borderId="139" xfId="2" applyFont="1" applyBorder="1" applyProtection="1">
      <alignment vertical="center"/>
    </xf>
    <xf numFmtId="0" fontId="55" fillId="0" borderId="139" xfId="2" applyFont="1" applyBorder="1" applyAlignment="1" applyProtection="1">
      <alignment horizontal="center" vertical="center" wrapText="1"/>
    </xf>
    <xf numFmtId="0" fontId="55" fillId="0" borderId="139" xfId="2" applyFont="1" applyBorder="1" applyAlignment="1" applyProtection="1">
      <alignment horizontal="distributed" vertical="center"/>
    </xf>
    <xf numFmtId="0" fontId="7" fillId="0" borderId="0" xfId="2" applyProtection="1">
      <alignment vertical="center"/>
    </xf>
    <xf numFmtId="0" fontId="55" fillId="0" borderId="180" xfId="2" applyFont="1" applyBorder="1" applyProtection="1">
      <alignment vertical="center"/>
    </xf>
    <xf numFmtId="0" fontId="55" fillId="0" borderId="149" xfId="2" applyFont="1" applyBorder="1" applyAlignment="1" applyProtection="1">
      <alignment horizontal="center" vertical="center" wrapText="1"/>
    </xf>
    <xf numFmtId="0" fontId="55" fillId="0" borderId="149" xfId="2" applyFont="1" applyBorder="1" applyAlignment="1" applyProtection="1">
      <alignment horizontal="distributed" vertical="center"/>
    </xf>
    <xf numFmtId="0" fontId="55" fillId="0" borderId="148" xfId="2" applyFont="1" applyBorder="1" applyAlignment="1" applyProtection="1">
      <alignment horizontal="center" vertical="center" wrapText="1"/>
    </xf>
    <xf numFmtId="0" fontId="55" fillId="0" borderId="151" xfId="2" applyFont="1" applyBorder="1" applyAlignment="1" applyProtection="1">
      <alignment horizontal="center" vertical="center" wrapText="1"/>
    </xf>
    <xf numFmtId="0" fontId="55" fillId="0" borderId="146" xfId="2" applyFont="1" applyBorder="1" applyAlignment="1" applyProtection="1">
      <alignment horizontal="center" vertical="center" wrapText="1"/>
    </xf>
    <xf numFmtId="0" fontId="55" fillId="0" borderId="153" xfId="2" applyFont="1" applyBorder="1" applyAlignment="1" applyProtection="1">
      <alignment horizontal="center" vertical="center" wrapText="1"/>
    </xf>
    <xf numFmtId="0" fontId="55" fillId="0" borderId="187" xfId="2" applyFont="1" applyBorder="1" applyProtection="1">
      <alignment vertical="center"/>
    </xf>
    <xf numFmtId="0" fontId="55" fillId="0" borderId="186" xfId="2" applyFont="1" applyBorder="1" applyProtection="1">
      <alignment vertical="center"/>
    </xf>
    <xf numFmtId="0" fontId="55" fillId="0" borderId="186" xfId="2" applyFont="1" applyBorder="1" applyAlignment="1" applyProtection="1">
      <alignment horizontal="center" vertical="center" wrapText="1"/>
    </xf>
    <xf numFmtId="0" fontId="55" fillId="0" borderId="186" xfId="2" applyFont="1" applyBorder="1" applyAlignment="1" applyProtection="1">
      <alignment horizontal="distributed" vertical="center"/>
    </xf>
    <xf numFmtId="0" fontId="55" fillId="0" borderId="185" xfId="2" applyFont="1" applyBorder="1" applyAlignment="1" applyProtection="1">
      <alignment horizontal="center" vertical="center" wrapText="1"/>
    </xf>
    <xf numFmtId="0" fontId="55" fillId="0" borderId="146" xfId="2" applyFont="1" applyBorder="1" applyAlignment="1" applyProtection="1">
      <alignment vertical="center" wrapText="1"/>
    </xf>
    <xf numFmtId="0" fontId="55" fillId="0" borderId="13" xfId="2" applyFont="1" applyBorder="1" applyProtection="1">
      <alignment vertical="center"/>
    </xf>
    <xf numFmtId="0" fontId="55" fillId="0" borderId="138" xfId="2" applyFont="1" applyBorder="1" applyAlignment="1" applyProtection="1">
      <alignment horizontal="center" vertical="center" wrapText="1"/>
    </xf>
    <xf numFmtId="0" fontId="55" fillId="0" borderId="189" xfId="2" applyFont="1" applyBorder="1" applyAlignment="1" applyProtection="1">
      <alignment horizontal="center" vertical="center" wrapText="1"/>
    </xf>
    <xf numFmtId="0" fontId="55" fillId="0" borderId="104" xfId="2" applyFont="1" applyBorder="1" applyAlignment="1" applyProtection="1">
      <alignment horizontal="center" vertical="center" wrapText="1"/>
    </xf>
    <xf numFmtId="0" fontId="55" fillId="0" borderId="34" xfId="2" applyFont="1" applyBorder="1" applyAlignment="1" applyProtection="1">
      <alignment horizontal="center" vertical="center" wrapText="1"/>
    </xf>
    <xf numFmtId="0" fontId="55" fillId="0" borderId="32" xfId="2" applyFont="1" applyBorder="1" applyAlignment="1" applyProtection="1">
      <alignment horizontal="center" vertical="center" wrapText="1"/>
    </xf>
    <xf numFmtId="0" fontId="58" fillId="0" borderId="138" xfId="2" applyFont="1" applyBorder="1" applyAlignment="1" applyProtection="1">
      <alignment horizontal="center" vertical="center"/>
    </xf>
    <xf numFmtId="0" fontId="58" fillId="0" borderId="161" xfId="2" applyFont="1" applyBorder="1" applyAlignment="1" applyProtection="1">
      <alignment horizontal="center" vertical="center"/>
    </xf>
    <xf numFmtId="0" fontId="55" fillId="0" borderId="50" xfId="2" applyFont="1" applyBorder="1" applyProtection="1">
      <alignment vertical="center"/>
    </xf>
    <xf numFmtId="0" fontId="55" fillId="0" borderId="50" xfId="2" applyFont="1" applyBorder="1" applyAlignment="1" applyProtection="1">
      <alignment horizontal="center" vertical="center" wrapText="1"/>
    </xf>
    <xf numFmtId="0" fontId="55" fillId="0" borderId="50" xfId="2" applyFont="1" applyBorder="1" applyAlignment="1" applyProtection="1">
      <alignment horizontal="distributed" vertical="center"/>
    </xf>
    <xf numFmtId="0" fontId="58" fillId="0" borderId="51" xfId="2" applyFont="1" applyBorder="1" applyProtection="1">
      <alignment vertical="center"/>
    </xf>
    <xf numFmtId="0" fontId="58" fillId="0" borderId="148" xfId="2" applyFont="1" applyBorder="1" applyProtection="1">
      <alignment vertical="center"/>
    </xf>
    <xf numFmtId="0" fontId="55" fillId="0" borderId="144" xfId="2" applyFont="1" applyBorder="1" applyProtection="1">
      <alignment vertical="center"/>
    </xf>
    <xf numFmtId="0" fontId="55" fillId="0" borderId="144" xfId="2" applyFont="1" applyBorder="1" applyAlignment="1" applyProtection="1">
      <alignment horizontal="distributed" vertical="center"/>
    </xf>
    <xf numFmtId="0" fontId="55" fillId="0" borderId="144" xfId="2" applyFont="1" applyBorder="1" applyAlignment="1" applyProtection="1">
      <alignment horizontal="center" vertical="center" wrapText="1"/>
    </xf>
    <xf numFmtId="0" fontId="58" fillId="0" borderId="143" xfId="2" applyFont="1" applyBorder="1" applyProtection="1">
      <alignment vertical="center"/>
    </xf>
    <xf numFmtId="0" fontId="55" fillId="0" borderId="0" xfId="2" applyFont="1" applyAlignment="1" applyProtection="1">
      <alignment horizontal="distributed" vertical="center" wrapText="1"/>
    </xf>
    <xf numFmtId="0" fontId="65" fillId="0" borderId="0" xfId="2" applyFont="1" applyProtection="1">
      <alignment vertical="center"/>
    </xf>
    <xf numFmtId="0" fontId="62" fillId="0" borderId="0" xfId="2" applyFont="1" applyAlignment="1" applyProtection="1">
      <alignment horizontal="center" vertical="center"/>
    </xf>
    <xf numFmtId="0" fontId="55" fillId="0" borderId="0" xfId="2" applyFont="1" applyAlignment="1" applyProtection="1">
      <alignment horizontal="right" vertical="center"/>
    </xf>
    <xf numFmtId="0" fontId="55" fillId="0" borderId="5" xfId="2" applyFont="1" applyBorder="1" applyProtection="1">
      <alignment vertical="center"/>
    </xf>
    <xf numFmtId="0" fontId="55" fillId="0" borderId="7" xfId="2" applyFont="1" applyBorder="1" applyProtection="1">
      <alignment vertical="center"/>
    </xf>
    <xf numFmtId="0" fontId="55" fillId="0" borderId="6" xfId="2" applyFont="1" applyBorder="1" applyProtection="1">
      <alignment vertical="center"/>
    </xf>
    <xf numFmtId="0" fontId="68" fillId="11" borderId="51" xfId="2" applyFont="1" applyFill="1" applyBorder="1" applyProtection="1">
      <alignment vertical="center"/>
    </xf>
    <xf numFmtId="0" fontId="58" fillId="0" borderId="9" xfId="2" applyFont="1" applyBorder="1" applyAlignment="1" applyProtection="1">
      <alignment horizontal="center" vertical="center"/>
    </xf>
    <xf numFmtId="0" fontId="58" fillId="0" borderId="6" xfId="2" applyFont="1" applyBorder="1" applyAlignment="1" applyProtection="1">
      <alignment horizontal="right" vertical="center"/>
    </xf>
    <xf numFmtId="0" fontId="58" fillId="0" borderId="4" xfId="2" applyFont="1" applyBorder="1" applyAlignment="1" applyProtection="1">
      <alignment horizontal="right" vertical="center"/>
    </xf>
    <xf numFmtId="0" fontId="58" fillId="0" borderId="0" xfId="2" applyFont="1" applyAlignment="1" applyProtection="1">
      <alignment horizontal="right" vertical="center"/>
    </xf>
    <xf numFmtId="0" fontId="58" fillId="0" borderId="8" xfId="2" applyFont="1" applyBorder="1" applyAlignment="1" applyProtection="1">
      <alignment horizontal="center" vertical="center"/>
    </xf>
    <xf numFmtId="0" fontId="58" fillId="0" borderId="12" xfId="2" applyFont="1" applyBorder="1" applyAlignment="1" applyProtection="1">
      <alignment horizontal="right" vertical="center"/>
    </xf>
    <xf numFmtId="0" fontId="58" fillId="0" borderId="0" xfId="2" applyFont="1" applyAlignment="1" applyProtection="1">
      <alignment horizontal="left" vertical="center" wrapText="1"/>
    </xf>
    <xf numFmtId="38" fontId="70" fillId="9" borderId="0" xfId="3" applyFont="1" applyFill="1" applyBorder="1" applyAlignment="1" applyProtection="1">
      <alignment horizontal="center" vertical="center"/>
    </xf>
    <xf numFmtId="0" fontId="58" fillId="9" borderId="0" xfId="2" applyFont="1" applyFill="1" applyAlignment="1" applyProtection="1">
      <alignment horizontal="right" vertical="center"/>
    </xf>
    <xf numFmtId="0" fontId="58" fillId="0" borderId="3" xfId="2" applyFont="1" applyBorder="1" applyAlignment="1" applyProtection="1">
      <alignment horizontal="center" vertical="center"/>
    </xf>
    <xf numFmtId="0" fontId="68" fillId="11" borderId="31" xfId="2" applyFont="1" applyFill="1" applyBorder="1" applyProtection="1">
      <alignment vertical="center"/>
    </xf>
    <xf numFmtId="0" fontId="58" fillId="0" borderId="13" xfId="2" applyFont="1" applyBorder="1" applyAlignment="1" applyProtection="1">
      <alignment horizontal="center" vertical="center"/>
    </xf>
    <xf numFmtId="0" fontId="63" fillId="0" borderId="0" xfId="2" applyFont="1" applyProtection="1">
      <alignment vertical="center"/>
    </xf>
    <xf numFmtId="0" fontId="63" fillId="0" borderId="0" xfId="2" applyFont="1" applyAlignment="1" applyProtection="1">
      <alignment horizontal="right" vertical="center"/>
    </xf>
    <xf numFmtId="191" fontId="63" fillId="0" borderId="8" xfId="2" applyNumberFormat="1" applyFont="1" applyBorder="1" applyProtection="1">
      <alignment vertical="center"/>
    </xf>
    <xf numFmtId="0" fontId="55" fillId="0" borderId="0" xfId="2" applyFont="1" applyAlignment="1" applyProtection="1">
      <alignment horizontal="center" vertical="top"/>
    </xf>
    <xf numFmtId="0" fontId="58" fillId="0" borderId="14" xfId="2" applyFont="1" applyBorder="1" applyAlignment="1" applyProtection="1">
      <alignment horizontal="center" vertical="center"/>
    </xf>
    <xf numFmtId="38" fontId="70" fillId="9" borderId="0" xfId="2" applyNumberFormat="1" applyFont="1" applyFill="1" applyAlignment="1" applyProtection="1">
      <alignment horizontal="right"/>
    </xf>
    <xf numFmtId="0" fontId="58" fillId="0" borderId="1" xfId="2" applyFont="1" applyBorder="1" applyProtection="1">
      <alignment vertical="center"/>
    </xf>
    <xf numFmtId="0" fontId="58" fillId="0" borderId="8" xfId="2" applyFont="1" applyBorder="1" applyProtection="1">
      <alignment vertical="center"/>
    </xf>
    <xf numFmtId="0" fontId="61" fillId="0" borderId="0" xfId="2" applyFont="1" applyAlignment="1" applyProtection="1">
      <alignment horizontal="left" vertical="top"/>
    </xf>
    <xf numFmtId="0" fontId="61" fillId="0" borderId="0" xfId="2" applyFont="1" applyAlignment="1" applyProtection="1">
      <alignment horizontal="left" vertical="center"/>
    </xf>
    <xf numFmtId="0" fontId="76" fillId="0" borderId="196" xfId="6" applyFont="1" applyBorder="1" applyAlignment="1" applyProtection="1">
      <alignment horizontal="center" vertical="center" shrinkToFit="1"/>
    </xf>
    <xf numFmtId="195" fontId="76" fillId="0" borderId="208" xfId="6" applyNumberFormat="1" applyFont="1" applyBorder="1" applyAlignment="1" applyProtection="1">
      <alignment horizontal="center" vertical="center" shrinkToFit="1"/>
    </xf>
    <xf numFmtId="0" fontId="76" fillId="0" borderId="209" xfId="6" applyFont="1" applyBorder="1" applyAlignment="1" applyProtection="1">
      <alignment horizontal="center" vertical="center" shrinkToFit="1"/>
    </xf>
    <xf numFmtId="0" fontId="76" fillId="0" borderId="201" xfId="6" applyFont="1" applyBorder="1" applyAlignment="1" applyProtection="1">
      <alignment horizontal="center" vertical="center" shrinkToFit="1"/>
    </xf>
    <xf numFmtId="195" fontId="76" fillId="0" borderId="199" xfId="6" applyNumberFormat="1" applyFont="1" applyBorder="1" applyAlignment="1" applyProtection="1">
      <alignment horizontal="center" vertical="center" shrinkToFit="1"/>
    </xf>
    <xf numFmtId="0" fontId="76" fillId="0" borderId="196" xfId="6" applyFont="1" applyBorder="1" applyAlignment="1" applyProtection="1">
      <alignment vertical="center" shrinkToFit="1"/>
    </xf>
    <xf numFmtId="0" fontId="76" fillId="0" borderId="204" xfId="6" applyFont="1" applyBorder="1" applyAlignment="1" applyProtection="1">
      <alignment vertical="center" shrinkToFit="1"/>
    </xf>
    <xf numFmtId="0" fontId="76" fillId="0" borderId="198" xfId="6" applyFont="1" applyBorder="1" applyAlignment="1" applyProtection="1">
      <alignment horizontal="center" vertical="center" shrinkToFit="1"/>
    </xf>
    <xf numFmtId="195" fontId="76" fillId="0" borderId="203" xfId="6" applyNumberFormat="1" applyFont="1" applyBorder="1" applyAlignment="1" applyProtection="1">
      <alignment horizontal="center" vertical="center" shrinkToFit="1"/>
    </xf>
    <xf numFmtId="0" fontId="55" fillId="9" borderId="0" xfId="2" applyFont="1" applyFill="1" applyProtection="1">
      <alignment vertical="center"/>
    </xf>
    <xf numFmtId="58" fontId="55" fillId="0" borderId="0" xfId="2" applyNumberFormat="1" applyFont="1" applyProtection="1">
      <alignment vertical="center"/>
    </xf>
    <xf numFmtId="0" fontId="58" fillId="0" borderId="12" xfId="2" applyFont="1" applyBorder="1" applyAlignment="1">
      <alignment horizontal="right" vertical="center"/>
    </xf>
    <xf numFmtId="0" fontId="76" fillId="0" borderId="14" xfId="6" applyFont="1" applyBorder="1" applyAlignment="1" applyProtection="1">
      <alignment horizontal="center" vertical="center" shrinkToFit="1"/>
      <protection locked="0"/>
    </xf>
    <xf numFmtId="38" fontId="76" fillId="0" borderId="8" xfId="1" applyFont="1" applyBorder="1" applyAlignment="1" applyProtection="1">
      <alignment vertical="center" shrinkToFit="1"/>
      <protection locked="0"/>
    </xf>
    <xf numFmtId="0" fontId="101" fillId="0" borderId="0" xfId="4" applyFont="1"/>
    <xf numFmtId="0" fontId="84" fillId="0" borderId="0" xfId="4" applyFont="1"/>
    <xf numFmtId="0" fontId="88" fillId="0" borderId="8" xfId="4" applyFont="1" applyBorder="1" applyAlignment="1">
      <alignment horizontal="center"/>
    </xf>
    <xf numFmtId="0" fontId="88" fillId="0" borderId="8" xfId="4" applyFont="1" applyBorder="1"/>
    <xf numFmtId="0" fontId="88" fillId="0" borderId="8" xfId="4" applyFont="1" applyBorder="1" applyAlignment="1">
      <alignment shrinkToFit="1"/>
    </xf>
    <xf numFmtId="194" fontId="76" fillId="0" borderId="163" xfId="4" applyNumberFormat="1" applyFont="1" applyBorder="1" applyAlignment="1" applyProtection="1">
      <alignment vertical="center"/>
      <protection locked="0"/>
    </xf>
    <xf numFmtId="38" fontId="76" fillId="0" borderId="163" xfId="6" applyNumberFormat="1" applyFont="1" applyBorder="1" applyAlignment="1" applyProtection="1">
      <alignment vertical="center" shrinkToFit="1"/>
      <protection locked="0"/>
    </xf>
    <xf numFmtId="38" fontId="76" fillId="0" borderId="156" xfId="6" applyNumberFormat="1" applyFont="1" applyBorder="1" applyAlignment="1" applyProtection="1">
      <alignment vertical="center" shrinkToFit="1"/>
      <protection locked="0"/>
    </xf>
    <xf numFmtId="0" fontId="51" fillId="13" borderId="5" xfId="0" applyFont="1" applyFill="1" applyBorder="1" applyAlignment="1">
      <alignment horizontal="centerContinuous" vertical="center"/>
    </xf>
    <xf numFmtId="0" fontId="51" fillId="13" borderId="7" xfId="0" applyFont="1" applyFill="1" applyBorder="1" applyAlignment="1">
      <alignment horizontal="centerContinuous" vertical="center"/>
    </xf>
    <xf numFmtId="0" fontId="51" fillId="13" borderId="31" xfId="0" applyFont="1" applyFill="1" applyBorder="1" applyAlignment="1" applyProtection="1">
      <alignment horizontal="center" vertical="center"/>
      <protection locked="0"/>
    </xf>
    <xf numFmtId="0" fontId="0" fillId="14" borderId="31" xfId="0" applyFill="1" applyBorder="1" applyAlignment="1" applyProtection="1">
      <alignment horizontal="center" vertical="center"/>
      <protection locked="0"/>
    </xf>
    <xf numFmtId="0" fontId="103" fillId="0" borderId="0" xfId="8" applyFont="1">
      <alignment vertical="center"/>
    </xf>
    <xf numFmtId="0" fontId="103" fillId="0" borderId="0" xfId="8" applyFont="1" applyAlignment="1">
      <alignment horizontal="center" vertical="center"/>
    </xf>
    <xf numFmtId="0" fontId="105" fillId="0" borderId="0" xfId="8" applyFont="1">
      <alignment vertical="center"/>
    </xf>
    <xf numFmtId="0" fontId="107" fillId="0" borderId="0" xfId="8" applyFont="1">
      <alignment vertical="center"/>
    </xf>
    <xf numFmtId="0" fontId="107" fillId="0" borderId="0" xfId="8" applyFont="1" applyAlignment="1">
      <alignment vertical="center" wrapText="1"/>
    </xf>
    <xf numFmtId="0" fontId="105" fillId="0" borderId="12" xfId="8" applyFont="1" applyBorder="1">
      <alignment vertical="center"/>
    </xf>
    <xf numFmtId="0" fontId="107" fillId="0" borderId="10" xfId="8" applyFont="1" applyBorder="1" applyAlignment="1">
      <alignment vertical="center" wrapText="1"/>
    </xf>
    <xf numFmtId="0" fontId="103" fillId="0" borderId="10" xfId="8" applyFont="1" applyBorder="1">
      <alignment vertical="center"/>
    </xf>
    <xf numFmtId="0" fontId="105" fillId="0" borderId="10" xfId="8" applyFont="1" applyBorder="1">
      <alignment vertical="center"/>
    </xf>
    <xf numFmtId="0" fontId="105" fillId="0" borderId="11" xfId="8" applyFont="1" applyBorder="1">
      <alignment vertical="center"/>
    </xf>
    <xf numFmtId="0" fontId="105" fillId="0" borderId="104" xfId="8" applyFont="1" applyBorder="1">
      <alignment vertical="center"/>
    </xf>
    <xf numFmtId="0" fontId="105" fillId="0" borderId="13" xfId="8" applyFont="1" applyBorder="1">
      <alignment vertical="center"/>
    </xf>
    <xf numFmtId="0" fontId="107" fillId="0" borderId="0" xfId="8" applyFont="1" applyAlignment="1">
      <alignment horizontal="left" vertical="center"/>
    </xf>
    <xf numFmtId="0" fontId="107" fillId="0" borderId="0" xfId="8" applyFont="1" applyAlignment="1">
      <alignment horizontal="center" vertical="center"/>
    </xf>
    <xf numFmtId="0" fontId="103" fillId="0" borderId="104" xfId="8" applyFont="1" applyBorder="1">
      <alignment vertical="center"/>
    </xf>
    <xf numFmtId="0" fontId="107" fillId="0" borderId="13" xfId="8" applyFont="1" applyBorder="1">
      <alignment vertical="center"/>
    </xf>
    <xf numFmtId="0" fontId="108" fillId="0" borderId="0" xfId="8" applyFont="1">
      <alignment vertical="center"/>
    </xf>
    <xf numFmtId="0" fontId="108" fillId="0" borderId="0" xfId="8" applyFont="1" applyAlignment="1">
      <alignment horizontal="left" vertical="center"/>
    </xf>
    <xf numFmtId="0" fontId="108" fillId="0" borderId="0" xfId="8" applyFont="1" applyAlignment="1">
      <alignment horizontal="center" vertical="center"/>
    </xf>
    <xf numFmtId="0" fontId="103" fillId="0" borderId="4" xfId="8" applyFont="1" applyBorder="1">
      <alignment vertical="center"/>
    </xf>
    <xf numFmtId="0" fontId="103" fillId="0" borderId="2" xfId="8" applyFont="1" applyBorder="1">
      <alignment vertical="center"/>
    </xf>
    <xf numFmtId="0" fontId="109" fillId="0" borderId="3" xfId="8" applyFont="1" applyBorder="1">
      <alignment vertical="center"/>
    </xf>
    <xf numFmtId="0" fontId="112" fillId="0" borderId="0" xfId="8" applyFont="1">
      <alignment vertical="center"/>
    </xf>
    <xf numFmtId="0" fontId="105" fillId="0" borderId="172" xfId="8" applyFont="1" applyBorder="1">
      <alignment vertical="center"/>
    </xf>
    <xf numFmtId="0" fontId="103" fillId="0" borderId="139" xfId="8" applyFont="1" applyBorder="1">
      <alignment vertical="center"/>
    </xf>
    <xf numFmtId="0" fontId="103" fillId="0" borderId="80" xfId="8" applyFont="1" applyBorder="1">
      <alignment vertical="center"/>
    </xf>
    <xf numFmtId="0" fontId="103" fillId="0" borderId="244" xfId="8" applyFont="1" applyBorder="1">
      <alignment vertical="center"/>
    </xf>
    <xf numFmtId="0" fontId="105" fillId="0" borderId="0" xfId="8" applyFont="1" applyAlignment="1">
      <alignment vertical="center" shrinkToFit="1"/>
    </xf>
    <xf numFmtId="0" fontId="107" fillId="0" borderId="173" xfId="8" applyFont="1" applyBorder="1">
      <alignment vertical="center"/>
    </xf>
    <xf numFmtId="0" fontId="107" fillId="0" borderId="248" xfId="8" applyFont="1" applyBorder="1">
      <alignment vertical="center"/>
    </xf>
    <xf numFmtId="0" fontId="103" fillId="0" borderId="138" xfId="8" applyFont="1" applyBorder="1">
      <alignment vertical="center"/>
    </xf>
    <xf numFmtId="0" fontId="113" fillId="0" borderId="57" xfId="8" applyFont="1" applyBorder="1">
      <alignment vertical="center"/>
    </xf>
    <xf numFmtId="0" fontId="113" fillId="0" borderId="53" xfId="8" applyFont="1" applyBorder="1">
      <alignment vertical="center"/>
    </xf>
    <xf numFmtId="0" fontId="63" fillId="0" borderId="182" xfId="8" applyFont="1" applyBorder="1" applyAlignment="1">
      <alignment vertical="top"/>
    </xf>
    <xf numFmtId="0" fontId="63" fillId="0" borderId="53" xfId="8" applyFont="1" applyBorder="1" applyAlignment="1">
      <alignment vertical="top"/>
    </xf>
    <xf numFmtId="198" fontId="105" fillId="0" borderId="138" xfId="8" applyNumberFormat="1" applyFont="1" applyBorder="1">
      <alignment vertical="center"/>
    </xf>
    <xf numFmtId="198" fontId="105" fillId="0" borderId="0" xfId="8" applyNumberFormat="1" applyFont="1">
      <alignment vertical="center"/>
    </xf>
    <xf numFmtId="187" fontId="105" fillId="15" borderId="0" xfId="8" applyNumberFormat="1" applyFont="1" applyFill="1" applyAlignment="1" applyProtection="1">
      <alignment vertical="center" shrinkToFit="1"/>
      <protection locked="0"/>
    </xf>
    <xf numFmtId="198" fontId="105" fillId="15" borderId="0" xfId="8" applyNumberFormat="1" applyFont="1" applyFill="1" applyAlignment="1" applyProtection="1">
      <alignment horizontal="center" vertical="center" shrinkToFit="1"/>
      <protection locked="0"/>
    </xf>
    <xf numFmtId="0" fontId="115" fillId="0" borderId="104" xfId="8" applyFont="1" applyBorder="1">
      <alignment vertical="center"/>
    </xf>
    <xf numFmtId="0" fontId="115" fillId="0" borderId="0" xfId="8" applyFont="1">
      <alignment vertical="center"/>
    </xf>
    <xf numFmtId="0" fontId="102" fillId="0" borderId="0" xfId="8">
      <alignment vertical="center"/>
    </xf>
    <xf numFmtId="187" fontId="105" fillId="0" borderId="0" xfId="8" applyNumberFormat="1" applyFont="1" applyAlignment="1" applyProtection="1">
      <alignment vertical="center" shrinkToFit="1"/>
      <protection locked="0"/>
    </xf>
    <xf numFmtId="198" fontId="105" fillId="0" borderId="0" xfId="8" applyNumberFormat="1" applyFont="1" applyAlignment="1">
      <alignment vertical="center" shrinkToFit="1"/>
    </xf>
    <xf numFmtId="0" fontId="105" fillId="8" borderId="33" xfId="8" applyFont="1" applyFill="1" applyBorder="1" applyAlignment="1">
      <alignment vertical="center" shrinkToFit="1"/>
    </xf>
    <xf numFmtId="0" fontId="105" fillId="8" borderId="0" xfId="8" applyFont="1" applyFill="1" applyAlignment="1">
      <alignment vertical="center" shrinkToFit="1"/>
    </xf>
    <xf numFmtId="198" fontId="105" fillId="0" borderId="147" xfId="8" applyNumberFormat="1" applyFont="1" applyBorder="1" applyAlignment="1">
      <alignment vertical="center" shrinkToFit="1"/>
    </xf>
    <xf numFmtId="0" fontId="105" fillId="8" borderId="147" xfId="8" applyFont="1" applyFill="1" applyBorder="1" applyAlignment="1">
      <alignment vertical="center" shrinkToFit="1"/>
    </xf>
    <xf numFmtId="0" fontId="105" fillId="0" borderId="33" xfId="8" applyFont="1" applyBorder="1" applyAlignment="1">
      <alignment vertical="center" shrinkToFit="1"/>
    </xf>
    <xf numFmtId="0" fontId="105" fillId="0" borderId="147" xfId="8" applyFont="1" applyBorder="1" applyAlignment="1">
      <alignment vertical="center" shrinkToFit="1"/>
    </xf>
    <xf numFmtId="198" fontId="105" fillId="0" borderId="2" xfId="8" applyNumberFormat="1" applyFont="1" applyBorder="1">
      <alignment vertical="center"/>
    </xf>
    <xf numFmtId="187" fontId="105" fillId="0" borderId="2" xfId="8" applyNumberFormat="1" applyFont="1" applyBorder="1" applyAlignment="1" applyProtection="1">
      <alignment vertical="center" shrinkToFit="1"/>
      <protection locked="0"/>
    </xf>
    <xf numFmtId="198" fontId="105" fillId="0" borderId="2" xfId="8" applyNumberFormat="1" applyFont="1" applyBorder="1" applyAlignment="1">
      <alignment vertical="center" shrinkToFit="1"/>
    </xf>
    <xf numFmtId="0" fontId="105" fillId="8" borderId="4" xfId="8" applyFont="1" applyFill="1" applyBorder="1" applyAlignment="1">
      <alignment vertical="center" shrinkToFit="1"/>
    </xf>
    <xf numFmtId="0" fontId="105" fillId="8" borderId="2" xfId="8" applyFont="1" applyFill="1" applyBorder="1" applyAlignment="1">
      <alignment vertical="center" shrinkToFit="1"/>
    </xf>
    <xf numFmtId="0" fontId="105" fillId="0" borderId="4" xfId="8" applyFont="1" applyBorder="1" applyAlignment="1">
      <alignment vertical="center" shrinkToFit="1"/>
    </xf>
    <xf numFmtId="0" fontId="105" fillId="0" borderId="2" xfId="8" applyFont="1" applyBorder="1" applyAlignment="1">
      <alignment vertical="center" shrinkToFit="1"/>
    </xf>
    <xf numFmtId="0" fontId="105" fillId="0" borderId="0" xfId="8" applyFont="1" applyAlignment="1">
      <alignment horizontal="center" vertical="center"/>
    </xf>
    <xf numFmtId="0" fontId="116" fillId="8" borderId="0" xfId="0" applyFont="1" applyFill="1">
      <alignment vertical="center"/>
    </xf>
    <xf numFmtId="0" fontId="116" fillId="8" borderId="8" xfId="0" applyFont="1" applyFill="1" applyBorder="1">
      <alignment vertical="center"/>
    </xf>
    <xf numFmtId="179" fontId="116" fillId="8" borderId="8" xfId="0" applyNumberFormat="1" applyFont="1" applyFill="1" applyBorder="1">
      <alignment vertical="center"/>
    </xf>
    <xf numFmtId="0" fontId="117" fillId="8" borderId="8" xfId="0" applyFont="1" applyFill="1" applyBorder="1">
      <alignment vertical="center"/>
    </xf>
    <xf numFmtId="182" fontId="116" fillId="8" borderId="8" xfId="1" applyNumberFormat="1" applyFont="1" applyFill="1" applyBorder="1">
      <alignment vertical="center"/>
    </xf>
    <xf numFmtId="0" fontId="24" fillId="0" borderId="49" xfId="0" applyFont="1" applyBorder="1">
      <alignment vertical="center"/>
    </xf>
    <xf numFmtId="0" fontId="24" fillId="0" borderId="50" xfId="0" applyFont="1" applyBorder="1">
      <alignment vertical="center"/>
    </xf>
    <xf numFmtId="0" fontId="24" fillId="0" borderId="31" xfId="0" applyFont="1" applyBorder="1">
      <alignment vertical="center"/>
    </xf>
    <xf numFmtId="0" fontId="103" fillId="0" borderId="0" xfId="8" applyFont="1" applyAlignment="1">
      <alignment horizontal="center" vertical="center"/>
    </xf>
    <xf numFmtId="0" fontId="103" fillId="0" borderId="0" xfId="8" applyFont="1">
      <alignment vertical="center"/>
    </xf>
    <xf numFmtId="0" fontId="107" fillId="0" borderId="0" xfId="8" applyFont="1">
      <alignment vertical="center"/>
    </xf>
    <xf numFmtId="0" fontId="103" fillId="0" borderId="0" xfId="8" applyFont="1">
      <alignment vertical="center"/>
    </xf>
    <xf numFmtId="0" fontId="107" fillId="0" borderId="0" xfId="8" applyFont="1" applyAlignment="1">
      <alignment horizontal="left" vertical="center"/>
    </xf>
    <xf numFmtId="0" fontId="103" fillId="0" borderId="0" xfId="8" applyFont="1" applyAlignment="1">
      <alignment horizontal="left" vertical="center"/>
    </xf>
    <xf numFmtId="198" fontId="105" fillId="0" borderId="0" xfId="8" applyNumberFormat="1" applyFont="1" applyBorder="1">
      <alignment vertical="center"/>
    </xf>
    <xf numFmtId="0" fontId="107" fillId="0" borderId="0" xfId="8" applyFont="1" applyBorder="1" applyAlignment="1">
      <alignment horizontal="left" vertical="center"/>
    </xf>
    <xf numFmtId="0" fontId="103" fillId="0" borderId="0" xfId="8" applyFont="1" applyBorder="1">
      <alignment vertical="center"/>
    </xf>
    <xf numFmtId="0" fontId="105" fillId="0" borderId="0" xfId="8" applyFont="1" applyBorder="1">
      <alignment vertical="center"/>
    </xf>
    <xf numFmtId="0" fontId="55" fillId="0" borderId="0" xfId="2" applyFont="1" applyBorder="1" applyAlignment="1">
      <alignment horizontal="distributed" vertical="center"/>
    </xf>
    <xf numFmtId="0" fontId="55" fillId="0" borderId="0" xfId="4" applyFont="1" applyAlignment="1">
      <alignment vertical="center"/>
    </xf>
    <xf numFmtId="0" fontId="61" fillId="0" borderId="0" xfId="4" applyFont="1" applyAlignment="1">
      <alignment vertical="center"/>
    </xf>
    <xf numFmtId="0" fontId="55" fillId="0" borderId="6" xfId="4" applyFont="1" applyBorder="1" applyAlignment="1">
      <alignment horizontal="center" vertical="center"/>
    </xf>
    <xf numFmtId="0" fontId="55" fillId="0" borderId="4" xfId="4" applyFont="1" applyBorder="1" applyAlignment="1">
      <alignment horizontal="center" vertical="center"/>
    </xf>
    <xf numFmtId="0" fontId="118" fillId="0" borderId="255" xfId="4" applyFont="1" applyFill="1" applyBorder="1" applyAlignment="1">
      <alignment horizontal="center" vertical="center"/>
    </xf>
    <xf numFmtId="0" fontId="118" fillId="0" borderId="257" xfId="4" applyFont="1" applyFill="1" applyBorder="1" applyAlignment="1">
      <alignment horizontal="center" vertical="center"/>
    </xf>
    <xf numFmtId="0" fontId="103" fillId="0" borderId="0" xfId="8" applyFont="1" applyAlignment="1">
      <alignment horizontal="left" vertical="center"/>
    </xf>
    <xf numFmtId="0" fontId="103" fillId="0" borderId="0" xfId="8" applyFont="1" applyAlignment="1">
      <alignment horizontal="center" vertical="center"/>
    </xf>
    <xf numFmtId="0" fontId="107" fillId="0" borderId="0" xfId="8" applyFont="1" applyAlignment="1">
      <alignment horizontal="left" vertical="center"/>
    </xf>
    <xf numFmtId="0" fontId="103" fillId="0" borderId="0" xfId="8" applyFont="1">
      <alignment vertical="center"/>
    </xf>
    <xf numFmtId="0" fontId="107" fillId="0" borderId="0" xfId="8" applyFont="1" applyAlignment="1">
      <alignment vertical="center" wrapText="1"/>
    </xf>
    <xf numFmtId="0" fontId="107" fillId="0" borderId="0" xfId="8" applyFont="1">
      <alignment vertical="center"/>
    </xf>
    <xf numFmtId="198" fontId="105" fillId="0" borderId="0" xfId="8" applyNumberFormat="1" applyFont="1" applyBorder="1" applyAlignment="1">
      <alignment vertical="center" shrinkToFit="1"/>
    </xf>
    <xf numFmtId="198" fontId="105" fillId="10" borderId="90" xfId="8" applyNumberFormat="1" applyFont="1" applyFill="1" applyBorder="1" applyAlignment="1" applyProtection="1">
      <alignment vertical="center" shrinkToFit="1"/>
      <protection locked="0"/>
    </xf>
    <xf numFmtId="198" fontId="105" fillId="10" borderId="162" xfId="8" applyNumberFormat="1" applyFont="1" applyFill="1" applyBorder="1" applyAlignment="1" applyProtection="1">
      <alignment vertical="center" shrinkToFit="1"/>
      <protection locked="0"/>
    </xf>
    <xf numFmtId="0" fontId="86" fillId="0" borderId="0" xfId="6" applyFont="1" applyAlignment="1">
      <alignment horizontal="left" vertical="center"/>
    </xf>
    <xf numFmtId="0" fontId="76" fillId="0" borderId="0" xfId="4" applyFont="1" applyAlignment="1">
      <alignment horizontal="left" vertical="top" wrapText="1"/>
    </xf>
    <xf numFmtId="0" fontId="76" fillId="0" borderId="0" xfId="4" applyFont="1" applyAlignment="1">
      <alignment horizontal="left" vertical="top"/>
    </xf>
    <xf numFmtId="0" fontId="76" fillId="0" borderId="0" xfId="6" applyFont="1" applyAlignment="1">
      <alignment horizontal="left" vertical="top" wrapText="1" shrinkToFit="1"/>
    </xf>
    <xf numFmtId="0" fontId="76" fillId="0" borderId="0" xfId="6" applyFont="1" applyAlignment="1">
      <alignment horizontal="left" vertical="top" shrinkToFit="1"/>
    </xf>
    <xf numFmtId="0" fontId="103" fillId="0" borderId="0" xfId="8" applyFont="1" applyAlignment="1">
      <alignment vertical="center"/>
    </xf>
    <xf numFmtId="198" fontId="105" fillId="10" borderId="5" xfId="8" applyNumberFormat="1" applyFont="1" applyFill="1" applyBorder="1" applyAlignment="1" applyProtection="1">
      <alignment vertical="center" shrinkToFit="1"/>
      <protection locked="0"/>
    </xf>
    <xf numFmtId="198" fontId="105" fillId="10" borderId="157" xfId="8" applyNumberFormat="1" applyFont="1" applyFill="1" applyBorder="1" applyAlignment="1" applyProtection="1">
      <alignment vertical="center" shrinkToFit="1"/>
      <protection locked="0"/>
    </xf>
    <xf numFmtId="0" fontId="125" fillId="6" borderId="90" xfId="0" applyFont="1" applyFill="1" applyBorder="1">
      <alignment vertical="center"/>
    </xf>
    <xf numFmtId="0" fontId="124" fillId="6" borderId="8" xfId="8" applyNumberFormat="1" applyFont="1" applyFill="1" applyBorder="1" applyAlignment="1" applyProtection="1">
      <alignment vertical="center" shrinkToFit="1"/>
      <protection locked="0"/>
    </xf>
    <xf numFmtId="0" fontId="77" fillId="6" borderId="8" xfId="6" applyFont="1" applyFill="1" applyBorder="1" applyAlignment="1">
      <alignment horizontal="right" vertical="center"/>
    </xf>
    <xf numFmtId="0" fontId="95" fillId="6" borderId="91" xfId="8" applyFont="1" applyFill="1" applyBorder="1" applyAlignment="1">
      <alignment horizontal="right" vertical="center"/>
    </xf>
    <xf numFmtId="0" fontId="125" fillId="6" borderId="162" xfId="0" applyFont="1" applyFill="1" applyBorder="1">
      <alignment vertical="center"/>
    </xf>
    <xf numFmtId="0" fontId="124" fillId="6" borderId="163" xfId="8" applyNumberFormat="1" applyFont="1" applyFill="1" applyBorder="1" applyAlignment="1" applyProtection="1">
      <alignment vertical="center" shrinkToFit="1"/>
      <protection locked="0"/>
    </xf>
    <xf numFmtId="0" fontId="77" fillId="6" borderId="163" xfId="6" applyFont="1" applyFill="1" applyBorder="1" applyAlignment="1">
      <alignment horizontal="right" vertical="center"/>
    </xf>
    <xf numFmtId="0" fontId="95" fillId="6" borderId="156" xfId="8" applyFont="1" applyFill="1" applyBorder="1" applyAlignment="1">
      <alignment horizontal="right" vertical="center"/>
    </xf>
    <xf numFmtId="0" fontId="122" fillId="6" borderId="9" xfId="0" applyFont="1" applyFill="1" applyBorder="1">
      <alignment vertical="center"/>
    </xf>
    <xf numFmtId="198" fontId="123" fillId="6" borderId="11" xfId="8" applyNumberFormat="1" applyFont="1" applyFill="1" applyBorder="1" applyAlignment="1" applyProtection="1">
      <alignment vertical="center" shrinkToFit="1"/>
      <protection locked="0"/>
    </xf>
    <xf numFmtId="0" fontId="94" fillId="6" borderId="0" xfId="8" applyFont="1" applyFill="1" applyAlignment="1">
      <alignment horizontal="right" vertical="center"/>
    </xf>
    <xf numFmtId="0" fontId="122" fillId="6" borderId="8" xfId="0" applyFont="1" applyFill="1" applyBorder="1">
      <alignment vertical="center"/>
    </xf>
    <xf numFmtId="198" fontId="123" fillId="6" borderId="5" xfId="8" applyNumberFormat="1" applyFont="1" applyFill="1" applyBorder="1" applyAlignment="1" applyProtection="1">
      <alignment vertical="center" shrinkToFit="1"/>
      <protection locked="0"/>
    </xf>
    <xf numFmtId="0" fontId="122" fillId="6" borderId="1" xfId="0" applyFont="1" applyFill="1" applyBorder="1">
      <alignment vertical="center"/>
    </xf>
    <xf numFmtId="198" fontId="123" fillId="6" borderId="3" xfId="8" applyNumberFormat="1" applyFont="1" applyFill="1" applyBorder="1" applyAlignment="1" applyProtection="1">
      <alignment vertical="center" shrinkToFit="1"/>
      <protection locked="0"/>
    </xf>
    <xf numFmtId="0" fontId="114" fillId="6" borderId="49" xfId="8" applyFont="1" applyFill="1" applyBorder="1" applyAlignment="1">
      <alignment horizontal="right" vertical="center"/>
    </xf>
    <xf numFmtId="0" fontId="114" fillId="6" borderId="181" xfId="8" applyFont="1" applyFill="1" applyBorder="1" applyAlignment="1">
      <alignment horizontal="right" vertical="center"/>
    </xf>
    <xf numFmtId="0" fontId="114" fillId="6" borderId="194" xfId="8" applyFont="1" applyFill="1" applyBorder="1" applyAlignment="1">
      <alignment horizontal="right" vertical="center"/>
    </xf>
    <xf numFmtId="0" fontId="95" fillId="6" borderId="0" xfId="8" applyFont="1" applyFill="1" applyBorder="1" applyAlignment="1">
      <alignment horizontal="right" vertical="center"/>
    </xf>
    <xf numFmtId="0" fontId="114" fillId="6" borderId="0" xfId="8" applyFont="1" applyFill="1" applyBorder="1" applyAlignment="1">
      <alignment horizontal="right" vertical="center"/>
    </xf>
    <xf numFmtId="0" fontId="107" fillId="6" borderId="0" xfId="8" applyFont="1" applyFill="1" applyBorder="1" applyAlignment="1">
      <alignment vertical="center" wrapText="1" shrinkToFit="1"/>
    </xf>
    <xf numFmtId="0" fontId="107" fillId="6" borderId="0" xfId="8" applyFont="1" applyFill="1" applyBorder="1" applyAlignment="1">
      <alignment vertical="center"/>
    </xf>
    <xf numFmtId="0" fontId="125" fillId="6" borderId="70" xfId="0" applyFont="1" applyFill="1" applyBorder="1">
      <alignment vertical="center"/>
    </xf>
    <xf numFmtId="0" fontId="124" fillId="6" borderId="9" xfId="8" applyNumberFormat="1" applyFont="1" applyFill="1" applyBorder="1" applyAlignment="1" applyProtection="1">
      <alignment vertical="center" shrinkToFit="1"/>
      <protection locked="0"/>
    </xf>
    <xf numFmtId="0" fontId="77" fillId="6" borderId="9" xfId="6" applyFont="1" applyFill="1" applyBorder="1" applyAlignment="1">
      <alignment horizontal="right" vertical="center"/>
    </xf>
    <xf numFmtId="0" fontId="95" fillId="6" borderId="117" xfId="8" applyFont="1" applyFill="1" applyBorder="1" applyAlignment="1">
      <alignment horizontal="right" vertical="center"/>
    </xf>
    <xf numFmtId="187" fontId="30" fillId="8" borderId="31" xfId="0" applyNumberFormat="1" applyFont="1" applyFill="1" applyBorder="1" applyProtection="1">
      <alignment vertical="center"/>
      <protection locked="0"/>
    </xf>
    <xf numFmtId="0" fontId="0" fillId="19" borderId="0" xfId="0" applyFill="1">
      <alignment vertical="center"/>
    </xf>
    <xf numFmtId="0" fontId="0" fillId="19" borderId="0" xfId="0" applyFill="1" applyAlignment="1">
      <alignment vertical="center" shrinkToFit="1"/>
    </xf>
    <xf numFmtId="191" fontId="63" fillId="0" borderId="0" xfId="2" applyNumberFormat="1" applyFont="1" applyBorder="1" applyProtection="1">
      <alignment vertical="center"/>
    </xf>
    <xf numFmtId="0" fontId="126" fillId="20" borderId="5" xfId="6" applyFont="1" applyFill="1" applyBorder="1" applyAlignment="1">
      <alignment horizontal="center" vertical="center"/>
    </xf>
    <xf numFmtId="0" fontId="20" fillId="0" borderId="0" xfId="0" applyFont="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49" xfId="0" applyFont="1" applyFill="1" applyBorder="1" applyAlignment="1" applyProtection="1">
      <alignment horizontal="center" vertical="center" shrinkToFit="1"/>
    </xf>
    <xf numFmtId="0" fontId="22" fillId="0" borderId="50" xfId="0" applyFont="1" applyFill="1" applyBorder="1" applyAlignment="1" applyProtection="1">
      <alignment horizontal="center" vertical="center" shrinkToFit="1"/>
    </xf>
    <xf numFmtId="0" fontId="22" fillId="0" borderId="51" xfId="0" applyFont="1" applyFill="1" applyBorder="1" applyAlignment="1" applyProtection="1">
      <alignment horizontal="center" vertical="center" shrinkToFit="1"/>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58" xfId="0" applyFont="1" applyBorder="1" applyAlignment="1">
      <alignment horizontal="center" vertical="center"/>
    </xf>
    <xf numFmtId="0" fontId="17" fillId="0" borderId="10" xfId="0" applyFont="1" applyBorder="1" applyAlignment="1">
      <alignment horizontal="center" vertical="center"/>
    </xf>
    <xf numFmtId="0" fontId="21" fillId="0" borderId="57"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59" xfId="0" applyFont="1" applyBorder="1" applyAlignment="1">
      <alignment horizontal="center" vertical="center"/>
    </xf>
    <xf numFmtId="0" fontId="21" fillId="0" borderId="7" xfId="0" applyFont="1" applyBorder="1" applyAlignment="1">
      <alignment horizontal="center" vertical="center"/>
    </xf>
    <xf numFmtId="0" fontId="21" fillId="0" borderId="60" xfId="0" applyFont="1" applyBorder="1" applyAlignment="1">
      <alignment horizontal="center" vertical="center"/>
    </xf>
    <xf numFmtId="0" fontId="21" fillId="0" borderId="88" xfId="0" applyFont="1" applyBorder="1" applyAlignment="1">
      <alignment horizontal="center" vertical="center" wrapText="1"/>
    </xf>
    <xf numFmtId="0" fontId="21" fillId="0" borderId="89" xfId="0" applyFont="1" applyBorder="1" applyAlignment="1">
      <alignment horizontal="center" vertical="center" wrapText="1"/>
    </xf>
    <xf numFmtId="0" fontId="21" fillId="9" borderId="59"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60" xfId="0" applyFont="1" applyFill="1" applyBorder="1" applyAlignment="1">
      <alignment horizontal="center" vertical="center"/>
    </xf>
    <xf numFmtId="184" fontId="21" fillId="0" borderId="59" xfId="0" applyNumberFormat="1" applyFont="1" applyBorder="1" applyAlignment="1">
      <alignment horizontal="center" vertical="center"/>
    </xf>
    <xf numFmtId="184" fontId="21" fillId="0" borderId="7" xfId="0" applyNumberFormat="1" applyFont="1" applyBorder="1" applyAlignment="1">
      <alignment horizontal="center" vertical="center"/>
    </xf>
    <xf numFmtId="184" fontId="21" fillId="0" borderId="60" xfId="0" applyNumberFormat="1" applyFont="1" applyBorder="1" applyAlignment="1">
      <alignment horizontal="center" vertical="center"/>
    </xf>
    <xf numFmtId="0" fontId="21" fillId="0" borderId="62" xfId="0" applyFont="1" applyBorder="1" applyAlignment="1">
      <alignment horizontal="left" vertical="center"/>
    </xf>
    <xf numFmtId="0" fontId="21" fillId="0" borderId="2" xfId="0" applyFont="1" applyBorder="1" applyAlignment="1">
      <alignment horizontal="left" vertical="center"/>
    </xf>
    <xf numFmtId="0" fontId="21" fillId="0" borderId="58" xfId="0" applyFont="1" applyBorder="1" applyAlignment="1">
      <alignment horizontal="left" vertical="center"/>
    </xf>
    <xf numFmtId="0" fontId="21" fillId="0" borderId="10" xfId="0" applyFont="1" applyBorder="1" applyAlignment="1">
      <alignment horizontal="left" vertical="center"/>
    </xf>
    <xf numFmtId="0" fontId="21" fillId="0" borderId="69" xfId="0" applyFont="1" applyBorder="1" applyAlignment="1">
      <alignment horizontal="left" vertical="center"/>
    </xf>
    <xf numFmtId="0" fontId="21" fillId="0" borderId="0" xfId="0" applyFont="1" applyAlignment="1">
      <alignment horizontal="left" vertical="center"/>
    </xf>
    <xf numFmtId="0" fontId="21" fillId="0" borderId="12" xfId="0" applyFont="1" applyBorder="1" applyAlignment="1">
      <alignment horizontal="left" vertical="center"/>
    </xf>
    <xf numFmtId="0" fontId="21" fillId="0" borderId="93" xfId="0" applyFont="1" applyBorder="1" applyAlignment="1">
      <alignment horizontal="left" vertical="center"/>
    </xf>
    <xf numFmtId="0" fontId="21" fillId="0" borderId="94" xfId="0" applyFont="1" applyBorder="1" applyAlignment="1">
      <alignment horizontal="left" vertical="center"/>
    </xf>
    <xf numFmtId="0" fontId="21" fillId="0" borderId="99" xfId="0" applyFont="1" applyBorder="1" applyAlignment="1">
      <alignment horizontal="left" vertical="center"/>
    </xf>
    <xf numFmtId="0" fontId="21" fillId="0" borderId="100" xfId="0" applyFont="1" applyBorder="1" applyAlignment="1">
      <alignment horizontal="left" vertical="center"/>
    </xf>
    <xf numFmtId="0" fontId="17" fillId="0" borderId="52"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1" xfId="0" applyFont="1" applyBorder="1" applyAlignment="1">
      <alignment horizontal="center" vertical="center" wrapText="1"/>
    </xf>
    <xf numFmtId="0" fontId="21" fillId="0" borderId="4" xfId="0" applyFont="1" applyBorder="1" applyAlignment="1">
      <alignment horizontal="left" vertical="center"/>
    </xf>
    <xf numFmtId="0" fontId="21" fillId="0" borderId="71" xfId="0" applyFont="1" applyBorder="1" applyAlignment="1">
      <alignment horizontal="left" vertical="center"/>
    </xf>
    <xf numFmtId="0" fontId="21" fillId="0" borderId="72" xfId="0" applyFont="1" applyBorder="1" applyAlignment="1">
      <alignment horizontal="left" vertical="center"/>
    </xf>
    <xf numFmtId="0" fontId="21" fillId="0" borderId="78" xfId="0" applyFont="1" applyBorder="1" applyAlignment="1">
      <alignment horizontal="left" vertical="center"/>
    </xf>
    <xf numFmtId="0" fontId="21" fillId="0" borderId="79" xfId="0" applyFont="1" applyBorder="1" applyAlignment="1">
      <alignment horizontal="left" vertical="center"/>
    </xf>
    <xf numFmtId="0" fontId="21" fillId="0" borderId="59" xfId="0" applyFont="1" applyBorder="1" applyAlignment="1">
      <alignment horizontal="left" vertical="center"/>
    </xf>
    <xf numFmtId="0" fontId="21" fillId="0" borderId="6" xfId="0" applyFont="1" applyBorder="1" applyAlignment="1">
      <alignment horizontal="left" vertical="center"/>
    </xf>
    <xf numFmtId="0" fontId="21" fillId="2" borderId="49" xfId="0" applyFont="1" applyFill="1" applyBorder="1" applyAlignment="1" applyProtection="1">
      <alignment horizontal="left" vertical="top"/>
      <protection locked="0"/>
    </xf>
    <xf numFmtId="0" fontId="21" fillId="2" borderId="50" xfId="0" applyFont="1" applyFill="1" applyBorder="1" applyAlignment="1" applyProtection="1">
      <alignment horizontal="left" vertical="top"/>
      <protection locked="0"/>
    </xf>
    <xf numFmtId="0" fontId="21" fillId="2" borderId="51" xfId="0" applyFont="1" applyFill="1" applyBorder="1" applyAlignment="1" applyProtection="1">
      <alignment horizontal="left" vertical="top"/>
      <protection locked="0"/>
    </xf>
    <xf numFmtId="0" fontId="22" fillId="0" borderId="49" xfId="0" applyFont="1" applyBorder="1" applyAlignment="1">
      <alignment horizontal="center" vertical="center" shrinkToFit="1"/>
    </xf>
    <xf numFmtId="0" fontId="22" fillId="0" borderId="50" xfId="0" applyFont="1" applyBorder="1" applyAlignment="1">
      <alignment horizontal="center" vertical="center" shrinkToFit="1"/>
    </xf>
    <xf numFmtId="0" fontId="22" fillId="0" borderId="51" xfId="0" applyFont="1" applyBorder="1" applyAlignment="1">
      <alignment horizontal="center" vertical="center" shrinkToFit="1"/>
    </xf>
    <xf numFmtId="0" fontId="107" fillId="0" borderId="90" xfId="8" applyFont="1" applyBorder="1" applyAlignment="1">
      <alignment horizontal="center" vertical="center"/>
    </xf>
    <xf numFmtId="0" fontId="107" fillId="0" borderId="5" xfId="8" applyFont="1" applyBorder="1" applyAlignment="1">
      <alignment horizontal="center" vertical="center"/>
    </xf>
    <xf numFmtId="0" fontId="107" fillId="0" borderId="54" xfId="8" applyFont="1" applyBorder="1" applyAlignment="1">
      <alignment horizontal="center" vertical="center" shrinkToFit="1"/>
    </xf>
    <xf numFmtId="0" fontId="107" fillId="0" borderId="87" xfId="8" applyFont="1" applyBorder="1" applyAlignment="1">
      <alignment horizontal="center" vertical="center" shrinkToFit="1"/>
    </xf>
    <xf numFmtId="0" fontId="107" fillId="0" borderId="90" xfId="8" applyFont="1" applyBorder="1" applyAlignment="1">
      <alignment horizontal="center" vertical="center" shrinkToFit="1"/>
    </xf>
    <xf numFmtId="0" fontId="107" fillId="0" borderId="5" xfId="8" applyFont="1" applyBorder="1" applyAlignment="1">
      <alignment horizontal="center" vertical="center" shrinkToFit="1"/>
    </xf>
    <xf numFmtId="0" fontId="105" fillId="17" borderId="39" xfId="8" applyFont="1" applyFill="1" applyBorder="1" applyAlignment="1" applyProtection="1">
      <alignment horizontal="center" vertical="center" shrinkToFit="1"/>
      <protection locked="0"/>
    </xf>
    <xf numFmtId="0" fontId="105" fillId="17" borderId="147" xfId="8" applyFont="1" applyFill="1" applyBorder="1" applyAlignment="1" applyProtection="1">
      <alignment horizontal="center" vertical="center" shrinkToFit="1"/>
      <protection locked="0"/>
    </xf>
    <xf numFmtId="0" fontId="105" fillId="8" borderId="39" xfId="8" applyFont="1" applyFill="1" applyBorder="1" applyAlignment="1">
      <alignment horizontal="center" vertical="center" shrinkToFit="1"/>
    </xf>
    <xf numFmtId="0" fontId="105" fillId="8" borderId="147" xfId="8" applyFont="1" applyFill="1" applyBorder="1" applyAlignment="1">
      <alignment horizontal="center" vertical="center" shrinkToFit="1"/>
    </xf>
    <xf numFmtId="198" fontId="105" fillId="17" borderId="39" xfId="8" applyNumberFormat="1" applyFont="1" applyFill="1" applyBorder="1" applyAlignment="1" applyProtection="1">
      <alignment horizontal="center" vertical="center" shrinkToFit="1"/>
      <protection locked="0"/>
    </xf>
    <xf numFmtId="198" fontId="105" fillId="17" borderId="147" xfId="8" applyNumberFormat="1" applyFont="1" applyFill="1" applyBorder="1" applyAlignment="1" applyProtection="1">
      <alignment horizontal="center" vertical="center" shrinkToFit="1"/>
      <protection locked="0"/>
    </xf>
    <xf numFmtId="0" fontId="103" fillId="17" borderId="250" xfId="8" applyFont="1" applyFill="1" applyBorder="1" applyAlignment="1" applyProtection="1">
      <alignment horizontal="left" vertical="center" shrinkToFit="1"/>
      <protection locked="0"/>
    </xf>
    <xf numFmtId="0" fontId="103" fillId="17" borderId="147" xfId="8" applyFont="1" applyFill="1" applyBorder="1" applyAlignment="1" applyProtection="1">
      <alignment horizontal="left" vertical="center" shrinkToFit="1"/>
      <protection locked="0"/>
    </xf>
    <xf numFmtId="0" fontId="103" fillId="17" borderId="33" xfId="8" applyFont="1" applyFill="1" applyBorder="1" applyAlignment="1" applyProtection="1">
      <alignment horizontal="left" vertical="center" shrinkToFit="1"/>
      <protection locked="0"/>
    </xf>
    <xf numFmtId="0" fontId="103" fillId="17" borderId="39" xfId="8" applyFont="1" applyFill="1" applyBorder="1" applyAlignment="1" applyProtection="1">
      <alignment horizontal="left" vertical="center" shrinkToFit="1"/>
      <protection locked="0"/>
    </xf>
    <xf numFmtId="0" fontId="103" fillId="17" borderId="53" xfId="8" applyFont="1" applyFill="1" applyBorder="1" applyAlignment="1">
      <alignment horizontal="center" vertical="center"/>
    </xf>
    <xf numFmtId="0" fontId="103" fillId="17" borderId="139" xfId="8" applyFont="1" applyFill="1" applyBorder="1" applyAlignment="1">
      <alignment horizontal="center" vertical="center"/>
    </xf>
    <xf numFmtId="187" fontId="105" fillId="17" borderId="2" xfId="8" applyNumberFormat="1" applyFont="1" applyFill="1" applyBorder="1" applyAlignment="1" applyProtection="1">
      <alignment horizontal="center" vertical="center" shrinkToFit="1"/>
      <protection locked="0"/>
    </xf>
    <xf numFmtId="187" fontId="105" fillId="17" borderId="147" xfId="8" applyNumberFormat="1" applyFont="1" applyFill="1" applyBorder="1" applyAlignment="1" applyProtection="1">
      <alignment horizontal="center" vertical="center" shrinkToFit="1"/>
      <protection locked="0"/>
    </xf>
    <xf numFmtId="0" fontId="107" fillId="0" borderId="53" xfId="8" applyFont="1" applyBorder="1" applyAlignment="1">
      <alignment horizontal="center" vertical="center" shrinkToFit="1"/>
    </xf>
    <xf numFmtId="0" fontId="107" fillId="0" borderId="139" xfId="8" applyFont="1" applyBorder="1" applyAlignment="1">
      <alignment horizontal="center" vertical="center" shrinkToFit="1"/>
    </xf>
    <xf numFmtId="198" fontId="105" fillId="17" borderId="3" xfId="8" applyNumberFormat="1" applyFont="1" applyFill="1" applyBorder="1" applyAlignment="1" applyProtection="1">
      <alignment horizontal="center" vertical="center" shrinkToFit="1"/>
      <protection locked="0"/>
    </xf>
    <xf numFmtId="198" fontId="105" fillId="17" borderId="2" xfId="8" applyNumberFormat="1" applyFont="1" applyFill="1" applyBorder="1" applyAlignment="1" applyProtection="1">
      <alignment horizontal="center" vertical="center" shrinkToFit="1"/>
      <protection locked="0"/>
    </xf>
    <xf numFmtId="0" fontId="105" fillId="17" borderId="251" xfId="8" applyFont="1" applyFill="1" applyBorder="1" applyAlignment="1" applyProtection="1">
      <alignment horizontal="center" vertical="center" shrinkToFit="1"/>
      <protection locked="0"/>
    </xf>
    <xf numFmtId="0" fontId="105" fillId="17" borderId="152" xfId="8" applyFont="1" applyFill="1" applyBorder="1" applyAlignment="1" applyProtection="1">
      <alignment horizontal="center" vertical="center" shrinkToFit="1"/>
      <protection locked="0"/>
    </xf>
    <xf numFmtId="0" fontId="55" fillId="17" borderId="53" xfId="8" applyFont="1" applyFill="1" applyBorder="1" applyAlignment="1">
      <alignment horizontal="center" vertical="center"/>
    </xf>
    <xf numFmtId="0" fontId="55" fillId="17" borderId="139" xfId="8" applyFont="1" applyFill="1" applyBorder="1" applyAlignment="1">
      <alignment horizontal="center" vertical="center"/>
    </xf>
    <xf numFmtId="0" fontId="107" fillId="0" borderId="52" xfId="8" applyFont="1" applyBorder="1" applyAlignment="1">
      <alignment horizontal="center" vertical="center"/>
    </xf>
    <xf numFmtId="0" fontId="107" fillId="0" borderId="53" xfId="8" applyFont="1" applyBorder="1" applyAlignment="1">
      <alignment horizontal="center" vertical="center"/>
    </xf>
    <xf numFmtId="0" fontId="107" fillId="0" borderId="182" xfId="8" applyFont="1" applyBorder="1" applyAlignment="1">
      <alignment horizontal="center" vertical="center"/>
    </xf>
    <xf numFmtId="0" fontId="107" fillId="0" borderId="99" xfId="8" applyFont="1" applyBorder="1" applyAlignment="1">
      <alignment horizontal="center" vertical="center"/>
    </xf>
    <xf numFmtId="0" fontId="107" fillId="0" borderId="139" xfId="8" applyFont="1" applyBorder="1" applyAlignment="1">
      <alignment horizontal="center" vertical="center"/>
    </xf>
    <xf numFmtId="0" fontId="107" fillId="0" borderId="100" xfId="8" applyFont="1" applyBorder="1" applyAlignment="1">
      <alignment horizontal="center" vertical="center"/>
    </xf>
    <xf numFmtId="0" fontId="105" fillId="8" borderId="2" xfId="8" applyFont="1" applyFill="1" applyBorder="1" applyAlignment="1">
      <alignment horizontal="center" vertical="center" shrinkToFit="1"/>
    </xf>
    <xf numFmtId="0" fontId="107" fillId="0" borderId="160" xfId="8" applyFont="1" applyBorder="1" applyAlignment="1">
      <alignment horizontal="center" vertical="center"/>
    </xf>
    <xf numFmtId="0" fontId="107" fillId="0" borderId="80" xfId="8" applyFont="1" applyBorder="1" applyAlignment="1">
      <alignment horizontal="center" vertical="center"/>
    </xf>
    <xf numFmtId="0" fontId="107" fillId="17" borderId="160" xfId="8" applyFont="1" applyFill="1" applyBorder="1" applyAlignment="1" applyProtection="1">
      <alignment horizontal="center" vertical="center" shrinkToFit="1"/>
      <protection locked="0"/>
    </xf>
    <xf numFmtId="0" fontId="107" fillId="17" borderId="53" xfId="8" applyFont="1" applyFill="1" applyBorder="1" applyAlignment="1" applyProtection="1">
      <alignment horizontal="center" vertical="center" shrinkToFit="1"/>
      <protection locked="0"/>
    </xf>
    <xf numFmtId="0" fontId="107" fillId="17" borderId="80" xfId="8" applyFont="1" applyFill="1" applyBorder="1" applyAlignment="1" applyProtection="1">
      <alignment horizontal="center" vertical="center" shrinkToFit="1"/>
      <protection locked="0"/>
    </xf>
    <xf numFmtId="0" fontId="107" fillId="17" borderId="139" xfId="8" applyFont="1" applyFill="1" applyBorder="1" applyAlignment="1" applyProtection="1">
      <alignment horizontal="center" vertical="center" shrinkToFit="1"/>
      <protection locked="0"/>
    </xf>
    <xf numFmtId="0" fontId="105" fillId="8" borderId="3" xfId="8" applyFont="1" applyFill="1" applyBorder="1" applyAlignment="1">
      <alignment horizontal="center" vertical="center" shrinkToFit="1"/>
    </xf>
    <xf numFmtId="0" fontId="107" fillId="17" borderId="160" xfId="8" applyFont="1" applyFill="1" applyBorder="1" applyAlignment="1" applyProtection="1">
      <alignment horizontal="center" vertical="center"/>
      <protection locked="0"/>
    </xf>
    <xf numFmtId="0" fontId="107" fillId="17" borderId="53" xfId="8" applyFont="1" applyFill="1" applyBorder="1" applyAlignment="1" applyProtection="1">
      <alignment horizontal="center" vertical="center"/>
      <protection locked="0"/>
    </xf>
    <xf numFmtId="0" fontId="107" fillId="17" borderId="182" xfId="8" applyFont="1" applyFill="1" applyBorder="1" applyAlignment="1" applyProtection="1">
      <alignment horizontal="center" vertical="center"/>
      <protection locked="0"/>
    </xf>
    <xf numFmtId="0" fontId="107" fillId="17" borderId="80" xfId="8" applyFont="1" applyFill="1" applyBorder="1" applyAlignment="1" applyProtection="1">
      <alignment horizontal="center" vertical="center"/>
      <protection locked="0"/>
    </xf>
    <xf numFmtId="0" fontId="107" fillId="17" borderId="139" xfId="8" applyFont="1" applyFill="1" applyBorder="1" applyAlignment="1" applyProtection="1">
      <alignment horizontal="center" vertical="center"/>
      <protection locked="0"/>
    </xf>
    <xf numFmtId="0" fontId="107" fillId="17" borderId="100" xfId="8" applyFont="1" applyFill="1" applyBorder="1" applyAlignment="1" applyProtection="1">
      <alignment horizontal="center" vertical="center"/>
      <protection locked="0"/>
    </xf>
    <xf numFmtId="0" fontId="103" fillId="17" borderId="3" xfId="8" applyFont="1" applyFill="1" applyBorder="1" applyAlignment="1" applyProtection="1">
      <alignment horizontal="left" vertical="center" shrinkToFit="1"/>
      <protection locked="0"/>
    </xf>
    <xf numFmtId="0" fontId="103" fillId="17" borderId="2" xfId="8" applyFont="1" applyFill="1" applyBorder="1" applyAlignment="1" applyProtection="1">
      <alignment horizontal="left" vertical="center" shrinkToFit="1"/>
      <protection locked="0"/>
    </xf>
    <xf numFmtId="0" fontId="103" fillId="17" borderId="4" xfId="8" applyFont="1" applyFill="1" applyBorder="1" applyAlignment="1" applyProtection="1">
      <alignment horizontal="left" vertical="center" shrinkToFit="1"/>
      <protection locked="0"/>
    </xf>
    <xf numFmtId="0" fontId="105" fillId="17" borderId="3" xfId="8" applyFont="1" applyFill="1" applyBorder="1" applyAlignment="1" applyProtection="1">
      <alignment horizontal="center" vertical="center" shrinkToFit="1"/>
      <protection locked="0"/>
    </xf>
    <xf numFmtId="0" fontId="105" fillId="17" borderId="2" xfId="8" applyFont="1" applyFill="1" applyBorder="1" applyAlignment="1" applyProtection="1">
      <alignment horizontal="center" vertical="center" shrinkToFit="1"/>
      <protection locked="0"/>
    </xf>
    <xf numFmtId="0" fontId="107" fillId="0" borderId="0" xfId="8" applyFont="1" applyAlignment="1">
      <alignment horizontal="center" vertical="center" wrapText="1"/>
    </xf>
    <xf numFmtId="0" fontId="107" fillId="0" borderId="104" xfId="8" applyFont="1" applyBorder="1" applyAlignment="1">
      <alignment horizontal="center" vertical="center" wrapText="1"/>
    </xf>
    <xf numFmtId="0" fontId="107" fillId="0" borderId="10" xfId="8" applyFont="1" applyBorder="1" applyAlignment="1">
      <alignment horizontal="center" vertical="center" wrapText="1"/>
    </xf>
    <xf numFmtId="0" fontId="107" fillId="0" borderId="12" xfId="8" applyFont="1" applyBorder="1" applyAlignment="1">
      <alignment horizontal="center" vertical="center" wrapText="1"/>
    </xf>
    <xf numFmtId="0" fontId="107" fillId="0" borderId="13" xfId="8" applyFont="1" applyBorder="1" applyAlignment="1">
      <alignment horizontal="center" vertical="center" wrapText="1"/>
    </xf>
    <xf numFmtId="0" fontId="107" fillId="0" borderId="0" xfId="8" applyFont="1" applyAlignment="1">
      <alignment horizontal="center" vertical="center"/>
    </xf>
    <xf numFmtId="0" fontId="107" fillId="0" borderId="0" xfId="8" applyFont="1" applyBorder="1" applyAlignment="1">
      <alignment horizontal="center" vertical="center"/>
    </xf>
    <xf numFmtId="0" fontId="107" fillId="0" borderId="13" xfId="8" applyFont="1" applyBorder="1" applyAlignment="1">
      <alignment horizontal="center" vertical="center"/>
    </xf>
    <xf numFmtId="0" fontId="107" fillId="0" borderId="11" xfId="8" applyFont="1" applyBorder="1" applyAlignment="1">
      <alignment horizontal="center" vertical="center"/>
    </xf>
    <xf numFmtId="0" fontId="107" fillId="0" borderId="10" xfId="8" applyFont="1" applyBorder="1" applyAlignment="1">
      <alignment horizontal="center" vertical="center"/>
    </xf>
    <xf numFmtId="0" fontId="107" fillId="0" borderId="104" xfId="8" applyFont="1" applyBorder="1" applyAlignment="1">
      <alignment horizontal="center" vertical="center"/>
    </xf>
    <xf numFmtId="0" fontId="107" fillId="0" borderId="12" xfId="8" applyFont="1" applyBorder="1" applyAlignment="1">
      <alignment horizontal="center" vertical="center"/>
    </xf>
    <xf numFmtId="0" fontId="107" fillId="0" borderId="13" xfId="8" applyFont="1" applyBorder="1" applyAlignment="1">
      <alignment vertical="center" wrapText="1"/>
    </xf>
    <xf numFmtId="0" fontId="107" fillId="0" borderId="0" xfId="8" applyFont="1">
      <alignment vertical="center"/>
    </xf>
    <xf numFmtId="0" fontId="107" fillId="0" borderId="104" xfId="8" applyFont="1" applyBorder="1">
      <alignment vertical="center"/>
    </xf>
    <xf numFmtId="0" fontId="107" fillId="0" borderId="13" xfId="8" applyFont="1" applyBorder="1">
      <alignment vertical="center"/>
    </xf>
    <xf numFmtId="0" fontId="107" fillId="0" borderId="11" xfId="8" applyFont="1" applyBorder="1">
      <alignment vertical="center"/>
    </xf>
    <xf numFmtId="0" fontId="107" fillId="0" borderId="10" xfId="8" applyFont="1" applyBorder="1">
      <alignment vertical="center"/>
    </xf>
    <xf numFmtId="0" fontId="107" fillId="0" borderId="12" xfId="8" applyFont="1" applyBorder="1">
      <alignment vertical="center"/>
    </xf>
    <xf numFmtId="0" fontId="107" fillId="0" borderId="0" xfId="8" applyFont="1" applyAlignment="1">
      <alignment vertical="center" wrapText="1"/>
    </xf>
    <xf numFmtId="0" fontId="103" fillId="8" borderId="13" xfId="8" applyFont="1" applyFill="1" applyBorder="1" applyAlignment="1">
      <alignment horizontal="center" vertical="center" shrinkToFit="1"/>
    </xf>
    <xf numFmtId="0" fontId="103" fillId="8" borderId="0" xfId="8" applyFont="1" applyFill="1" applyAlignment="1">
      <alignment horizontal="center" vertical="center" shrinkToFit="1"/>
    </xf>
    <xf numFmtId="0" fontId="105" fillId="0" borderId="80" xfId="8" applyFont="1" applyBorder="1" applyAlignment="1">
      <alignment horizontal="right" vertical="top" shrinkToFit="1"/>
    </xf>
    <xf numFmtId="0" fontId="105" fillId="0" borderId="139" xfId="8" applyFont="1" applyBorder="1" applyAlignment="1">
      <alignment horizontal="right" vertical="top" shrinkToFit="1"/>
    </xf>
    <xf numFmtId="0" fontId="105" fillId="0" borderId="100" xfId="8" applyFont="1" applyBorder="1" applyAlignment="1">
      <alignment horizontal="right" vertical="top" shrinkToFit="1"/>
    </xf>
    <xf numFmtId="0" fontId="107" fillId="0" borderId="88" xfId="8" applyFont="1" applyBorder="1" applyAlignment="1">
      <alignment vertical="center" textRotation="255"/>
    </xf>
    <xf numFmtId="0" fontId="107" fillId="0" borderId="85" xfId="8" applyFont="1" applyBorder="1" applyAlignment="1">
      <alignment vertical="center" textRotation="255"/>
    </xf>
    <xf numFmtId="0" fontId="107" fillId="0" borderId="103" xfId="8" applyFont="1" applyBorder="1" applyAlignment="1">
      <alignment vertical="center" textRotation="255"/>
    </xf>
    <xf numFmtId="0" fontId="103" fillId="15" borderId="0" xfId="8" applyFont="1" applyFill="1" applyAlignment="1" applyProtection="1">
      <alignment horizontal="left" vertical="center" shrinkToFit="1"/>
      <protection locked="0"/>
    </xf>
    <xf numFmtId="0" fontId="103" fillId="15" borderId="104" xfId="8" applyFont="1" applyFill="1" applyBorder="1" applyAlignment="1" applyProtection="1">
      <alignment horizontal="left" vertical="center" shrinkToFit="1"/>
      <protection locked="0"/>
    </xf>
    <xf numFmtId="0" fontId="103" fillId="15" borderId="13" xfId="8" applyFont="1" applyFill="1" applyBorder="1" applyAlignment="1" applyProtection="1">
      <alignment horizontal="left" vertical="center" shrinkToFit="1"/>
      <protection locked="0"/>
    </xf>
    <xf numFmtId="0" fontId="115" fillId="15" borderId="0" xfId="8" applyFont="1" applyFill="1" applyAlignment="1" applyProtection="1">
      <alignment horizontal="center" vertical="center"/>
      <protection locked="0"/>
    </xf>
    <xf numFmtId="0" fontId="103" fillId="17" borderId="13" xfId="8" applyFont="1" applyFill="1" applyBorder="1" applyAlignment="1" applyProtection="1">
      <alignment horizontal="left" vertical="center" shrinkToFit="1"/>
      <protection locked="0"/>
    </xf>
    <xf numFmtId="0" fontId="103" fillId="17" borderId="0" xfId="8" applyFont="1" applyFill="1" applyAlignment="1" applyProtection="1">
      <alignment horizontal="left" vertical="center" shrinkToFit="1"/>
      <protection locked="0"/>
    </xf>
    <xf numFmtId="0" fontId="103" fillId="17" borderId="104" xfId="8" applyFont="1" applyFill="1" applyBorder="1" applyAlignment="1" applyProtection="1">
      <alignment horizontal="left" vertical="center" shrinkToFit="1"/>
      <protection locked="0"/>
    </xf>
    <xf numFmtId="0" fontId="105" fillId="17" borderId="13" xfId="8" applyFont="1" applyFill="1" applyBorder="1" applyAlignment="1" applyProtection="1">
      <alignment horizontal="center" vertical="center" shrinkToFit="1"/>
      <protection locked="0"/>
    </xf>
    <xf numFmtId="0" fontId="105" fillId="17" borderId="0" xfId="8" applyFont="1" applyFill="1" applyAlignment="1" applyProtection="1">
      <alignment horizontal="center" vertical="center" shrinkToFit="1"/>
      <protection locked="0"/>
    </xf>
    <xf numFmtId="0" fontId="107" fillId="0" borderId="69" xfId="8" applyFont="1" applyBorder="1" applyAlignment="1">
      <alignment horizontal="center" vertical="center"/>
    </xf>
    <xf numFmtId="0" fontId="103" fillId="0" borderId="160" xfId="8" applyFont="1" applyBorder="1">
      <alignment vertical="center"/>
    </xf>
    <xf numFmtId="0" fontId="103" fillId="0" borderId="53" xfId="8" applyFont="1" applyBorder="1">
      <alignment vertical="center"/>
    </xf>
    <xf numFmtId="0" fontId="103" fillId="0" borderId="182" xfId="8" applyFont="1" applyBorder="1">
      <alignment vertical="center"/>
    </xf>
    <xf numFmtId="0" fontId="103" fillId="0" borderId="13" xfId="8" applyFont="1" applyBorder="1">
      <alignment vertical="center"/>
    </xf>
    <xf numFmtId="0" fontId="103" fillId="0" borderId="0" xfId="8" applyFont="1">
      <alignment vertical="center"/>
    </xf>
    <xf numFmtId="0" fontId="103" fillId="0" borderId="104" xfId="8" applyFont="1" applyBorder="1">
      <alignment vertical="center"/>
    </xf>
    <xf numFmtId="0" fontId="103" fillId="0" borderId="80" xfId="8" applyFont="1" applyBorder="1">
      <alignment vertical="center"/>
    </xf>
    <xf numFmtId="0" fontId="103" fillId="0" borderId="139" xfId="8" applyFont="1" applyBorder="1">
      <alignment vertical="center"/>
    </xf>
    <xf numFmtId="0" fontId="103" fillId="0" borderId="100" xfId="8" applyFont="1" applyBorder="1">
      <alignment vertical="center"/>
    </xf>
    <xf numFmtId="0" fontId="103" fillId="0" borderId="53" xfId="8" applyFont="1" applyBorder="1" applyAlignment="1">
      <alignment horizontal="center" vertical="center"/>
    </xf>
    <xf numFmtId="0" fontId="103" fillId="0" borderId="182" xfId="8" applyFont="1" applyBorder="1" applyAlignment="1">
      <alignment horizontal="center" vertical="center"/>
    </xf>
    <xf numFmtId="0" fontId="103" fillId="0" borderId="0" xfId="8" applyFont="1" applyAlignment="1">
      <alignment horizontal="center" vertical="center"/>
    </xf>
    <xf numFmtId="0" fontId="103" fillId="0" borderId="104" xfId="8" applyFont="1" applyBorder="1" applyAlignment="1">
      <alignment horizontal="center" vertical="center"/>
    </xf>
    <xf numFmtId="0" fontId="103" fillId="0" borderId="139" xfId="8" applyFont="1" applyBorder="1" applyAlignment="1">
      <alignment horizontal="center" vertical="center"/>
    </xf>
    <xf numFmtId="0" fontId="103" fillId="0" borderId="100" xfId="8" applyFont="1" applyBorder="1" applyAlignment="1">
      <alignment horizontal="center" vertical="center"/>
    </xf>
    <xf numFmtId="0" fontId="103" fillId="8" borderId="104" xfId="8" applyFont="1" applyFill="1" applyBorder="1" applyAlignment="1">
      <alignment horizontal="center" vertical="center" shrinkToFit="1"/>
    </xf>
    <xf numFmtId="0" fontId="105" fillId="17" borderId="154" xfId="8" applyFont="1" applyFill="1" applyBorder="1" applyAlignment="1" applyProtection="1">
      <alignment horizontal="center" vertical="center" shrinkToFit="1"/>
      <protection locked="0"/>
    </xf>
    <xf numFmtId="0" fontId="115" fillId="15" borderId="13" xfId="8" applyFont="1" applyFill="1" applyBorder="1" applyAlignment="1" applyProtection="1">
      <alignment horizontal="center" vertical="center"/>
      <protection locked="0"/>
    </xf>
    <xf numFmtId="0" fontId="115" fillId="16" borderId="0" xfId="8" applyFont="1" applyFill="1" applyAlignment="1">
      <alignment horizontal="center" vertical="center"/>
    </xf>
    <xf numFmtId="198" fontId="105" fillId="15" borderId="13" xfId="8" applyNumberFormat="1" applyFont="1" applyFill="1" applyBorder="1" applyAlignment="1" applyProtection="1">
      <alignment horizontal="center" vertical="center" shrinkToFit="1"/>
      <protection locked="0"/>
    </xf>
    <xf numFmtId="198" fontId="105" fillId="15" borderId="249" xfId="8" applyNumberFormat="1" applyFont="1" applyFill="1" applyBorder="1" applyAlignment="1" applyProtection="1">
      <alignment horizontal="center" vertical="center" shrinkToFit="1"/>
      <protection locked="0"/>
    </xf>
    <xf numFmtId="0" fontId="115" fillId="16" borderId="13" xfId="8" applyFont="1" applyFill="1" applyBorder="1" applyAlignment="1">
      <alignment horizontal="center" vertical="center"/>
    </xf>
    <xf numFmtId="0" fontId="105" fillId="8" borderId="13" xfId="8" applyFont="1" applyFill="1" applyBorder="1" applyAlignment="1">
      <alignment horizontal="center" vertical="center" shrinkToFit="1"/>
    </xf>
    <xf numFmtId="0" fontId="105" fillId="8" borderId="0" xfId="8" applyFont="1" applyFill="1" applyAlignment="1">
      <alignment horizontal="center" vertical="center" shrinkToFit="1"/>
    </xf>
    <xf numFmtId="0" fontId="103" fillId="8" borderId="49" xfId="8" applyFont="1" applyFill="1" applyBorder="1" applyAlignment="1">
      <alignment horizontal="center" vertical="center"/>
    </xf>
    <xf numFmtId="0" fontId="103" fillId="8" borderId="51" xfId="8" applyFont="1" applyFill="1" applyBorder="1" applyAlignment="1">
      <alignment horizontal="center" vertical="center"/>
    </xf>
    <xf numFmtId="198" fontId="105" fillId="17" borderId="13" xfId="8" applyNumberFormat="1" applyFont="1" applyFill="1" applyBorder="1" applyAlignment="1" applyProtection="1">
      <alignment horizontal="center" vertical="center" shrinkToFit="1"/>
      <protection locked="0"/>
    </xf>
    <xf numFmtId="198" fontId="105" fillId="17" borderId="0" xfId="8" applyNumberFormat="1" applyFont="1" applyFill="1" applyAlignment="1" applyProtection="1">
      <alignment horizontal="center" vertical="center" shrinkToFit="1"/>
      <protection locked="0"/>
    </xf>
    <xf numFmtId="187" fontId="105" fillId="17" borderId="0" xfId="8" applyNumberFormat="1" applyFont="1" applyFill="1" applyAlignment="1" applyProtection="1">
      <alignment horizontal="center" vertical="center" shrinkToFit="1"/>
      <protection locked="0"/>
    </xf>
    <xf numFmtId="0" fontId="103" fillId="8" borderId="246" xfId="8" applyFont="1" applyFill="1" applyBorder="1" applyAlignment="1">
      <alignment horizontal="center" vertical="center"/>
    </xf>
    <xf numFmtId="0" fontId="103" fillId="8" borderId="245" xfId="8" applyFont="1" applyFill="1" applyBorder="1" applyAlignment="1">
      <alignment horizontal="center" vertical="center"/>
    </xf>
    <xf numFmtId="0" fontId="103" fillId="8" borderId="243" xfId="8" applyFont="1" applyFill="1" applyBorder="1" applyAlignment="1">
      <alignment horizontal="center" vertical="center"/>
    </xf>
    <xf numFmtId="0" fontId="103" fillId="8" borderId="173" xfId="8" applyFont="1" applyFill="1" applyBorder="1" applyAlignment="1">
      <alignment horizontal="center" vertical="center"/>
    </xf>
    <xf numFmtId="0" fontId="107" fillId="0" borderId="53" xfId="8" applyFont="1" applyBorder="1" applyAlignment="1">
      <alignment horizontal="left" vertical="center"/>
    </xf>
    <xf numFmtId="0" fontId="107" fillId="0" borderId="57" xfId="8" applyFont="1" applyBorder="1" applyAlignment="1">
      <alignment horizontal="left" vertical="center"/>
    </xf>
    <xf numFmtId="0" fontId="107" fillId="0" borderId="173" xfId="8" applyFont="1" applyBorder="1" applyAlignment="1">
      <alignment horizontal="left" vertical="center"/>
    </xf>
    <xf numFmtId="0" fontId="107" fillId="0" borderId="247" xfId="8" applyFont="1" applyBorder="1" applyAlignment="1">
      <alignment horizontal="left" vertical="center"/>
    </xf>
    <xf numFmtId="0" fontId="110" fillId="0" borderId="52" xfId="8" applyFont="1" applyBorder="1" applyAlignment="1">
      <alignment horizontal="center" vertical="center" wrapText="1"/>
    </xf>
    <xf numFmtId="0" fontId="110" fillId="0" borderId="53" xfId="8" applyFont="1" applyBorder="1" applyAlignment="1">
      <alignment horizontal="center" vertical="center" wrapText="1"/>
    </xf>
    <xf numFmtId="0" fontId="103" fillId="19" borderId="0" xfId="8" applyFont="1" applyFill="1" applyAlignment="1">
      <alignment horizontal="center" vertical="center"/>
    </xf>
    <xf numFmtId="0" fontId="107" fillId="0" borderId="0" xfId="8" applyFont="1" applyAlignment="1">
      <alignment horizontal="left" vertical="center"/>
    </xf>
    <xf numFmtId="0" fontId="107" fillId="0" borderId="138" xfId="8" applyFont="1" applyBorder="1" applyAlignment="1">
      <alignment horizontal="left" vertical="center"/>
    </xf>
    <xf numFmtId="0" fontId="108" fillId="0" borderId="160" xfId="8" applyFont="1" applyBorder="1" applyAlignment="1">
      <alignment horizontal="center" vertical="top" wrapText="1"/>
    </xf>
    <xf numFmtId="0" fontId="108" fillId="0" borderId="53" xfId="8" applyFont="1" applyBorder="1" applyAlignment="1">
      <alignment horizontal="center" vertical="top" wrapText="1"/>
    </xf>
    <xf numFmtId="0" fontId="113" fillId="0" borderId="160" xfId="8" applyFont="1" applyBorder="1" applyAlignment="1">
      <alignment horizontal="center" vertical="center"/>
    </xf>
    <xf numFmtId="0" fontId="113" fillId="0" borderId="53" xfId="8" applyFont="1" applyBorder="1" applyAlignment="1">
      <alignment horizontal="center" vertical="center"/>
    </xf>
    <xf numFmtId="0" fontId="115" fillId="15" borderId="139" xfId="8" applyFont="1" applyFill="1" applyBorder="1" applyAlignment="1" applyProtection="1">
      <alignment horizontal="center" vertical="center"/>
      <protection locked="0"/>
    </xf>
    <xf numFmtId="0" fontId="103" fillId="0" borderId="0" xfId="8" applyFont="1" applyAlignment="1">
      <alignment horizontal="left" vertical="center"/>
    </xf>
    <xf numFmtId="0" fontId="107" fillId="0" borderId="53" xfId="8" applyFont="1" applyBorder="1" applyAlignment="1">
      <alignment horizontal="left" vertical="center" wrapText="1"/>
    </xf>
    <xf numFmtId="0" fontId="107" fillId="0" borderId="182" xfId="8" applyFont="1" applyBorder="1" applyAlignment="1">
      <alignment horizontal="left" vertical="center" wrapText="1"/>
    </xf>
    <xf numFmtId="0" fontId="107" fillId="0" borderId="0" xfId="8" applyFont="1" applyAlignment="1">
      <alignment horizontal="left" vertical="center" wrapText="1"/>
    </xf>
    <xf numFmtId="0" fontId="107" fillId="0" borderId="104" xfId="8" applyFont="1" applyBorder="1" applyAlignment="1">
      <alignment horizontal="left" vertical="center" wrapText="1"/>
    </xf>
    <xf numFmtId="0" fontId="107" fillId="0" borderId="10" xfId="8" applyFont="1" applyBorder="1" applyAlignment="1">
      <alignment horizontal="left" vertical="center" wrapText="1"/>
    </xf>
    <xf numFmtId="0" fontId="107" fillId="0" borderId="12" xfId="8" applyFont="1" applyBorder="1" applyAlignment="1">
      <alignment horizontal="left" vertical="center" wrapText="1"/>
    </xf>
    <xf numFmtId="0" fontId="107" fillId="6" borderId="52" xfId="8" applyFont="1" applyFill="1" applyBorder="1" applyAlignment="1">
      <alignment horizontal="center" vertical="center" wrapText="1" shrinkToFit="1"/>
    </xf>
    <xf numFmtId="0" fontId="107" fillId="6" borderId="53" xfId="8" applyFont="1" applyFill="1" applyBorder="1" applyAlignment="1">
      <alignment horizontal="center" vertical="center" wrapText="1" shrinkToFit="1"/>
    </xf>
    <xf numFmtId="0" fontId="107" fillId="6" borderId="57" xfId="8" applyFont="1" applyFill="1" applyBorder="1" applyAlignment="1">
      <alignment horizontal="center" vertical="center" wrapText="1" shrinkToFit="1"/>
    </xf>
    <xf numFmtId="0" fontId="107" fillId="6" borderId="58" xfId="8" applyFont="1" applyFill="1" applyBorder="1" applyAlignment="1">
      <alignment horizontal="center" vertical="center" wrapText="1" shrinkToFit="1"/>
    </xf>
    <xf numFmtId="0" fontId="107" fillId="6" borderId="10" xfId="8" applyFont="1" applyFill="1" applyBorder="1" applyAlignment="1">
      <alignment horizontal="center" vertical="center" wrapText="1" shrinkToFit="1"/>
    </xf>
    <xf numFmtId="0" fontId="107" fillId="6" borderId="61" xfId="8" applyFont="1" applyFill="1" applyBorder="1" applyAlignment="1">
      <alignment horizontal="center" vertical="center" wrapText="1" shrinkToFit="1"/>
    </xf>
    <xf numFmtId="0" fontId="107" fillId="6" borderId="70" xfId="8" applyFont="1" applyFill="1" applyBorder="1" applyAlignment="1">
      <alignment horizontal="center" vertical="center" textRotation="255"/>
    </xf>
    <xf numFmtId="0" fontId="107" fillId="6" borderId="90" xfId="8" applyFont="1" applyFill="1" applyBorder="1" applyAlignment="1">
      <alignment horizontal="center" vertical="center" textRotation="255"/>
    </xf>
    <xf numFmtId="0" fontId="107" fillId="6" borderId="162" xfId="8" applyFont="1" applyFill="1" applyBorder="1" applyAlignment="1">
      <alignment horizontal="center" vertical="center" textRotation="255"/>
    </xf>
    <xf numFmtId="0" fontId="107" fillId="6" borderId="9" xfId="8" applyFont="1" applyFill="1" applyBorder="1" applyAlignment="1">
      <alignment horizontal="center" vertical="center" textRotation="255"/>
    </xf>
    <xf numFmtId="0" fontId="107" fillId="6" borderId="8" xfId="8" applyFont="1" applyFill="1" applyBorder="1" applyAlignment="1">
      <alignment horizontal="center" vertical="center" textRotation="255"/>
    </xf>
    <xf numFmtId="0" fontId="107" fillId="6" borderId="163" xfId="8" applyFont="1" applyFill="1" applyBorder="1" applyAlignment="1">
      <alignment horizontal="center" vertical="center" textRotation="255"/>
    </xf>
    <xf numFmtId="0" fontId="107" fillId="6" borderId="5" xfId="8" applyFont="1" applyFill="1" applyBorder="1" applyAlignment="1">
      <alignment horizontal="center" vertical="center"/>
    </xf>
    <xf numFmtId="0" fontId="107" fillId="6" borderId="60" xfId="8" applyFont="1" applyFill="1" applyBorder="1" applyAlignment="1">
      <alignment horizontal="center" vertical="center"/>
    </xf>
    <xf numFmtId="0" fontId="107" fillId="6" borderId="9" xfId="8" applyFont="1" applyFill="1" applyBorder="1" applyAlignment="1">
      <alignment horizontal="center" vertical="center"/>
    </xf>
    <xf numFmtId="0" fontId="107" fillId="6" borderId="163" xfId="8" applyFont="1" applyFill="1" applyBorder="1" applyAlignment="1">
      <alignment horizontal="center" vertical="center"/>
    </xf>
    <xf numFmtId="0" fontId="107" fillId="6" borderId="117" xfId="8" applyFont="1" applyFill="1" applyBorder="1" applyAlignment="1">
      <alignment horizontal="center" vertical="center" wrapText="1"/>
    </xf>
    <xf numFmtId="0" fontId="107" fillId="6" borderId="156" xfId="8" applyFont="1" applyFill="1" applyBorder="1" applyAlignment="1">
      <alignment horizontal="center" vertical="center" wrapText="1"/>
    </xf>
    <xf numFmtId="0" fontId="107" fillId="6" borderId="0" xfId="8" applyFont="1" applyFill="1" applyBorder="1" applyAlignment="1">
      <alignment horizontal="center" vertical="center" wrapText="1"/>
    </xf>
    <xf numFmtId="0" fontId="29" fillId="0" borderId="52" xfId="0" applyFont="1" applyBorder="1" applyAlignment="1" applyProtection="1">
      <alignment horizontal="center" vertical="center"/>
    </xf>
    <xf numFmtId="0" fontId="29" fillId="0" borderId="53" xfId="0" applyFont="1" applyBorder="1" applyAlignment="1" applyProtection="1">
      <alignment horizontal="center" vertical="center"/>
    </xf>
    <xf numFmtId="0" fontId="29" fillId="0" borderId="57" xfId="0" applyFont="1" applyBorder="1" applyAlignment="1" applyProtection="1">
      <alignment horizontal="center" vertical="center"/>
    </xf>
    <xf numFmtId="0" fontId="29" fillId="0" borderId="49" xfId="0" applyFont="1" applyBorder="1" applyAlignment="1" applyProtection="1">
      <alignment horizontal="center" vertical="center" wrapText="1"/>
    </xf>
    <xf numFmtId="0" fontId="29" fillId="0" borderId="50" xfId="0" applyFont="1" applyBorder="1" applyAlignment="1" applyProtection="1">
      <alignment horizontal="center" vertical="center" wrapText="1"/>
    </xf>
    <xf numFmtId="0" fontId="29" fillId="0" borderId="51" xfId="0" applyFont="1" applyBorder="1" applyAlignment="1" applyProtection="1">
      <alignment horizontal="center" vertical="center" wrapText="1"/>
    </xf>
    <xf numFmtId="0" fontId="29" fillId="0" borderId="0" xfId="0" applyFont="1" applyAlignment="1" applyProtection="1">
      <alignment horizontal="center" vertical="center"/>
    </xf>
    <xf numFmtId="0" fontId="29" fillId="0" borderId="49" xfId="0" applyFont="1" applyBorder="1" applyAlignment="1" applyProtection="1">
      <alignment horizontal="center" vertical="center"/>
    </xf>
    <xf numFmtId="0" fontId="29" fillId="0" borderId="50" xfId="0" applyFont="1" applyBorder="1" applyAlignment="1" applyProtection="1">
      <alignment horizontal="center" vertical="center"/>
    </xf>
    <xf numFmtId="0" fontId="29" fillId="0" borderId="51" xfId="0" applyFont="1" applyBorder="1" applyAlignment="1" applyProtection="1">
      <alignment horizontal="center" vertical="center"/>
    </xf>
    <xf numFmtId="0" fontId="29" fillId="0" borderId="5" xfId="0" applyFont="1" applyBorder="1" applyAlignment="1" applyProtection="1">
      <alignment horizontal="left" vertical="center"/>
    </xf>
    <xf numFmtId="0" fontId="29" fillId="0" borderId="7" xfId="0" applyFont="1" applyBorder="1" applyAlignment="1" applyProtection="1">
      <alignment horizontal="left" vertical="center"/>
    </xf>
    <xf numFmtId="0" fontId="29" fillId="0" borderId="3" xfId="0" applyFont="1" applyBorder="1" applyAlignment="1" applyProtection="1">
      <alignment horizontal="left" vertical="center"/>
    </xf>
    <xf numFmtId="0" fontId="29" fillId="0" borderId="2" xfId="0" applyFont="1" applyBorder="1" applyAlignment="1" applyProtection="1">
      <alignment horizontal="left" vertical="center"/>
    </xf>
    <xf numFmtId="0" fontId="29" fillId="0" borderId="107" xfId="0" applyFont="1" applyBorder="1" applyAlignment="1" applyProtection="1">
      <alignment horizontal="left" vertical="center"/>
    </xf>
    <xf numFmtId="0" fontId="29" fillId="0" borderId="108" xfId="0" applyFont="1" applyBorder="1" applyAlignment="1" applyProtection="1">
      <alignment horizontal="left" vertical="center"/>
    </xf>
    <xf numFmtId="0" fontId="29" fillId="0" borderId="23" xfId="0" applyFont="1" applyBorder="1" applyAlignment="1" applyProtection="1">
      <alignment horizontal="left" vertical="center"/>
    </xf>
    <xf numFmtId="0" fontId="31" fillId="0" borderId="108" xfId="0" applyFont="1" applyBorder="1" applyAlignment="1" applyProtection="1">
      <alignment horizontal="left" vertical="center"/>
    </xf>
    <xf numFmtId="0" fontId="31" fillId="0" borderId="23" xfId="0" applyFont="1" applyBorder="1" applyAlignment="1" applyProtection="1">
      <alignment horizontal="left" vertical="center"/>
    </xf>
    <xf numFmtId="0" fontId="29" fillId="0" borderId="112" xfId="0" applyFont="1" applyBorder="1" applyAlignment="1" applyProtection="1">
      <alignment horizontal="left" vertical="center"/>
    </xf>
    <xf numFmtId="0" fontId="29" fillId="0" borderId="113" xfId="0" applyFont="1" applyBorder="1" applyAlignment="1" applyProtection="1">
      <alignment horizontal="left" vertical="center"/>
    </xf>
    <xf numFmtId="0" fontId="29" fillId="0" borderId="0" xfId="0" applyFont="1" applyAlignment="1" applyProtection="1">
      <alignment horizontal="left" vertical="top" wrapText="1"/>
    </xf>
    <xf numFmtId="0" fontId="29" fillId="0" borderId="60" xfId="0" applyFont="1" applyBorder="1" applyAlignment="1" applyProtection="1">
      <alignment horizontal="left" vertical="center"/>
    </xf>
    <xf numFmtId="0" fontId="29" fillId="0" borderId="59" xfId="0" applyFont="1" applyBorder="1" applyAlignment="1" applyProtection="1">
      <alignment horizontal="center" vertical="center" wrapText="1"/>
    </xf>
    <xf numFmtId="0" fontId="29" fillId="0" borderId="60" xfId="0" applyFont="1" applyBorder="1" applyAlignment="1" applyProtection="1">
      <alignment horizontal="center" vertical="center" wrapText="1"/>
    </xf>
    <xf numFmtId="187" fontId="29" fillId="0" borderId="115" xfId="0" applyNumberFormat="1" applyFont="1" applyBorder="1" applyAlignment="1" applyProtection="1">
      <alignment horizontal="center" vertical="center" wrapText="1"/>
    </xf>
    <xf numFmtId="187" fontId="29" fillId="0" borderId="116" xfId="0" applyNumberFormat="1" applyFont="1" applyBorder="1" applyAlignment="1" applyProtection="1">
      <alignment horizontal="center" vertical="center" wrapText="1"/>
    </xf>
    <xf numFmtId="187" fontId="29" fillId="0" borderId="58" xfId="0" applyNumberFormat="1" applyFont="1" applyBorder="1" applyAlignment="1" applyProtection="1">
      <alignment horizontal="center" vertical="center" wrapText="1"/>
    </xf>
    <xf numFmtId="187" fontId="29" fillId="0" borderId="61" xfId="0" applyNumberFormat="1" applyFont="1" applyBorder="1" applyAlignment="1" applyProtection="1">
      <alignment horizontal="center" vertical="center" wrapText="1"/>
    </xf>
    <xf numFmtId="0" fontId="29" fillId="0" borderId="58" xfId="0" applyFont="1" applyBorder="1" applyAlignment="1" applyProtection="1">
      <alignment horizontal="center" vertical="center" wrapText="1"/>
    </xf>
    <xf numFmtId="0" fontId="29" fillId="0" borderId="61" xfId="0" applyFont="1" applyBorder="1" applyAlignment="1" applyProtection="1">
      <alignment horizontal="center" vertical="center" wrapText="1"/>
    </xf>
    <xf numFmtId="0" fontId="55" fillId="0" borderId="159" xfId="2" applyFont="1" applyFill="1" applyBorder="1" applyAlignment="1" applyProtection="1">
      <alignment horizontal="center" vertical="center" wrapText="1"/>
    </xf>
    <xf numFmtId="0" fontId="55" fillId="0" borderId="157" xfId="2" applyFont="1" applyFill="1" applyBorder="1" applyAlignment="1" applyProtection="1">
      <alignment horizontal="center" vertical="center"/>
    </xf>
    <xf numFmtId="0" fontId="55" fillId="0" borderId="52" xfId="2" applyFont="1" applyBorder="1" applyAlignment="1">
      <alignment horizontal="center" vertical="center" wrapText="1"/>
    </xf>
    <xf numFmtId="0" fontId="55" fillId="0" borderId="88" xfId="2" applyFont="1" applyBorder="1" applyAlignment="1">
      <alignment horizontal="center" vertical="center" wrapText="1"/>
    </xf>
    <xf numFmtId="0" fontId="55" fillId="0" borderId="53" xfId="2" applyFont="1" applyBorder="1" applyAlignment="1">
      <alignment horizontal="center" vertical="center" wrapText="1"/>
    </xf>
    <xf numFmtId="0" fontId="55" fillId="0" borderId="57" xfId="2" applyFont="1" applyBorder="1" applyAlignment="1">
      <alignment horizontal="center" vertical="center" wrapText="1"/>
    </xf>
    <xf numFmtId="0" fontId="55" fillId="0" borderId="58" xfId="2" applyFont="1" applyBorder="1" applyAlignment="1">
      <alignment horizontal="center" vertical="center" wrapText="1"/>
    </xf>
    <xf numFmtId="0" fontId="55" fillId="0" borderId="10" xfId="2" applyFont="1" applyBorder="1" applyAlignment="1">
      <alignment horizontal="center" vertical="center" wrapText="1"/>
    </xf>
    <xf numFmtId="0" fontId="55" fillId="0" borderId="61" xfId="2" applyFont="1" applyBorder="1" applyAlignment="1">
      <alignment horizontal="center" vertical="center" wrapText="1"/>
    </xf>
    <xf numFmtId="0" fontId="55" fillId="0" borderId="178" xfId="2" applyFont="1" applyBorder="1" applyAlignment="1" applyProtection="1">
      <alignment horizontal="center" vertical="center"/>
    </xf>
    <xf numFmtId="0" fontId="55" fillId="0" borderId="161" xfId="2" applyFont="1" applyBorder="1" applyAlignment="1" applyProtection="1">
      <alignment horizontal="center" vertical="center"/>
    </xf>
    <xf numFmtId="0" fontId="58" fillId="0" borderId="162" xfId="2" applyFont="1" applyBorder="1" applyAlignment="1">
      <alignment horizontal="distributed" vertical="center"/>
    </xf>
    <xf numFmtId="0" fontId="55" fillId="0" borderId="157" xfId="2" applyFont="1" applyFill="1" applyBorder="1" applyAlignment="1" applyProtection="1">
      <alignment horizontal="center" vertical="center" shrinkToFit="1"/>
    </xf>
    <xf numFmtId="0" fontId="55" fillId="0" borderId="156" xfId="2" applyFont="1" applyFill="1" applyBorder="1" applyAlignment="1" applyProtection="1">
      <alignment horizontal="center" vertical="center" shrinkToFit="1"/>
    </xf>
    <xf numFmtId="0" fontId="64" fillId="0" borderId="0" xfId="2" applyFont="1" applyAlignment="1">
      <alignment horizontal="center" vertical="center"/>
    </xf>
    <xf numFmtId="0" fontId="55" fillId="0" borderId="10" xfId="2" applyFont="1" applyBorder="1" applyAlignment="1">
      <alignment horizontal="center" vertical="center" shrinkToFit="1"/>
    </xf>
    <xf numFmtId="0" fontId="58" fillId="0" borderId="54" xfId="2" applyFont="1" applyBorder="1" applyAlignment="1">
      <alignment horizontal="distributed" vertical="center"/>
    </xf>
    <xf numFmtId="0" fontId="55" fillId="0" borderId="87" xfId="2" applyFont="1" applyBorder="1" applyAlignment="1" applyProtection="1">
      <alignment horizontal="center" vertical="center" shrinkToFit="1"/>
    </xf>
    <xf numFmtId="0" fontId="55" fillId="0" borderId="56" xfId="2" applyFont="1" applyBorder="1" applyAlignment="1" applyProtection="1">
      <alignment horizontal="center" vertical="center" shrinkToFit="1"/>
    </xf>
    <xf numFmtId="0" fontId="58" fillId="0" borderId="90" xfId="2" applyFont="1" applyBorder="1" applyAlignment="1">
      <alignment horizontal="distributed" vertical="center"/>
    </xf>
    <xf numFmtId="0" fontId="55" fillId="0" borderId="5" xfId="2" applyFont="1" applyFill="1" applyBorder="1" applyAlignment="1" applyProtection="1">
      <alignment horizontal="center" vertical="center" shrinkToFit="1"/>
    </xf>
    <xf numFmtId="0" fontId="55" fillId="0" borderId="91" xfId="2" applyFont="1" applyFill="1" applyBorder="1" applyAlignment="1" applyProtection="1">
      <alignment horizontal="center" vertical="center" shrinkToFit="1"/>
    </xf>
    <xf numFmtId="0" fontId="55" fillId="0" borderId="0" xfId="2" applyFont="1" applyAlignment="1">
      <alignment horizontal="center" vertical="center"/>
    </xf>
    <xf numFmtId="0" fontId="7" fillId="0" borderId="0" xfId="2" applyAlignment="1">
      <alignment horizontal="center" vertical="center"/>
    </xf>
    <xf numFmtId="0" fontId="56" fillId="0" borderId="9" xfId="2" applyFont="1" applyBorder="1" applyAlignment="1">
      <alignment vertical="center" wrapText="1"/>
    </xf>
    <xf numFmtId="0" fontId="58" fillId="0" borderId="177" xfId="2" applyFont="1" applyBorder="1" applyAlignment="1">
      <alignment horizontal="center" vertical="top"/>
    </xf>
    <xf numFmtId="0" fontId="58" fillId="0" borderId="92" xfId="2" applyFont="1" applyBorder="1" applyAlignment="1">
      <alignment horizontal="center" vertical="top"/>
    </xf>
    <xf numFmtId="0" fontId="58" fillId="0" borderId="174" xfId="2" applyFont="1" applyBorder="1" applyAlignment="1">
      <alignment horizontal="center" vertical="top"/>
    </xf>
    <xf numFmtId="0" fontId="58" fillId="0" borderId="88" xfId="2" applyFont="1" applyBorder="1" applyAlignment="1">
      <alignment horizontal="center" vertical="top"/>
    </xf>
    <xf numFmtId="0" fontId="58" fillId="0" borderId="85" xfId="2" applyFont="1" applyBorder="1" applyAlignment="1">
      <alignment horizontal="center" vertical="top"/>
    </xf>
    <xf numFmtId="0" fontId="58" fillId="0" borderId="103" xfId="2" applyFont="1" applyBorder="1" applyAlignment="1">
      <alignment horizontal="center" vertical="top"/>
    </xf>
    <xf numFmtId="0" fontId="56" fillId="0" borderId="8" xfId="2" applyFont="1" applyBorder="1" applyAlignment="1">
      <alignment horizontal="left" vertical="center" wrapText="1"/>
    </xf>
    <xf numFmtId="0" fontId="56" fillId="0" borderId="91" xfId="2" applyFont="1" applyBorder="1" applyAlignment="1">
      <alignment horizontal="left" vertical="center" wrapText="1"/>
    </xf>
    <xf numFmtId="0" fontId="56" fillId="2" borderId="82" xfId="2" applyFont="1" applyFill="1" applyBorder="1" applyAlignment="1" applyProtection="1">
      <alignment horizontal="left" vertical="center" wrapText="1"/>
      <protection locked="0"/>
    </xf>
    <xf numFmtId="0" fontId="56" fillId="2" borderId="83" xfId="2" applyFont="1" applyFill="1" applyBorder="1" applyAlignment="1" applyProtection="1">
      <alignment horizontal="left" vertical="center" wrapText="1"/>
      <protection locked="0"/>
    </xf>
    <xf numFmtId="0" fontId="56" fillId="0" borderId="8" xfId="2" applyFont="1" applyBorder="1" applyAlignment="1">
      <alignment vertical="center" wrapText="1"/>
    </xf>
    <xf numFmtId="0" fontId="56" fillId="0" borderId="163" xfId="2" applyFont="1" applyBorder="1" applyAlignment="1">
      <alignment vertical="center" wrapText="1"/>
    </xf>
    <xf numFmtId="0" fontId="56" fillId="0" borderId="6" xfId="2" applyFont="1" applyBorder="1" applyAlignment="1">
      <alignment horizontal="center" vertical="center" wrapText="1"/>
    </xf>
    <xf numFmtId="0" fontId="56" fillId="0" borderId="158" xfId="2" applyFont="1" applyBorder="1" applyAlignment="1">
      <alignment horizontal="center" vertical="center" wrapText="1"/>
    </xf>
    <xf numFmtId="0" fontId="58" fillId="0" borderId="115" xfId="2" applyFont="1" applyBorder="1" applyAlignment="1">
      <alignment vertical="center" wrapText="1"/>
    </xf>
    <xf numFmtId="0" fontId="58" fillId="0" borderId="171" xfId="2" applyFont="1" applyBorder="1" applyAlignment="1">
      <alignment vertical="center" wrapText="1"/>
    </xf>
    <xf numFmtId="0" fontId="58" fillId="0" borderId="170" xfId="2" applyFont="1" applyBorder="1" applyAlignment="1">
      <alignment vertical="center" wrapText="1"/>
    </xf>
    <xf numFmtId="0" fontId="56" fillId="0" borderId="1" xfId="2" applyFont="1" applyBorder="1" applyAlignment="1">
      <alignment horizontal="center" vertical="center" wrapText="1"/>
    </xf>
    <xf numFmtId="0" fontId="56" fillId="0" borderId="82" xfId="2" applyFont="1" applyBorder="1" applyAlignment="1">
      <alignment horizontal="center" vertical="center" wrapText="1"/>
    </xf>
    <xf numFmtId="0" fontId="58" fillId="0" borderId="55" xfId="2" applyFont="1" applyBorder="1" applyAlignment="1">
      <alignment horizontal="distributed" vertical="center"/>
    </xf>
    <xf numFmtId="0" fontId="55" fillId="0" borderId="87" xfId="2" applyFont="1" applyBorder="1" applyAlignment="1">
      <alignment vertical="center" shrinkToFit="1"/>
    </xf>
    <xf numFmtId="0" fontId="55" fillId="0" borderId="171" xfId="2" applyFont="1" applyBorder="1" applyAlignment="1">
      <alignment vertical="center" shrinkToFit="1"/>
    </xf>
    <xf numFmtId="0" fontId="55" fillId="0" borderId="116" xfId="2" applyFont="1" applyBorder="1" applyAlignment="1">
      <alignment vertical="center" shrinkToFit="1"/>
    </xf>
    <xf numFmtId="0" fontId="55" fillId="0" borderId="7" xfId="2" applyFont="1" applyBorder="1" applyAlignment="1">
      <alignment horizontal="distributed" vertical="center"/>
    </xf>
    <xf numFmtId="0" fontId="55" fillId="2" borderId="7" xfId="2" applyFont="1" applyFill="1" applyBorder="1" applyAlignment="1" applyProtection="1">
      <alignment horizontal="center" vertical="center" shrinkToFit="1"/>
      <protection locked="0"/>
    </xf>
    <xf numFmtId="0" fontId="56" fillId="0" borderId="166" xfId="2" applyFont="1" applyBorder="1" applyAlignment="1">
      <alignment horizontal="left" vertical="center" wrapText="1"/>
    </xf>
    <xf numFmtId="0" fontId="56" fillId="0" borderId="165" xfId="2" applyFont="1" applyBorder="1" applyAlignment="1">
      <alignment horizontal="left" vertical="center" wrapText="1"/>
    </xf>
    <xf numFmtId="0" fontId="56" fillId="0" borderId="164" xfId="2" applyFont="1" applyBorder="1" applyAlignment="1">
      <alignment horizontal="left" vertical="center" wrapText="1"/>
    </xf>
    <xf numFmtId="58" fontId="55" fillId="0" borderId="0" xfId="2" applyNumberFormat="1" applyFont="1" applyAlignment="1">
      <alignment horizontal="center" vertical="center"/>
    </xf>
    <xf numFmtId="0" fontId="58" fillId="0" borderId="8" xfId="2" applyFont="1" applyBorder="1" applyAlignment="1">
      <alignment horizontal="distributed" vertical="center"/>
    </xf>
    <xf numFmtId="0" fontId="55" fillId="0" borderId="10" xfId="2" applyFont="1" applyBorder="1" applyAlignment="1">
      <alignment horizontal="distributed" vertical="center"/>
    </xf>
    <xf numFmtId="0" fontId="55" fillId="2" borderId="10" xfId="2" applyFont="1" applyFill="1" applyBorder="1" applyAlignment="1" applyProtection="1">
      <alignment horizontal="center" vertical="center" shrinkToFit="1"/>
      <protection locked="0"/>
    </xf>
    <xf numFmtId="0" fontId="55" fillId="0" borderId="5" xfId="2" applyFont="1" applyBorder="1" applyAlignment="1">
      <alignment vertical="center" shrinkToFit="1"/>
    </xf>
    <xf numFmtId="0" fontId="55" fillId="0" borderId="7" xfId="2" applyFont="1" applyBorder="1" applyAlignment="1">
      <alignment vertical="center" shrinkToFit="1"/>
    </xf>
    <xf numFmtId="0" fontId="55" fillId="0" borderId="60" xfId="2" applyFont="1" applyBorder="1" applyAlignment="1">
      <alignment vertical="center" shrinkToFit="1"/>
    </xf>
    <xf numFmtId="0" fontId="58" fillId="0" borderId="163" xfId="2" applyFont="1" applyBorder="1" applyAlignment="1">
      <alignment horizontal="distributed" vertical="center"/>
    </xf>
    <xf numFmtId="0" fontId="55" fillId="0" borderId="157" xfId="2" applyFont="1" applyBorder="1" applyAlignment="1">
      <alignment vertical="center" shrinkToFit="1"/>
    </xf>
    <xf numFmtId="0" fontId="55" fillId="0" borderId="178" xfId="2" applyFont="1" applyBorder="1" applyAlignment="1">
      <alignment vertical="center" shrinkToFit="1"/>
    </xf>
    <xf numFmtId="0" fontId="55" fillId="0" borderId="161" xfId="2" applyFont="1" applyBorder="1" applyAlignment="1">
      <alignment vertical="center" shrinkToFit="1"/>
    </xf>
    <xf numFmtId="38" fontId="58" fillId="2" borderId="169" xfId="3" applyFont="1" applyFill="1" applyBorder="1" applyAlignment="1" applyProtection="1">
      <alignment horizontal="center" vertical="center"/>
      <protection locked="0"/>
    </xf>
    <xf numFmtId="38" fontId="58" fillId="2" borderId="168" xfId="3" applyFont="1" applyFill="1" applyBorder="1" applyAlignment="1" applyProtection="1">
      <alignment horizontal="center" vertical="center"/>
      <protection locked="0"/>
    </xf>
    <xf numFmtId="38" fontId="58" fillId="2" borderId="167" xfId="3" applyFont="1" applyFill="1" applyBorder="1" applyAlignment="1" applyProtection="1">
      <alignment horizontal="center" vertical="center"/>
      <protection locked="0"/>
    </xf>
    <xf numFmtId="0" fontId="55" fillId="2" borderId="0" xfId="2" applyFont="1" applyFill="1" applyAlignment="1" applyProtection="1">
      <alignment horizontal="center" vertical="center" shrinkToFit="1"/>
      <protection locked="0"/>
    </xf>
    <xf numFmtId="0" fontId="58" fillId="2" borderId="11" xfId="2" applyFont="1" applyFill="1" applyBorder="1" applyAlignment="1" applyProtection="1">
      <alignment horizontal="left" vertical="center" wrapText="1"/>
      <protection locked="0"/>
    </xf>
    <xf numFmtId="0" fontId="58" fillId="2" borderId="10" xfId="2" applyFont="1" applyFill="1" applyBorder="1" applyAlignment="1" applyProtection="1">
      <alignment horizontal="left" vertical="center" wrapText="1"/>
      <protection locked="0"/>
    </xf>
    <xf numFmtId="0" fontId="58" fillId="2" borderId="61" xfId="2" applyFont="1" applyFill="1" applyBorder="1" applyAlignment="1" applyProtection="1">
      <alignment horizontal="left" vertical="center" wrapText="1"/>
      <protection locked="0"/>
    </xf>
    <xf numFmtId="0" fontId="55" fillId="0" borderId="256" xfId="4" applyFont="1" applyBorder="1" applyAlignment="1">
      <alignment horizontal="left" vertical="center"/>
    </xf>
    <xf numFmtId="0" fontId="55" fillId="0" borderId="134" xfId="4" applyFont="1" applyBorder="1" applyAlignment="1">
      <alignment horizontal="left" vertical="center"/>
    </xf>
    <xf numFmtId="191" fontId="118" fillId="18" borderId="133" xfId="4" applyNumberFormat="1" applyFont="1" applyFill="1" applyBorder="1" applyAlignment="1">
      <alignment horizontal="right" vertical="center"/>
    </xf>
    <xf numFmtId="191" fontId="118" fillId="18" borderId="134" xfId="4" applyNumberFormat="1" applyFont="1" applyFill="1" applyBorder="1" applyAlignment="1">
      <alignment horizontal="right" vertical="center"/>
    </xf>
    <xf numFmtId="0" fontId="119" fillId="0" borderId="0" xfId="0" applyFont="1" applyAlignment="1">
      <alignment horizontal="center" vertical="center"/>
    </xf>
    <xf numFmtId="0" fontId="55" fillId="0" borderId="52" xfId="4" applyFont="1" applyBorder="1" applyAlignment="1">
      <alignment vertical="center"/>
    </xf>
    <xf numFmtId="0" fontId="72" fillId="0" borderId="53" xfId="4" applyBorder="1" applyAlignment="1">
      <alignment vertical="center"/>
    </xf>
    <xf numFmtId="0" fontId="72" fillId="0" borderId="57" xfId="4" applyBorder="1" applyAlignment="1">
      <alignment vertical="center"/>
    </xf>
    <xf numFmtId="0" fontId="72" fillId="0" borderId="85" xfId="4" applyBorder="1" applyAlignment="1">
      <alignment vertical="center"/>
    </xf>
    <xf numFmtId="0" fontId="72" fillId="0" borderId="103" xfId="4" applyBorder="1" applyAlignment="1">
      <alignment vertical="center"/>
    </xf>
    <xf numFmtId="0" fontId="61" fillId="0" borderId="53" xfId="4" applyFont="1" applyBorder="1" applyAlignment="1">
      <alignment vertical="center" wrapText="1"/>
    </xf>
    <xf numFmtId="0" fontId="72" fillId="0" borderId="53" xfId="4" applyBorder="1" applyAlignment="1">
      <alignment vertical="center" wrapText="1"/>
    </xf>
    <xf numFmtId="0" fontId="72" fillId="0" borderId="57" xfId="4" applyBorder="1" applyAlignment="1">
      <alignment vertical="center" wrapText="1"/>
    </xf>
    <xf numFmtId="0" fontId="72" fillId="0" borderId="139" xfId="4" applyBorder="1" applyAlignment="1">
      <alignment vertical="center" wrapText="1"/>
    </xf>
    <xf numFmtId="0" fontId="72" fillId="0" borderId="84" xfId="4" applyBorder="1" applyAlignment="1">
      <alignment vertical="center" wrapText="1"/>
    </xf>
    <xf numFmtId="0" fontId="58" fillId="18" borderId="52" xfId="4" applyFont="1" applyFill="1" applyBorder="1" applyAlignment="1" applyProtection="1">
      <alignment horizontal="center" vertical="center"/>
      <protection locked="0"/>
    </xf>
    <xf numFmtId="0" fontId="58" fillId="18" borderId="53" xfId="4" applyFont="1" applyFill="1" applyBorder="1" applyAlignment="1" applyProtection="1">
      <alignment horizontal="center" vertical="center"/>
      <protection locked="0"/>
    </xf>
    <xf numFmtId="0" fontId="58" fillId="18" borderId="57" xfId="4" applyFont="1" applyFill="1" applyBorder="1" applyAlignment="1" applyProtection="1">
      <alignment horizontal="center" vertical="center"/>
      <protection locked="0"/>
    </xf>
    <xf numFmtId="0" fontId="58" fillId="18" borderId="99" xfId="4" applyFont="1" applyFill="1" applyBorder="1" applyAlignment="1" applyProtection="1">
      <alignment horizontal="center" vertical="center"/>
      <protection locked="0"/>
    </xf>
    <xf numFmtId="0" fontId="58" fillId="18" borderId="139" xfId="4" applyFont="1" applyFill="1" applyBorder="1" applyAlignment="1" applyProtection="1">
      <alignment horizontal="center" vertical="center"/>
      <protection locked="0"/>
    </xf>
    <xf numFmtId="0" fontId="58" fillId="18" borderId="84" xfId="4" applyFont="1" applyFill="1" applyBorder="1" applyAlignment="1" applyProtection="1">
      <alignment horizontal="center" vertical="center"/>
      <protection locked="0"/>
    </xf>
    <xf numFmtId="0" fontId="55" fillId="0" borderId="5" xfId="4" applyFont="1" applyBorder="1" applyAlignment="1">
      <alignment horizontal="left" vertical="center" wrapText="1"/>
    </xf>
    <xf numFmtId="0" fontId="55" fillId="0" borderId="7" xfId="4" applyFont="1" applyBorder="1" applyAlignment="1">
      <alignment horizontal="left" vertical="center"/>
    </xf>
    <xf numFmtId="191" fontId="55" fillId="0" borderId="5" xfId="4" applyNumberFormat="1" applyFont="1" applyFill="1" applyBorder="1" applyAlignment="1">
      <alignment horizontal="right" vertical="center"/>
    </xf>
    <xf numFmtId="191" fontId="55" fillId="0" borderId="7" xfId="4" applyNumberFormat="1" applyFont="1" applyFill="1" applyBorder="1" applyAlignment="1">
      <alignment horizontal="right" vertical="center"/>
    </xf>
    <xf numFmtId="0" fontId="55" fillId="0" borderId="3" xfId="4" applyFont="1" applyBorder="1" applyAlignment="1">
      <alignment horizontal="left" vertical="center"/>
    </xf>
    <xf numFmtId="0" fontId="55" fillId="0" borderId="2" xfId="4" applyFont="1" applyBorder="1" applyAlignment="1">
      <alignment horizontal="left" vertical="center"/>
    </xf>
    <xf numFmtId="191" fontId="55" fillId="0" borderId="3" xfId="4" applyNumberFormat="1" applyFont="1" applyFill="1" applyBorder="1" applyAlignment="1">
      <alignment horizontal="right" vertical="center"/>
    </xf>
    <xf numFmtId="191" fontId="55" fillId="0" borderId="2" xfId="4" applyNumberFormat="1" applyFont="1" applyFill="1" applyBorder="1" applyAlignment="1">
      <alignment horizontal="right" vertical="center"/>
    </xf>
    <xf numFmtId="0" fontId="55" fillId="0" borderId="252" xfId="4" applyFont="1" applyBorder="1" applyAlignment="1">
      <alignment horizontal="left" vertical="center"/>
    </xf>
    <xf numFmtId="0" fontId="55" fillId="0" borderId="253" xfId="4" applyFont="1" applyBorder="1" applyAlignment="1">
      <alignment horizontal="left" vertical="center"/>
    </xf>
    <xf numFmtId="191" fontId="118" fillId="0" borderId="254" xfId="4" applyNumberFormat="1" applyFont="1" applyFill="1" applyBorder="1" applyAlignment="1">
      <alignment horizontal="right" vertical="center"/>
    </xf>
    <xf numFmtId="191" fontId="118" fillId="0" borderId="253" xfId="4" applyNumberFormat="1" applyFont="1" applyFill="1" applyBorder="1" applyAlignment="1">
      <alignment horizontal="right" vertical="center"/>
    </xf>
    <xf numFmtId="0" fontId="55" fillId="0" borderId="52" xfId="2" applyFont="1" applyBorder="1" applyAlignment="1" applyProtection="1">
      <alignment horizontal="center" vertical="center" textRotation="255" shrinkToFit="1"/>
    </xf>
    <xf numFmtId="0" fontId="55" fillId="0" borderId="182" xfId="2" applyFont="1" applyBorder="1" applyAlignment="1" applyProtection="1">
      <alignment horizontal="center" vertical="center" textRotation="255" shrinkToFit="1"/>
    </xf>
    <xf numFmtId="0" fontId="55" fillId="0" borderId="69" xfId="2" applyFont="1" applyBorder="1" applyAlignment="1" applyProtection="1">
      <alignment horizontal="center" vertical="center" textRotation="255" shrinkToFit="1"/>
    </xf>
    <xf numFmtId="0" fontId="55" fillId="0" borderId="104" xfId="2" applyFont="1" applyBorder="1" applyAlignment="1" applyProtection="1">
      <alignment horizontal="center" vertical="center" textRotation="255" shrinkToFit="1"/>
    </xf>
    <xf numFmtId="0" fontId="55" fillId="0" borderId="58" xfId="2" applyFont="1" applyBorder="1" applyAlignment="1" applyProtection="1">
      <alignment horizontal="center" vertical="center" textRotation="255" shrinkToFit="1"/>
    </xf>
    <xf numFmtId="0" fontId="55" fillId="0" borderId="12" xfId="2" applyFont="1" applyBorder="1" applyAlignment="1" applyProtection="1">
      <alignment horizontal="center" vertical="center" textRotation="255" shrinkToFit="1"/>
    </xf>
    <xf numFmtId="0" fontId="55" fillId="0" borderId="52" xfId="2" applyFont="1" applyBorder="1" applyAlignment="1">
      <alignment vertical="center" wrapText="1"/>
    </xf>
    <xf numFmtId="0" fontId="7" fillId="0" borderId="53" xfId="2" applyBorder="1" applyAlignment="1">
      <alignment vertical="center" wrapText="1"/>
    </xf>
    <xf numFmtId="0" fontId="7" fillId="0" borderId="57" xfId="2" applyBorder="1" applyAlignment="1">
      <alignment vertical="center" wrapText="1"/>
    </xf>
    <xf numFmtId="0" fontId="7" fillId="0" borderId="99" xfId="2" applyBorder="1" applyAlignment="1">
      <alignment vertical="center" wrapText="1"/>
    </xf>
    <xf numFmtId="0" fontId="7" fillId="0" borderId="139" xfId="2" applyBorder="1" applyAlignment="1">
      <alignment vertical="center" wrapText="1"/>
    </xf>
    <xf numFmtId="0" fontId="7" fillId="0" borderId="84" xfId="2" applyBorder="1" applyAlignment="1">
      <alignment vertical="center" wrapText="1"/>
    </xf>
    <xf numFmtId="0" fontId="55" fillId="0" borderId="52" xfId="2" applyFont="1" applyBorder="1" applyProtection="1">
      <alignment vertical="center"/>
    </xf>
    <xf numFmtId="0" fontId="7" fillId="0" borderId="53" xfId="2" applyBorder="1" applyProtection="1">
      <alignment vertical="center"/>
    </xf>
    <xf numFmtId="0" fontId="7" fillId="0" borderId="182" xfId="2" applyBorder="1" applyProtection="1">
      <alignment vertical="center"/>
    </xf>
    <xf numFmtId="0" fontId="55" fillId="0" borderId="159" xfId="2" applyFont="1" applyBorder="1" applyProtection="1">
      <alignment vertical="center"/>
    </xf>
    <xf numFmtId="0" fontId="7" fillId="0" borderId="178" xfId="2" applyBorder="1" applyProtection="1">
      <alignment vertical="center"/>
    </xf>
    <xf numFmtId="0" fontId="7" fillId="0" borderId="158" xfId="2" applyBorder="1" applyProtection="1">
      <alignment vertical="center"/>
    </xf>
    <xf numFmtId="0" fontId="58" fillId="0" borderId="160" xfId="2" applyFont="1" applyBorder="1" applyAlignment="1" applyProtection="1">
      <alignment horizontal="center" vertical="center" wrapText="1"/>
    </xf>
    <xf numFmtId="0" fontId="7" fillId="0" borderId="53" xfId="2" applyBorder="1" applyAlignment="1" applyProtection="1">
      <alignment horizontal="center" vertical="center"/>
    </xf>
    <xf numFmtId="0" fontId="58" fillId="0" borderId="157" xfId="2" applyFont="1" applyBorder="1" applyAlignment="1" applyProtection="1">
      <alignment horizontal="center" vertical="center" wrapText="1"/>
    </xf>
    <xf numFmtId="0" fontId="7" fillId="0" borderId="178" xfId="2" applyBorder="1" applyAlignment="1" applyProtection="1">
      <alignment horizontal="center" vertical="center"/>
    </xf>
    <xf numFmtId="0" fontId="55" fillId="0" borderId="69" xfId="2" applyFont="1" applyBorder="1" applyAlignment="1">
      <alignment horizontal="center" vertical="center" wrapText="1"/>
    </xf>
    <xf numFmtId="0" fontId="55" fillId="0" borderId="0" xfId="2" applyFont="1" applyAlignment="1">
      <alignment horizontal="center" vertical="center" wrapText="1"/>
    </xf>
    <xf numFmtId="0" fontId="55" fillId="0" borderId="138" xfId="2" applyFont="1" applyBorder="1" applyAlignment="1">
      <alignment horizontal="center" vertical="center" wrapText="1"/>
    </xf>
    <xf numFmtId="0" fontId="55" fillId="0" borderId="99" xfId="2" applyFont="1" applyBorder="1" applyAlignment="1">
      <alignment horizontal="center" vertical="center" wrapText="1"/>
    </xf>
    <xf numFmtId="0" fontId="55" fillId="0" borderId="139" xfId="2" applyFont="1" applyBorder="1" applyAlignment="1">
      <alignment horizontal="center" vertical="center" wrapText="1"/>
    </xf>
    <xf numFmtId="0" fontId="55" fillId="0" borderId="84" xfId="2" applyFont="1" applyBorder="1" applyAlignment="1">
      <alignment horizontal="center" vertical="center" wrapText="1"/>
    </xf>
    <xf numFmtId="0" fontId="55" fillId="0" borderId="232" xfId="2" applyFont="1" applyFill="1" applyBorder="1" applyAlignment="1" applyProtection="1">
      <alignment horizontal="center" vertical="center"/>
    </xf>
    <xf numFmtId="0" fontId="55" fillId="0" borderId="218" xfId="2" applyFont="1" applyFill="1" applyBorder="1" applyAlignment="1" applyProtection="1">
      <alignment horizontal="center" vertical="center"/>
    </xf>
    <xf numFmtId="0" fontId="55" fillId="0" borderId="219" xfId="2" applyFont="1" applyFill="1" applyBorder="1" applyAlignment="1" applyProtection="1">
      <alignment horizontal="center" vertical="center"/>
    </xf>
    <xf numFmtId="0" fontId="55" fillId="0" borderId="223" xfId="2" applyFont="1" applyFill="1" applyBorder="1" applyAlignment="1" applyProtection="1">
      <alignment horizontal="center" vertical="center"/>
    </xf>
    <xf numFmtId="0" fontId="55" fillId="0" borderId="224" xfId="2" applyFont="1" applyFill="1" applyBorder="1" applyAlignment="1" applyProtection="1">
      <alignment horizontal="center" vertical="center"/>
    </xf>
    <xf numFmtId="0" fontId="55" fillId="0" borderId="225" xfId="2" applyFont="1" applyFill="1" applyBorder="1" applyAlignment="1" applyProtection="1">
      <alignment horizontal="center" vertical="center"/>
    </xf>
    <xf numFmtId="0" fontId="55" fillId="0" borderId="217" xfId="2" applyFont="1" applyFill="1" applyBorder="1" applyAlignment="1" applyProtection="1">
      <alignment horizontal="center" vertical="center"/>
    </xf>
    <xf numFmtId="0" fontId="55" fillId="0" borderId="238" xfId="2" applyFont="1" applyFill="1" applyBorder="1" applyAlignment="1" applyProtection="1">
      <alignment horizontal="center" vertical="center"/>
    </xf>
    <xf numFmtId="0" fontId="55" fillId="0" borderId="227" xfId="2" applyFont="1" applyFill="1" applyBorder="1" applyAlignment="1" applyProtection="1">
      <alignment horizontal="center" vertical="center"/>
    </xf>
    <xf numFmtId="0" fontId="55" fillId="0" borderId="228" xfId="2" applyFont="1" applyFill="1" applyBorder="1" applyAlignment="1" applyProtection="1">
      <alignment horizontal="center" vertical="center"/>
    </xf>
    <xf numFmtId="0" fontId="55" fillId="0" borderId="62" xfId="2" applyFont="1" applyBorder="1" applyAlignment="1" applyProtection="1">
      <alignment horizontal="center" vertical="center" textRotation="255" shrinkToFit="1"/>
    </xf>
    <xf numFmtId="0" fontId="55" fillId="0" borderId="4" xfId="2" applyFont="1" applyBorder="1" applyAlignment="1" applyProtection="1">
      <alignment horizontal="center" vertical="center" textRotation="255" shrinkToFit="1"/>
    </xf>
    <xf numFmtId="0" fontId="55" fillId="0" borderId="99" xfId="2" applyFont="1" applyBorder="1" applyAlignment="1" applyProtection="1">
      <alignment horizontal="center" vertical="center" textRotation="255" shrinkToFit="1"/>
    </xf>
    <xf numFmtId="0" fontId="55" fillId="0" borderId="100" xfId="2" applyFont="1" applyBorder="1" applyAlignment="1" applyProtection="1">
      <alignment horizontal="center" vertical="center" textRotation="255" shrinkToFit="1"/>
    </xf>
    <xf numFmtId="0" fontId="55" fillId="0" borderId="220" xfId="2" applyFont="1" applyFill="1" applyBorder="1" applyAlignment="1" applyProtection="1">
      <alignment horizontal="center" vertical="center"/>
    </xf>
    <xf numFmtId="0" fontId="55" fillId="0" borderId="221" xfId="2" applyFont="1" applyFill="1" applyBorder="1" applyAlignment="1" applyProtection="1">
      <alignment horizontal="center" vertical="center"/>
    </xf>
    <xf numFmtId="0" fontId="55" fillId="0" borderId="222" xfId="2" applyFont="1" applyFill="1" applyBorder="1" applyAlignment="1" applyProtection="1">
      <alignment horizontal="center" vertical="center"/>
    </xf>
    <xf numFmtId="0" fontId="55" fillId="0" borderId="226" xfId="2" applyFont="1" applyFill="1" applyBorder="1" applyAlignment="1" applyProtection="1">
      <alignment horizontal="center" vertical="center"/>
    </xf>
    <xf numFmtId="0" fontId="55" fillId="0" borderId="234" xfId="2" applyFont="1" applyFill="1" applyBorder="1" applyAlignment="1" applyProtection="1">
      <alignment horizontal="center" vertical="center"/>
    </xf>
    <xf numFmtId="0" fontId="55" fillId="0" borderId="239" xfId="2" applyFont="1" applyFill="1" applyBorder="1" applyAlignment="1" applyProtection="1">
      <alignment horizontal="center" vertical="center"/>
    </xf>
    <xf numFmtId="0" fontId="55" fillId="0" borderId="230" xfId="2" applyFont="1" applyFill="1" applyBorder="1" applyAlignment="1" applyProtection="1">
      <alignment horizontal="center" vertical="center"/>
    </xf>
    <xf numFmtId="0" fontId="55" fillId="0" borderId="231" xfId="2" applyFont="1" applyFill="1" applyBorder="1" applyAlignment="1" applyProtection="1">
      <alignment horizontal="center" vertical="center"/>
    </xf>
    <xf numFmtId="0" fontId="57" fillId="0" borderId="187" xfId="2" applyFont="1" applyBorder="1" applyAlignment="1" applyProtection="1">
      <alignment horizontal="left" vertical="center" shrinkToFit="1"/>
    </xf>
    <xf numFmtId="0" fontId="55" fillId="0" borderId="186" xfId="2" applyFont="1" applyBorder="1" applyAlignment="1" applyProtection="1">
      <alignment horizontal="left" vertical="center" shrinkToFit="1"/>
    </xf>
    <xf numFmtId="0" fontId="55" fillId="0" borderId="188" xfId="2" applyFont="1" applyBorder="1" applyAlignment="1" applyProtection="1">
      <alignment horizontal="left" vertical="center" shrinkToFit="1"/>
    </xf>
    <xf numFmtId="0" fontId="55" fillId="0" borderId="240" xfId="2" applyFont="1" applyFill="1" applyBorder="1" applyAlignment="1" applyProtection="1">
      <alignment horizontal="center" vertical="center"/>
    </xf>
    <xf numFmtId="0" fontId="55" fillId="0" borderId="236" xfId="2" applyFont="1" applyFill="1" applyBorder="1" applyAlignment="1" applyProtection="1">
      <alignment horizontal="center" vertical="center"/>
    </xf>
    <xf numFmtId="0" fontId="55" fillId="0" borderId="237" xfId="2" applyFont="1" applyFill="1" applyBorder="1" applyAlignment="1" applyProtection="1">
      <alignment horizontal="center" vertical="center"/>
    </xf>
    <xf numFmtId="0" fontId="57" fillId="0" borderId="179" xfId="2" applyFont="1" applyBorder="1" applyAlignment="1" applyProtection="1">
      <alignment horizontal="left" vertical="center" shrinkToFit="1"/>
    </xf>
    <xf numFmtId="0" fontId="55" fillId="0" borderId="144" xfId="2" applyFont="1" applyBorder="1" applyAlignment="1" applyProtection="1">
      <alignment horizontal="left" vertical="center" shrinkToFit="1"/>
    </xf>
    <xf numFmtId="0" fontId="55" fillId="0" borderId="143" xfId="2" applyFont="1" applyBorder="1" applyAlignment="1" applyProtection="1">
      <alignment horizontal="left" vertical="center" shrinkToFit="1"/>
    </xf>
    <xf numFmtId="0" fontId="55" fillId="0" borderId="181" xfId="2" applyFont="1" applyFill="1" applyBorder="1" applyAlignment="1" applyProtection="1">
      <alignment horizontal="center" vertical="center"/>
    </xf>
    <xf numFmtId="0" fontId="55" fillId="0" borderId="50" xfId="2" applyFont="1" applyFill="1" applyBorder="1" applyAlignment="1" applyProtection="1">
      <alignment horizontal="center" vertical="center"/>
    </xf>
    <xf numFmtId="0" fontId="55" fillId="0" borderId="235" xfId="2" applyFont="1" applyFill="1" applyBorder="1" applyAlignment="1" applyProtection="1">
      <alignment horizontal="center" vertical="center"/>
    </xf>
    <xf numFmtId="0" fontId="55" fillId="0" borderId="179" xfId="2" applyFont="1" applyFill="1" applyBorder="1" applyAlignment="1" applyProtection="1">
      <alignment horizontal="right" vertical="center"/>
    </xf>
    <xf numFmtId="0" fontId="58" fillId="0" borderId="144" xfId="2" applyFont="1" applyFill="1" applyBorder="1" applyAlignment="1" applyProtection="1">
      <alignment horizontal="right" vertical="center"/>
    </xf>
    <xf numFmtId="0" fontId="55" fillId="0" borderId="241" xfId="2" applyFont="1" applyFill="1" applyBorder="1" applyAlignment="1" applyProtection="1">
      <alignment horizontal="center" vertical="center"/>
    </xf>
    <xf numFmtId="0" fontId="7" fillId="0" borderId="241" xfId="2" applyFill="1" applyBorder="1" applyAlignment="1" applyProtection="1">
      <alignment horizontal="center" vertical="center"/>
    </xf>
    <xf numFmtId="0" fontId="55" fillId="0" borderId="242" xfId="2" applyFont="1" applyFill="1" applyBorder="1" applyAlignment="1" applyProtection="1">
      <alignment horizontal="center" vertical="center"/>
    </xf>
    <xf numFmtId="0" fontId="7" fillId="0" borderId="242" xfId="2" applyFill="1" applyBorder="1" applyAlignment="1" applyProtection="1">
      <alignment horizontal="center" vertical="center"/>
    </xf>
    <xf numFmtId="0" fontId="57" fillId="0" borderId="184" xfId="2" applyFont="1" applyBorder="1" applyAlignment="1" applyProtection="1">
      <alignment horizontal="left" vertical="center" wrapText="1"/>
    </xf>
    <xf numFmtId="0" fontId="57" fillId="0" borderId="152" xfId="2" applyFont="1" applyBorder="1" applyAlignment="1" applyProtection="1">
      <alignment horizontal="left" vertical="center" wrapText="1"/>
    </xf>
    <xf numFmtId="0" fontId="57" fillId="0" borderId="151" xfId="2" applyFont="1" applyBorder="1" applyAlignment="1" applyProtection="1">
      <alignment horizontal="left" vertical="center" wrapText="1"/>
    </xf>
    <xf numFmtId="0" fontId="58" fillId="0" borderId="53" xfId="2" applyFont="1" applyBorder="1" applyAlignment="1">
      <alignment vertical="center" wrapText="1"/>
    </xf>
    <xf numFmtId="0" fontId="58" fillId="0" borderId="57" xfId="2" applyFont="1" applyBorder="1" applyAlignment="1">
      <alignment vertical="center" wrapText="1"/>
    </xf>
    <xf numFmtId="0" fontId="58" fillId="0" borderId="99" xfId="2" applyFont="1" applyBorder="1" applyAlignment="1">
      <alignment vertical="center" wrapText="1"/>
    </xf>
    <xf numFmtId="0" fontId="58" fillId="0" borderId="139" xfId="2" applyFont="1" applyBorder="1" applyAlignment="1">
      <alignment vertical="center" wrapText="1"/>
    </xf>
    <xf numFmtId="0" fontId="58" fillId="0" borderId="84" xfId="2" applyFont="1" applyBorder="1" applyAlignment="1">
      <alignment vertical="center" wrapText="1"/>
    </xf>
    <xf numFmtId="0" fontId="55" fillId="0" borderId="54" xfId="2" applyFont="1" applyBorder="1" applyAlignment="1">
      <alignment horizontal="left" vertical="center" wrapText="1"/>
    </xf>
    <xf numFmtId="0" fontId="58" fillId="0" borderId="55" xfId="2" applyFont="1" applyBorder="1" applyAlignment="1">
      <alignment horizontal="left" vertical="center" wrapText="1"/>
    </xf>
    <xf numFmtId="0" fontId="58" fillId="0" borderId="56" xfId="2" applyFont="1" applyBorder="1" applyAlignment="1">
      <alignment horizontal="left" vertical="center" wrapText="1"/>
    </xf>
    <xf numFmtId="0" fontId="55" fillId="0" borderId="191" xfId="2" applyFont="1" applyBorder="1" applyAlignment="1">
      <alignment horizontal="left" vertical="center" wrapText="1"/>
    </xf>
    <xf numFmtId="0" fontId="58" fillId="0" borderId="14" xfId="2" applyFont="1" applyBorder="1" applyAlignment="1">
      <alignment horizontal="left" vertical="center" wrapText="1"/>
    </xf>
    <xf numFmtId="0" fontId="58" fillId="0" borderId="128" xfId="2" applyFont="1" applyBorder="1" applyAlignment="1">
      <alignment horizontal="left" vertical="center" wrapText="1"/>
    </xf>
    <xf numFmtId="0" fontId="58" fillId="0" borderId="162" xfId="2" applyFont="1" applyBorder="1" applyAlignment="1">
      <alignment horizontal="left" vertical="center" wrapText="1"/>
    </xf>
    <xf numFmtId="0" fontId="58" fillId="0" borderId="163" xfId="2" applyFont="1" applyBorder="1" applyAlignment="1">
      <alignment horizontal="left" vertical="center" wrapText="1"/>
    </xf>
    <xf numFmtId="0" fontId="58" fillId="0" borderId="156" xfId="2" applyFont="1" applyBorder="1" applyAlignment="1">
      <alignment horizontal="left" vertical="center" wrapText="1"/>
    </xf>
    <xf numFmtId="0" fontId="55" fillId="0" borderId="186" xfId="2" applyFont="1" applyFill="1" applyBorder="1" applyAlignment="1" applyProtection="1">
      <alignment horizontal="center" vertical="center"/>
    </xf>
    <xf numFmtId="0" fontId="55" fillId="0" borderId="185" xfId="2" applyFont="1" applyFill="1" applyBorder="1" applyAlignment="1" applyProtection="1">
      <alignment horizontal="center" vertical="center"/>
    </xf>
    <xf numFmtId="0" fontId="55" fillId="0" borderId="52" xfId="2" applyFont="1" applyBorder="1" applyAlignment="1" applyProtection="1">
      <alignment horizontal="center" vertical="center" textRotation="255" wrapText="1" shrinkToFit="1"/>
    </xf>
    <xf numFmtId="0" fontId="55" fillId="0" borderId="182" xfId="2" applyFont="1" applyBorder="1" applyAlignment="1" applyProtection="1">
      <alignment horizontal="center" vertical="center" textRotation="255" wrapText="1" shrinkToFit="1"/>
    </xf>
    <xf numFmtId="0" fontId="55" fillId="0" borderId="69" xfId="2" applyFont="1" applyBorder="1" applyAlignment="1" applyProtection="1">
      <alignment horizontal="center" vertical="center" textRotation="255" wrapText="1" shrinkToFit="1"/>
    </xf>
    <xf numFmtId="0" fontId="55" fillId="0" borderId="104" xfId="2" applyFont="1" applyBorder="1" applyAlignment="1" applyProtection="1">
      <alignment horizontal="center" vertical="center" textRotation="255" wrapText="1" shrinkToFit="1"/>
    </xf>
    <xf numFmtId="0" fontId="55" fillId="0" borderId="99" xfId="2" applyFont="1" applyBorder="1" applyAlignment="1" applyProtection="1">
      <alignment horizontal="center" vertical="center" textRotation="255" wrapText="1" shrinkToFit="1"/>
    </xf>
    <xf numFmtId="0" fontId="55" fillId="0" borderId="100" xfId="2" applyFont="1" applyBorder="1" applyAlignment="1" applyProtection="1">
      <alignment horizontal="center" vertical="center" textRotation="255" wrapText="1" shrinkToFit="1"/>
    </xf>
    <xf numFmtId="0" fontId="55" fillId="0" borderId="233" xfId="2" applyFont="1" applyFill="1" applyBorder="1" applyAlignment="1" applyProtection="1">
      <alignment horizontal="center" vertical="center"/>
    </xf>
    <xf numFmtId="0" fontId="55" fillId="0" borderId="183" xfId="2" applyFont="1" applyBorder="1" applyAlignment="1" applyProtection="1">
      <alignment horizontal="left" vertical="center" shrinkToFit="1"/>
    </xf>
    <xf numFmtId="0" fontId="55" fillId="0" borderId="180" xfId="2" applyFont="1" applyFill="1" applyBorder="1" applyAlignment="1" applyProtection="1">
      <alignment horizontal="right" vertical="center"/>
    </xf>
    <xf numFmtId="0" fontId="55" fillId="0" borderId="149" xfId="2" applyFont="1" applyFill="1" applyBorder="1" applyAlignment="1" applyProtection="1">
      <alignment horizontal="right" vertical="center"/>
    </xf>
    <xf numFmtId="0" fontId="58" fillId="0" borderId="132" xfId="2" applyFont="1" applyBorder="1" applyAlignment="1">
      <alignment horizontal="center" vertical="center"/>
    </xf>
    <xf numFmtId="0" fontId="58" fillId="0" borderId="138" xfId="2" applyFont="1" applyBorder="1" applyAlignment="1">
      <alignment horizontal="center" vertical="center"/>
    </xf>
    <xf numFmtId="0" fontId="58" fillId="0" borderId="84" xfId="2" applyFont="1" applyBorder="1" applyAlignment="1">
      <alignment horizontal="center" vertical="center"/>
    </xf>
    <xf numFmtId="0" fontId="55" fillId="0" borderId="147" xfId="2" applyFont="1" applyFill="1" applyBorder="1" applyAlignment="1" applyProtection="1">
      <alignment horizontal="center" vertical="center"/>
    </xf>
    <xf numFmtId="0" fontId="55" fillId="0" borderId="146" xfId="2" applyFont="1" applyFill="1" applyBorder="1" applyAlignment="1" applyProtection="1">
      <alignment horizontal="center" vertical="center"/>
    </xf>
    <xf numFmtId="38" fontId="55" fillId="0" borderId="62" xfId="3" applyFont="1" applyFill="1" applyBorder="1" applyAlignment="1" applyProtection="1">
      <alignment horizontal="right" vertical="center"/>
    </xf>
    <xf numFmtId="38" fontId="55" fillId="0" borderId="2" xfId="3" applyFont="1" applyFill="1" applyBorder="1" applyAlignment="1" applyProtection="1">
      <alignment horizontal="right" vertical="center"/>
    </xf>
    <xf numFmtId="38" fontId="55" fillId="0" borderId="69" xfId="3" applyFont="1" applyFill="1" applyBorder="1" applyAlignment="1" applyProtection="1">
      <alignment horizontal="right" vertical="center"/>
    </xf>
    <xf numFmtId="38" fontId="55" fillId="0" borderId="0" xfId="3" applyFont="1" applyFill="1" applyBorder="1" applyAlignment="1" applyProtection="1">
      <alignment horizontal="right" vertical="center"/>
    </xf>
    <xf numFmtId="38" fontId="55" fillId="0" borderId="99" xfId="3" applyFont="1" applyFill="1" applyBorder="1" applyAlignment="1" applyProtection="1">
      <alignment horizontal="right" vertical="center"/>
    </xf>
    <xf numFmtId="38" fontId="55" fillId="0" borderId="139" xfId="3" applyFont="1" applyFill="1" applyBorder="1" applyAlignment="1" applyProtection="1">
      <alignment horizontal="right" vertical="center"/>
    </xf>
    <xf numFmtId="0" fontId="60" fillId="0" borderId="139" xfId="2" applyFont="1" applyFill="1" applyBorder="1" applyAlignment="1" applyProtection="1">
      <alignment horizontal="center" vertical="center"/>
    </xf>
    <xf numFmtId="0" fontId="55" fillId="0" borderId="5" xfId="2" applyFont="1" applyBorder="1" applyAlignment="1">
      <alignment horizontal="center" vertical="center" wrapText="1"/>
    </xf>
    <xf numFmtId="0" fontId="55" fillId="0" borderId="7" xfId="2" applyFont="1" applyBorder="1" applyAlignment="1">
      <alignment horizontal="center" vertical="center" wrapText="1"/>
    </xf>
    <xf numFmtId="0" fontId="55" fillId="0" borderId="6" xfId="2" applyFont="1" applyBorder="1" applyAlignment="1">
      <alignment horizontal="center" vertical="center" wrapText="1"/>
    </xf>
    <xf numFmtId="0" fontId="55" fillId="0" borderId="152" xfId="2" applyFont="1" applyFill="1" applyBorder="1" applyAlignment="1" applyProtection="1">
      <alignment horizontal="center" vertical="center"/>
    </xf>
    <xf numFmtId="0" fontId="55" fillId="0" borderId="151" xfId="2" applyFont="1" applyFill="1" applyBorder="1" applyAlignment="1" applyProtection="1">
      <alignment horizontal="center" vertical="center"/>
    </xf>
    <xf numFmtId="38" fontId="55" fillId="0" borderId="3" xfId="3" applyFont="1" applyFill="1" applyBorder="1" applyAlignment="1" applyProtection="1">
      <alignment horizontal="right" vertical="center"/>
    </xf>
    <xf numFmtId="38" fontId="55" fillId="0" borderId="7" xfId="3" applyFont="1" applyFill="1" applyBorder="1" applyAlignment="1" applyProtection="1">
      <alignment horizontal="right" vertical="center"/>
    </xf>
    <xf numFmtId="0" fontId="55" fillId="0" borderId="214" xfId="2" applyFont="1" applyFill="1" applyBorder="1" applyAlignment="1" applyProtection="1">
      <alignment horizontal="center" vertical="center"/>
    </xf>
    <xf numFmtId="0" fontId="58" fillId="0" borderId="215" xfId="2" applyFont="1" applyFill="1" applyBorder="1" applyAlignment="1" applyProtection="1">
      <alignment horizontal="center" vertical="center"/>
    </xf>
    <xf numFmtId="0" fontId="58" fillId="0" borderId="216" xfId="2" applyFont="1" applyFill="1" applyBorder="1" applyAlignment="1" applyProtection="1">
      <alignment horizontal="center" vertical="center"/>
    </xf>
    <xf numFmtId="0" fontId="55" fillId="0" borderId="58" xfId="2" applyFont="1" applyBorder="1" applyAlignment="1" applyProtection="1">
      <alignment horizontal="center" vertical="center" textRotation="255" wrapText="1" shrinkToFit="1"/>
    </xf>
    <xf numFmtId="0" fontId="55" fillId="0" borderId="12" xfId="2" applyFont="1" applyBorder="1" applyAlignment="1" applyProtection="1">
      <alignment horizontal="center" vertical="center" textRotation="255" wrapText="1" shrinkToFit="1"/>
    </xf>
    <xf numFmtId="0" fontId="55" fillId="8" borderId="50" xfId="2" applyFont="1" applyFill="1" applyBorder="1" applyAlignment="1">
      <alignment horizontal="center" vertical="center"/>
    </xf>
    <xf numFmtId="0" fontId="55" fillId="0" borderId="229" xfId="2" applyFont="1" applyFill="1" applyBorder="1" applyAlignment="1" applyProtection="1">
      <alignment horizontal="center" vertical="center"/>
    </xf>
    <xf numFmtId="0" fontId="55" fillId="0" borderId="149" xfId="2" applyFont="1" applyFill="1" applyBorder="1" applyAlignment="1" applyProtection="1">
      <alignment horizontal="center" vertical="center"/>
    </xf>
    <xf numFmtId="0" fontId="55" fillId="0" borderId="148" xfId="2" applyFont="1" applyFill="1" applyBorder="1" applyAlignment="1" applyProtection="1">
      <alignment horizontal="center" vertical="center"/>
    </xf>
    <xf numFmtId="0" fontId="55" fillId="0" borderId="52" xfId="2" applyFont="1" applyBorder="1">
      <alignment vertical="center"/>
    </xf>
    <xf numFmtId="0" fontId="7" fillId="0" borderId="53" xfId="2" applyBorder="1">
      <alignment vertical="center"/>
    </xf>
    <xf numFmtId="0" fontId="7" fillId="0" borderId="57" xfId="2" applyBorder="1">
      <alignment vertical="center"/>
    </xf>
    <xf numFmtId="0" fontId="7" fillId="0" borderId="85" xfId="2" applyBorder="1">
      <alignment vertical="center"/>
    </xf>
    <xf numFmtId="0" fontId="7" fillId="0" borderId="103" xfId="2" applyBorder="1">
      <alignment vertical="center"/>
    </xf>
    <xf numFmtId="0" fontId="55" fillId="2" borderId="39" xfId="2" applyFont="1" applyFill="1" applyBorder="1" applyAlignment="1" applyProtection="1">
      <alignment horizontal="right" vertical="center"/>
      <protection locked="0"/>
    </xf>
    <xf numFmtId="0" fontId="58" fillId="2" borderId="147" xfId="2" applyFont="1" applyFill="1" applyBorder="1" applyAlignment="1" applyProtection="1">
      <alignment horizontal="right" vertical="center"/>
      <protection locked="0"/>
    </xf>
    <xf numFmtId="0" fontId="55" fillId="0" borderId="145" xfId="2" applyFont="1" applyBorder="1" applyAlignment="1">
      <alignment horizontal="left" vertical="center" wrapText="1"/>
    </xf>
    <xf numFmtId="0" fontId="55" fillId="0" borderId="144" xfId="2" applyFont="1" applyBorder="1" applyAlignment="1">
      <alignment horizontal="left" vertical="center" wrapText="1"/>
    </xf>
    <xf numFmtId="0" fontId="55" fillId="0" borderId="183" xfId="2" applyFont="1" applyBorder="1" applyAlignment="1">
      <alignment horizontal="left" vertical="center" wrapText="1"/>
    </xf>
    <xf numFmtId="0" fontId="55" fillId="2" borderId="80" xfId="2" applyFont="1" applyFill="1" applyBorder="1" applyAlignment="1" applyProtection="1">
      <alignment horizontal="right" vertical="center"/>
      <protection locked="0"/>
    </xf>
    <xf numFmtId="0" fontId="58" fillId="2" borderId="139" xfId="2" applyFont="1" applyFill="1" applyBorder="1" applyAlignment="1" applyProtection="1">
      <alignment horizontal="right" vertical="center"/>
      <protection locked="0"/>
    </xf>
    <xf numFmtId="0" fontId="58" fillId="0" borderId="4" xfId="2" applyFont="1" applyBorder="1" applyAlignment="1">
      <alignment horizontal="center" vertical="center"/>
    </xf>
    <xf numFmtId="0" fontId="58" fillId="0" borderId="104" xfId="2" applyFont="1" applyBorder="1" applyAlignment="1">
      <alignment horizontal="center" vertical="center"/>
    </xf>
    <xf numFmtId="0" fontId="58" fillId="0" borderId="100" xfId="2" applyFont="1" applyBorder="1" applyAlignment="1">
      <alignment horizontal="center" vertical="center"/>
    </xf>
    <xf numFmtId="38" fontId="55" fillId="0" borderId="13" xfId="3" applyFont="1" applyFill="1" applyBorder="1" applyAlignment="1" applyProtection="1">
      <alignment horizontal="right" vertical="center"/>
    </xf>
    <xf numFmtId="38" fontId="55" fillId="0" borderId="80" xfId="3" applyFont="1" applyFill="1" applyBorder="1" applyAlignment="1" applyProtection="1">
      <alignment horizontal="right" vertical="center"/>
    </xf>
    <xf numFmtId="0" fontId="55" fillId="0" borderId="181" xfId="2" applyFont="1" applyFill="1" applyBorder="1" applyAlignment="1" applyProtection="1">
      <alignment horizontal="right" vertical="center"/>
    </xf>
    <xf numFmtId="0" fontId="7" fillId="0" borderId="50" xfId="2" applyFill="1" applyBorder="1" applyAlignment="1" applyProtection="1">
      <alignment horizontal="right" vertical="center"/>
    </xf>
    <xf numFmtId="0" fontId="55" fillId="0" borderId="86" xfId="2" applyFont="1" applyBorder="1" applyAlignment="1">
      <alignment horizontal="center" vertical="center" wrapText="1"/>
    </xf>
    <xf numFmtId="0" fontId="58" fillId="0" borderId="55" xfId="2" applyFont="1" applyBorder="1">
      <alignment vertical="center"/>
    </xf>
    <xf numFmtId="0" fontId="61" fillId="0" borderId="53" xfId="2" applyFont="1" applyBorder="1" applyAlignment="1">
      <alignment vertical="center" wrapText="1"/>
    </xf>
    <xf numFmtId="0" fontId="56" fillId="0" borderId="49" xfId="2" applyFont="1" applyBorder="1" applyAlignment="1">
      <alignment horizontal="center" vertical="center" wrapText="1"/>
    </xf>
    <xf numFmtId="0" fontId="56" fillId="0" borderId="50" xfId="2" applyFont="1" applyBorder="1" applyAlignment="1">
      <alignment horizontal="center" vertical="center" wrapText="1"/>
    </xf>
    <xf numFmtId="0" fontId="56" fillId="0" borderId="51" xfId="2" applyFont="1" applyBorder="1" applyAlignment="1">
      <alignment horizontal="center" vertical="center" wrapText="1"/>
    </xf>
    <xf numFmtId="0" fontId="55" fillId="0" borderId="49" xfId="2" applyFont="1" applyBorder="1" applyAlignment="1">
      <alignment horizontal="center" vertical="center"/>
    </xf>
    <xf numFmtId="0" fontId="55" fillId="0" borderId="50" xfId="2" applyFont="1" applyBorder="1" applyAlignment="1">
      <alignment horizontal="center" vertical="center"/>
    </xf>
    <xf numFmtId="0" fontId="55" fillId="0" borderId="51" xfId="2" applyFont="1" applyBorder="1" applyAlignment="1">
      <alignment horizontal="center" vertical="center"/>
    </xf>
    <xf numFmtId="0" fontId="58" fillId="2" borderId="52" xfId="2" applyFont="1" applyFill="1" applyBorder="1" applyAlignment="1" applyProtection="1">
      <alignment horizontal="center" vertical="center"/>
      <protection locked="0"/>
    </xf>
    <xf numFmtId="0" fontId="58" fillId="2" borderId="53" xfId="2" applyFont="1" applyFill="1" applyBorder="1" applyAlignment="1" applyProtection="1">
      <alignment horizontal="center" vertical="center"/>
      <protection locked="0"/>
    </xf>
    <xf numFmtId="0" fontId="58" fillId="2" borderId="57" xfId="2" applyFont="1" applyFill="1" applyBorder="1" applyAlignment="1" applyProtection="1">
      <alignment horizontal="center" vertical="center"/>
      <protection locked="0"/>
    </xf>
    <xf numFmtId="0" fontId="58" fillId="2" borderId="99" xfId="2" applyFont="1" applyFill="1" applyBorder="1" applyAlignment="1" applyProtection="1">
      <alignment horizontal="center" vertical="center"/>
      <protection locked="0"/>
    </xf>
    <xf numFmtId="0" fontId="58" fillId="2" borderId="139" xfId="2" applyFont="1" applyFill="1" applyBorder="1" applyAlignment="1" applyProtection="1">
      <alignment horizontal="center" vertical="center"/>
      <protection locked="0"/>
    </xf>
    <xf numFmtId="0" fontId="58" fillId="2" borderId="84" xfId="2" applyFont="1" applyFill="1" applyBorder="1" applyAlignment="1" applyProtection="1">
      <alignment horizontal="center" vertical="center"/>
      <protection locked="0"/>
    </xf>
    <xf numFmtId="0" fontId="55" fillId="0" borderId="55" xfId="2" applyFont="1" applyBorder="1" applyAlignment="1">
      <alignment horizontal="center" vertical="center" wrapText="1"/>
    </xf>
    <xf numFmtId="0" fontId="58" fillId="0" borderId="56" xfId="2" applyFont="1" applyBorder="1">
      <alignment vertical="center"/>
    </xf>
    <xf numFmtId="0" fontId="55" fillId="0" borderId="193" xfId="2" applyFont="1" applyBorder="1" applyAlignment="1">
      <alignment vertical="center" wrapText="1"/>
    </xf>
    <xf numFmtId="0" fontId="58" fillId="0" borderId="192" xfId="2" applyFont="1" applyBorder="1" applyAlignment="1">
      <alignment vertical="center" wrapText="1"/>
    </xf>
    <xf numFmtId="0" fontId="58" fillId="0" borderId="192" xfId="2" applyFont="1" applyBorder="1">
      <alignment vertical="center"/>
    </xf>
    <xf numFmtId="0" fontId="69" fillId="0" borderId="0" xfId="2" applyFont="1" applyAlignment="1">
      <alignment horizontal="center" vertical="center"/>
    </xf>
    <xf numFmtId="0" fontId="55" fillId="0" borderId="55" xfId="2" applyFont="1" applyBorder="1" applyAlignment="1">
      <alignment vertical="center" shrinkToFit="1"/>
    </xf>
    <xf numFmtId="0" fontId="55" fillId="0" borderId="56" xfId="2" applyFont="1" applyBorder="1" applyAlignment="1">
      <alignment vertical="center" shrinkToFit="1"/>
    </xf>
    <xf numFmtId="0" fontId="55" fillId="0" borderId="8" xfId="2" applyFont="1" applyBorder="1" applyAlignment="1">
      <alignment vertical="center" shrinkToFit="1"/>
    </xf>
    <xf numFmtId="0" fontId="55" fillId="0" borderId="91" xfId="2" applyFont="1" applyBorder="1" applyAlignment="1">
      <alignment vertical="center" shrinkToFit="1"/>
    </xf>
    <xf numFmtId="0" fontId="55" fillId="0" borderId="163" xfId="2" applyFont="1" applyBorder="1" applyAlignment="1">
      <alignment vertical="center" shrinkToFit="1"/>
    </xf>
    <xf numFmtId="0" fontId="55" fillId="0" borderId="156" xfId="2" applyFont="1" applyBorder="1" applyAlignment="1">
      <alignment vertical="center" shrinkToFit="1"/>
    </xf>
    <xf numFmtId="0" fontId="55" fillId="2" borderId="180" xfId="2" applyNumberFormat="1" applyFont="1" applyFill="1" applyBorder="1" applyAlignment="1" applyProtection="1">
      <alignment horizontal="right" vertical="center"/>
      <protection locked="0"/>
    </xf>
    <xf numFmtId="0" fontId="55" fillId="2" borderId="149" xfId="2" applyNumberFormat="1" applyFont="1" applyFill="1" applyBorder="1" applyAlignment="1" applyProtection="1">
      <alignment horizontal="right" vertical="center"/>
      <protection locked="0"/>
    </xf>
    <xf numFmtId="0" fontId="58" fillId="20" borderId="5" xfId="2" applyFont="1" applyFill="1" applyBorder="1" applyAlignment="1" applyProtection="1">
      <alignment horizontal="left" vertical="center" wrapText="1"/>
    </xf>
    <xf numFmtId="0" fontId="58" fillId="20" borderId="7" xfId="2" applyFont="1" applyFill="1" applyBorder="1" applyAlignment="1" applyProtection="1">
      <alignment horizontal="left" vertical="center" wrapText="1"/>
    </xf>
    <xf numFmtId="0" fontId="58" fillId="20" borderId="6" xfId="2" applyFont="1" applyFill="1" applyBorder="1" applyAlignment="1" applyProtection="1">
      <alignment horizontal="left" vertical="center" wrapText="1"/>
    </xf>
    <xf numFmtId="38" fontId="70" fillId="8" borderId="5" xfId="2" applyNumberFormat="1" applyFont="1" applyFill="1" applyBorder="1" applyAlignment="1" applyProtection="1">
      <alignment horizontal="right"/>
    </xf>
    <xf numFmtId="38" fontId="70" fillId="8" borderId="7" xfId="2" applyNumberFormat="1" applyFont="1" applyFill="1" applyBorder="1" applyAlignment="1" applyProtection="1">
      <alignment horizontal="right"/>
    </xf>
    <xf numFmtId="38" fontId="70" fillId="8" borderId="6" xfId="2" applyNumberFormat="1" applyFont="1" applyFill="1" applyBorder="1" applyAlignment="1" applyProtection="1">
      <alignment horizontal="right"/>
    </xf>
    <xf numFmtId="0" fontId="69" fillId="0" borderId="0" xfId="2" applyFont="1" applyAlignment="1" applyProtection="1">
      <alignment horizontal="center" vertical="center"/>
    </xf>
    <xf numFmtId="0" fontId="58" fillId="0" borderId="54" xfId="2" applyFont="1" applyBorder="1" applyAlignment="1" applyProtection="1">
      <alignment horizontal="distributed" vertical="center"/>
    </xf>
    <xf numFmtId="0" fontId="58" fillId="0" borderId="55" xfId="2" applyFont="1" applyBorder="1" applyAlignment="1" applyProtection="1">
      <alignment horizontal="distributed" vertical="center"/>
    </xf>
    <xf numFmtId="0" fontId="55" fillId="0" borderId="87" xfId="2" applyFont="1" applyBorder="1" applyAlignment="1" applyProtection="1">
      <alignment vertical="center" shrinkToFit="1"/>
    </xf>
    <xf numFmtId="0" fontId="55" fillId="0" borderId="171" xfId="2" applyFont="1" applyBorder="1" applyAlignment="1" applyProtection="1">
      <alignment vertical="center" shrinkToFit="1"/>
    </xf>
    <xf numFmtId="0" fontId="55" fillId="0" borderId="116" xfId="2" applyFont="1" applyBorder="1" applyAlignment="1" applyProtection="1">
      <alignment vertical="center" shrinkToFit="1"/>
    </xf>
    <xf numFmtId="0" fontId="58" fillId="0" borderId="90" xfId="2" applyFont="1" applyBorder="1" applyAlignment="1" applyProtection="1">
      <alignment horizontal="distributed" vertical="center"/>
    </xf>
    <xf numFmtId="0" fontId="58" fillId="0" borderId="8" xfId="2" applyFont="1" applyBorder="1" applyAlignment="1" applyProtection="1">
      <alignment horizontal="distributed" vertical="center"/>
    </xf>
    <xf numFmtId="0" fontId="55" fillId="0" borderId="11" xfId="2" applyFont="1" applyBorder="1" applyAlignment="1" applyProtection="1">
      <alignment vertical="center" shrinkToFit="1"/>
    </xf>
    <xf numFmtId="0" fontId="55" fillId="0" borderId="10" xfId="2" applyFont="1" applyBorder="1" applyAlignment="1" applyProtection="1">
      <alignment vertical="center" shrinkToFit="1"/>
    </xf>
    <xf numFmtId="0" fontId="55" fillId="0" borderId="61" xfId="2" applyFont="1" applyBorder="1" applyAlignment="1" applyProtection="1">
      <alignment vertical="center" shrinkToFit="1"/>
    </xf>
    <xf numFmtId="0" fontId="58" fillId="0" borderId="5" xfId="2" applyFont="1" applyBorder="1" applyAlignment="1" applyProtection="1">
      <alignment horizontal="left" vertical="center" wrapText="1"/>
    </xf>
    <xf numFmtId="0" fontId="58" fillId="0" borderId="7" xfId="2" applyFont="1" applyBorder="1" applyAlignment="1" applyProtection="1">
      <alignment horizontal="left" vertical="center" wrapText="1"/>
    </xf>
    <xf numFmtId="0" fontId="58" fillId="0" borderId="6" xfId="2" applyFont="1" applyBorder="1" applyAlignment="1" applyProtection="1">
      <alignment horizontal="left" vertical="center" wrapText="1"/>
    </xf>
    <xf numFmtId="191" fontId="70" fillId="8" borderId="7" xfId="2" applyNumberFormat="1" applyFont="1" applyFill="1" applyBorder="1" applyAlignment="1">
      <alignment horizontal="right" vertical="center"/>
    </xf>
    <xf numFmtId="0" fontId="58" fillId="0" borderId="162" xfId="2" applyFont="1" applyBorder="1" applyAlignment="1" applyProtection="1">
      <alignment horizontal="distributed" vertical="center"/>
    </xf>
    <xf numFmtId="0" fontId="58" fillId="0" borderId="163" xfId="2" applyFont="1" applyBorder="1" applyAlignment="1" applyProtection="1">
      <alignment horizontal="distributed" vertical="center"/>
    </xf>
    <xf numFmtId="0" fontId="55" fillId="0" borderId="80" xfId="2" applyFont="1" applyBorder="1" applyAlignment="1" applyProtection="1">
      <alignment vertical="center" shrinkToFit="1"/>
    </xf>
    <xf numFmtId="0" fontId="55" fillId="0" borderId="139" xfId="2" applyFont="1" applyBorder="1" applyAlignment="1" applyProtection="1">
      <alignment vertical="center" shrinkToFit="1"/>
    </xf>
    <xf numFmtId="0" fontId="55" fillId="0" borderId="84" xfId="2" applyFont="1" applyBorder="1" applyAlignment="1" applyProtection="1">
      <alignment vertical="center" shrinkToFit="1"/>
    </xf>
    <xf numFmtId="0" fontId="55" fillId="0" borderId="195" xfId="2" applyFont="1" applyBorder="1" applyAlignment="1" applyProtection="1">
      <alignment horizontal="left" vertical="center"/>
    </xf>
    <xf numFmtId="0" fontId="55" fillId="0" borderId="106" xfId="2" applyFont="1" applyBorder="1" applyAlignment="1" applyProtection="1">
      <alignment horizontal="left" vertical="center"/>
    </xf>
    <xf numFmtId="0" fontId="55" fillId="0" borderId="194" xfId="2" applyFont="1" applyBorder="1" applyAlignment="1" applyProtection="1">
      <alignment horizontal="left" vertical="center"/>
    </xf>
    <xf numFmtId="0" fontId="58" fillId="0" borderId="8" xfId="2" applyFont="1" applyBorder="1" applyAlignment="1" applyProtection="1">
      <alignment horizontal="left" vertical="center" wrapText="1"/>
    </xf>
    <xf numFmtId="191" fontId="70" fillId="0" borderId="7" xfId="2" applyNumberFormat="1" applyFont="1" applyFill="1" applyBorder="1" applyAlignment="1" applyProtection="1">
      <alignment horizontal="right" vertical="center"/>
    </xf>
    <xf numFmtId="0" fontId="55" fillId="0" borderId="81" xfId="2" applyFont="1" applyBorder="1" applyAlignment="1" applyProtection="1">
      <alignment horizontal="left" vertical="center"/>
    </xf>
    <xf numFmtId="0" fontId="55" fillId="0" borderId="82" xfId="2" applyFont="1" applyBorder="1" applyAlignment="1" applyProtection="1">
      <alignment horizontal="left" vertical="center"/>
    </xf>
    <xf numFmtId="0" fontId="55" fillId="0" borderId="83" xfId="2" applyFont="1" applyBorder="1" applyAlignment="1" applyProtection="1">
      <alignment horizontal="left" vertical="center"/>
    </xf>
    <xf numFmtId="0" fontId="55" fillId="0" borderId="7" xfId="2" applyFont="1" applyBorder="1" applyAlignment="1" applyProtection="1">
      <alignment horizontal="center" vertical="center" wrapText="1"/>
    </xf>
    <xf numFmtId="0" fontId="55" fillId="0" borderId="6" xfId="2" applyFont="1" applyBorder="1" applyAlignment="1" applyProtection="1">
      <alignment horizontal="center" vertical="center" wrapText="1"/>
    </xf>
    <xf numFmtId="0" fontId="55" fillId="0" borderId="5" xfId="2" applyFont="1" applyBorder="1" applyAlignment="1" applyProtection="1">
      <alignment horizontal="center" vertical="center"/>
    </xf>
    <xf numFmtId="0" fontId="55" fillId="0" borderId="7" xfId="2" applyFont="1" applyBorder="1" applyAlignment="1" applyProtection="1">
      <alignment horizontal="center" vertical="center"/>
    </xf>
    <xf numFmtId="0" fontId="55" fillId="0" borderId="6" xfId="2" applyFont="1" applyBorder="1" applyAlignment="1" applyProtection="1">
      <alignment horizontal="center" vertical="center"/>
    </xf>
    <xf numFmtId="191" fontId="70" fillId="8" borderId="7" xfId="2" applyNumberFormat="1" applyFont="1" applyFill="1" applyBorder="1" applyAlignment="1" applyProtection="1">
      <alignment horizontal="right" vertical="center"/>
    </xf>
    <xf numFmtId="0" fontId="71" fillId="9" borderId="7" xfId="2" applyFont="1" applyFill="1" applyBorder="1" applyAlignment="1" applyProtection="1">
      <alignment horizontal="left" vertical="center" wrapText="1"/>
    </xf>
    <xf numFmtId="0" fontId="71" fillId="9" borderId="6" xfId="2" applyFont="1" applyFill="1" applyBorder="1" applyAlignment="1" applyProtection="1">
      <alignment horizontal="left" vertical="center" wrapText="1"/>
    </xf>
    <xf numFmtId="191" fontId="70" fillId="2" borderId="7" xfId="2" applyNumberFormat="1" applyFont="1" applyFill="1" applyBorder="1" applyAlignment="1" applyProtection="1">
      <alignment horizontal="right" vertical="center"/>
      <protection locked="0"/>
    </xf>
    <xf numFmtId="0" fontId="58" fillId="2" borderId="5" xfId="2" applyFont="1" applyFill="1" applyBorder="1" applyAlignment="1" applyProtection="1">
      <alignment horizontal="center" vertical="center" wrapText="1"/>
      <protection locked="0"/>
    </xf>
    <xf numFmtId="0" fontId="58" fillId="2" borderId="7" xfId="2" applyFont="1" applyFill="1" applyBorder="1" applyAlignment="1" applyProtection="1">
      <alignment horizontal="center" vertical="center" wrapText="1"/>
      <protection locked="0"/>
    </xf>
    <xf numFmtId="0" fontId="58" fillId="2" borderId="6" xfId="2" applyFont="1" applyFill="1" applyBorder="1" applyAlignment="1" applyProtection="1">
      <alignment horizontal="center" vertical="center" wrapText="1"/>
      <protection locked="0"/>
    </xf>
    <xf numFmtId="0" fontId="55" fillId="0" borderId="5" xfId="2" applyFont="1" applyBorder="1" applyAlignment="1" applyProtection="1">
      <alignment horizontal="center" vertical="center" wrapText="1"/>
    </xf>
    <xf numFmtId="0" fontId="58" fillId="0" borderId="0" xfId="2" applyFont="1" applyAlignment="1" applyProtection="1">
      <alignment horizontal="center" vertical="center"/>
    </xf>
    <xf numFmtId="0" fontId="58" fillId="0" borderId="3" xfId="2" applyFont="1" applyBorder="1" applyAlignment="1" applyProtection="1">
      <alignment horizontal="left" vertical="center" wrapText="1"/>
    </xf>
    <xf numFmtId="0" fontId="58" fillId="0" borderId="2" xfId="2" applyFont="1" applyBorder="1" applyAlignment="1" applyProtection="1">
      <alignment horizontal="left" vertical="center" wrapText="1"/>
    </xf>
    <xf numFmtId="0" fontId="58" fillId="0" borderId="4" xfId="2" applyFont="1" applyBorder="1" applyAlignment="1" applyProtection="1">
      <alignment horizontal="left" vertical="center" wrapText="1"/>
    </xf>
    <xf numFmtId="0" fontId="55" fillId="0" borderId="7" xfId="2" applyFont="1" applyBorder="1" applyAlignment="1" applyProtection="1">
      <alignment horizontal="distributed"/>
    </xf>
    <xf numFmtId="0" fontId="61" fillId="0" borderId="0" xfId="2" applyFont="1" applyAlignment="1" applyProtection="1">
      <alignment horizontal="left" vertical="top" wrapText="1"/>
    </xf>
    <xf numFmtId="0" fontId="7" fillId="0" borderId="0" xfId="2" applyAlignment="1" applyProtection="1">
      <alignment horizontal="left" vertical="top" wrapText="1"/>
    </xf>
    <xf numFmtId="0" fontId="55" fillId="2" borderId="0" xfId="2" applyFont="1" applyFill="1" applyAlignment="1" applyProtection="1">
      <alignment horizontal="left" shrinkToFit="1"/>
      <protection locked="0"/>
    </xf>
    <xf numFmtId="0" fontId="55" fillId="0" borderId="0" xfId="2" applyFont="1" applyAlignment="1" applyProtection="1">
      <alignment horizontal="center" vertical="center"/>
    </xf>
    <xf numFmtId="0" fontId="55" fillId="0" borderId="10" xfId="2" applyFont="1" applyBorder="1" applyAlignment="1" applyProtection="1">
      <alignment horizontal="distributed"/>
    </xf>
    <xf numFmtId="191" fontId="70" fillId="0" borderId="7" xfId="2" applyNumberFormat="1" applyFont="1" applyBorder="1" applyAlignment="1" applyProtection="1">
      <alignment horizontal="right" vertical="center"/>
    </xf>
    <xf numFmtId="0" fontId="127" fillId="20" borderId="1" xfId="7" applyFont="1" applyFill="1" applyBorder="1" applyAlignment="1">
      <alignment horizontal="center" vertical="center" wrapText="1" shrinkToFit="1"/>
    </xf>
    <xf numFmtId="0" fontId="127" fillId="20" borderId="14" xfId="7" applyFont="1" applyFill="1" applyBorder="1" applyAlignment="1">
      <alignment horizontal="center" vertical="center" wrapText="1" shrinkToFit="1"/>
    </xf>
    <xf numFmtId="0" fontId="127" fillId="20" borderId="9" xfId="7" applyFont="1" applyFill="1" applyBorder="1" applyAlignment="1">
      <alignment horizontal="center" vertical="center" wrapText="1" shrinkToFit="1"/>
    </xf>
    <xf numFmtId="0" fontId="128" fillId="20" borderId="1" xfId="4" applyFont="1" applyFill="1" applyBorder="1" applyAlignment="1">
      <alignment horizontal="center" vertical="center"/>
    </xf>
    <xf numFmtId="0" fontId="128" fillId="20" borderId="9" xfId="4" applyFont="1" applyFill="1" applyBorder="1" applyAlignment="1">
      <alignment horizontal="center" vertical="center"/>
    </xf>
    <xf numFmtId="0" fontId="127" fillId="20" borderId="1" xfId="6" applyFont="1" applyFill="1" applyBorder="1" applyAlignment="1">
      <alignment horizontal="center" vertical="center" wrapText="1"/>
    </xf>
    <xf numFmtId="0" fontId="127" fillId="20" borderId="9" xfId="6" applyFont="1" applyFill="1" applyBorder="1" applyAlignment="1">
      <alignment horizontal="center" vertical="center" wrapText="1"/>
    </xf>
    <xf numFmtId="0" fontId="88" fillId="0" borderId="53" xfId="4" applyFont="1" applyBorder="1" applyAlignment="1">
      <alignment horizontal="center" vertical="center" wrapText="1"/>
    </xf>
    <xf numFmtId="0" fontId="88" fillId="0" borderId="57" xfId="4" applyFont="1" applyBorder="1" applyAlignment="1">
      <alignment horizontal="center" vertical="center" wrapText="1"/>
    </xf>
    <xf numFmtId="0" fontId="88" fillId="0" borderId="0" xfId="4" applyFont="1" applyAlignment="1">
      <alignment horizontal="center" vertical="center" wrapText="1"/>
    </xf>
    <xf numFmtId="0" fontId="88" fillId="0" borderId="138" xfId="4" applyFont="1" applyBorder="1" applyAlignment="1">
      <alignment horizontal="center" vertical="center" wrapText="1"/>
    </xf>
    <xf numFmtId="0" fontId="88" fillId="0" borderId="139" xfId="4" applyFont="1" applyBorder="1" applyAlignment="1">
      <alignment horizontal="center" vertical="center" wrapText="1"/>
    </xf>
    <xf numFmtId="0" fontId="88" fillId="0" borderId="84" xfId="4" applyFont="1" applyBorder="1" applyAlignment="1">
      <alignment horizontal="center" vertical="center" wrapText="1"/>
    </xf>
    <xf numFmtId="0" fontId="86" fillId="0" borderId="0" xfId="6" applyFont="1" applyAlignment="1">
      <alignment horizontal="left" vertical="center"/>
    </xf>
    <xf numFmtId="0" fontId="76" fillId="0" borderId="8" xfId="6" applyFont="1" applyBorder="1" applyAlignment="1">
      <alignment horizontal="center" vertical="center"/>
    </xf>
    <xf numFmtId="0" fontId="76" fillId="0" borderId="8" xfId="6" applyFont="1" applyBorder="1" applyAlignment="1">
      <alignment horizontal="center" vertical="center" wrapText="1"/>
    </xf>
    <xf numFmtId="0" fontId="76" fillId="0" borderId="6" xfId="6" applyFont="1" applyBorder="1" applyAlignment="1">
      <alignment horizontal="center" vertical="center" wrapText="1" shrinkToFit="1"/>
    </xf>
    <xf numFmtId="0" fontId="76" fillId="0" borderId="8" xfId="6" applyFont="1" applyBorder="1" applyAlignment="1">
      <alignment horizontal="center" vertical="center" wrapText="1" shrinkToFit="1"/>
    </xf>
    <xf numFmtId="0" fontId="85" fillId="9" borderId="132" xfId="6" applyFont="1" applyFill="1" applyBorder="1" applyAlignment="1">
      <alignment horizontal="center" vertical="center"/>
    </xf>
    <xf numFmtId="0" fontId="85" fillId="9" borderId="61" xfId="6" applyFont="1" applyFill="1" applyBorder="1" applyAlignment="1">
      <alignment horizontal="center" vertical="center"/>
    </xf>
    <xf numFmtId="0" fontId="85" fillId="9" borderId="5" xfId="4" applyFont="1" applyFill="1" applyBorder="1" applyAlignment="1">
      <alignment horizontal="center" vertical="center"/>
    </xf>
    <xf numFmtId="0" fontId="85" fillId="9" borderId="7" xfId="4" applyFont="1" applyFill="1" applyBorder="1" applyAlignment="1">
      <alignment horizontal="center" vertical="center"/>
    </xf>
    <xf numFmtId="0" fontId="85" fillId="9" borderId="6" xfId="4" applyFont="1" applyFill="1" applyBorder="1" applyAlignment="1">
      <alignment horizontal="center" vertical="center"/>
    </xf>
    <xf numFmtId="0" fontId="81" fillId="9" borderId="90" xfId="7" applyFont="1" applyFill="1" applyBorder="1" applyAlignment="1">
      <alignment horizontal="center" vertical="center" wrapText="1" shrinkToFit="1"/>
    </xf>
    <xf numFmtId="0" fontId="81" fillId="9" borderId="8" xfId="7" applyFont="1" applyFill="1" applyBorder="1" applyAlignment="1">
      <alignment horizontal="center" vertical="center" wrapText="1" shrinkToFit="1"/>
    </xf>
    <xf numFmtId="0" fontId="81" fillId="9" borderId="3" xfId="7" applyFont="1" applyFill="1" applyBorder="1" applyAlignment="1">
      <alignment horizontal="center" vertical="center" wrapText="1" shrinkToFit="1"/>
    </xf>
    <xf numFmtId="0" fontId="81" fillId="9" borderId="13" xfId="7" applyFont="1" applyFill="1" applyBorder="1" applyAlignment="1">
      <alignment horizontal="center" vertical="center" wrapText="1" shrinkToFit="1"/>
    </xf>
    <xf numFmtId="0" fontId="81" fillId="9" borderId="11" xfId="7" applyFont="1" applyFill="1" applyBorder="1" applyAlignment="1">
      <alignment horizontal="center" vertical="center" wrapText="1" shrinkToFit="1"/>
    </xf>
    <xf numFmtId="0" fontId="81" fillId="12" borderId="8" xfId="7" applyFont="1" applyFill="1" applyBorder="1" applyAlignment="1">
      <alignment horizontal="center" vertical="center" wrapText="1" shrinkToFit="1"/>
    </xf>
    <xf numFmtId="0" fontId="86" fillId="9" borderId="54" xfId="6" applyFont="1" applyFill="1" applyBorder="1" applyAlignment="1">
      <alignment horizontal="center" vertical="center"/>
    </xf>
    <xf numFmtId="0" fontId="86" fillId="9" borderId="55" xfId="6" applyFont="1" applyFill="1" applyBorder="1" applyAlignment="1">
      <alignment horizontal="center" vertical="center"/>
    </xf>
    <xf numFmtId="0" fontId="86" fillId="9" borderId="87" xfId="6" applyFont="1" applyFill="1" applyBorder="1" applyAlignment="1">
      <alignment horizontal="center" vertical="center"/>
    </xf>
    <xf numFmtId="0" fontId="86" fillId="9" borderId="56" xfId="6" applyFont="1" applyFill="1" applyBorder="1" applyAlignment="1">
      <alignment horizontal="center" vertical="center"/>
    </xf>
    <xf numFmtId="0" fontId="86" fillId="9" borderId="115" xfId="4" applyFont="1" applyFill="1" applyBorder="1" applyAlignment="1">
      <alignment horizontal="center" vertical="center"/>
    </xf>
    <xf numFmtId="0" fontId="86" fillId="9" borderId="53" xfId="4" applyFont="1" applyFill="1" applyBorder="1" applyAlignment="1">
      <alignment horizontal="center" vertical="center"/>
    </xf>
    <xf numFmtId="0" fontId="86" fillId="9" borderId="171" xfId="4" applyFont="1" applyFill="1" applyBorder="1" applyAlignment="1">
      <alignment horizontal="center" vertical="center"/>
    </xf>
    <xf numFmtId="0" fontId="86" fillId="9" borderId="116" xfId="4" applyFont="1" applyFill="1" applyBorder="1" applyAlignment="1">
      <alignment horizontal="center" vertical="center"/>
    </xf>
    <xf numFmtId="0" fontId="81" fillId="9" borderId="7" xfId="6" applyFont="1" applyFill="1" applyBorder="1" applyAlignment="1">
      <alignment horizontal="center" vertical="center" wrapText="1"/>
    </xf>
    <xf numFmtId="0" fontId="81" fillId="9" borderId="6" xfId="6" applyFont="1" applyFill="1" applyBorder="1" applyAlignment="1">
      <alignment horizontal="center" vertical="center" wrapText="1"/>
    </xf>
    <xf numFmtId="0" fontId="81" fillId="9" borderId="6" xfId="7" applyFont="1" applyFill="1" applyBorder="1" applyAlignment="1">
      <alignment horizontal="center" vertical="center" wrapText="1" shrinkToFit="1"/>
    </xf>
    <xf numFmtId="0" fontId="81" fillId="12" borderId="91" xfId="7" applyFont="1" applyFill="1" applyBorder="1" applyAlignment="1">
      <alignment horizontal="center" vertical="center" wrapText="1" shrinkToFit="1"/>
    </xf>
    <xf numFmtId="0" fontId="89" fillId="0" borderId="88" xfId="6" applyFont="1" applyBorder="1" applyAlignment="1">
      <alignment horizontal="center" vertical="center"/>
    </xf>
    <xf numFmtId="0" fontId="89" fillId="0" borderId="85" xfId="6" applyFont="1" applyBorder="1" applyAlignment="1">
      <alignment horizontal="center" vertical="center"/>
    </xf>
    <xf numFmtId="0" fontId="89" fillId="0" borderId="103" xfId="6" applyFont="1" applyBorder="1" applyAlignment="1">
      <alignment horizontal="center" vertical="center"/>
    </xf>
    <xf numFmtId="0" fontId="81" fillId="9" borderId="131" xfId="7" applyFont="1" applyFill="1" applyBorder="1" applyAlignment="1">
      <alignment horizontal="center" vertical="center" wrapText="1" shrinkToFit="1"/>
    </xf>
    <xf numFmtId="0" fontId="81" fillId="9" borderId="128" xfId="7" applyFont="1" applyFill="1" applyBorder="1" applyAlignment="1">
      <alignment horizontal="center" vertical="center" wrapText="1" shrinkToFit="1"/>
    </xf>
    <xf numFmtId="0" fontId="81" fillId="9" borderId="5" xfId="7" applyFont="1" applyFill="1" applyBorder="1" applyAlignment="1">
      <alignment horizontal="center" vertical="center" shrinkToFit="1"/>
    </xf>
    <xf numFmtId="0" fontId="81" fillId="9" borderId="7" xfId="7" applyFont="1" applyFill="1" applyBorder="1" applyAlignment="1">
      <alignment horizontal="center" vertical="center" shrinkToFit="1"/>
    </xf>
    <xf numFmtId="0" fontId="81" fillId="9" borderId="1" xfId="6" applyFont="1" applyFill="1" applyBorder="1" applyAlignment="1">
      <alignment horizontal="center" vertical="center" wrapText="1"/>
    </xf>
    <xf numFmtId="0" fontId="81" fillId="9" borderId="9" xfId="6" applyFont="1" applyFill="1" applyBorder="1" applyAlignment="1">
      <alignment horizontal="center" vertical="center" wrapText="1"/>
    </xf>
    <xf numFmtId="0" fontId="76" fillId="0" borderId="8" xfId="6" applyFont="1" applyBorder="1" applyAlignment="1" applyProtection="1">
      <alignment horizontal="left" vertical="center" shrinkToFit="1"/>
      <protection locked="0"/>
    </xf>
    <xf numFmtId="0" fontId="76" fillId="0" borderId="6" xfId="6" applyNumberFormat="1" applyFont="1" applyBorder="1" applyAlignment="1" applyProtection="1">
      <alignment horizontal="left" vertical="center" shrinkToFit="1"/>
      <protection locked="0"/>
    </xf>
    <xf numFmtId="0" fontId="76" fillId="0" borderId="8" xfId="6" applyNumberFormat="1" applyFont="1" applyBorder="1" applyAlignment="1" applyProtection="1">
      <alignment horizontal="left" vertical="center" shrinkToFit="1"/>
      <protection locked="0"/>
    </xf>
    <xf numFmtId="38" fontId="76" fillId="0" borderId="91" xfId="6" applyNumberFormat="1" applyFont="1" applyBorder="1" applyAlignment="1" applyProtection="1">
      <alignment horizontal="center" vertical="center" shrinkToFit="1"/>
    </xf>
    <xf numFmtId="0" fontId="83" fillId="9" borderId="6" xfId="6" applyNumberFormat="1" applyFont="1" applyFill="1" applyBorder="1" applyAlignment="1" applyProtection="1">
      <alignment horizontal="left" vertical="center" shrinkToFit="1"/>
      <protection locked="0"/>
    </xf>
    <xf numFmtId="0" fontId="83" fillId="9" borderId="8" xfId="6" applyNumberFormat="1" applyFont="1" applyFill="1" applyBorder="1" applyAlignment="1" applyProtection="1">
      <alignment horizontal="left" vertical="center" shrinkToFit="1"/>
      <protection locked="0"/>
    </xf>
    <xf numFmtId="0" fontId="81" fillId="9" borderId="59" xfId="7" applyFont="1" applyFill="1" applyBorder="1" applyAlignment="1">
      <alignment horizontal="center" vertical="center" wrapText="1" shrinkToFit="1"/>
    </xf>
    <xf numFmtId="0" fontId="81" fillId="9" borderId="5" xfId="6" applyFont="1" applyFill="1" applyBorder="1" applyAlignment="1">
      <alignment horizontal="center" vertical="center" wrapText="1"/>
    </xf>
    <xf numFmtId="0" fontId="76" fillId="0" borderId="5" xfId="6" applyFont="1" applyBorder="1" applyAlignment="1" applyProtection="1">
      <alignment horizontal="left" vertical="center" shrinkToFit="1"/>
      <protection locked="0"/>
    </xf>
    <xf numFmtId="0" fontId="76" fillId="0" borderId="7" xfId="6" applyFont="1" applyBorder="1" applyAlignment="1" applyProtection="1">
      <alignment horizontal="left" vertical="center" shrinkToFit="1"/>
      <protection locked="0"/>
    </xf>
    <xf numFmtId="0" fontId="76" fillId="0" borderId="6" xfId="6" applyFont="1" applyBorder="1" applyAlignment="1" applyProtection="1">
      <alignment horizontal="left" vertical="center" shrinkToFit="1"/>
      <protection locked="0"/>
    </xf>
    <xf numFmtId="0" fontId="83" fillId="9" borderId="6" xfId="6" applyNumberFormat="1" applyFont="1" applyFill="1" applyBorder="1" applyAlignment="1" applyProtection="1">
      <alignment horizontal="left" vertical="center" wrapText="1" shrinkToFit="1"/>
      <protection locked="0"/>
    </xf>
    <xf numFmtId="0" fontId="83" fillId="0" borderId="6" xfId="6" applyNumberFormat="1" applyFont="1" applyBorder="1" applyAlignment="1" applyProtection="1">
      <alignment horizontal="left" vertical="center" shrinkToFit="1"/>
      <protection locked="0"/>
    </xf>
    <xf numFmtId="0" fontId="83" fillId="0" borderId="8" xfId="6" applyNumberFormat="1" applyFont="1" applyBorder="1" applyAlignment="1" applyProtection="1">
      <alignment horizontal="left" vertical="center" shrinkToFit="1"/>
      <protection locked="0"/>
    </xf>
    <xf numFmtId="0" fontId="76" fillId="0" borderId="9" xfId="6" applyFont="1" applyBorder="1" applyAlignment="1" applyProtection="1">
      <alignment horizontal="left" vertical="center" shrinkToFit="1"/>
      <protection locked="0"/>
    </xf>
    <xf numFmtId="38" fontId="76" fillId="9" borderId="212" xfId="6" applyNumberFormat="1" applyFont="1" applyFill="1" applyBorder="1" applyAlignment="1" applyProtection="1">
      <alignment horizontal="center" vertical="center" shrinkToFit="1"/>
    </xf>
    <xf numFmtId="38" fontId="76" fillId="9" borderId="202" xfId="6" applyNumberFormat="1" applyFont="1" applyFill="1" applyBorder="1" applyAlignment="1" applyProtection="1">
      <alignment horizontal="center" vertical="center" shrinkToFit="1"/>
    </xf>
    <xf numFmtId="0" fontId="76" fillId="9" borderId="212" xfId="6" applyFont="1" applyFill="1" applyBorder="1" applyAlignment="1" applyProtection="1">
      <alignment horizontal="center" vertical="center" shrinkToFit="1"/>
    </xf>
    <xf numFmtId="0" fontId="76" fillId="9" borderId="202" xfId="6" applyFont="1" applyFill="1" applyBorder="1" applyAlignment="1" applyProtection="1">
      <alignment horizontal="center" vertical="center" shrinkToFit="1"/>
    </xf>
    <xf numFmtId="0" fontId="76" fillId="9" borderId="201" xfId="6" applyFont="1" applyFill="1" applyBorder="1" applyAlignment="1" applyProtection="1">
      <alignment horizontal="center" vertical="center" shrinkToFit="1"/>
    </xf>
    <xf numFmtId="38" fontId="76" fillId="0" borderId="211" xfId="6" applyNumberFormat="1" applyFont="1" applyBorder="1" applyAlignment="1" applyProtection="1">
      <alignment horizontal="center" vertical="center" shrinkToFit="1"/>
    </xf>
    <xf numFmtId="38" fontId="76" fillId="0" borderId="207" xfId="6" applyNumberFormat="1" applyFont="1" applyBorder="1" applyAlignment="1" applyProtection="1">
      <alignment horizontal="center" vertical="center" shrinkToFit="1"/>
    </xf>
    <xf numFmtId="38" fontId="76" fillId="0" borderId="200" xfId="6" applyNumberFormat="1" applyFont="1" applyBorder="1" applyAlignment="1" applyProtection="1">
      <alignment horizontal="center" vertical="center" shrinkToFit="1"/>
    </xf>
    <xf numFmtId="38" fontId="76" fillId="0" borderId="210" xfId="6" applyNumberFormat="1" applyFont="1" applyBorder="1" applyAlignment="1" applyProtection="1">
      <alignment horizontal="center" vertical="center" shrinkToFit="1"/>
    </xf>
    <xf numFmtId="38" fontId="76" fillId="0" borderId="206" xfId="6" applyNumberFormat="1" applyFont="1" applyBorder="1" applyAlignment="1" applyProtection="1">
      <alignment horizontal="center" vertical="center" shrinkToFit="1"/>
    </xf>
    <xf numFmtId="38" fontId="76" fillId="0" borderId="199" xfId="6" applyNumberFormat="1" applyFont="1" applyBorder="1" applyAlignment="1" applyProtection="1">
      <alignment horizontal="center" vertical="center" shrinkToFit="1"/>
    </xf>
    <xf numFmtId="0" fontId="76" fillId="0" borderId="0" xfId="4" applyFont="1" applyAlignment="1">
      <alignment horizontal="left" vertical="top" wrapText="1"/>
    </xf>
    <xf numFmtId="0" fontId="76" fillId="0" borderId="0" xfId="4" applyFont="1" applyAlignment="1">
      <alignment horizontal="left" vertical="top"/>
    </xf>
    <xf numFmtId="0" fontId="76" fillId="9" borderId="197" xfId="6" applyNumberFormat="1" applyFont="1" applyFill="1" applyBorder="1" applyAlignment="1">
      <alignment horizontal="left" vertical="center" shrinkToFit="1"/>
    </xf>
    <xf numFmtId="0" fontId="76" fillId="9" borderId="196" xfId="6" applyNumberFormat="1" applyFont="1" applyFill="1" applyBorder="1" applyAlignment="1">
      <alignment horizontal="left" vertical="center" shrinkToFit="1"/>
    </xf>
    <xf numFmtId="0" fontId="81" fillId="0" borderId="5" xfId="4" applyFont="1" applyBorder="1" applyAlignment="1">
      <alignment horizontal="left" vertical="center" wrapText="1"/>
    </xf>
    <xf numFmtId="0" fontId="81" fillId="0" borderId="7" xfId="4" applyFont="1" applyBorder="1" applyAlignment="1">
      <alignment horizontal="left" vertical="center" wrapText="1"/>
    </xf>
    <xf numFmtId="0" fontId="81" fillId="0" borderId="6" xfId="4" applyFont="1" applyBorder="1" applyAlignment="1">
      <alignment horizontal="left" vertical="center" wrapText="1"/>
    </xf>
    <xf numFmtId="0" fontId="76" fillId="0" borderId="0" xfId="6" applyFont="1" applyAlignment="1">
      <alignment horizontal="left" vertical="top" wrapText="1" shrinkToFit="1"/>
    </xf>
    <xf numFmtId="0" fontId="76" fillId="0" borderId="0" xfId="6" applyFont="1" applyAlignment="1">
      <alignment horizontal="left" vertical="top" shrinkToFit="1"/>
    </xf>
    <xf numFmtId="0" fontId="76" fillId="0" borderId="49" xfId="6" applyFont="1" applyBorder="1" applyAlignment="1">
      <alignment horizontal="center" vertical="center" shrinkToFit="1"/>
    </xf>
    <xf numFmtId="0" fontId="76" fillId="0" borderId="50" xfId="6" applyFont="1" applyBorder="1" applyAlignment="1">
      <alignment horizontal="center" vertical="center" shrinkToFit="1"/>
    </xf>
    <xf numFmtId="0" fontId="76" fillId="0" borderId="14" xfId="6" applyFont="1" applyBorder="1" applyAlignment="1" applyProtection="1">
      <alignment horizontal="left" vertical="center" shrinkToFit="1"/>
      <protection locked="0"/>
    </xf>
    <xf numFmtId="0" fontId="55" fillId="0" borderId="213" xfId="2" applyFont="1" applyBorder="1" applyAlignment="1">
      <alignment horizontal="center" vertical="center" wrapText="1"/>
    </xf>
    <xf numFmtId="0" fontId="55" fillId="0" borderId="83" xfId="2" applyFont="1" applyBorder="1" applyAlignment="1">
      <alignment horizontal="center" vertical="center" wrapText="1"/>
    </xf>
    <xf numFmtId="0" fontId="55" fillId="0" borderId="159" xfId="2" applyFont="1" applyBorder="1" applyAlignment="1">
      <alignment horizontal="center" vertical="center"/>
    </xf>
    <xf numFmtId="0" fontId="55" fillId="0" borderId="178" xfId="2" applyFont="1" applyBorder="1" applyAlignment="1">
      <alignment horizontal="center" vertical="center"/>
    </xf>
    <xf numFmtId="0" fontId="55" fillId="0" borderId="158" xfId="2" applyFont="1" applyBorder="1" applyAlignment="1">
      <alignment horizontal="center" vertical="center"/>
    </xf>
    <xf numFmtId="0" fontId="55" fillId="0" borderId="0" xfId="2" applyFont="1" applyAlignment="1">
      <alignment vertical="top" wrapText="1"/>
    </xf>
    <xf numFmtId="0" fontId="55" fillId="0" borderId="0" xfId="2" applyFont="1" applyAlignment="1">
      <alignment vertical="top"/>
    </xf>
    <xf numFmtId="0" fontId="55" fillId="0" borderId="193" xfId="2" applyFont="1" applyBorder="1" applyAlignment="1">
      <alignment horizontal="center" vertical="center"/>
    </xf>
    <xf numFmtId="0" fontId="55" fillId="0" borderId="81" xfId="2" applyFont="1" applyBorder="1" applyAlignment="1">
      <alignment horizontal="center" vertical="center"/>
    </xf>
    <xf numFmtId="0" fontId="55" fillId="0" borderId="192" xfId="2" applyFont="1" applyBorder="1" applyAlignment="1">
      <alignment horizontal="center" vertical="center"/>
    </xf>
    <xf numFmtId="0" fontId="55" fillId="0" borderId="82" xfId="2" applyFont="1" applyBorder="1" applyAlignment="1">
      <alignment horizontal="center" vertical="center"/>
    </xf>
    <xf numFmtId="0" fontId="55" fillId="0" borderId="192" xfId="2" applyFont="1" applyBorder="1" applyAlignment="1">
      <alignment horizontal="center" vertical="center" wrapText="1"/>
    </xf>
    <xf numFmtId="0" fontId="55" fillId="0" borderId="82" xfId="2" applyFont="1" applyBorder="1" applyAlignment="1">
      <alignment horizontal="center" vertical="center" wrapText="1"/>
    </xf>
    <xf numFmtId="0" fontId="55" fillId="2" borderId="0" xfId="2" applyFont="1" applyFill="1" applyAlignment="1" applyProtection="1">
      <alignment horizontal="left" vertical="center" shrinkToFit="1"/>
      <protection locked="0"/>
    </xf>
    <xf numFmtId="0" fontId="55" fillId="0" borderId="0" xfId="2" applyFont="1" applyAlignment="1">
      <alignment horizontal="left" vertical="center" wrapText="1"/>
    </xf>
    <xf numFmtId="0" fontId="61" fillId="0" borderId="0" xfId="2" applyFont="1" applyAlignment="1">
      <alignment horizontal="left" vertical="center" wrapText="1"/>
    </xf>
    <xf numFmtId="0" fontId="58" fillId="2" borderId="8" xfId="2" applyFont="1" applyFill="1" applyBorder="1" applyAlignment="1" applyProtection="1">
      <alignment horizontal="center" vertical="center"/>
      <protection locked="0"/>
    </xf>
    <xf numFmtId="0" fontId="61" fillId="0" borderId="8" xfId="2" applyFont="1" applyBorder="1" applyAlignment="1">
      <alignment horizontal="left" vertical="center" wrapText="1"/>
    </xf>
    <xf numFmtId="0" fontId="56" fillId="0" borderId="0" xfId="2" applyFont="1" applyAlignment="1">
      <alignment horizontal="left" vertical="top" wrapText="1"/>
    </xf>
    <xf numFmtId="0" fontId="69" fillId="0" borderId="0" xfId="2" applyFont="1" applyFill="1" applyAlignment="1" applyProtection="1">
      <alignment horizontal="center" vertical="center"/>
    </xf>
    <xf numFmtId="0" fontId="55" fillId="0" borderId="5" xfId="2" applyFont="1" applyBorder="1" applyAlignment="1">
      <alignment horizontal="center" vertical="center"/>
    </xf>
    <xf numFmtId="0" fontId="55" fillId="0" borderId="7" xfId="2" applyFont="1" applyBorder="1" applyAlignment="1">
      <alignment horizontal="center" vertical="center"/>
    </xf>
    <xf numFmtId="0" fontId="55" fillId="0" borderId="6" xfId="2" applyFont="1" applyBorder="1" applyAlignment="1">
      <alignment horizontal="center" vertical="center"/>
    </xf>
    <xf numFmtId="0" fontId="58" fillId="0" borderId="5" xfId="2" applyFont="1" applyBorder="1" applyAlignment="1">
      <alignment horizontal="center" vertical="center" wrapText="1"/>
    </xf>
    <xf numFmtId="0" fontId="58" fillId="0" borderId="7" xfId="2" applyFont="1" applyBorder="1" applyAlignment="1">
      <alignment horizontal="center" vertical="center" wrapText="1"/>
    </xf>
    <xf numFmtId="0" fontId="58" fillId="0" borderId="6" xfId="2" applyFont="1" applyBorder="1" applyAlignment="1">
      <alignment horizontal="center" vertical="center" wrapText="1"/>
    </xf>
    <xf numFmtId="191" fontId="70" fillId="0" borderId="7" xfId="2" applyNumberFormat="1" applyFont="1" applyFill="1" applyBorder="1" applyAlignment="1">
      <alignment horizontal="right" vertical="center"/>
    </xf>
    <xf numFmtId="0" fontId="55" fillId="0" borderId="11" xfId="2" applyFont="1" applyBorder="1" applyAlignment="1">
      <alignment vertical="center" shrinkToFit="1"/>
    </xf>
    <xf numFmtId="0" fontId="55" fillId="0" borderId="10" xfId="2" applyFont="1" applyBorder="1" applyAlignment="1">
      <alignment vertical="center" shrinkToFit="1"/>
    </xf>
    <xf numFmtId="0" fontId="55" fillId="0" borderId="61" xfId="2" applyFont="1" applyBorder="1" applyAlignment="1">
      <alignment vertical="center" shrinkToFit="1"/>
    </xf>
    <xf numFmtId="0" fontId="55" fillId="0" borderId="80" xfId="2" applyFont="1" applyBorder="1" applyAlignment="1">
      <alignment vertical="center" shrinkToFit="1"/>
    </xf>
    <xf numFmtId="0" fontId="55" fillId="0" borderId="139" xfId="2" applyFont="1" applyBorder="1" applyAlignment="1">
      <alignment vertical="center" shrinkToFit="1"/>
    </xf>
    <xf numFmtId="0" fontId="55" fillId="0" borderId="84" xfId="2" applyFont="1" applyBorder="1" applyAlignment="1">
      <alignment vertical="center" shrinkToFit="1"/>
    </xf>
    <xf numFmtId="0" fontId="97" fillId="9" borderId="0" xfId="2" applyFont="1" applyFill="1" applyAlignment="1">
      <alignment horizontal="right" vertical="center" shrinkToFit="1"/>
    </xf>
    <xf numFmtId="0" fontId="97" fillId="9" borderId="0" xfId="2" applyFont="1" applyFill="1" applyAlignment="1" applyProtection="1">
      <alignment horizontal="center" vertical="center"/>
    </xf>
    <xf numFmtId="0" fontId="94" fillId="9" borderId="16" xfId="2" applyFont="1" applyFill="1" applyBorder="1" applyAlignment="1">
      <alignment horizontal="left" vertical="center" wrapText="1"/>
    </xf>
    <xf numFmtId="0" fontId="94" fillId="9" borderId="28" xfId="2" applyFont="1" applyFill="1" applyBorder="1" applyAlignment="1">
      <alignment horizontal="left" vertical="center" wrapText="1"/>
    </xf>
    <xf numFmtId="0" fontId="94" fillId="9" borderId="17" xfId="2" applyFont="1" applyFill="1" applyBorder="1" applyAlignment="1">
      <alignment horizontal="left" vertical="center" wrapText="1"/>
    </xf>
    <xf numFmtId="0" fontId="94" fillId="2" borderId="11" xfId="2" applyFont="1" applyFill="1" applyBorder="1" applyProtection="1">
      <alignment vertical="center"/>
      <protection locked="0"/>
    </xf>
    <xf numFmtId="0" fontId="94" fillId="2" borderId="10" xfId="2" applyFont="1" applyFill="1" applyBorder="1" applyProtection="1">
      <alignment vertical="center"/>
      <protection locked="0"/>
    </xf>
    <xf numFmtId="0" fontId="94" fillId="2" borderId="12" xfId="2" applyFont="1" applyFill="1" applyBorder="1" applyProtection="1">
      <alignment vertical="center"/>
      <protection locked="0"/>
    </xf>
    <xf numFmtId="0" fontId="58" fillId="9" borderId="54" xfId="2" applyFont="1" applyFill="1" applyBorder="1" applyAlignment="1">
      <alignment horizontal="center" vertical="center"/>
    </xf>
    <xf numFmtId="0" fontId="58" fillId="9" borderId="55" xfId="2" applyFont="1" applyFill="1" applyBorder="1" applyAlignment="1">
      <alignment horizontal="center" vertical="center"/>
    </xf>
    <xf numFmtId="0" fontId="58" fillId="9" borderId="90" xfId="2" applyFont="1" applyFill="1" applyBorder="1" applyAlignment="1">
      <alignment horizontal="center" vertical="center"/>
    </xf>
    <xf numFmtId="0" fontId="58" fillId="9" borderId="8" xfId="2" applyFont="1" applyFill="1" applyBorder="1" applyAlignment="1">
      <alignment horizontal="center" vertical="center"/>
    </xf>
    <xf numFmtId="0" fontId="55" fillId="2" borderId="100" xfId="2" applyFont="1" applyFill="1" applyBorder="1" applyAlignment="1" applyProtection="1">
      <alignment vertical="center" shrinkToFit="1"/>
      <protection locked="0"/>
    </xf>
    <xf numFmtId="0" fontId="55" fillId="2" borderId="82" xfId="2" applyFont="1" applyFill="1" applyBorder="1" applyAlignment="1" applyProtection="1">
      <alignment vertical="center" shrinkToFit="1"/>
      <protection locked="0"/>
    </xf>
    <xf numFmtId="0" fontId="55" fillId="2" borderId="83" xfId="2" applyFont="1" applyFill="1" applyBorder="1" applyAlignment="1" applyProtection="1">
      <alignment vertical="center" shrinkToFit="1"/>
      <protection locked="0"/>
    </xf>
    <xf numFmtId="0" fontId="94" fillId="2" borderId="5" xfId="2" applyFont="1" applyFill="1" applyBorder="1" applyProtection="1">
      <alignment vertical="center"/>
      <protection locked="0"/>
    </xf>
    <xf numFmtId="0" fontId="94" fillId="2" borderId="7" xfId="2" applyFont="1" applyFill="1" applyBorder="1" applyProtection="1">
      <alignment vertical="center"/>
      <protection locked="0"/>
    </xf>
    <xf numFmtId="0" fontId="94" fillId="2" borderId="6" xfId="2" applyFont="1" applyFill="1" applyBorder="1" applyProtection="1">
      <alignment vertical="center"/>
      <protection locked="0"/>
    </xf>
    <xf numFmtId="0" fontId="94" fillId="9" borderId="3" xfId="2" applyFont="1" applyFill="1" applyBorder="1" applyAlignment="1">
      <alignment horizontal="left" vertical="center" wrapText="1"/>
    </xf>
    <xf numFmtId="0" fontId="94" fillId="9" borderId="2" xfId="2" applyFont="1" applyFill="1" applyBorder="1" applyAlignment="1">
      <alignment horizontal="left" vertical="center" wrapText="1"/>
    </xf>
    <xf numFmtId="0" fontId="94" fillId="9" borderId="4" xfId="2" applyFont="1" applyFill="1" applyBorder="1" applyAlignment="1">
      <alignment horizontal="left" vertical="center" wrapText="1"/>
    </xf>
    <xf numFmtId="0" fontId="55" fillId="2" borderId="12" xfId="2" applyFont="1" applyFill="1" applyBorder="1" applyAlignment="1" applyProtection="1">
      <alignment vertical="center" shrinkToFit="1"/>
      <protection locked="0"/>
    </xf>
    <xf numFmtId="0" fontId="55" fillId="2" borderId="9" xfId="2" applyFont="1" applyFill="1" applyBorder="1" applyAlignment="1" applyProtection="1">
      <alignment vertical="center" shrinkToFit="1"/>
      <protection locked="0"/>
    </xf>
    <xf numFmtId="0" fontId="55" fillId="2" borderId="117" xfId="2" applyFont="1" applyFill="1" applyBorder="1" applyAlignment="1" applyProtection="1">
      <alignment vertical="center" shrinkToFit="1"/>
      <protection locked="0"/>
    </xf>
    <xf numFmtId="0" fontId="58" fillId="9" borderId="81" xfId="2" applyFont="1" applyFill="1" applyBorder="1" applyAlignment="1">
      <alignment horizontal="center" vertical="center"/>
    </xf>
    <xf numFmtId="0" fontId="58" fillId="9" borderId="82" xfId="2" applyFont="1" applyFill="1" applyBorder="1" applyAlignment="1">
      <alignment horizontal="center" vertical="center"/>
    </xf>
    <xf numFmtId="0" fontId="0" fillId="2" borderId="31" xfId="0" applyFill="1" applyBorder="1" applyAlignment="1" applyProtection="1">
      <alignment horizontal="center" vertical="center"/>
    </xf>
  </cellXfs>
  <cellStyles count="9">
    <cellStyle name="桁区切り" xfId="1" builtinId="6"/>
    <cellStyle name="桁区切り 2" xfId="3" xr:uid="{E51E84BE-26A3-438B-9F9F-8DE4191D11FA}"/>
    <cellStyle name="標準" xfId="0" builtinId="0"/>
    <cellStyle name="標準 2 3" xfId="7" xr:uid="{B101246F-1EDD-4A90-9D21-C0024F2E508B}"/>
    <cellStyle name="標準 3" xfId="4" xr:uid="{CA80A316-AC26-443D-8FD7-15275F0A7F78}"/>
    <cellStyle name="標準 3 2" xfId="5" xr:uid="{DAE9E283-AB1B-4CDB-A99C-B6338E227401}"/>
    <cellStyle name="標準 4" xfId="8" xr:uid="{14186CA9-DBCB-41A9-B11D-F04860D1A56A}"/>
    <cellStyle name="標準 4 2" xfId="2" xr:uid="{779A6857-3F95-450B-AFA7-21CBB90FE4C2}"/>
    <cellStyle name="標準_賃金改善内訳表" xfId="6" xr:uid="{CF11B09F-E075-4563-A04D-47F1A5BF5301}"/>
  </cellStyles>
  <dxfs count="4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border diagonalUp="0" diagonalDown="0">
        <left/>
        <right/>
        <top style="hair">
          <color indexed="64"/>
        </top>
        <bottom style="hair">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colors>
    <mruColors>
      <color rgb="FFCEE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39F949FF-CD80-470B-A862-63CF051EFEC6}"/>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E1BBD123-8405-41CA-BBEA-63AF7704085E}"/>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a:t>
          </a:r>
          <a:r>
            <a:rPr kumimoji="1" lang="ja-JP" altLang="en-US" sz="1100" b="1"/>
            <a:t>例外として、①が②を下回った場合、以下に掲げる必要事項を記載した特別な事情に係る届出（「特別な事情に係る申出書」）をした場合は要件を満たすものとして取り扱うことができるとされています</a:t>
          </a:r>
          <a:r>
            <a:rPr kumimoji="1" lang="ja-JP" altLang="en-US" sz="1100"/>
            <a:t>。</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05BBF236-B543-470F-A306-45EE857439C0}"/>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AA9AA28D-189F-4459-9F22-1A3B90804DA8}"/>
            </a:ext>
          </a:extLst>
        </xdr:cNvPr>
        <xdr:cNvCxnSpPr/>
      </xdr:nvCxnSpPr>
      <xdr:spPr>
        <a:xfrm flipH="1">
          <a:off x="6749284" y="2469603"/>
          <a:ext cx="2822684"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293C9930-65C0-42B9-ABEF-CBB63C2C23AF}"/>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30</xdr:col>
      <xdr:colOff>113110</xdr:colOff>
      <xdr:row>9</xdr:row>
      <xdr:rowOff>248048</xdr:rowOff>
    </xdr:from>
    <xdr:ext cx="4762499" cy="1061640"/>
    <xdr:sp macro="" textlink="">
      <xdr:nvSpPr>
        <xdr:cNvPr id="2" name="テキスト ボックス 1">
          <a:extLst>
            <a:ext uri="{FF2B5EF4-FFF2-40B4-BE49-F238E27FC236}">
              <a16:creationId xmlns:a16="http://schemas.microsoft.com/office/drawing/2014/main" id="{878E8AB4-F332-4086-B9E1-3BD41342CF17}"/>
            </a:ext>
          </a:extLst>
        </xdr:cNvPr>
        <xdr:cNvSpPr txBox="1"/>
      </xdr:nvSpPr>
      <xdr:spPr>
        <a:xfrm>
          <a:off x="6889751" y="3046017"/>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178594</xdr:colOff>
      <xdr:row>9</xdr:row>
      <xdr:rowOff>307578</xdr:rowOff>
    </xdr:from>
    <xdr:to>
      <xdr:col>30</xdr:col>
      <xdr:colOff>119062</xdr:colOff>
      <xdr:row>11</xdr:row>
      <xdr:rowOff>198438</xdr:rowOff>
    </xdr:to>
    <xdr:cxnSp macro="">
      <xdr:nvCxnSpPr>
        <xdr:cNvPr id="3" name="直線矢印コネクタ 2">
          <a:extLst>
            <a:ext uri="{FF2B5EF4-FFF2-40B4-BE49-F238E27FC236}">
              <a16:creationId xmlns:a16="http://schemas.microsoft.com/office/drawing/2014/main" id="{54A63BC8-002E-4BEC-9422-636D1D80A4E4}"/>
            </a:ext>
          </a:extLst>
        </xdr:cNvPr>
        <xdr:cNvCxnSpPr/>
      </xdr:nvCxnSpPr>
      <xdr:spPr>
        <a:xfrm flipH="1" flipV="1">
          <a:off x="4216797" y="3105547"/>
          <a:ext cx="2678906" cy="4762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0C62D314-520B-4282-B4D2-79A6FF56AEA1}"/>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6621A3F3-ED0B-4DC7-9271-BB4ED8589446}"/>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3D3869F6-90C1-4782-BF97-834CBC30F780}"/>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66675</xdr:colOff>
      <xdr:row>0</xdr:row>
      <xdr:rowOff>57150</xdr:rowOff>
    </xdr:from>
    <xdr:ext cx="2300630" cy="800604"/>
    <xdr:sp macro="" textlink="">
      <xdr:nvSpPr>
        <xdr:cNvPr id="5" name="テキスト ボックス 4">
          <a:extLst>
            <a:ext uri="{FF2B5EF4-FFF2-40B4-BE49-F238E27FC236}">
              <a16:creationId xmlns:a16="http://schemas.microsoft.com/office/drawing/2014/main" id="{857A8565-2C13-48EA-A069-E9E416C56115}"/>
            </a:ext>
          </a:extLst>
        </xdr:cNvPr>
        <xdr:cNvSpPr txBox="1"/>
      </xdr:nvSpPr>
      <xdr:spPr>
        <a:xfrm>
          <a:off x="8601075" y="57150"/>
          <a:ext cx="2300630"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分園を設置している場合、本園分</a:t>
          </a:r>
          <a:endParaRPr kumimoji="1" lang="en-US" altLang="ja-JP" sz="1100"/>
        </a:p>
        <a:p>
          <a:r>
            <a:rPr kumimoji="1" lang="ja-JP" altLang="en-US" sz="1100"/>
            <a:t>のみ入力してください。</a:t>
          </a:r>
          <a:endParaRPr kumimoji="1" lang="en-US" altLang="ja-JP" sz="1100"/>
        </a:p>
        <a:p>
          <a:r>
            <a:rPr kumimoji="1" lang="ja-JP" altLang="en-US" sz="1100"/>
            <a:t>（分園は次のシートで入力）</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7349287C-8778-41F3-9094-B4140152DB48}"/>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25D372A7-FF87-49DA-A31B-B8AC08BC39C9}"/>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CE444F56-C224-42A2-8B61-6A3D614EC7DB}"/>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76200</xdr:colOff>
      <xdr:row>0</xdr:row>
      <xdr:rowOff>66675</xdr:rowOff>
    </xdr:from>
    <xdr:ext cx="2441694" cy="800604"/>
    <xdr:sp macro="" textlink="">
      <xdr:nvSpPr>
        <xdr:cNvPr id="5" name="テキスト ボックス 4">
          <a:extLst>
            <a:ext uri="{FF2B5EF4-FFF2-40B4-BE49-F238E27FC236}">
              <a16:creationId xmlns:a16="http://schemas.microsoft.com/office/drawing/2014/main" id="{6D5AF59D-E444-4686-AF69-61A4C13232FD}"/>
            </a:ext>
          </a:extLst>
        </xdr:cNvPr>
        <xdr:cNvSpPr txBox="1"/>
      </xdr:nvSpPr>
      <xdr:spPr>
        <a:xfrm>
          <a:off x="8610600" y="66675"/>
          <a:ext cx="2441694"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分園がない場合は記入は不要です。</a:t>
          </a:r>
          <a:endParaRPr kumimoji="1" lang="en-US" altLang="ja-JP" sz="1100"/>
        </a:p>
        <a:p>
          <a:r>
            <a:rPr kumimoji="1" lang="ja-JP" altLang="en-US" sz="1100"/>
            <a:t>（分園がある場合、分園の情報のみ</a:t>
          </a:r>
          <a:endParaRPr kumimoji="1" lang="en-US" altLang="ja-JP" sz="1100"/>
        </a:p>
        <a:p>
          <a:r>
            <a:rPr kumimoji="1" lang="ja-JP" altLang="en-US" sz="1100"/>
            <a:t>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224117</xdr:colOff>
      <xdr:row>0</xdr:row>
      <xdr:rowOff>145677</xdr:rowOff>
    </xdr:from>
    <xdr:ext cx="5020236" cy="1567417"/>
    <xdr:sp macro="" textlink="">
      <xdr:nvSpPr>
        <xdr:cNvPr id="2" name="テキスト ボックス 1">
          <a:extLst>
            <a:ext uri="{FF2B5EF4-FFF2-40B4-BE49-F238E27FC236}">
              <a16:creationId xmlns:a16="http://schemas.microsoft.com/office/drawing/2014/main" id="{38D2A192-BF56-48CA-B9B1-7B34936832CE}"/>
            </a:ext>
          </a:extLst>
        </xdr:cNvPr>
        <xdr:cNvSpPr txBox="1"/>
      </xdr:nvSpPr>
      <xdr:spPr>
        <a:xfrm>
          <a:off x="9513793" y="145677"/>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49</xdr:col>
      <xdr:colOff>66675</xdr:colOff>
      <xdr:row>46</xdr:row>
      <xdr:rowOff>152400</xdr:rowOff>
    </xdr:from>
    <xdr:to>
      <xdr:col>52</xdr:col>
      <xdr:colOff>352425</xdr:colOff>
      <xdr:row>53</xdr:row>
      <xdr:rowOff>19050</xdr:rowOff>
    </xdr:to>
    <xdr:sp macro="" textlink="">
      <xdr:nvSpPr>
        <xdr:cNvPr id="2" name="テキスト ボックス 1">
          <a:extLst>
            <a:ext uri="{FF2B5EF4-FFF2-40B4-BE49-F238E27FC236}">
              <a16:creationId xmlns:a16="http://schemas.microsoft.com/office/drawing/2014/main" id="{AF5C9900-805D-4D8B-B3DD-A42044A25D85}"/>
            </a:ext>
          </a:extLst>
        </xdr:cNvPr>
        <xdr:cNvSpPr txBox="1"/>
      </xdr:nvSpPr>
      <xdr:spPr>
        <a:xfrm>
          <a:off x="31613475" y="8382000"/>
          <a:ext cx="2343150"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対象職員全員を記入できない場合、子育て支援課にご連絡ください。</a:t>
          </a:r>
        </a:p>
      </xdr:txBody>
    </xdr:sp>
    <xdr:clientData/>
  </xdr:twoCellAnchor>
  <xdr:twoCellAnchor>
    <xdr:from>
      <xdr:col>49</xdr:col>
      <xdr:colOff>247649</xdr:colOff>
      <xdr:row>8</xdr:row>
      <xdr:rowOff>114300</xdr:rowOff>
    </xdr:from>
    <xdr:to>
      <xdr:col>57</xdr:col>
      <xdr:colOff>238125</xdr:colOff>
      <xdr:row>34</xdr:row>
      <xdr:rowOff>0</xdr:rowOff>
    </xdr:to>
    <xdr:sp macro="" textlink="">
      <xdr:nvSpPr>
        <xdr:cNvPr id="3" name="正方形/長方形 2">
          <a:extLst>
            <a:ext uri="{FF2B5EF4-FFF2-40B4-BE49-F238E27FC236}">
              <a16:creationId xmlns:a16="http://schemas.microsoft.com/office/drawing/2014/main" id="{315F0A7F-194B-E1F4-578E-5A9AC0D8AB5A}"/>
            </a:ext>
          </a:extLst>
        </xdr:cNvPr>
        <xdr:cNvSpPr/>
      </xdr:nvSpPr>
      <xdr:spPr>
        <a:xfrm>
          <a:off x="9229724" y="1733550"/>
          <a:ext cx="5476876" cy="40957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R7</a:t>
          </a:r>
          <a:r>
            <a:rPr kumimoji="1" lang="ja-JP" altLang="en-US" sz="1100"/>
            <a:t>年度処遇改善等加算の対象になっていた職員の勤続年数は、</a:t>
          </a:r>
          <a:r>
            <a:rPr kumimoji="1" lang="en-US" altLang="ja-JP" sz="1100"/>
            <a:t>R7</a:t>
          </a:r>
          <a:r>
            <a:rPr kumimoji="1" lang="ja-JP" altLang="en-US" sz="1100"/>
            <a:t>年度の勤続年数</a:t>
          </a:r>
          <a:r>
            <a:rPr kumimoji="1" lang="en-US" altLang="ja-JP" sz="1100"/>
            <a:t>+1</a:t>
          </a:r>
          <a:r>
            <a:rPr kumimoji="1" lang="ja-JP" altLang="en-US" sz="1100"/>
            <a:t>年です。昨年度の申請と年数の矛盾がないか、確認してください。</a:t>
          </a:r>
          <a:endParaRPr kumimoji="1" lang="en-US" altLang="ja-JP" sz="1100"/>
        </a:p>
        <a:p>
          <a:pPr algn="l"/>
          <a:endParaRPr kumimoji="1" lang="en-US" altLang="ja-JP" sz="1100"/>
        </a:p>
        <a:p>
          <a:pPr algn="l"/>
          <a:r>
            <a:rPr kumimoji="1" lang="ja-JP" altLang="en-US" sz="1100"/>
            <a:t>研修要件を修了している事の証明書類を整理し、保管してください。</a:t>
          </a:r>
          <a:endParaRPr kumimoji="1" lang="en-US" altLang="ja-JP" sz="1100"/>
        </a:p>
        <a:p>
          <a:pPr algn="l"/>
          <a:endParaRPr kumimoji="1" lang="en-US" altLang="ja-JP" sz="1100"/>
        </a:p>
        <a:p>
          <a:pPr algn="l"/>
          <a:r>
            <a:rPr kumimoji="1" lang="ja-JP" altLang="en-US" sz="1100"/>
            <a:t>・施設が独自に加配している職員も対象になります（</a:t>
          </a:r>
          <a:r>
            <a:rPr kumimoji="1" lang="en-US" altLang="ja-JP" sz="1100"/>
            <a:t>FAQ30</a:t>
          </a:r>
          <a:r>
            <a:rPr kumimoji="1" lang="ja-JP" altLang="en-US" sz="1100"/>
            <a:t>）。</a:t>
          </a:r>
          <a:endParaRPr kumimoji="1" lang="en-US" altLang="ja-JP" sz="1100"/>
        </a:p>
        <a:p>
          <a:pPr algn="l"/>
          <a:r>
            <a:rPr kumimoji="1" lang="ja-JP" altLang="en-US" sz="1100"/>
            <a:t>・派遣職員も対象になりますが、その場合、派遣元が賃金改善をすることが必要です（</a:t>
          </a:r>
          <a:r>
            <a:rPr kumimoji="1" lang="en-US" altLang="ja-JP" sz="1100"/>
            <a:t>FAQ31</a:t>
          </a:r>
          <a:r>
            <a:rPr kumimoji="1" lang="ja-JP" altLang="en-US" sz="1100"/>
            <a:t>）。</a:t>
          </a:r>
          <a:endParaRPr kumimoji="1" lang="en-US" altLang="ja-JP" sz="1100"/>
        </a:p>
        <a:p>
          <a:pPr algn="l"/>
          <a:r>
            <a:rPr kumimoji="1" lang="ja-JP" altLang="en-US" sz="1100"/>
            <a:t>・育児休業中の職員も対象になります（</a:t>
          </a:r>
          <a:r>
            <a:rPr kumimoji="1" lang="en-US" altLang="ja-JP" sz="1100"/>
            <a:t>FAQ32</a:t>
          </a:r>
          <a:r>
            <a:rPr kumimoji="1" lang="ja-JP" altLang="en-US" sz="1100"/>
            <a:t>）。</a:t>
          </a:r>
          <a:endParaRPr kumimoji="1" lang="en-US" altLang="ja-JP" sz="1100"/>
        </a:p>
        <a:p>
          <a:pPr algn="l"/>
          <a:r>
            <a:rPr kumimoji="1" lang="ja-JP" altLang="en-US" sz="1100"/>
            <a:t>　→給与が発生していない場合、代理の職員の発令等を行い、当該職 員に対して賃金改善を行うことが考えられます（</a:t>
          </a:r>
          <a:r>
            <a:rPr kumimoji="1" lang="en-US" altLang="ja-JP" sz="1100"/>
            <a:t>FAQ33</a:t>
          </a:r>
          <a:r>
            <a:rPr kumimoji="1" lang="ja-JP" altLang="en-US" sz="1100"/>
            <a:t>）。</a:t>
          </a:r>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59231</xdr:colOff>
      <xdr:row>2</xdr:row>
      <xdr:rowOff>239005</xdr:rowOff>
    </xdr:from>
    <xdr:ext cx="5020236" cy="864660"/>
    <xdr:sp macro="" textlink="">
      <xdr:nvSpPr>
        <xdr:cNvPr id="2" name="テキスト ボックス 1">
          <a:extLst>
            <a:ext uri="{FF2B5EF4-FFF2-40B4-BE49-F238E27FC236}">
              <a16:creationId xmlns:a16="http://schemas.microsoft.com/office/drawing/2014/main" id="{3F7EC4B1-6AB3-4FDA-A4AF-4F27A8E20B87}"/>
            </a:ext>
          </a:extLst>
        </xdr:cNvPr>
        <xdr:cNvSpPr txBox="1"/>
      </xdr:nvSpPr>
      <xdr:spPr>
        <a:xfrm>
          <a:off x="9720302" y="783291"/>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40</xdr:col>
      <xdr:colOff>85725</xdr:colOff>
      <xdr:row>14</xdr:row>
      <xdr:rowOff>28576</xdr:rowOff>
    </xdr:from>
    <xdr:ext cx="5372100" cy="857249"/>
    <xdr:sp macro="" textlink="">
      <xdr:nvSpPr>
        <xdr:cNvPr id="2" name="テキスト ボックス 1">
          <a:extLst>
            <a:ext uri="{FF2B5EF4-FFF2-40B4-BE49-F238E27FC236}">
              <a16:creationId xmlns:a16="http://schemas.microsoft.com/office/drawing/2014/main" id="{9A7C2D63-1147-4238-8E3A-28783DCCCFE2}"/>
            </a:ext>
          </a:extLst>
        </xdr:cNvPr>
        <xdr:cNvSpPr txBox="1"/>
      </xdr:nvSpPr>
      <xdr:spPr>
        <a:xfrm>
          <a:off x="8705850" y="3324226"/>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39</xdr:col>
      <xdr:colOff>422228</xdr:colOff>
      <xdr:row>37</xdr:row>
      <xdr:rowOff>105973</xdr:rowOff>
    </xdr:from>
    <xdr:ext cx="4448735" cy="264560"/>
    <xdr:sp macro="" textlink="">
      <xdr:nvSpPr>
        <xdr:cNvPr id="2" name="テキスト ボックス 1">
          <a:extLst>
            <a:ext uri="{FF2B5EF4-FFF2-40B4-BE49-F238E27FC236}">
              <a16:creationId xmlns:a16="http://schemas.microsoft.com/office/drawing/2014/main" id="{3D7E9DFA-17E1-4C38-95CD-B3CBA6B51C6D}"/>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201083</xdr:rowOff>
    </xdr:from>
    <xdr:ext cx="4762499" cy="3184829"/>
    <xdr:sp macro="" textlink="">
      <xdr:nvSpPr>
        <xdr:cNvPr id="3" name="テキスト ボックス 2">
          <a:extLst>
            <a:ext uri="{FF2B5EF4-FFF2-40B4-BE49-F238E27FC236}">
              <a16:creationId xmlns:a16="http://schemas.microsoft.com/office/drawing/2014/main" id="{0D260D80-27A1-4C02-8942-2CC4993E50DA}"/>
            </a:ext>
          </a:extLst>
        </xdr:cNvPr>
        <xdr:cNvSpPr txBox="1"/>
      </xdr:nvSpPr>
      <xdr:spPr>
        <a:xfrm>
          <a:off x="9599083" y="1566333"/>
          <a:ext cx="4762499" cy="318482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13</xdr:row>
      <xdr:rowOff>190500</xdr:rowOff>
    </xdr:from>
    <xdr:to>
      <xdr:col>42</xdr:col>
      <xdr:colOff>137583</xdr:colOff>
      <xdr:row>13</xdr:row>
      <xdr:rowOff>201083</xdr:rowOff>
    </xdr:to>
    <xdr:cxnSp macro="">
      <xdr:nvCxnSpPr>
        <xdr:cNvPr id="4" name="直線矢印コネクタ 3">
          <a:extLst>
            <a:ext uri="{FF2B5EF4-FFF2-40B4-BE49-F238E27FC236}">
              <a16:creationId xmlns:a16="http://schemas.microsoft.com/office/drawing/2014/main" id="{F3BBBEBC-4E41-433B-B7B9-A976F11660D1}"/>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69274</xdr:colOff>
      <xdr:row>75</xdr:row>
      <xdr:rowOff>86590</xdr:rowOff>
    </xdr:from>
    <xdr:ext cx="4762499" cy="1471027"/>
    <xdr:sp macro="" textlink="">
      <xdr:nvSpPr>
        <xdr:cNvPr id="2" name="テキスト ボックス 1">
          <a:extLst>
            <a:ext uri="{FF2B5EF4-FFF2-40B4-BE49-F238E27FC236}">
              <a16:creationId xmlns:a16="http://schemas.microsoft.com/office/drawing/2014/main" id="{1C1BC4AA-7844-4BDE-89BC-4D14B1B8B517}"/>
            </a:ext>
          </a:extLst>
        </xdr:cNvPr>
        <xdr:cNvSpPr txBox="1"/>
      </xdr:nvSpPr>
      <xdr:spPr>
        <a:xfrm>
          <a:off x="11813039" y="2900897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1368136</xdr:colOff>
      <xdr:row>60</xdr:row>
      <xdr:rowOff>381000</xdr:rowOff>
    </xdr:from>
    <xdr:to>
      <xdr:col>13</xdr:col>
      <xdr:colOff>311729</xdr:colOff>
      <xdr:row>75</xdr:row>
      <xdr:rowOff>63500</xdr:rowOff>
    </xdr:to>
    <xdr:cxnSp macro="">
      <xdr:nvCxnSpPr>
        <xdr:cNvPr id="3" name="直線矢印コネクタ 2">
          <a:extLst>
            <a:ext uri="{FF2B5EF4-FFF2-40B4-BE49-F238E27FC236}">
              <a16:creationId xmlns:a16="http://schemas.microsoft.com/office/drawing/2014/main" id="{DE78817B-30A4-4639-B7F6-6B22A0962533}"/>
            </a:ext>
          </a:extLst>
        </xdr:cNvPr>
        <xdr:cNvCxnSpPr/>
      </xdr:nvCxnSpPr>
      <xdr:spPr>
        <a:xfrm flipH="1" flipV="1">
          <a:off x="9854045" y="24851591"/>
          <a:ext cx="2199411" cy="408131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173183</xdr:colOff>
      <xdr:row>75</xdr:row>
      <xdr:rowOff>83534</xdr:rowOff>
    </xdr:from>
    <xdr:ext cx="4762499" cy="3098937"/>
    <xdr:sp macro="" textlink="">
      <xdr:nvSpPr>
        <xdr:cNvPr id="5" name="テキスト ボックス 4">
          <a:extLst>
            <a:ext uri="{FF2B5EF4-FFF2-40B4-BE49-F238E27FC236}">
              <a16:creationId xmlns:a16="http://schemas.microsoft.com/office/drawing/2014/main" id="{9D43BF81-A0C4-4F4A-985F-FBBF25FD9977}"/>
            </a:ext>
          </a:extLst>
        </xdr:cNvPr>
        <xdr:cNvSpPr txBox="1"/>
      </xdr:nvSpPr>
      <xdr:spPr>
        <a:xfrm>
          <a:off x="16791507" y="2900591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r>
            <a:rPr lang="ja-JP" altLang="en-US" sz="1200"/>
            <a:t>及び法定福利費等の事業主負担分の総額の合計額</a:t>
          </a:r>
          <a:r>
            <a:rPr kumimoji="1" lang="ja-JP" altLang="en-US" sz="1200"/>
            <a:t>」</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1411941</xdr:colOff>
      <xdr:row>60</xdr:row>
      <xdr:rowOff>403412</xdr:rowOff>
    </xdr:from>
    <xdr:to>
      <xdr:col>17</xdr:col>
      <xdr:colOff>415638</xdr:colOff>
      <xdr:row>75</xdr:row>
      <xdr:rowOff>60444</xdr:rowOff>
    </xdr:to>
    <xdr:cxnSp macro="">
      <xdr:nvCxnSpPr>
        <xdr:cNvPr id="6" name="直線矢印コネクタ 5">
          <a:extLst>
            <a:ext uri="{FF2B5EF4-FFF2-40B4-BE49-F238E27FC236}">
              <a16:creationId xmlns:a16="http://schemas.microsoft.com/office/drawing/2014/main" id="{F9C6D7C7-476F-408F-B6C3-BAD6F3499374}"/>
            </a:ext>
          </a:extLst>
        </xdr:cNvPr>
        <xdr:cNvCxnSpPr/>
      </xdr:nvCxnSpPr>
      <xdr:spPr>
        <a:xfrm flipH="1" flipV="1">
          <a:off x="11530853" y="24888265"/>
          <a:ext cx="5503109" cy="4094561"/>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08C3A8-34B9-4211-804D-3A097AC4324C}" name="単価" displayName="単価" ref="F2:Z95" totalsRowShown="0" headerRowDxfId="48" dataDxfId="47" tableBorderDxfId="46" dataCellStyle="標準 4 2">
  <autoFilter ref="F2:Z95" xr:uid="{E508C3A8-34B9-4211-804D-3A097AC4324C}"/>
  <tableColumns count="21">
    <tableColumn id="1" xr3:uid="{C408F9E4-3464-4272-A881-9147C28268EE}" name="列1" dataDxfId="45">
      <calculatedColumnFormula>D3&amp;E3</calculatedColumnFormula>
    </tableColumn>
    <tableColumn id="4" xr3:uid="{CB4D0D97-6EF4-45C0-9C05-B92C50FDA9BB}" name="列2" dataDxfId="44" dataCellStyle="標準 4 2"/>
    <tableColumn id="5" xr3:uid="{A67669F5-04C5-42DD-BA10-4ADBC004EC9B}" name="列3" dataDxfId="43" dataCellStyle="標準 4 2"/>
    <tableColumn id="6" xr3:uid="{C2B67D2E-1F02-4AF7-A23D-DCCBD26D5F61}" name="列4" dataDxfId="42" dataCellStyle="標準 4 2"/>
    <tableColumn id="7" xr3:uid="{B523FEE2-9644-48E0-9644-3442573F3ECC}" name="列5" dataDxfId="41" dataCellStyle="標準 4 2"/>
    <tableColumn id="9" xr3:uid="{5C3AD36B-E2D5-4EBE-A4FC-EFF1D1DC6E30}" name="列6" dataDxfId="40" dataCellStyle="標準 4 2"/>
    <tableColumn id="10" xr3:uid="{F774575E-B51D-4765-B787-228BBDB5204A}" name="列7" dataDxfId="39" dataCellStyle="標準 4 2"/>
    <tableColumn id="12" xr3:uid="{61617913-A5DC-41C0-8D5C-4A6397E8D1AD}" name="列8" dataDxfId="38" dataCellStyle="標準 4 2"/>
    <tableColumn id="13" xr3:uid="{667BEC5F-766D-48BA-919E-80DD6FA1F170}" name="列9" dataDxfId="37" dataCellStyle="標準 4 2"/>
    <tableColumn id="15" xr3:uid="{43B31683-75CA-494F-B151-E56AFB716100}" name="列10" dataDxfId="36" dataCellStyle="標準 4 2"/>
    <tableColumn id="16" xr3:uid="{64589AC2-CB1C-41A9-8DAD-D81EC1E0B52C}" name="列11" dataDxfId="35" dataCellStyle="標準 4 2"/>
    <tableColumn id="18" xr3:uid="{CCA1A597-C437-41C4-B0C9-1CEED110D654}" name="列12" dataDxfId="34" dataCellStyle="標準 4 2"/>
    <tableColumn id="19" xr3:uid="{4B3864CE-1FDC-4B69-A2F9-A93CB61E73B3}" name="列13" dataDxfId="33" dataCellStyle="標準 4 2"/>
    <tableColumn id="23" xr3:uid="{370768CB-7F34-4354-9997-525D944A627C}" name="列14" dataDxfId="32" dataCellStyle="標準 4 2"/>
    <tableColumn id="24" xr3:uid="{E80B96AA-6F2B-4269-937B-B7BFCEFBBD62}" name="列15" dataDxfId="31" dataCellStyle="標準 4 2"/>
    <tableColumn id="27" xr3:uid="{0F623ED3-4600-43AA-91DE-B1FEF5849472}" name="列16" dataDxfId="30" dataCellStyle="標準 4 2"/>
    <tableColumn id="28" xr3:uid="{6653021C-8D99-48CC-8AFF-CD711F3B85D1}" name="列17" dataDxfId="29" dataCellStyle="標準 4 2"/>
    <tableColumn id="29" xr3:uid="{03692F3B-9137-4653-AF55-5C1E049A79E1}" name="列18" dataDxfId="28" dataCellStyle="標準 4 2"/>
    <tableColumn id="30" xr3:uid="{A9BDA141-2AED-4E0E-8D6E-584F6D0C527F}" name="列19" dataDxfId="27" dataCellStyle="標準 4 2"/>
    <tableColumn id="31" xr3:uid="{6A012E55-77D1-492C-B114-CAE9B467997A}" name="列20" dataDxfId="26" dataCellStyle="標準 4 2"/>
    <tableColumn id="32" xr3:uid="{2C1A8174-7DE5-45AA-8407-A7D9F4A2F7E4}" name="列21" dataDxfId="25"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D12FD1-1914-442F-AD85-7E980B18D988}" name="休日保育" displayName="休日保育" ref="AB2:AE22" totalsRowShown="0" headerRowDxfId="24" dataDxfId="23" tableBorderDxfId="22" dataCellStyle="標準 4 2">
  <autoFilter ref="AB2:AE22" xr:uid="{A8D12FD1-1914-442F-AD85-7E980B18D988}"/>
  <tableColumns count="4">
    <tableColumn id="5" xr3:uid="{AC8CA3C6-7EC9-4979-83DA-D91A1D9FB30C}" name="列1" dataDxfId="21" dataCellStyle="標準 4 2"/>
    <tableColumn id="1" xr3:uid="{B0F15110-7963-4BD6-BFD1-864E79A41071}" name="列2" dataDxfId="20" dataCellStyle="標準 4 2"/>
    <tableColumn id="3" xr3:uid="{2F6C2493-0D53-47D3-992E-E386CA6541B2}" name="列3" dataDxfId="19" dataCellStyle="標準 4 2"/>
    <tableColumn id="4" xr3:uid="{6E776BE5-B16A-4BF0-8FDE-AF64D93979D8}" name="列4" dataDxfId="18" dataCellStyle="標準 4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27CBA28-2C52-4154-A047-DA8B781D5966}" name="療育支援" displayName="療育支援" ref="AH2:AK10" totalsRowShown="0" headerRowDxfId="17" tableBorderDxfId="16">
  <autoFilter ref="AH2:AK10" xr:uid="{927CBA28-2C52-4154-A047-DA8B781D5966}"/>
  <tableColumns count="4">
    <tableColumn id="1" xr3:uid="{624F0F48-274D-405F-99C4-3C65C43DA3E5}" name="列1" dataDxfId="15" dataCellStyle="標準 4 2"/>
    <tableColumn id="2" xr3:uid="{438D7950-B0EF-40F9-9336-6E7556615B3D}" name="列2"/>
    <tableColumn id="3" xr3:uid="{85B866B6-BAD9-4C5C-B9B3-4F9FD6CE2146}" name="列3"/>
    <tableColumn id="4" xr3:uid="{91252E84-3AC3-4D39-9828-4997BE4B40D2}" name="列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BAC4CF-E1A2-40A3-8674-0FE50B44C2E0}" name="栄養管理" displayName="栄養管理" ref="AN2:AQ11" totalsRowShown="0" headerRowDxfId="14" dataDxfId="13" tableBorderDxfId="12" dataCellStyle="標準 4 2">
  <autoFilter ref="AN2:AQ11" xr:uid="{CFBAC4CF-E1A2-40A3-8674-0FE50B44C2E0}"/>
  <tableColumns count="4">
    <tableColumn id="1" xr3:uid="{A31E209D-18A1-44B4-9B5C-BC429211644B}" name="列1" dataDxfId="11" dataCellStyle="標準 4 2"/>
    <tableColumn id="2" xr3:uid="{7FCC4DCA-DA26-450B-9F25-E6E269AECCF3}" name="列2" dataDxfId="10" dataCellStyle="標準 4 2"/>
    <tableColumn id="3" xr3:uid="{1715DBD6-A7AA-4F14-95A4-7B3023786016}" name="列3" dataDxfId="9" dataCellStyle="標準 4 2"/>
    <tableColumn id="4" xr3:uid="{1B1927EB-841B-4C7E-B0A5-213A602F929F}" name="列4" dataDxfId="8"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7.bin"/><Relationship Id="rId5" Type="http://schemas.openxmlformats.org/officeDocument/2006/relationships/table" Target="../tables/table4.xml"/><Relationship Id="rId4" Type="http://schemas.openxmlformats.org/officeDocument/2006/relationships/table" Target="../tables/table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9926-61BD-4AB2-90B8-BE461A74C54D}">
  <sheetPr>
    <pageSetUpPr fitToPage="1"/>
  </sheetPr>
  <dimension ref="A1:I46"/>
  <sheetViews>
    <sheetView view="pageBreakPreview" zoomScale="145" zoomScaleNormal="85" zoomScaleSheetLayoutView="145" workbookViewId="0">
      <selection activeCell="G9" sqref="G9"/>
    </sheetView>
  </sheetViews>
  <sheetFormatPr defaultColWidth="9" defaultRowHeight="16.5"/>
  <cols>
    <col min="1" max="1" width="3.5" style="408" customWidth="1"/>
    <col min="2" max="2" width="3.25" style="408" customWidth="1"/>
    <col min="3" max="3" width="10.25" style="408" customWidth="1"/>
    <col min="4" max="4" width="39.5" style="408" customWidth="1"/>
    <col min="5" max="7" width="9" style="408"/>
    <col min="8" max="8" width="17.375" style="408" customWidth="1"/>
    <col min="9" max="9" width="21.375" style="408" bestFit="1" customWidth="1"/>
    <col min="10" max="16384" width="9" style="408"/>
  </cols>
  <sheetData>
    <row r="1" spans="1:5">
      <c r="A1" s="408" t="s">
        <v>318</v>
      </c>
    </row>
    <row r="2" spans="1:5" ht="17.25" thickBot="1">
      <c r="B2" s="408" t="s">
        <v>709</v>
      </c>
    </row>
    <row r="3" spans="1:5" ht="17.25" thickBot="1">
      <c r="B3" s="724" t="s">
        <v>317</v>
      </c>
      <c r="C3" s="725"/>
      <c r="D3" s="726"/>
    </row>
    <row r="4" spans="1:5" ht="17.25" thickBot="1">
      <c r="B4" s="418" t="s">
        <v>316</v>
      </c>
      <c r="C4" s="417"/>
      <c r="D4" s="608"/>
    </row>
    <row r="5" spans="1:5" ht="17.25" thickBot="1">
      <c r="B5" s="418" t="s">
        <v>315</v>
      </c>
      <c r="C5" s="417"/>
      <c r="D5" s="607"/>
    </row>
    <row r="7" spans="1:5">
      <c r="B7" s="408" t="s">
        <v>313</v>
      </c>
    </row>
    <row r="8" spans="1:5" ht="17.25" thickBot="1">
      <c r="C8" s="408" t="s">
        <v>312</v>
      </c>
    </row>
    <row r="9" spans="1:5" ht="17.25" thickBot="1">
      <c r="D9" s="607"/>
    </row>
    <row r="10" spans="1:5" ht="17.25" thickBot="1">
      <c r="C10" s="408" t="s">
        <v>311</v>
      </c>
    </row>
    <row r="11" spans="1:5" ht="17.25" thickBot="1">
      <c r="D11" s="607"/>
    </row>
    <row r="12" spans="1:5" ht="17.25" thickBot="1">
      <c r="C12" s="408" t="s">
        <v>310</v>
      </c>
    </row>
    <row r="13" spans="1:5" ht="17.25" thickBot="1">
      <c r="D13" s="607"/>
    </row>
    <row r="14" spans="1:5" ht="17.25" thickBot="1">
      <c r="C14" s="408" t="s">
        <v>309</v>
      </c>
    </row>
    <row r="15" spans="1:5" ht="17.25" thickBot="1">
      <c r="D15" s="607"/>
      <c r="E15" s="408" t="str">
        <f>IF(D13='【リスト】 (2)'!$B$3,"←記入は不要です","")</f>
        <v/>
      </c>
    </row>
    <row r="16" spans="1:5" ht="17.25" thickBot="1">
      <c r="C16" s="408" t="s">
        <v>308</v>
      </c>
    </row>
    <row r="17" spans="2:5" ht="17.25" thickBot="1">
      <c r="D17" s="607"/>
    </row>
    <row r="18" spans="2:5" ht="17.25" thickBot="1">
      <c r="C18" s="408" t="s">
        <v>307</v>
      </c>
    </row>
    <row r="19" spans="2:5" ht="17.25" thickBot="1">
      <c r="D19" s="607"/>
      <c r="E19" s="408" t="str">
        <f>IF(D17='【リスト】 (2)'!$B$3,"←記入は不要です","")</f>
        <v/>
      </c>
    </row>
    <row r="21" spans="2:5" ht="17.25" thickBot="1">
      <c r="B21" s="408" t="s">
        <v>306</v>
      </c>
    </row>
    <row r="22" spans="2:5" ht="17.25" thickBot="1">
      <c r="B22" s="418" t="s">
        <v>118</v>
      </c>
      <c r="C22" s="417"/>
      <c r="D22" s="607"/>
    </row>
    <row r="23" spans="2:5" ht="17.25" thickBot="1">
      <c r="B23" s="418" t="s">
        <v>119</v>
      </c>
      <c r="C23" s="417"/>
      <c r="D23" s="607"/>
    </row>
    <row r="24" spans="2:5" ht="17.25" thickBot="1">
      <c r="B24" s="418" t="s">
        <v>305</v>
      </c>
      <c r="C24" s="417"/>
      <c r="D24" s="607"/>
    </row>
    <row r="26" spans="2:5" ht="17.25" thickBot="1">
      <c r="B26" s="408" t="s">
        <v>303</v>
      </c>
    </row>
    <row r="27" spans="2:5" ht="17.25" thickBot="1">
      <c r="D27" s="609" t="s">
        <v>302</v>
      </c>
    </row>
    <row r="28" spans="2:5">
      <c r="D28" s="416" t="str">
        <f>IF(D27='【リスト】 (2)'!$D$3,"「該当する」は例外的な取扱いです。本当に該当するか再度ご確認ください","")</f>
        <v/>
      </c>
    </row>
    <row r="29" spans="2:5">
      <c r="B29" s="408" t="s">
        <v>301</v>
      </c>
      <c r="D29" s="416"/>
    </row>
    <row r="30" spans="2:5" ht="17.25" thickBot="1">
      <c r="C30" s="408" t="s">
        <v>617</v>
      </c>
    </row>
    <row r="31" spans="2:5" ht="17.25" thickBot="1">
      <c r="D31" s="610" t="s">
        <v>300</v>
      </c>
      <c r="E31" s="408" t="str">
        <f>IF(D23='【リスト】 (2)'!$C$3,"←記入は不要です","")</f>
        <v/>
      </c>
    </row>
    <row r="33" spans="2:9" ht="20.25" thickBot="1">
      <c r="B33" s="415" t="str">
        <f>IF(AND(D4&lt;&gt;"",D5&lt;&gt;"",D9&lt;&gt;"",OR(AND(D13='【リスト】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413" t="s">
        <v>341</v>
      </c>
      <c r="D34" s="412"/>
      <c r="E34" s="412"/>
      <c r="F34" s="411"/>
      <c r="G34" s="410"/>
      <c r="H34" s="409" t="str">
        <f>IF($B$33='【リスト】 (2)'!$F$3,"-",IF(OR(D23='【リスト】 (2)'!$C$2,D24='【リスト】 (2)'!$C$2),"●",""))</f>
        <v>-</v>
      </c>
      <c r="I34" s="414"/>
    </row>
    <row r="35" spans="2:9" customFormat="1" ht="36" customHeight="1" thickBot="1">
      <c r="C35" s="413" t="s">
        <v>339</v>
      </c>
      <c r="D35" s="412"/>
      <c r="E35" s="412"/>
      <c r="F35" s="411"/>
      <c r="G35" s="410"/>
      <c r="H35" s="409" t="str">
        <f>IF($B$33='【リスト】 (2)'!$F$3,"-",IF(OR(D22='【リスト】 (2)'!$C$2,D23='【リスト】 (2)'!$C$2),"●",""))</f>
        <v>-</v>
      </c>
      <c r="I35" s="414"/>
    </row>
    <row r="36" spans="2:9" customFormat="1" ht="36" customHeight="1" thickBot="1">
      <c r="C36" s="413" t="s">
        <v>340</v>
      </c>
      <c r="D36" s="412"/>
      <c r="E36" s="412"/>
      <c r="F36" s="411"/>
      <c r="G36" s="410"/>
      <c r="H36" s="409" t="str">
        <f>IF($B$33='【リスト】 (2)'!$F$3,"-",IF(D24='【リスト】 (2)'!$C$2,"●",""))</f>
        <v>-</v>
      </c>
      <c r="I36" s="414"/>
    </row>
    <row r="37" spans="2:9" customFormat="1" ht="36" customHeight="1" thickBot="1">
      <c r="C37" s="413" t="s">
        <v>611</v>
      </c>
      <c r="D37" s="412"/>
      <c r="E37" s="412"/>
      <c r="F37" s="411"/>
      <c r="G37" s="410"/>
      <c r="H37" s="409" t="str">
        <f>IF($B$33='【リスト】 (2)'!$F$3,"-",IF(OR(D22='【リスト】 (2)'!$C$2,D23='【リスト】 (2)'!$C$2,D24='【リスト】 (2)'!$C$2),"●",""))</f>
        <v>-</v>
      </c>
    </row>
    <row r="38" spans="2:9" customFormat="1" ht="36" customHeight="1" thickBot="1">
      <c r="C38" s="413" t="s">
        <v>612</v>
      </c>
      <c r="D38" s="412"/>
      <c r="E38" s="412"/>
      <c r="F38" s="411"/>
      <c r="G38" s="410"/>
      <c r="H38" s="409" t="str">
        <f>IF($B$33='【リスト】 (2)'!$F$3,"-",IF(OR(D22='【リスト】 (2)'!$C$3,D24='【リスト】 (2)'!$C$2),"",IF(D11&lt;&gt;'【リスト】 (2)'!$B$2,"●","")))</f>
        <v>-</v>
      </c>
    </row>
    <row r="39" spans="2:9" customFormat="1" ht="36" customHeight="1" thickBot="1">
      <c r="C39" s="413" t="s">
        <v>631</v>
      </c>
      <c r="D39" s="412"/>
      <c r="E39" s="412"/>
      <c r="F39" s="411"/>
      <c r="G39" s="410"/>
      <c r="H39" s="409" t="str">
        <f>IF($B$33='【リスト】 (2)'!$F$3,"-",IF(H38="●","●",""))</f>
        <v>-</v>
      </c>
    </row>
    <row r="40" spans="2:9" customFormat="1" ht="36" customHeight="1" thickBot="1">
      <c r="C40" s="413" t="s">
        <v>613</v>
      </c>
      <c r="D40" s="412"/>
      <c r="E40" s="412"/>
      <c r="F40" s="411"/>
      <c r="G40" s="410"/>
      <c r="H40" s="409" t="str">
        <f>IF($B$33='【リスト】 (2)'!$F$3,"-",IF(D24='【リスト】 (2)'!$C$3,"","●"))</f>
        <v>-</v>
      </c>
    </row>
    <row r="41" spans="2:9" customFormat="1" ht="36" customHeight="1" thickBot="1">
      <c r="C41" s="413" t="s">
        <v>614</v>
      </c>
      <c r="D41" s="412"/>
      <c r="E41" s="412"/>
      <c r="F41" s="411"/>
      <c r="G41" s="410"/>
      <c r="H41" s="409" t="str">
        <f>IF($B$33='【リスト】 (2)'!$F$3,"-",IF(AND(D23='【リスト】 (2)'!$C$3,D24='【リスト】 (2)'!$C$3),"",
IF(AND(D23='【リスト】 (2)'!$C$2,OR(D13&lt;&gt;'【リスト】 (2)'!$B$2,D15&lt;&gt;'【リスト】 (2)'!$B$2)),"●",
IF(AND(D24='【リスト】 (2)'!$C$2,OR(D17&lt;&gt;'【リスト】 (2)'!$B$2,D19&lt;&gt;'【リスト】 (2)'!$B$2)),"●",""))))</f>
        <v>-</v>
      </c>
    </row>
    <row r="42" spans="2:9" customFormat="1" ht="36" customHeight="1" thickBot="1">
      <c r="C42" s="413" t="s">
        <v>615</v>
      </c>
      <c r="D42" s="412"/>
      <c r="E42" s="412"/>
      <c r="F42" s="411"/>
      <c r="G42" s="410"/>
      <c r="H42" s="409" t="str">
        <f>IF($B$33='【リスト】 (2)'!$F$3,"-",IF(H41="●","●",""))</f>
        <v>-</v>
      </c>
    </row>
    <row r="43" spans="2:9" customFormat="1" ht="36" customHeight="1" thickBot="1">
      <c r="C43" s="413" t="s">
        <v>616</v>
      </c>
      <c r="D43" s="412"/>
      <c r="E43" s="412"/>
      <c r="F43" s="411"/>
      <c r="G43" s="410"/>
      <c r="H43" s="409" t="str">
        <f>IF($B$33='【リスト】 (2)'!$F$3,"-",IF(AND(D31='【リスト】 (2)'!$E$3,H42="●"),"●",""))</f>
        <v>-</v>
      </c>
    </row>
    <row r="44" spans="2:9" customFormat="1" ht="36" customHeight="1" thickBot="1">
      <c r="C44" s="413" t="s">
        <v>618</v>
      </c>
      <c r="D44" s="412"/>
      <c r="E44" s="412"/>
      <c r="F44" s="411"/>
      <c r="G44" s="410"/>
      <c r="H44" s="409" t="str">
        <f>IF($B$33='【リスト】 (2)'!$F$3,"-",IF(AND(OR(D23='【リスト】 (2)'!$C$2,D24='【リスト】 (2)'!$C$2),H41="",H42="",H43=""),"●",""))</f>
        <v>-</v>
      </c>
    </row>
    <row r="45" spans="2:9" customFormat="1" ht="36" customHeight="1" thickBot="1">
      <c r="C45" s="413" t="s">
        <v>619</v>
      </c>
      <c r="D45" s="412"/>
      <c r="E45" s="412"/>
      <c r="F45" s="411"/>
      <c r="G45" s="410"/>
      <c r="H45" s="409" t="str">
        <f>IF($B$33='【リスト】 (2)'!$F$3,"-",IF(D27='【リスト】 (2)'!$D$3,"●",""))</f>
        <v>-</v>
      </c>
    </row>
    <row r="46" spans="2:9" ht="20.25" thickBot="1">
      <c r="C46" s="791" t="s">
        <v>697</v>
      </c>
      <c r="D46" s="792"/>
      <c r="E46" s="792"/>
      <c r="F46" s="792"/>
      <c r="G46" s="792"/>
      <c r="H46" s="793" t="s">
        <v>698</v>
      </c>
    </row>
  </sheetData>
  <phoneticPr fontId="4"/>
  <conditionalFormatting sqref="D31">
    <cfRule type="expression" dxfId="7" priority="1">
      <formula>E31&lt;&gt;""</formula>
    </cfRule>
  </conditionalFormatting>
  <dataValidations count="1">
    <dataValidation type="whole" allowBlank="1" showInputMessage="1" showErrorMessage="1" sqref="D3" xr:uid="{20251130-83A0-40B2-BC44-5ACFF8C76E68}">
      <formula1>1000</formula1>
      <formula2>9999</formula2>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8D47103D-305A-4606-ADFF-4B6E18056034}">
          <x14:formula1>
            <xm:f>'【リスト】 (2)'!$E$2:$E$3</xm:f>
          </x14:formula1>
          <xm:sqref>D31</xm:sqref>
        </x14:dataValidation>
        <x14:dataValidation type="list" allowBlank="1" showInputMessage="1" showErrorMessage="1" xr:uid="{F1FFD480-F6CC-4CE0-BAE0-8837C5F96704}">
          <x14:formula1>
            <xm:f>'【リスト】 (2)'!$D$2:$D$3</xm:f>
          </x14:formula1>
          <xm:sqref>D27</xm:sqref>
        </x14:dataValidation>
        <x14:dataValidation type="list" allowBlank="1" showInputMessage="1" showErrorMessage="1" xr:uid="{41C7555F-EA9D-47BA-8BC1-877EABBCE5D9}">
          <x14:formula1>
            <xm:f>'【リスト】 (2)'!$C$2:$C$3</xm:f>
          </x14:formula1>
          <xm:sqref>D22:D24</xm:sqref>
        </x14:dataValidation>
        <x14:dataValidation type="list" allowBlank="1" showInputMessage="1" showErrorMessage="1" xr:uid="{E1A1826F-DABB-45C6-9CC0-DC7032C68604}">
          <x14:formula1>
            <xm:f>'【リスト】 (2)'!$B$2:$B$3</xm:f>
          </x14:formula1>
          <xm:sqref>D9 D17 D11 D13 D15 D19</xm:sqref>
        </x14:dataValidation>
        <x14:dataValidation type="list" allowBlank="1" showInputMessage="1" showErrorMessage="1" xr:uid="{18FE4D22-E68C-491D-84CE-256F9E039D67}">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5A68F-110B-4697-B4BE-97980E73F69B}">
  <sheetPr>
    <pageSetUpPr fitToPage="1"/>
  </sheetPr>
  <dimension ref="A1:AN111"/>
  <sheetViews>
    <sheetView showGridLines="0" view="pageBreakPreview" topLeftCell="A85" zoomScale="85" zoomScaleNormal="100" zoomScaleSheetLayoutView="85" workbookViewId="0">
      <selection activeCell="AA93" sqref="AA93:AF93"/>
    </sheetView>
  </sheetViews>
  <sheetFormatPr defaultColWidth="9" defaultRowHeight="18" customHeight="1"/>
  <cols>
    <col min="1" max="1" width="1.375" style="420" customWidth="1"/>
    <col min="2" max="23" width="3" style="420" customWidth="1"/>
    <col min="24" max="24" width="3.875" style="420" customWidth="1"/>
    <col min="25" max="33" width="3" style="420" customWidth="1"/>
    <col min="34" max="34" width="1.375" style="420" customWidth="1"/>
    <col min="35" max="36" width="3.375" style="420" customWidth="1"/>
    <col min="37" max="37" width="3.375" style="420" hidden="1" customWidth="1"/>
    <col min="38" max="38" width="7.5" style="420" hidden="1" customWidth="1"/>
    <col min="39" max="52" width="3.375" style="420" customWidth="1"/>
    <col min="53" max="16384" width="9" style="420"/>
  </cols>
  <sheetData>
    <row r="1" spans="2:40" ht="12.75" customHeight="1">
      <c r="R1" s="493"/>
      <c r="AK1" s="420" t="s">
        <v>452</v>
      </c>
      <c r="AL1" s="420" t="s">
        <v>451</v>
      </c>
    </row>
    <row r="2" spans="2:40" ht="18" customHeight="1">
      <c r="B2" s="459" t="s">
        <v>450</v>
      </c>
      <c r="AL2" s="420" t="s">
        <v>449</v>
      </c>
    </row>
    <row r="3" spans="2:40" ht="18" customHeight="1">
      <c r="B3" s="1376" t="str">
        <f>様式1!$AQ$1&amp;様式1!$AQ$2&amp;"年度加算算定対象人数等認定申請書（区分３（質の向上分））"</f>
        <v>令和８年度加算算定対象人数等認定申請書（区分３（質の向上分））</v>
      </c>
      <c r="C3" s="1376"/>
      <c r="D3" s="1376"/>
      <c r="E3" s="1376"/>
      <c r="F3" s="1376"/>
      <c r="G3" s="1376"/>
      <c r="H3" s="1376"/>
      <c r="I3" s="1376"/>
      <c r="J3" s="1376"/>
      <c r="K3" s="1376"/>
      <c r="L3" s="1376"/>
      <c r="M3" s="1376"/>
      <c r="N3" s="1376"/>
      <c r="O3" s="1376"/>
      <c r="P3" s="1376"/>
      <c r="Q3" s="1376"/>
      <c r="R3" s="1376"/>
      <c r="S3" s="1376"/>
      <c r="T3" s="1376"/>
      <c r="U3" s="1376"/>
      <c r="V3" s="1376"/>
      <c r="W3" s="1376"/>
      <c r="X3" s="1376"/>
      <c r="Y3" s="1376"/>
      <c r="Z3" s="1376"/>
      <c r="AA3" s="1376"/>
      <c r="AB3" s="1376"/>
      <c r="AC3" s="1376"/>
      <c r="AD3" s="1376"/>
      <c r="AE3" s="1376"/>
      <c r="AF3" s="1376"/>
      <c r="AG3" s="1376"/>
    </row>
    <row r="4" spans="2:40" ht="18" customHeight="1">
      <c r="B4" s="1183" t="s">
        <v>707</v>
      </c>
      <c r="C4" s="1183"/>
      <c r="D4" s="1183"/>
      <c r="E4" s="1183"/>
      <c r="F4" s="1183"/>
      <c r="G4" s="1183"/>
      <c r="H4" s="1183"/>
      <c r="I4" s="1183"/>
      <c r="J4" s="1183"/>
      <c r="K4" s="1183"/>
      <c r="L4" s="1183"/>
      <c r="M4" s="1183"/>
      <c r="N4" s="1183"/>
      <c r="O4" s="1183"/>
      <c r="P4" s="1183"/>
      <c r="Q4" s="1183"/>
      <c r="R4" s="1183"/>
      <c r="S4" s="1183"/>
      <c r="T4" s="1183"/>
      <c r="U4" s="1183"/>
      <c r="V4" s="1183"/>
      <c r="W4" s="1183"/>
      <c r="X4" s="1183"/>
      <c r="Y4" s="1183"/>
      <c r="Z4" s="1183"/>
      <c r="AA4" s="1183"/>
      <c r="AB4" s="1183"/>
      <c r="AC4" s="1183"/>
      <c r="AD4" s="1183"/>
      <c r="AE4" s="1183"/>
      <c r="AF4" s="455"/>
      <c r="AG4" s="455"/>
    </row>
    <row r="5" spans="2:40" ht="17.25" customHeight="1">
      <c r="E5" s="453"/>
      <c r="F5" s="453"/>
      <c r="L5" s="453"/>
      <c r="M5" s="453"/>
      <c r="N5" s="453"/>
      <c r="O5" s="453"/>
    </row>
    <row r="6" spans="2:40" ht="17.25" customHeight="1">
      <c r="E6" s="1123" t="str">
        <f>様式1!F5</f>
        <v>横須賀市長　殿</v>
      </c>
      <c r="F6" s="1123"/>
      <c r="G6" s="1123"/>
      <c r="H6" s="1123"/>
      <c r="I6" s="1123"/>
      <c r="J6" s="1123"/>
      <c r="K6" s="1123"/>
      <c r="L6" s="453"/>
      <c r="M6" s="453"/>
      <c r="N6" s="453"/>
    </row>
    <row r="7" spans="2:40" ht="17.25" customHeight="1" thickBot="1">
      <c r="E7" s="453"/>
      <c r="F7" s="453"/>
      <c r="G7" s="453"/>
      <c r="H7" s="453"/>
      <c r="I7" s="453"/>
      <c r="J7" s="453"/>
      <c r="K7" s="453"/>
      <c r="L7" s="453"/>
      <c r="M7" s="453"/>
      <c r="N7" s="453"/>
      <c r="O7" s="453"/>
      <c r="U7" s="454"/>
      <c r="V7" s="454"/>
      <c r="W7" s="454"/>
      <c r="X7" s="454"/>
      <c r="Y7" s="454"/>
      <c r="Z7" s="454"/>
      <c r="AA7" s="454"/>
      <c r="AB7" s="454"/>
      <c r="AC7" s="454"/>
      <c r="AD7" s="454"/>
      <c r="AE7" s="454"/>
      <c r="AF7" s="454"/>
      <c r="AG7" s="454"/>
    </row>
    <row r="8" spans="2:40" ht="17.25" customHeight="1">
      <c r="E8" s="453"/>
      <c r="F8" s="453"/>
      <c r="N8" s="453"/>
      <c r="O8" s="1124" t="s">
        <v>381</v>
      </c>
      <c r="P8" s="1152"/>
      <c r="Q8" s="1152"/>
      <c r="R8" s="1152"/>
      <c r="S8" s="1152"/>
      <c r="T8" s="1152"/>
      <c r="U8" s="1377" t="str">
        <f>様式1!U7</f>
        <v>横須賀市</v>
      </c>
      <c r="V8" s="1377"/>
      <c r="W8" s="1377"/>
      <c r="X8" s="1377"/>
      <c r="Y8" s="1377"/>
      <c r="Z8" s="1377"/>
      <c r="AA8" s="1377"/>
      <c r="AB8" s="1377"/>
      <c r="AC8" s="1377"/>
      <c r="AD8" s="1377"/>
      <c r="AE8" s="1377"/>
      <c r="AF8" s="1377"/>
      <c r="AG8" s="1378"/>
    </row>
    <row r="9" spans="2:40" ht="17.25" customHeight="1">
      <c r="E9" s="453"/>
      <c r="F9" s="453"/>
      <c r="N9" s="453"/>
      <c r="O9" s="1127" t="s">
        <v>380</v>
      </c>
      <c r="P9" s="1162"/>
      <c r="Q9" s="1162"/>
      <c r="R9" s="1162"/>
      <c r="S9" s="1162"/>
      <c r="T9" s="1162"/>
      <c r="U9" s="1379">
        <f>様式1!U8</f>
        <v>0</v>
      </c>
      <c r="V9" s="1379"/>
      <c r="W9" s="1379"/>
      <c r="X9" s="1379"/>
      <c r="Y9" s="1379"/>
      <c r="Z9" s="1379"/>
      <c r="AA9" s="1379"/>
      <c r="AB9" s="1379"/>
      <c r="AC9" s="1379"/>
      <c r="AD9" s="1379"/>
      <c r="AE9" s="1379"/>
      <c r="AF9" s="1379"/>
      <c r="AG9" s="1380"/>
    </row>
    <row r="10" spans="2:40" ht="17.25" customHeight="1" thickBot="1">
      <c r="E10" s="453"/>
      <c r="F10" s="453"/>
      <c r="N10" s="453"/>
      <c r="O10" s="1119" t="s">
        <v>379</v>
      </c>
      <c r="P10" s="1168"/>
      <c r="Q10" s="1168"/>
      <c r="R10" s="1168"/>
      <c r="S10" s="1168"/>
      <c r="T10" s="1168"/>
      <c r="U10" s="1381">
        <f>様式1!U9</f>
        <v>0</v>
      </c>
      <c r="V10" s="1381"/>
      <c r="W10" s="1381"/>
      <c r="X10" s="1381"/>
      <c r="Y10" s="1381"/>
      <c r="Z10" s="1381"/>
      <c r="AA10" s="1381"/>
      <c r="AB10" s="1381"/>
      <c r="AC10" s="1381"/>
      <c r="AD10" s="1381"/>
      <c r="AE10" s="1381"/>
      <c r="AF10" s="1381"/>
      <c r="AG10" s="1382"/>
    </row>
    <row r="11" spans="2:40" ht="18" customHeight="1">
      <c r="O11" s="435"/>
      <c r="P11" s="435"/>
      <c r="Q11" s="435"/>
      <c r="R11" s="435"/>
      <c r="S11" s="435"/>
      <c r="T11" s="435"/>
      <c r="U11" s="491"/>
      <c r="V11" s="491"/>
      <c r="W11" s="491"/>
      <c r="X11" s="491"/>
      <c r="Y11" s="491"/>
      <c r="Z11" s="491"/>
      <c r="AA11" s="491"/>
      <c r="AB11" s="491"/>
      <c r="AC11" s="491"/>
      <c r="AD11" s="491"/>
      <c r="AE11" s="491"/>
      <c r="AF11" s="491"/>
      <c r="AG11" s="491"/>
    </row>
    <row r="12" spans="2:40" ht="18" customHeight="1">
      <c r="O12" s="492"/>
      <c r="P12" s="492"/>
      <c r="Q12" s="492"/>
      <c r="R12" s="492"/>
      <c r="S12" s="492"/>
      <c r="T12" s="492"/>
      <c r="U12" s="491"/>
      <c r="V12" s="491"/>
      <c r="W12" s="491"/>
      <c r="X12" s="491"/>
      <c r="Y12" s="491"/>
      <c r="Z12" s="491"/>
      <c r="AA12" s="491"/>
      <c r="AB12" s="491"/>
      <c r="AC12" s="491"/>
      <c r="AD12" s="491"/>
      <c r="AE12" s="491"/>
      <c r="AF12" s="491"/>
      <c r="AG12" s="491"/>
    </row>
    <row r="13" spans="2:40" ht="18" customHeight="1" thickBot="1">
      <c r="B13" s="420" t="s">
        <v>448</v>
      </c>
      <c r="C13" s="483"/>
      <c r="D13" s="483"/>
      <c r="E13" s="483"/>
      <c r="F13" s="483"/>
      <c r="G13" s="483"/>
      <c r="H13" s="483"/>
      <c r="I13" s="483"/>
      <c r="J13" s="483"/>
      <c r="K13" s="483"/>
      <c r="L13" s="483"/>
      <c r="M13" s="483"/>
      <c r="N13" s="483"/>
      <c r="O13" s="483"/>
      <c r="P13" s="483"/>
      <c r="Q13" s="483"/>
      <c r="R13" s="483"/>
      <c r="S13" s="483"/>
      <c r="T13" s="614"/>
      <c r="U13" s="614"/>
      <c r="V13" s="614"/>
      <c r="W13" s="615"/>
      <c r="X13" s="615"/>
      <c r="Y13" s="615"/>
      <c r="Z13" s="615"/>
      <c r="AA13" s="615"/>
      <c r="AB13" s="615"/>
      <c r="AC13" s="615"/>
      <c r="AD13" s="615"/>
      <c r="AE13" s="615"/>
      <c r="AF13" s="615"/>
      <c r="AG13" s="615"/>
    </row>
    <row r="14" spans="2:40" ht="18" customHeight="1" thickBot="1">
      <c r="B14" s="1362" t="s">
        <v>447</v>
      </c>
      <c r="C14" s="1363"/>
      <c r="D14" s="1363"/>
      <c r="E14" s="1363"/>
      <c r="F14" s="1363"/>
      <c r="G14" s="1364"/>
      <c r="H14" s="1362" t="s">
        <v>446</v>
      </c>
      <c r="I14" s="1363"/>
      <c r="J14" s="1363"/>
      <c r="K14" s="1363"/>
      <c r="L14" s="1333">
        <f>Q15+Q17</f>
        <v>0</v>
      </c>
      <c r="M14" s="1333"/>
      <c r="N14" s="1333"/>
      <c r="O14" s="490" t="s">
        <v>415</v>
      </c>
      <c r="P14" s="1362" t="s">
        <v>445</v>
      </c>
      <c r="Q14" s="1363"/>
      <c r="R14" s="1363"/>
      <c r="S14" s="1363"/>
      <c r="T14" s="1333">
        <f>Q16</f>
        <v>0</v>
      </c>
      <c r="U14" s="1333"/>
      <c r="V14" s="1333"/>
      <c r="W14" s="473" t="s">
        <v>415</v>
      </c>
      <c r="Y14" s="1359" t="s">
        <v>444</v>
      </c>
      <c r="Z14" s="1360"/>
      <c r="AA14" s="1360"/>
      <c r="AB14" s="1360"/>
      <c r="AC14" s="1360"/>
      <c r="AD14" s="1360"/>
      <c r="AE14" s="1361"/>
      <c r="AF14" s="489" t="str">
        <f>IFERROR(IF(T14+L14&gt;=1,"○","×"),"")</f>
        <v>×</v>
      </c>
      <c r="AG14" s="615"/>
      <c r="AM14" s="596" t="str">
        <f>IF(AND($L$14&gt;=$AA$93,$T$14&gt;=$AA$94),"","「区分3計算表」の内容と人数A・人数Bの数値が一致しません。確認してください。")</f>
        <v/>
      </c>
    </row>
    <row r="15" spans="2:40" ht="18" customHeight="1">
      <c r="B15" s="427" t="s">
        <v>443</v>
      </c>
      <c r="C15" s="426"/>
      <c r="D15" s="426"/>
      <c r="E15" s="426"/>
      <c r="F15" s="426"/>
      <c r="G15" s="426"/>
      <c r="H15" s="426"/>
      <c r="I15" s="426"/>
      <c r="J15" s="426"/>
      <c r="K15" s="426"/>
      <c r="L15" s="426"/>
      <c r="M15" s="426"/>
      <c r="N15" s="426"/>
      <c r="O15" s="426"/>
      <c r="P15" s="488"/>
      <c r="Q15" s="1383"/>
      <c r="R15" s="1384"/>
      <c r="S15" s="1384"/>
      <c r="T15" s="1384"/>
      <c r="U15" s="1384"/>
      <c r="V15" s="1384"/>
      <c r="W15" s="472" t="s">
        <v>415</v>
      </c>
      <c r="Z15" s="487"/>
      <c r="AA15" s="487"/>
      <c r="AB15" s="487"/>
      <c r="AC15" s="487"/>
      <c r="AD15" s="487"/>
      <c r="AE15" s="429"/>
      <c r="AN15" s="420">
        <f>COUNTIFS(様式4別添1!$B$11:$B$60,"&lt;&gt;",様式4別添1!$Z$11:$Z$60,様式4別添1!$Z$80)
+COUNTIFS(様式4別添1!$B$11:$B$60,"&lt;&gt;",様式4別添1!$Z$11:$Z$60,様式4別添1!$Z$81)</f>
        <v>0</v>
      </c>
    </row>
    <row r="16" spans="2:40" ht="18" customHeight="1">
      <c r="B16" s="430" t="s">
        <v>442</v>
      </c>
      <c r="C16" s="428"/>
      <c r="D16" s="428"/>
      <c r="E16" s="428"/>
      <c r="F16" s="428"/>
      <c r="G16" s="428"/>
      <c r="H16" s="428"/>
      <c r="I16" s="428"/>
      <c r="J16" s="428"/>
      <c r="K16" s="428"/>
      <c r="L16" s="428"/>
      <c r="M16" s="428"/>
      <c r="N16" s="428"/>
      <c r="O16" s="428"/>
      <c r="P16" s="486"/>
      <c r="Q16" s="1342"/>
      <c r="R16" s="1343"/>
      <c r="S16" s="1343"/>
      <c r="T16" s="1343"/>
      <c r="U16" s="1343"/>
      <c r="V16" s="1343"/>
      <c r="W16" s="485" t="s">
        <v>415</v>
      </c>
      <c r="AN16" s="420">
        <f>COUNTIFS(様式4別添1!$B$11:$B$60,"&lt;&gt;",様式4別添1!$Z$11:$Z$60,様式4別添1!$Z$83)</f>
        <v>0</v>
      </c>
    </row>
    <row r="17" spans="1:40" ht="34.15" customHeight="1" thickBot="1">
      <c r="B17" s="1344" t="s">
        <v>441</v>
      </c>
      <c r="C17" s="1345"/>
      <c r="D17" s="1345"/>
      <c r="E17" s="1345"/>
      <c r="F17" s="1345"/>
      <c r="G17" s="1345"/>
      <c r="H17" s="1345"/>
      <c r="I17" s="1345"/>
      <c r="J17" s="1345"/>
      <c r="K17" s="1345"/>
      <c r="L17" s="1345"/>
      <c r="M17" s="1345"/>
      <c r="N17" s="1345"/>
      <c r="O17" s="1345"/>
      <c r="P17" s="1346"/>
      <c r="Q17" s="1347"/>
      <c r="R17" s="1348"/>
      <c r="S17" s="1348"/>
      <c r="T17" s="1348"/>
      <c r="U17" s="1348"/>
      <c r="V17" s="1348"/>
      <c r="W17" s="484" t="s">
        <v>415</v>
      </c>
      <c r="AN17" s="420">
        <f>COUNTIFS(様式4別添1!$B$11:$B$60,"&lt;&gt;",様式4別添1!$Z$11:$Z$60,様式4別添1!$Z$82)</f>
        <v>0</v>
      </c>
    </row>
    <row r="18" spans="1:40" ht="18" customHeight="1" thickBot="1">
      <c r="B18" s="429"/>
      <c r="C18" s="483"/>
      <c r="D18" s="483"/>
      <c r="E18" s="483"/>
      <c r="F18" s="483"/>
      <c r="G18" s="483"/>
      <c r="H18" s="483"/>
      <c r="I18" s="483"/>
      <c r="J18" s="483"/>
      <c r="K18" s="483"/>
      <c r="L18" s="483"/>
      <c r="M18" s="483"/>
      <c r="N18" s="483"/>
      <c r="O18" s="483"/>
      <c r="P18" s="483"/>
      <c r="Q18" s="483"/>
      <c r="R18" s="483"/>
      <c r="S18" s="483"/>
      <c r="T18" s="483"/>
      <c r="U18" s="483"/>
      <c r="V18" s="483"/>
      <c r="W18" s="483"/>
      <c r="X18" s="483"/>
      <c r="Y18" s="483"/>
      <c r="Z18" s="614"/>
      <c r="AA18" s="615"/>
      <c r="AB18" s="615"/>
      <c r="AC18" s="615"/>
      <c r="AD18" s="615"/>
      <c r="AE18" s="615"/>
      <c r="AF18" s="615"/>
      <c r="AG18" s="615"/>
      <c r="AH18" s="616"/>
    </row>
    <row r="19" spans="1:40" ht="18" customHeight="1" thickBot="1">
      <c r="B19" s="1337" t="s">
        <v>440</v>
      </c>
      <c r="C19" s="1338"/>
      <c r="D19" s="1338"/>
      <c r="E19" s="1338"/>
      <c r="F19" s="1338"/>
      <c r="G19" s="1338"/>
      <c r="H19" s="1338"/>
      <c r="I19" s="1338"/>
      <c r="J19" s="1338"/>
      <c r="K19" s="1338"/>
      <c r="L19" s="1338"/>
      <c r="M19" s="1338"/>
      <c r="N19" s="1338"/>
      <c r="O19" s="1338"/>
      <c r="P19" s="1338"/>
      <c r="Q19" s="1338"/>
      <c r="R19" s="1338"/>
      <c r="S19" s="1338"/>
      <c r="T19" s="1338"/>
      <c r="U19" s="1338"/>
      <c r="V19" s="1338"/>
      <c r="W19" s="1338"/>
      <c r="X19" s="1338"/>
      <c r="Y19" s="1338"/>
      <c r="Z19" s="1338"/>
      <c r="AA19" s="1338"/>
      <c r="AB19" s="1338"/>
      <c r="AC19" s="1338"/>
      <c r="AD19" s="1338"/>
      <c r="AE19" s="1338"/>
      <c r="AF19" s="1338"/>
      <c r="AG19" s="1339"/>
    </row>
    <row r="20" spans="1:40" ht="18" customHeight="1">
      <c r="B20" s="1340"/>
      <c r="C20" s="1358" t="s">
        <v>439</v>
      </c>
      <c r="D20" s="1219"/>
      <c r="E20" s="1219"/>
      <c r="F20" s="1219"/>
      <c r="G20" s="1219"/>
      <c r="H20" s="1219"/>
      <c r="I20" s="1219"/>
      <c r="J20" s="1219"/>
      <c r="K20" s="1219"/>
      <c r="L20" s="1219"/>
      <c r="M20" s="1219"/>
      <c r="N20" s="1219"/>
      <c r="O20" s="1219"/>
      <c r="P20" s="1219"/>
      <c r="Q20" s="1219"/>
      <c r="R20" s="1219"/>
      <c r="S20" s="1219"/>
      <c r="T20" s="1219"/>
      <c r="U20" s="1219"/>
      <c r="V20" s="1219"/>
      <c r="W20" s="1219"/>
      <c r="X20" s="1219"/>
      <c r="Y20" s="1219"/>
      <c r="Z20" s="1219"/>
      <c r="AA20" s="1365"/>
      <c r="AB20" s="1366"/>
      <c r="AC20" s="1366"/>
      <c r="AD20" s="1366"/>
      <c r="AE20" s="1366"/>
      <c r="AF20" s="1366"/>
      <c r="AG20" s="1367"/>
    </row>
    <row r="21" spans="1:40" ht="18" customHeight="1" thickBot="1">
      <c r="B21" s="1341"/>
      <c r="C21" s="1222"/>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368"/>
      <c r="AB21" s="1369"/>
      <c r="AC21" s="1369"/>
      <c r="AD21" s="1369"/>
      <c r="AE21" s="1369"/>
      <c r="AF21" s="1369"/>
      <c r="AG21" s="1370"/>
    </row>
    <row r="22" spans="1:40" ht="21.6" customHeight="1">
      <c r="B22" s="429"/>
      <c r="C22" s="483"/>
      <c r="D22" s="483"/>
      <c r="E22" s="483"/>
      <c r="F22" s="483"/>
      <c r="G22" s="483"/>
      <c r="H22" s="483"/>
      <c r="I22" s="483"/>
      <c r="J22" s="483"/>
      <c r="K22" s="483"/>
      <c r="L22" s="483"/>
      <c r="M22" s="483"/>
      <c r="N22" s="483"/>
      <c r="O22" s="483"/>
      <c r="P22" s="483"/>
      <c r="Q22" s="483"/>
      <c r="R22" s="483"/>
      <c r="S22" s="483"/>
      <c r="T22" s="483"/>
      <c r="U22" s="483"/>
      <c r="V22" s="483"/>
      <c r="W22" s="483"/>
      <c r="X22" s="483"/>
      <c r="Y22" s="483"/>
      <c r="Z22" s="614"/>
      <c r="AA22" s="615"/>
      <c r="AB22" s="615"/>
      <c r="AC22" s="615"/>
      <c r="AD22" s="615"/>
      <c r="AE22" s="615"/>
      <c r="AF22" s="615"/>
      <c r="AG22" s="615"/>
    </row>
    <row r="23" spans="1:40" ht="21.75" customHeight="1" thickBot="1">
      <c r="B23" s="420" t="s">
        <v>438</v>
      </c>
      <c r="C23" s="471"/>
      <c r="D23" s="471"/>
      <c r="E23" s="471"/>
      <c r="F23" s="471"/>
      <c r="G23" s="425"/>
      <c r="H23" s="425"/>
      <c r="I23" s="425"/>
      <c r="J23" s="424"/>
      <c r="K23" s="424"/>
      <c r="L23" s="424"/>
      <c r="M23" s="424"/>
      <c r="N23" s="424"/>
      <c r="O23" s="424"/>
      <c r="P23" s="424"/>
      <c r="Q23" s="424"/>
      <c r="R23" s="424"/>
      <c r="S23" s="425"/>
      <c r="T23" s="425"/>
      <c r="U23" s="425"/>
      <c r="V23" s="424"/>
      <c r="W23" s="424"/>
      <c r="X23" s="424"/>
      <c r="Y23" s="424"/>
      <c r="Z23" s="424"/>
      <c r="AA23" s="424"/>
      <c r="AB23" s="424"/>
      <c r="AC23" s="424"/>
      <c r="AD23" s="424"/>
      <c r="AE23" s="425"/>
      <c r="AF23" s="425"/>
      <c r="AG23" s="425"/>
    </row>
    <row r="24" spans="1:40" ht="27.75" customHeight="1" thickBot="1">
      <c r="B24" s="1373" t="s">
        <v>437</v>
      </c>
      <c r="C24" s="1374"/>
      <c r="D24" s="1374"/>
      <c r="E24" s="1374"/>
      <c r="F24" s="1375"/>
      <c r="G24" s="1375"/>
      <c r="H24" s="1375"/>
      <c r="I24" s="1375"/>
      <c r="J24" s="1375"/>
      <c r="K24" s="1375"/>
      <c r="L24" s="1375"/>
      <c r="M24" s="1354">
        <f>IF('3_区分3計算表'!$E$7="あり",SUM('3_区分3計算表'!$F$8,'3_区分3計算表'!J8),'3_区分3計算表'!$F$8)</f>
        <v>0</v>
      </c>
      <c r="N24" s="1355"/>
      <c r="O24" s="1355"/>
      <c r="P24" s="1355"/>
      <c r="Q24" s="1355"/>
      <c r="R24" s="1355"/>
      <c r="S24" s="1355"/>
      <c r="T24" s="1355"/>
      <c r="U24" s="482" t="s">
        <v>415</v>
      </c>
      <c r="V24" s="424"/>
      <c r="W24" s="424"/>
      <c r="X24" s="424"/>
      <c r="Y24" s="424"/>
      <c r="Z24" s="424"/>
      <c r="AA24" s="424"/>
      <c r="AB24" s="424"/>
      <c r="AC24" s="424"/>
      <c r="AD24" s="424"/>
      <c r="AE24" s="425"/>
      <c r="AF24" s="425"/>
      <c r="AG24" s="425"/>
    </row>
    <row r="25" spans="1:40" s="476" customFormat="1" ht="21" customHeight="1">
      <c r="A25" s="477"/>
      <c r="B25" s="1288" t="s">
        <v>436</v>
      </c>
      <c r="C25" s="1289"/>
      <c r="D25" s="1289"/>
      <c r="E25" s="1290"/>
      <c r="F25" s="1356" t="s">
        <v>435</v>
      </c>
      <c r="G25" s="1357"/>
      <c r="H25" s="1357"/>
      <c r="I25" s="1357"/>
      <c r="J25" s="1357"/>
      <c r="K25" s="1357"/>
      <c r="L25" s="1357"/>
      <c r="M25" s="1371" t="s">
        <v>28</v>
      </c>
      <c r="N25" s="1357"/>
      <c r="O25" s="1357"/>
      <c r="P25" s="1357"/>
      <c r="Q25" s="1357"/>
      <c r="R25" s="1357"/>
      <c r="S25" s="1357"/>
      <c r="T25" s="1371" t="s">
        <v>434</v>
      </c>
      <c r="U25" s="1357"/>
      <c r="V25" s="1357"/>
      <c r="W25" s="1357"/>
      <c r="X25" s="1357"/>
      <c r="Y25" s="1357"/>
      <c r="Z25" s="1357"/>
      <c r="AA25" s="1371" t="s">
        <v>433</v>
      </c>
      <c r="AB25" s="1357"/>
      <c r="AC25" s="1357"/>
      <c r="AD25" s="1357"/>
      <c r="AE25" s="1357"/>
      <c r="AF25" s="1357"/>
      <c r="AG25" s="1372"/>
      <c r="AH25" s="477"/>
    </row>
    <row r="26" spans="1:40" s="476" customFormat="1" ht="21" customHeight="1">
      <c r="A26" s="477"/>
      <c r="B26" s="1291"/>
      <c r="C26" s="1292"/>
      <c r="D26" s="1292"/>
      <c r="E26" s="1293"/>
      <c r="F26" s="1314">
        <f>IF('3_区分3計算表'!$E$7="あり",SUM('3_区分3計算表'!$F$10,'3_区分3計算表'!J10),'3_区分3計算表'!$F$10)</f>
        <v>0</v>
      </c>
      <c r="G26" s="1315"/>
      <c r="H26" s="1315"/>
      <c r="I26" s="1315"/>
      <c r="J26" s="1315"/>
      <c r="K26" s="1315"/>
      <c r="L26" s="1349" t="s">
        <v>415</v>
      </c>
      <c r="M26" s="1326">
        <f>IF('3_区分3計算表'!$E$7="あり",SUM('3_区分3計算表'!$F$11,'3_区分3計算表'!J11),'3_区分3計算表'!$F$11)</f>
        <v>0</v>
      </c>
      <c r="N26" s="1327"/>
      <c r="O26" s="1327"/>
      <c r="P26" s="1327"/>
      <c r="Q26" s="1327"/>
      <c r="R26" s="1327"/>
      <c r="S26" s="481" t="s">
        <v>415</v>
      </c>
      <c r="T26" s="1326">
        <f>IF('3_区分3計算表'!$E$7="あり",SUM('3_区分3計算表'!$F$12,'3_区分3計算表'!J12),'3_区分3計算表'!$F$12)</f>
        <v>0</v>
      </c>
      <c r="U26" s="1315"/>
      <c r="V26" s="1315"/>
      <c r="W26" s="1315"/>
      <c r="X26" s="1315"/>
      <c r="Y26" s="1315"/>
      <c r="Z26" s="1349" t="s">
        <v>415</v>
      </c>
      <c r="AA26" s="1326">
        <f>IF('3_区分3計算表'!$E$7="あり",SUM('3_区分3計算表'!$F$14,'3_区分3計算表'!J14),'3_区分3計算表'!$F$14)</f>
        <v>0</v>
      </c>
      <c r="AB26" s="1315"/>
      <c r="AC26" s="1315"/>
      <c r="AD26" s="1315"/>
      <c r="AE26" s="1315"/>
      <c r="AF26" s="1315"/>
      <c r="AG26" s="1309" t="s">
        <v>415</v>
      </c>
      <c r="AH26" s="477"/>
    </row>
    <row r="27" spans="1:40" s="476" customFormat="1" ht="18" customHeight="1">
      <c r="A27" s="477"/>
      <c r="B27" s="1291"/>
      <c r="C27" s="1292"/>
      <c r="D27" s="1292"/>
      <c r="E27" s="1293"/>
      <c r="F27" s="1316"/>
      <c r="G27" s="1317"/>
      <c r="H27" s="1317"/>
      <c r="I27" s="1317"/>
      <c r="J27" s="1317"/>
      <c r="K27" s="1317"/>
      <c r="L27" s="1350"/>
      <c r="M27" s="480"/>
      <c r="N27" s="1321" t="s">
        <v>432</v>
      </c>
      <c r="O27" s="1322"/>
      <c r="P27" s="1322"/>
      <c r="Q27" s="1322"/>
      <c r="R27" s="1322"/>
      <c r="S27" s="1323"/>
      <c r="T27" s="1352"/>
      <c r="U27" s="1317"/>
      <c r="V27" s="1317"/>
      <c r="W27" s="1317"/>
      <c r="X27" s="1317"/>
      <c r="Y27" s="1317"/>
      <c r="Z27" s="1350"/>
      <c r="AA27" s="1352"/>
      <c r="AB27" s="1317"/>
      <c r="AC27" s="1317"/>
      <c r="AD27" s="1317"/>
      <c r="AE27" s="1317"/>
      <c r="AF27" s="1317"/>
      <c r="AG27" s="1310"/>
      <c r="AH27" s="477"/>
    </row>
    <row r="28" spans="1:40" s="476" customFormat="1" ht="21" customHeight="1" thickBot="1">
      <c r="A28" s="477"/>
      <c r="B28" s="1294"/>
      <c r="C28" s="1295"/>
      <c r="D28" s="1295"/>
      <c r="E28" s="1296"/>
      <c r="F28" s="1318"/>
      <c r="G28" s="1319"/>
      <c r="H28" s="1319"/>
      <c r="I28" s="1319"/>
      <c r="J28" s="1319"/>
      <c r="K28" s="1319"/>
      <c r="L28" s="1351"/>
      <c r="M28" s="479"/>
      <c r="N28" s="1320" t="s">
        <v>585</v>
      </c>
      <c r="O28" s="1320"/>
      <c r="P28" s="1320"/>
      <c r="Q28" s="1320"/>
      <c r="R28" s="1320"/>
      <c r="S28" s="478" t="s">
        <v>415</v>
      </c>
      <c r="T28" s="1353"/>
      <c r="U28" s="1319"/>
      <c r="V28" s="1319"/>
      <c r="W28" s="1319"/>
      <c r="X28" s="1319"/>
      <c r="Y28" s="1319"/>
      <c r="Z28" s="1351"/>
      <c r="AA28" s="1353"/>
      <c r="AB28" s="1319"/>
      <c r="AC28" s="1319"/>
      <c r="AD28" s="1319"/>
      <c r="AE28" s="1319"/>
      <c r="AF28" s="1319"/>
      <c r="AG28" s="1311"/>
      <c r="AH28" s="477"/>
    </row>
    <row r="29" spans="1:40" ht="28.5" customHeight="1">
      <c r="B29" s="1110" t="s">
        <v>431</v>
      </c>
      <c r="C29" s="1112"/>
      <c r="D29" s="1112"/>
      <c r="E29" s="1113"/>
      <c r="F29" s="1299" t="s">
        <v>368</v>
      </c>
      <c r="G29" s="1300"/>
      <c r="H29" s="617" t="s">
        <v>360</v>
      </c>
      <c r="I29" s="618"/>
      <c r="J29" s="618"/>
      <c r="K29" s="619"/>
      <c r="L29" s="619"/>
      <c r="M29" s="619"/>
      <c r="N29" s="619"/>
      <c r="O29" s="619"/>
      <c r="P29" s="619"/>
      <c r="Q29" s="619"/>
      <c r="R29" s="619"/>
      <c r="S29" s="620"/>
      <c r="T29" s="620"/>
      <c r="U29" s="620"/>
      <c r="V29" s="619"/>
      <c r="W29" s="619"/>
      <c r="X29" s="619"/>
      <c r="Y29" s="619"/>
      <c r="Z29" s="619"/>
      <c r="AA29" s="619"/>
      <c r="AB29" s="619"/>
      <c r="AC29" s="619"/>
      <c r="AD29" s="619"/>
      <c r="AE29" s="1328"/>
      <c r="AF29" s="1329"/>
      <c r="AG29" s="1330"/>
    </row>
    <row r="30" spans="1:40" ht="28.5" customHeight="1">
      <c r="B30" s="1234"/>
      <c r="C30" s="1235"/>
      <c r="D30" s="1235"/>
      <c r="E30" s="1236"/>
      <c r="F30" s="1301"/>
      <c r="G30" s="1302"/>
      <c r="H30" s="621" t="s">
        <v>357</v>
      </c>
      <c r="I30" s="621"/>
      <c r="J30" s="621"/>
      <c r="K30" s="622"/>
      <c r="L30" s="622"/>
      <c r="M30" s="622"/>
      <c r="N30" s="622"/>
      <c r="O30" s="622"/>
      <c r="P30" s="622"/>
      <c r="Q30" s="622"/>
      <c r="R30" s="622"/>
      <c r="S30" s="623"/>
      <c r="T30" s="623"/>
      <c r="U30" s="623"/>
      <c r="V30" s="622"/>
      <c r="W30" s="622"/>
      <c r="X30" s="622"/>
      <c r="Y30" s="622"/>
      <c r="Z30" s="622"/>
      <c r="AA30" s="622"/>
      <c r="AB30" s="622"/>
      <c r="AC30" s="622"/>
      <c r="AD30" s="622"/>
      <c r="AE30" s="1246"/>
      <c r="AF30" s="1241"/>
      <c r="AG30" s="1242"/>
    </row>
    <row r="31" spans="1:40" ht="28.5" customHeight="1">
      <c r="B31" s="1234"/>
      <c r="C31" s="1235"/>
      <c r="D31" s="1235"/>
      <c r="E31" s="1236"/>
      <c r="F31" s="1301"/>
      <c r="G31" s="1302"/>
      <c r="H31" s="624" t="s">
        <v>359</v>
      </c>
      <c r="I31" s="616"/>
      <c r="J31" s="616"/>
      <c r="K31" s="625"/>
      <c r="L31" s="625"/>
      <c r="M31" s="625"/>
      <c r="N31" s="625"/>
      <c r="O31" s="625"/>
      <c r="P31" s="625"/>
      <c r="Q31" s="625"/>
      <c r="R31" s="625"/>
      <c r="S31" s="626"/>
      <c r="T31" s="626"/>
      <c r="U31" s="626"/>
      <c r="V31" s="625"/>
      <c r="W31" s="625"/>
      <c r="X31" s="625"/>
      <c r="Y31" s="625"/>
      <c r="Z31" s="625"/>
      <c r="AA31" s="625"/>
      <c r="AB31" s="625"/>
      <c r="AC31" s="625"/>
      <c r="AD31" s="625"/>
      <c r="AE31" s="1246"/>
      <c r="AF31" s="1241"/>
      <c r="AG31" s="1242"/>
    </row>
    <row r="32" spans="1:40" ht="28.5" customHeight="1">
      <c r="B32" s="1234"/>
      <c r="C32" s="1235"/>
      <c r="D32" s="1235"/>
      <c r="E32" s="1236"/>
      <c r="F32" s="1301"/>
      <c r="G32" s="1302"/>
      <c r="H32" s="621" t="s">
        <v>367</v>
      </c>
      <c r="I32" s="621"/>
      <c r="J32" s="621"/>
      <c r="K32" s="622"/>
      <c r="L32" s="622"/>
      <c r="M32" s="622"/>
      <c r="N32" s="622"/>
      <c r="O32" s="622"/>
      <c r="P32" s="622"/>
      <c r="Q32" s="622"/>
      <c r="R32" s="622"/>
      <c r="S32" s="623"/>
      <c r="T32" s="623"/>
      <c r="U32" s="623"/>
      <c r="V32" s="622"/>
      <c r="W32" s="622"/>
      <c r="X32" s="622"/>
      <c r="Y32" s="622"/>
      <c r="Z32" s="622"/>
      <c r="AA32" s="622"/>
      <c r="AB32" s="622"/>
      <c r="AC32" s="622"/>
      <c r="AD32" s="622"/>
      <c r="AE32" s="1246"/>
      <c r="AF32" s="1241"/>
      <c r="AG32" s="1242"/>
    </row>
    <row r="33" spans="2:33" ht="28.5" customHeight="1">
      <c r="B33" s="1234"/>
      <c r="C33" s="1235"/>
      <c r="D33" s="1235"/>
      <c r="E33" s="1236"/>
      <c r="F33" s="1301"/>
      <c r="G33" s="1302"/>
      <c r="H33" s="621" t="s">
        <v>355</v>
      </c>
      <c r="I33" s="621"/>
      <c r="J33" s="621"/>
      <c r="K33" s="622"/>
      <c r="L33" s="622"/>
      <c r="M33" s="622"/>
      <c r="N33" s="622"/>
      <c r="O33" s="622"/>
      <c r="P33" s="622"/>
      <c r="Q33" s="622"/>
      <c r="R33" s="622"/>
      <c r="S33" s="623"/>
      <c r="T33" s="623"/>
      <c r="U33" s="623"/>
      <c r="V33" s="622"/>
      <c r="W33" s="622"/>
      <c r="X33" s="622"/>
      <c r="Y33" s="622"/>
      <c r="Z33" s="622"/>
      <c r="AA33" s="622"/>
      <c r="AB33" s="622"/>
      <c r="AC33" s="622"/>
      <c r="AD33" s="622"/>
      <c r="AE33" s="1246"/>
      <c r="AF33" s="1241"/>
      <c r="AG33" s="1242"/>
    </row>
    <row r="34" spans="2:33" ht="28.5" customHeight="1">
      <c r="B34" s="1234"/>
      <c r="C34" s="1235"/>
      <c r="D34" s="1235"/>
      <c r="E34" s="1236"/>
      <c r="F34" s="1301"/>
      <c r="G34" s="1302"/>
      <c r="H34" s="621" t="s">
        <v>354</v>
      </c>
      <c r="I34" s="621"/>
      <c r="J34" s="621"/>
      <c r="K34" s="622"/>
      <c r="L34" s="622"/>
      <c r="M34" s="622"/>
      <c r="N34" s="622"/>
      <c r="O34" s="622"/>
      <c r="P34" s="622"/>
      <c r="Q34" s="622"/>
      <c r="R34" s="622"/>
      <c r="S34" s="623"/>
      <c r="T34" s="623"/>
      <c r="U34" s="623"/>
      <c r="V34" s="622"/>
      <c r="W34" s="622"/>
      <c r="X34" s="622"/>
      <c r="Y34" s="622"/>
      <c r="Z34" s="622"/>
      <c r="AA34" s="622"/>
      <c r="AB34" s="622"/>
      <c r="AC34" s="622"/>
      <c r="AD34" s="622"/>
      <c r="AE34" s="1246"/>
      <c r="AF34" s="1241"/>
      <c r="AG34" s="1242"/>
    </row>
    <row r="35" spans="2:33" ht="28.5" customHeight="1">
      <c r="B35" s="1234"/>
      <c r="C35" s="1235"/>
      <c r="D35" s="1235"/>
      <c r="E35" s="1236"/>
      <c r="F35" s="1301"/>
      <c r="G35" s="1302"/>
      <c r="H35" s="627" t="s">
        <v>429</v>
      </c>
      <c r="I35" s="627"/>
      <c r="J35" s="627"/>
      <c r="K35" s="628"/>
      <c r="L35" s="628"/>
      <c r="M35" s="628"/>
      <c r="N35" s="622"/>
      <c r="O35" s="621"/>
      <c r="P35" s="629"/>
      <c r="Q35" s="629"/>
      <c r="R35" s="629"/>
      <c r="S35" s="621"/>
      <c r="T35" s="621"/>
      <c r="U35" s="621"/>
      <c r="V35" s="629"/>
      <c r="W35" s="629"/>
      <c r="X35" s="629"/>
      <c r="Y35" s="629"/>
      <c r="Z35" s="629"/>
      <c r="AA35" s="629"/>
      <c r="AB35" s="629"/>
      <c r="AC35" s="629"/>
      <c r="AD35" s="629"/>
      <c r="AE35" s="1246"/>
      <c r="AF35" s="1241"/>
      <c r="AG35" s="1242"/>
    </row>
    <row r="36" spans="2:33" ht="28.5" customHeight="1">
      <c r="B36" s="1234"/>
      <c r="C36" s="1235"/>
      <c r="D36" s="1235"/>
      <c r="E36" s="1236"/>
      <c r="F36" s="1301"/>
      <c r="G36" s="1302"/>
      <c r="H36" s="621" t="s">
        <v>366</v>
      </c>
      <c r="I36" s="621"/>
      <c r="J36" s="621"/>
      <c r="K36" s="622"/>
      <c r="L36" s="622"/>
      <c r="M36" s="622"/>
      <c r="N36" s="622"/>
      <c r="O36" s="622"/>
      <c r="P36" s="622"/>
      <c r="Q36" s="622"/>
      <c r="R36" s="622"/>
      <c r="S36" s="623"/>
      <c r="T36" s="623"/>
      <c r="U36" s="623"/>
      <c r="V36" s="622"/>
      <c r="W36" s="622"/>
      <c r="X36" s="622"/>
      <c r="Y36" s="622"/>
      <c r="Z36" s="622"/>
      <c r="AA36" s="622"/>
      <c r="AB36" s="622"/>
      <c r="AC36" s="622"/>
      <c r="AD36" s="622"/>
      <c r="AE36" s="1246"/>
      <c r="AF36" s="1241"/>
      <c r="AG36" s="1242"/>
    </row>
    <row r="37" spans="2:33" ht="28.5" customHeight="1">
      <c r="B37" s="1234"/>
      <c r="C37" s="1235"/>
      <c r="D37" s="1235"/>
      <c r="E37" s="1236"/>
      <c r="F37" s="1301"/>
      <c r="G37" s="1302"/>
      <c r="H37" s="630" t="s">
        <v>351</v>
      </c>
      <c r="I37" s="621"/>
      <c r="J37" s="621"/>
      <c r="K37" s="622"/>
      <c r="L37" s="622"/>
      <c r="M37" s="622"/>
      <c r="N37" s="622"/>
      <c r="O37" s="622"/>
      <c r="P37" s="622"/>
      <c r="Q37" s="622"/>
      <c r="R37" s="622"/>
      <c r="S37" s="623"/>
      <c r="T37" s="623"/>
      <c r="U37" s="623"/>
      <c r="V37" s="622"/>
      <c r="W37" s="622"/>
      <c r="X37" s="622"/>
      <c r="Y37" s="622"/>
      <c r="Z37" s="622"/>
      <c r="AA37" s="622"/>
      <c r="AB37" s="622"/>
      <c r="AC37" s="622"/>
      <c r="AD37" s="631"/>
      <c r="AE37" s="1246"/>
      <c r="AF37" s="1241"/>
      <c r="AG37" s="1242"/>
    </row>
    <row r="38" spans="2:33" ht="28.5" customHeight="1">
      <c r="B38" s="1234"/>
      <c r="C38" s="1235"/>
      <c r="D38" s="1235"/>
      <c r="E38" s="1236"/>
      <c r="F38" s="1301"/>
      <c r="G38" s="1302"/>
      <c r="H38" s="624" t="s">
        <v>350</v>
      </c>
      <c r="I38" s="624"/>
      <c r="J38" s="624"/>
      <c r="K38" s="632"/>
      <c r="L38" s="632"/>
      <c r="M38" s="632"/>
      <c r="N38" s="632"/>
      <c r="O38" s="632"/>
      <c r="P38" s="632"/>
      <c r="Q38" s="632"/>
      <c r="R38" s="632"/>
      <c r="S38" s="633"/>
      <c r="T38" s="633"/>
      <c r="U38" s="633"/>
      <c r="V38" s="632"/>
      <c r="W38" s="632"/>
      <c r="X38" s="632"/>
      <c r="Y38" s="632"/>
      <c r="Z38" s="632"/>
      <c r="AA38" s="632"/>
      <c r="AB38" s="632"/>
      <c r="AC38" s="632"/>
      <c r="AD38" s="632"/>
      <c r="AE38" s="1246"/>
      <c r="AF38" s="1241"/>
      <c r="AG38" s="1242"/>
    </row>
    <row r="39" spans="2:33" ht="28.5" customHeight="1">
      <c r="B39" s="1234"/>
      <c r="C39" s="1235"/>
      <c r="D39" s="1235"/>
      <c r="E39" s="1236"/>
      <c r="F39" s="1301"/>
      <c r="G39" s="1302"/>
      <c r="H39" s="634" t="s">
        <v>349</v>
      </c>
      <c r="I39" s="627"/>
      <c r="J39" s="627"/>
      <c r="K39" s="628"/>
      <c r="L39" s="628"/>
      <c r="M39" s="628"/>
      <c r="N39" s="628"/>
      <c r="O39" s="628"/>
      <c r="P39" s="628"/>
      <c r="Q39" s="628"/>
      <c r="R39" s="628"/>
      <c r="S39" s="635"/>
      <c r="T39" s="635"/>
      <c r="U39" s="635"/>
      <c r="V39" s="628"/>
      <c r="W39" s="628"/>
      <c r="X39" s="628"/>
      <c r="Y39" s="628"/>
      <c r="Z39" s="628"/>
      <c r="AA39" s="628"/>
      <c r="AB39" s="628"/>
      <c r="AC39" s="628"/>
      <c r="AD39" s="628"/>
      <c r="AE39" s="1254"/>
      <c r="AF39" s="1255"/>
      <c r="AG39" s="1256"/>
    </row>
    <row r="40" spans="2:33" ht="28.5" customHeight="1">
      <c r="B40" s="1234"/>
      <c r="C40" s="1235"/>
      <c r="D40" s="1235"/>
      <c r="E40" s="1236"/>
      <c r="F40" s="1301"/>
      <c r="G40" s="1302"/>
      <c r="H40" s="630" t="s">
        <v>342</v>
      </c>
      <c r="I40" s="621"/>
      <c r="J40" s="621"/>
      <c r="K40" s="622"/>
      <c r="L40" s="622"/>
      <c r="M40" s="622"/>
      <c r="N40" s="622"/>
      <c r="O40" s="622"/>
      <c r="P40" s="622"/>
      <c r="Q40" s="622"/>
      <c r="R40" s="622"/>
      <c r="S40" s="623"/>
      <c r="T40" s="623"/>
      <c r="U40" s="623"/>
      <c r="V40" s="622"/>
      <c r="W40" s="622"/>
      <c r="X40" s="622"/>
      <c r="Y40" s="622"/>
      <c r="Z40" s="622"/>
      <c r="AA40" s="622"/>
      <c r="AB40" s="622"/>
      <c r="AC40" s="622"/>
      <c r="AD40" s="622"/>
      <c r="AE40" s="1246"/>
      <c r="AF40" s="1241"/>
      <c r="AG40" s="1242"/>
    </row>
    <row r="41" spans="2:33" ht="28.5" customHeight="1">
      <c r="B41" s="1234"/>
      <c r="C41" s="1235"/>
      <c r="D41" s="1235"/>
      <c r="E41" s="1236"/>
      <c r="F41" s="1301"/>
      <c r="G41" s="1302"/>
      <c r="H41" s="636" t="s">
        <v>428</v>
      </c>
      <c r="I41" s="624"/>
      <c r="J41" s="624"/>
      <c r="K41" s="632"/>
      <c r="L41" s="632"/>
      <c r="M41" s="632"/>
      <c r="N41" s="632"/>
      <c r="O41" s="632"/>
      <c r="P41" s="632"/>
      <c r="Q41" s="632"/>
      <c r="R41" s="632"/>
      <c r="S41" s="633"/>
      <c r="T41" s="633"/>
      <c r="U41" s="633"/>
      <c r="V41" s="632"/>
      <c r="W41" s="632"/>
      <c r="X41" s="632"/>
      <c r="Y41" s="632"/>
      <c r="Z41" s="632"/>
      <c r="AA41" s="632"/>
      <c r="AB41" s="632"/>
      <c r="AC41" s="632"/>
      <c r="AD41" s="632"/>
      <c r="AE41" s="1243"/>
      <c r="AF41" s="1244"/>
      <c r="AG41" s="1245"/>
    </row>
    <row r="42" spans="2:33" ht="28.5" customHeight="1" thickBot="1">
      <c r="B42" s="1237"/>
      <c r="C42" s="1238"/>
      <c r="D42" s="1238"/>
      <c r="E42" s="1239"/>
      <c r="F42" s="1303"/>
      <c r="G42" s="1304"/>
      <c r="H42" s="637" t="s">
        <v>352</v>
      </c>
      <c r="I42" s="638"/>
      <c r="J42" s="638"/>
      <c r="K42" s="639"/>
      <c r="L42" s="639"/>
      <c r="M42" s="639"/>
      <c r="N42" s="639"/>
      <c r="O42" s="639"/>
      <c r="P42" s="639"/>
      <c r="Q42" s="639"/>
      <c r="R42" s="639"/>
      <c r="S42" s="640"/>
      <c r="T42" s="640"/>
      <c r="U42" s="640"/>
      <c r="V42" s="639"/>
      <c r="W42" s="639"/>
      <c r="X42" s="639"/>
      <c r="Y42" s="639"/>
      <c r="Z42" s="639"/>
      <c r="AA42" s="639"/>
      <c r="AB42" s="639"/>
      <c r="AC42" s="639"/>
      <c r="AD42" s="639"/>
      <c r="AE42" s="1257"/>
      <c r="AF42" s="1248"/>
      <c r="AG42" s="1249"/>
    </row>
    <row r="43" spans="2:33" s="429" customFormat="1" ht="9.75" customHeight="1">
      <c r="F43" s="641"/>
      <c r="G43" s="641"/>
      <c r="H43" s="641"/>
      <c r="I43" s="641"/>
      <c r="J43" s="641"/>
      <c r="K43" s="641"/>
      <c r="L43" s="641"/>
      <c r="M43" s="641"/>
      <c r="N43" s="641"/>
      <c r="O43" s="641"/>
      <c r="P43" s="641"/>
      <c r="Q43" s="641"/>
      <c r="R43" s="641"/>
      <c r="S43" s="641"/>
      <c r="T43" s="641"/>
      <c r="U43" s="641"/>
      <c r="V43" s="641"/>
      <c r="W43" s="641"/>
      <c r="X43" s="641"/>
      <c r="Y43" s="641"/>
      <c r="Z43" s="641"/>
      <c r="AA43" s="641"/>
      <c r="AB43" s="641"/>
      <c r="AC43" s="641"/>
      <c r="AD43" s="641"/>
      <c r="AE43" s="641"/>
      <c r="AF43" s="641"/>
      <c r="AG43" s="641"/>
    </row>
    <row r="44" spans="2:33" s="429" customFormat="1" ht="9.75" customHeight="1" thickBot="1">
      <c r="F44" s="641"/>
      <c r="G44" s="641"/>
      <c r="H44" s="641"/>
      <c r="I44" s="641"/>
      <c r="J44" s="641"/>
      <c r="K44" s="641"/>
      <c r="L44" s="641"/>
      <c r="M44" s="641"/>
      <c r="N44" s="641"/>
      <c r="O44" s="641"/>
      <c r="P44" s="641"/>
      <c r="Q44" s="641"/>
      <c r="R44" s="641"/>
      <c r="S44" s="641"/>
      <c r="T44" s="641"/>
      <c r="U44" s="641"/>
      <c r="V44" s="641"/>
      <c r="W44" s="641"/>
      <c r="X44" s="641"/>
      <c r="Y44" s="641"/>
      <c r="Z44" s="641"/>
      <c r="AA44" s="641"/>
      <c r="AB44" s="641"/>
      <c r="AC44" s="641"/>
      <c r="AD44" s="641"/>
      <c r="AE44" s="641"/>
      <c r="AF44" s="641"/>
      <c r="AG44" s="641"/>
    </row>
    <row r="45" spans="2:33" ht="28.5" customHeight="1">
      <c r="B45" s="1110" t="s">
        <v>427</v>
      </c>
      <c r="C45" s="1112"/>
      <c r="D45" s="1112"/>
      <c r="E45" s="1113"/>
      <c r="F45" s="1299" t="s">
        <v>365</v>
      </c>
      <c r="G45" s="1300"/>
      <c r="H45" s="642" t="s">
        <v>360</v>
      </c>
      <c r="I45" s="617"/>
      <c r="J45" s="617"/>
      <c r="K45" s="643"/>
      <c r="L45" s="643"/>
      <c r="M45" s="643"/>
      <c r="N45" s="643"/>
      <c r="O45" s="643"/>
      <c r="P45" s="643"/>
      <c r="Q45" s="643"/>
      <c r="R45" s="643"/>
      <c r="S45" s="644"/>
      <c r="T45" s="644"/>
      <c r="U45" s="644"/>
      <c r="V45" s="643"/>
      <c r="W45" s="643"/>
      <c r="X45" s="643"/>
      <c r="Y45" s="643"/>
      <c r="Z45" s="643"/>
      <c r="AA45" s="643"/>
      <c r="AB45" s="643"/>
      <c r="AC45" s="643"/>
      <c r="AD45" s="645"/>
      <c r="AE45" s="1335" t="str">
        <f>IF('3_区分3計算表'!$E24="あり","有","無")</f>
        <v>無</v>
      </c>
      <c r="AF45" s="1335"/>
      <c r="AG45" s="1336"/>
    </row>
    <row r="46" spans="2:33" ht="28.5" customHeight="1">
      <c r="B46" s="1234"/>
      <c r="C46" s="1235"/>
      <c r="D46" s="1235"/>
      <c r="E46" s="1236"/>
      <c r="F46" s="1301"/>
      <c r="G46" s="1302"/>
      <c r="H46" s="624" t="s">
        <v>359</v>
      </c>
      <c r="I46" s="624"/>
      <c r="J46" s="624"/>
      <c r="K46" s="632"/>
      <c r="L46" s="632"/>
      <c r="M46" s="632"/>
      <c r="N46" s="632"/>
      <c r="O46" s="632"/>
      <c r="P46" s="632"/>
      <c r="Q46" s="632"/>
      <c r="R46" s="632"/>
      <c r="S46" s="633"/>
      <c r="T46" s="633"/>
      <c r="U46" s="633"/>
      <c r="V46" s="632"/>
      <c r="W46" s="632"/>
      <c r="X46" s="632"/>
      <c r="Y46" s="632"/>
      <c r="Z46" s="632"/>
      <c r="AA46" s="632"/>
      <c r="AB46" s="632"/>
      <c r="AC46" s="632"/>
      <c r="AD46" s="646"/>
      <c r="AE46" s="1324" t="str">
        <f>IF('3_区分3計算表'!$E22="あり","有","無")</f>
        <v>無</v>
      </c>
      <c r="AF46" s="1324"/>
      <c r="AG46" s="1325"/>
    </row>
    <row r="47" spans="2:33" ht="28.5" customHeight="1">
      <c r="B47" s="1234"/>
      <c r="C47" s="1235"/>
      <c r="D47" s="1235"/>
      <c r="E47" s="1236"/>
      <c r="F47" s="1301"/>
      <c r="G47" s="1302"/>
      <c r="H47" s="624" t="s">
        <v>358</v>
      </c>
      <c r="I47" s="624"/>
      <c r="J47" s="624"/>
      <c r="K47" s="632"/>
      <c r="L47" s="632"/>
      <c r="M47" s="632"/>
      <c r="N47" s="632"/>
      <c r="O47" s="632"/>
      <c r="P47" s="632"/>
      <c r="Q47" s="632"/>
      <c r="R47" s="632"/>
      <c r="S47" s="633"/>
      <c r="T47" s="633"/>
      <c r="U47" s="633"/>
      <c r="V47" s="632"/>
      <c r="W47" s="632"/>
      <c r="X47" s="632"/>
      <c r="Y47" s="632"/>
      <c r="Z47" s="632"/>
      <c r="AA47" s="632"/>
      <c r="AB47" s="632"/>
      <c r="AC47" s="632"/>
      <c r="AD47" s="646"/>
      <c r="AE47" s="1324" t="str">
        <f>IF('3_区分3計算表'!$E26="あり","有","無")</f>
        <v>無</v>
      </c>
      <c r="AF47" s="1324"/>
      <c r="AG47" s="1325"/>
    </row>
    <row r="48" spans="2:33" ht="28.5" customHeight="1">
      <c r="B48" s="1234"/>
      <c r="C48" s="1235"/>
      <c r="D48" s="1235"/>
      <c r="E48" s="1236"/>
      <c r="F48" s="1301"/>
      <c r="G48" s="1302"/>
      <c r="H48" s="624" t="s">
        <v>426</v>
      </c>
      <c r="I48" s="624"/>
      <c r="J48" s="624"/>
      <c r="K48" s="632"/>
      <c r="L48" s="632"/>
      <c r="M48" s="632"/>
      <c r="N48" s="632"/>
      <c r="O48" s="632"/>
      <c r="P48" s="632"/>
      <c r="Q48" s="632"/>
      <c r="R48" s="632"/>
      <c r="S48" s="633"/>
      <c r="T48" s="633"/>
      <c r="U48" s="633"/>
      <c r="V48" s="632"/>
      <c r="W48" s="632"/>
      <c r="X48" s="632"/>
      <c r="Y48" s="632"/>
      <c r="Z48" s="632"/>
      <c r="AA48" s="632"/>
      <c r="AB48" s="632"/>
      <c r="AC48" s="632"/>
      <c r="AD48" s="646"/>
      <c r="AE48" s="1324" t="str">
        <f>IF('3_区分3計算表'!$E29="あり","有","無")</f>
        <v>無</v>
      </c>
      <c r="AF48" s="1324"/>
      <c r="AG48" s="1325"/>
    </row>
    <row r="49" spans="2:33" ht="28.5" customHeight="1">
      <c r="B49" s="1234"/>
      <c r="C49" s="1235"/>
      <c r="D49" s="1235"/>
      <c r="E49" s="1236"/>
      <c r="F49" s="1301"/>
      <c r="G49" s="1302"/>
      <c r="H49" s="621" t="s">
        <v>363</v>
      </c>
      <c r="I49" s="621"/>
      <c r="J49" s="621"/>
      <c r="K49" s="622"/>
      <c r="L49" s="622"/>
      <c r="M49" s="622"/>
      <c r="N49" s="622"/>
      <c r="O49" s="622"/>
      <c r="P49" s="622"/>
      <c r="Q49" s="622"/>
      <c r="R49" s="622"/>
      <c r="S49" s="623"/>
      <c r="T49" s="623"/>
      <c r="U49" s="623"/>
      <c r="V49" s="622"/>
      <c r="W49" s="622"/>
      <c r="X49" s="622"/>
      <c r="Y49" s="622"/>
      <c r="Z49" s="622"/>
      <c r="AA49" s="622"/>
      <c r="AB49" s="622"/>
      <c r="AC49" s="622"/>
      <c r="AD49" s="647"/>
      <c r="AE49" s="1312" t="str">
        <f>IF('3_区分3計算表'!$E30="あり","有","無")</f>
        <v>無</v>
      </c>
      <c r="AF49" s="1312"/>
      <c r="AG49" s="1313"/>
    </row>
    <row r="50" spans="2:33" ht="28.5" customHeight="1">
      <c r="B50" s="1234"/>
      <c r="C50" s="1235"/>
      <c r="D50" s="1235"/>
      <c r="E50" s="1236"/>
      <c r="F50" s="1301"/>
      <c r="G50" s="1302"/>
      <c r="H50" s="621" t="s">
        <v>362</v>
      </c>
      <c r="I50" s="621"/>
      <c r="J50" s="621"/>
      <c r="K50" s="622"/>
      <c r="L50" s="622"/>
      <c r="M50" s="622"/>
      <c r="N50" s="622"/>
      <c r="O50" s="622"/>
      <c r="P50" s="622"/>
      <c r="Q50" s="622"/>
      <c r="R50" s="622"/>
      <c r="S50" s="623"/>
      <c r="T50" s="623"/>
      <c r="U50" s="623"/>
      <c r="V50" s="622"/>
      <c r="W50" s="622"/>
      <c r="X50" s="622"/>
      <c r="Y50" s="622"/>
      <c r="Z50" s="622"/>
      <c r="AA50" s="622"/>
      <c r="AB50" s="622"/>
      <c r="AC50" s="622"/>
      <c r="AD50" s="647"/>
      <c r="AE50" s="1312" t="str">
        <f>IF('3_区分3計算表'!$E31="あり","有","無")</f>
        <v>無</v>
      </c>
      <c r="AF50" s="1312"/>
      <c r="AG50" s="1313"/>
    </row>
    <row r="51" spans="2:33" ht="28.5" customHeight="1">
      <c r="B51" s="1234"/>
      <c r="C51" s="1235"/>
      <c r="D51" s="1235"/>
      <c r="E51" s="1236"/>
      <c r="F51" s="1301"/>
      <c r="G51" s="1302"/>
      <c r="H51" s="621" t="s">
        <v>345</v>
      </c>
      <c r="I51" s="621"/>
      <c r="J51" s="621"/>
      <c r="K51" s="622"/>
      <c r="L51" s="622"/>
      <c r="M51" s="622"/>
      <c r="N51" s="622"/>
      <c r="O51" s="622"/>
      <c r="P51" s="622"/>
      <c r="Q51" s="622"/>
      <c r="R51" s="622"/>
      <c r="S51" s="623"/>
      <c r="T51" s="623"/>
      <c r="U51" s="623"/>
      <c r="V51" s="622"/>
      <c r="W51" s="622"/>
      <c r="X51" s="622"/>
      <c r="Y51" s="622"/>
      <c r="Z51" s="622"/>
      <c r="AA51" s="622"/>
      <c r="AB51" s="622"/>
      <c r="AC51" s="622"/>
      <c r="AD51" s="647"/>
      <c r="AE51" s="1312" t="str">
        <f>IF('3_区分3計算表'!$E32="あり","有","無")</f>
        <v>無</v>
      </c>
      <c r="AF51" s="1312"/>
      <c r="AG51" s="1313"/>
    </row>
    <row r="52" spans="2:33" ht="28.5" customHeight="1">
      <c r="B52" s="1234"/>
      <c r="C52" s="1235"/>
      <c r="D52" s="1235"/>
      <c r="E52" s="1236"/>
      <c r="F52" s="1301"/>
      <c r="G52" s="1302"/>
      <c r="H52" s="627" t="s">
        <v>364</v>
      </c>
      <c r="I52" s="627"/>
      <c r="J52" s="627"/>
      <c r="K52" s="628"/>
      <c r="L52" s="628"/>
      <c r="M52" s="628"/>
      <c r="N52" s="628"/>
      <c r="O52" s="628"/>
      <c r="P52" s="628"/>
      <c r="Q52" s="628"/>
      <c r="R52" s="628"/>
      <c r="S52" s="635"/>
      <c r="T52" s="635"/>
      <c r="U52" s="635"/>
      <c r="V52" s="628"/>
      <c r="W52" s="628"/>
      <c r="X52" s="628"/>
      <c r="Y52" s="628"/>
      <c r="Z52" s="628"/>
      <c r="AA52" s="628"/>
      <c r="AB52" s="628"/>
      <c r="AC52" s="628"/>
      <c r="AD52" s="648"/>
      <c r="AE52" s="1312" t="str">
        <f>IF('3_区分3計算表'!$E33="あり","有","無")</f>
        <v>無</v>
      </c>
      <c r="AF52" s="1312"/>
      <c r="AG52" s="1313"/>
    </row>
    <row r="53" spans="2:33" ht="28.5" customHeight="1" thickBot="1">
      <c r="B53" s="1234"/>
      <c r="C53" s="1235"/>
      <c r="D53" s="1235"/>
      <c r="E53" s="1236"/>
      <c r="F53" s="1331"/>
      <c r="G53" s="1332"/>
      <c r="H53" s="649" t="s">
        <v>342</v>
      </c>
      <c r="I53" s="650"/>
      <c r="J53" s="650"/>
      <c r="K53" s="651"/>
      <c r="L53" s="651"/>
      <c r="M53" s="651"/>
      <c r="N53" s="651"/>
      <c r="O53" s="651"/>
      <c r="P53" s="651"/>
      <c r="Q53" s="651"/>
      <c r="R53" s="651"/>
      <c r="S53" s="652"/>
      <c r="T53" s="652"/>
      <c r="U53" s="652"/>
      <c r="V53" s="651"/>
      <c r="W53" s="651"/>
      <c r="X53" s="651"/>
      <c r="Y53" s="651"/>
      <c r="Z53" s="651"/>
      <c r="AA53" s="651"/>
      <c r="AB53" s="651"/>
      <c r="AC53" s="651"/>
      <c r="AD53" s="653"/>
      <c r="AE53" s="1297" t="str">
        <f>IF('3_区分3計算表'!$E34="あり","有","無")</f>
        <v>無</v>
      </c>
      <c r="AF53" s="1297"/>
      <c r="AG53" s="1298"/>
    </row>
    <row r="54" spans="2:33" ht="28.5" customHeight="1">
      <c r="B54" s="1234"/>
      <c r="C54" s="1235"/>
      <c r="D54" s="1235"/>
      <c r="E54" s="1236"/>
      <c r="F54" s="1212" t="s">
        <v>361</v>
      </c>
      <c r="G54" s="1213"/>
      <c r="H54" s="617" t="s">
        <v>360</v>
      </c>
      <c r="I54" s="617"/>
      <c r="J54" s="617"/>
      <c r="K54" s="643"/>
      <c r="L54" s="643"/>
      <c r="M54" s="643"/>
      <c r="N54" s="643"/>
      <c r="O54" s="643"/>
      <c r="P54" s="643"/>
      <c r="Q54" s="643"/>
      <c r="R54" s="643"/>
      <c r="S54" s="644"/>
      <c r="T54" s="644"/>
      <c r="U54" s="644"/>
      <c r="V54" s="643"/>
      <c r="W54" s="643"/>
      <c r="X54" s="643"/>
      <c r="Y54" s="643"/>
      <c r="Z54" s="643"/>
      <c r="AA54" s="643"/>
      <c r="AB54" s="643"/>
      <c r="AC54" s="643"/>
      <c r="AD54" s="645"/>
      <c r="AE54" s="1334"/>
      <c r="AF54" s="1260"/>
      <c r="AG54" s="1261"/>
    </row>
    <row r="55" spans="2:33" ht="28.5" customHeight="1">
      <c r="B55" s="1234"/>
      <c r="C55" s="1235"/>
      <c r="D55" s="1235"/>
      <c r="E55" s="1236"/>
      <c r="F55" s="1214"/>
      <c r="G55" s="1215"/>
      <c r="H55" s="630" t="s">
        <v>359</v>
      </c>
      <c r="I55" s="621"/>
      <c r="J55" s="621"/>
      <c r="K55" s="622"/>
      <c r="L55" s="622"/>
      <c r="M55" s="622"/>
      <c r="N55" s="622"/>
      <c r="O55" s="622"/>
      <c r="P55" s="622"/>
      <c r="Q55" s="622"/>
      <c r="R55" s="622"/>
      <c r="S55" s="623"/>
      <c r="T55" s="623"/>
      <c r="U55" s="623"/>
      <c r="V55" s="622"/>
      <c r="W55" s="622"/>
      <c r="X55" s="622"/>
      <c r="Y55" s="622"/>
      <c r="Z55" s="622"/>
      <c r="AA55" s="622"/>
      <c r="AB55" s="622"/>
      <c r="AC55" s="622"/>
      <c r="AD55" s="647"/>
      <c r="AE55" s="1240"/>
      <c r="AF55" s="1241"/>
      <c r="AG55" s="1242"/>
    </row>
    <row r="56" spans="2:33" ht="28.5" customHeight="1">
      <c r="B56" s="1234"/>
      <c r="C56" s="1235"/>
      <c r="D56" s="1235"/>
      <c r="E56" s="1236"/>
      <c r="F56" s="1214"/>
      <c r="G56" s="1215"/>
      <c r="H56" s="624" t="s">
        <v>358</v>
      </c>
      <c r="I56" s="624"/>
      <c r="J56" s="624"/>
      <c r="K56" s="632"/>
      <c r="L56" s="632"/>
      <c r="M56" s="632"/>
      <c r="N56" s="632"/>
      <c r="O56" s="632"/>
      <c r="P56" s="632"/>
      <c r="Q56" s="632"/>
      <c r="R56" s="632"/>
      <c r="S56" s="633"/>
      <c r="T56" s="633"/>
      <c r="U56" s="633"/>
      <c r="V56" s="632"/>
      <c r="W56" s="632"/>
      <c r="X56" s="632"/>
      <c r="Y56" s="632"/>
      <c r="Z56" s="632"/>
      <c r="AA56" s="632"/>
      <c r="AB56" s="632"/>
      <c r="AC56" s="632"/>
      <c r="AD56" s="646"/>
      <c r="AE56" s="1305"/>
      <c r="AF56" s="1244"/>
      <c r="AG56" s="1245"/>
    </row>
    <row r="57" spans="2:33" ht="28.5" customHeight="1">
      <c r="B57" s="1234"/>
      <c r="C57" s="1235"/>
      <c r="D57" s="1235"/>
      <c r="E57" s="1236"/>
      <c r="F57" s="1214"/>
      <c r="G57" s="1215"/>
      <c r="H57" s="621" t="s">
        <v>357</v>
      </c>
      <c r="I57" s="621"/>
      <c r="J57" s="621"/>
      <c r="K57" s="622"/>
      <c r="L57" s="622"/>
      <c r="M57" s="622"/>
      <c r="N57" s="622"/>
      <c r="O57" s="622"/>
      <c r="P57" s="622"/>
      <c r="Q57" s="622"/>
      <c r="R57" s="622"/>
      <c r="S57" s="623"/>
      <c r="T57" s="623"/>
      <c r="U57" s="623"/>
      <c r="V57" s="622"/>
      <c r="W57" s="622"/>
      <c r="X57" s="622"/>
      <c r="Y57" s="622"/>
      <c r="Z57" s="622"/>
      <c r="AA57" s="622"/>
      <c r="AB57" s="622"/>
      <c r="AC57" s="622"/>
      <c r="AD57" s="647"/>
      <c r="AE57" s="1240"/>
      <c r="AF57" s="1241"/>
      <c r="AG57" s="1242"/>
    </row>
    <row r="58" spans="2:33" ht="28.5" customHeight="1">
      <c r="B58" s="1234"/>
      <c r="C58" s="1235"/>
      <c r="D58" s="1235"/>
      <c r="E58" s="1236"/>
      <c r="F58" s="1214"/>
      <c r="G58" s="1215"/>
      <c r="H58" s="624" t="s">
        <v>426</v>
      </c>
      <c r="I58" s="624"/>
      <c r="J58" s="624"/>
      <c r="K58" s="632"/>
      <c r="L58" s="632"/>
      <c r="M58" s="632"/>
      <c r="N58" s="632"/>
      <c r="O58" s="632"/>
      <c r="P58" s="632"/>
      <c r="Q58" s="632"/>
      <c r="R58" s="632"/>
      <c r="S58" s="633"/>
      <c r="T58" s="633"/>
      <c r="U58" s="633"/>
      <c r="V58" s="632"/>
      <c r="W58" s="632"/>
      <c r="X58" s="632"/>
      <c r="Y58" s="632"/>
      <c r="Z58" s="632"/>
      <c r="AA58" s="632"/>
      <c r="AB58" s="632"/>
      <c r="AC58" s="632"/>
      <c r="AD58" s="646"/>
      <c r="AE58" s="1240"/>
      <c r="AF58" s="1241"/>
      <c r="AG58" s="1242"/>
    </row>
    <row r="59" spans="2:33" ht="28.5" customHeight="1">
      <c r="B59" s="1234"/>
      <c r="C59" s="1235"/>
      <c r="D59" s="1235"/>
      <c r="E59" s="1236"/>
      <c r="F59" s="1214"/>
      <c r="G59" s="1215"/>
      <c r="H59" s="624" t="s">
        <v>430</v>
      </c>
      <c r="I59" s="624"/>
      <c r="J59" s="624"/>
      <c r="K59" s="632"/>
      <c r="L59" s="632"/>
      <c r="M59" s="632"/>
      <c r="N59" s="632"/>
      <c r="O59" s="632"/>
      <c r="P59" s="632"/>
      <c r="Q59" s="632"/>
      <c r="R59" s="632"/>
      <c r="S59" s="633"/>
      <c r="T59" s="633"/>
      <c r="U59" s="633"/>
      <c r="V59" s="632"/>
      <c r="W59" s="632"/>
      <c r="X59" s="632"/>
      <c r="Y59" s="632"/>
      <c r="Z59" s="632"/>
      <c r="AA59" s="632"/>
      <c r="AB59" s="632"/>
      <c r="AC59" s="632"/>
      <c r="AD59" s="646"/>
      <c r="AE59" s="1240"/>
      <c r="AF59" s="1241"/>
      <c r="AG59" s="1242"/>
    </row>
    <row r="60" spans="2:33" ht="28.5" customHeight="1">
      <c r="B60" s="1234"/>
      <c r="C60" s="1235"/>
      <c r="D60" s="1235"/>
      <c r="E60" s="1236"/>
      <c r="F60" s="1214"/>
      <c r="G60" s="1215"/>
      <c r="H60" s="621" t="s">
        <v>356</v>
      </c>
      <c r="I60" s="621"/>
      <c r="J60" s="621"/>
      <c r="K60" s="622"/>
      <c r="L60" s="622"/>
      <c r="M60" s="622"/>
      <c r="N60" s="622"/>
      <c r="O60" s="622"/>
      <c r="P60" s="622"/>
      <c r="Q60" s="622"/>
      <c r="R60" s="622"/>
      <c r="S60" s="623"/>
      <c r="T60" s="623"/>
      <c r="U60" s="623"/>
      <c r="V60" s="622"/>
      <c r="W60" s="622"/>
      <c r="X60" s="622"/>
      <c r="Y60" s="622"/>
      <c r="Z60" s="622"/>
      <c r="AA60" s="622"/>
      <c r="AB60" s="622"/>
      <c r="AC60" s="622"/>
      <c r="AD60" s="647"/>
      <c r="AE60" s="1240"/>
      <c r="AF60" s="1241"/>
      <c r="AG60" s="1242"/>
    </row>
    <row r="61" spans="2:33" ht="28.5" customHeight="1">
      <c r="B61" s="1234"/>
      <c r="C61" s="1235"/>
      <c r="D61" s="1235"/>
      <c r="E61" s="1236"/>
      <c r="F61" s="1214"/>
      <c r="G61" s="1215"/>
      <c r="H61" s="621" t="s">
        <v>355</v>
      </c>
      <c r="I61" s="621"/>
      <c r="J61" s="621"/>
      <c r="K61" s="622"/>
      <c r="L61" s="622"/>
      <c r="M61" s="622"/>
      <c r="N61" s="622"/>
      <c r="O61" s="622"/>
      <c r="P61" s="622"/>
      <c r="Q61" s="622"/>
      <c r="R61" s="622"/>
      <c r="S61" s="623"/>
      <c r="T61" s="623"/>
      <c r="U61" s="623"/>
      <c r="V61" s="622"/>
      <c r="W61" s="622"/>
      <c r="X61" s="622"/>
      <c r="Y61" s="622"/>
      <c r="Z61" s="622"/>
      <c r="AA61" s="622"/>
      <c r="AB61" s="622"/>
      <c r="AC61" s="622"/>
      <c r="AD61" s="647"/>
      <c r="AE61" s="1240"/>
      <c r="AF61" s="1241"/>
      <c r="AG61" s="1242"/>
    </row>
    <row r="62" spans="2:33" ht="28.5" customHeight="1">
      <c r="B62" s="1234"/>
      <c r="C62" s="1235"/>
      <c r="D62" s="1235"/>
      <c r="E62" s="1236"/>
      <c r="F62" s="1214"/>
      <c r="G62" s="1215"/>
      <c r="H62" s="621" t="s">
        <v>354</v>
      </c>
      <c r="I62" s="621"/>
      <c r="J62" s="621"/>
      <c r="K62" s="622"/>
      <c r="L62" s="622"/>
      <c r="M62" s="622"/>
      <c r="N62" s="622"/>
      <c r="O62" s="622"/>
      <c r="P62" s="622"/>
      <c r="Q62" s="622"/>
      <c r="R62" s="622"/>
      <c r="S62" s="623"/>
      <c r="T62" s="623"/>
      <c r="U62" s="623"/>
      <c r="V62" s="622"/>
      <c r="W62" s="622"/>
      <c r="X62" s="622"/>
      <c r="Y62" s="622"/>
      <c r="Z62" s="622"/>
      <c r="AA62" s="622"/>
      <c r="AB62" s="622"/>
      <c r="AC62" s="622"/>
      <c r="AD62" s="647"/>
      <c r="AE62" s="1240"/>
      <c r="AF62" s="1241"/>
      <c r="AG62" s="1242"/>
    </row>
    <row r="63" spans="2:33" ht="28.5" customHeight="1">
      <c r="B63" s="1234"/>
      <c r="C63" s="1235"/>
      <c r="D63" s="1235"/>
      <c r="E63" s="1236"/>
      <c r="F63" s="1214"/>
      <c r="G63" s="1215"/>
      <c r="H63" s="627" t="s">
        <v>429</v>
      </c>
      <c r="I63" s="627"/>
      <c r="J63" s="627"/>
      <c r="K63" s="628"/>
      <c r="L63" s="628"/>
      <c r="M63" s="628"/>
      <c r="N63" s="628"/>
      <c r="O63" s="621"/>
      <c r="P63" s="629"/>
      <c r="Q63" s="629"/>
      <c r="R63" s="629"/>
      <c r="S63" s="621"/>
      <c r="T63" s="621"/>
      <c r="U63" s="621"/>
      <c r="V63" s="629"/>
      <c r="W63" s="629"/>
      <c r="X63" s="629"/>
      <c r="Y63" s="629"/>
      <c r="Z63" s="629"/>
      <c r="AA63" s="629"/>
      <c r="AB63" s="629"/>
      <c r="AC63" s="629"/>
      <c r="AD63" s="654"/>
      <c r="AE63" s="1240"/>
      <c r="AF63" s="1241"/>
      <c r="AG63" s="1242"/>
    </row>
    <row r="64" spans="2:33" ht="28.5" customHeight="1">
      <c r="B64" s="1234"/>
      <c r="C64" s="1235"/>
      <c r="D64" s="1235"/>
      <c r="E64" s="1236"/>
      <c r="F64" s="1214"/>
      <c r="G64" s="1215"/>
      <c r="H64" s="621" t="s">
        <v>345</v>
      </c>
      <c r="I64" s="621"/>
      <c r="J64" s="621"/>
      <c r="K64" s="622"/>
      <c r="L64" s="622"/>
      <c r="M64" s="622"/>
      <c r="N64" s="622"/>
      <c r="O64" s="622"/>
      <c r="P64" s="622"/>
      <c r="Q64" s="622"/>
      <c r="R64" s="622"/>
      <c r="S64" s="623"/>
      <c r="T64" s="623"/>
      <c r="U64" s="623"/>
      <c r="V64" s="622"/>
      <c r="W64" s="622"/>
      <c r="X64" s="622"/>
      <c r="Y64" s="622"/>
      <c r="Z64" s="622"/>
      <c r="AA64" s="622"/>
      <c r="AB64" s="622"/>
      <c r="AC64" s="622"/>
      <c r="AD64" s="647"/>
      <c r="AE64" s="1240"/>
      <c r="AF64" s="1241"/>
      <c r="AG64" s="1242"/>
    </row>
    <row r="65" spans="2:34" ht="28.5" customHeight="1">
      <c r="B65" s="1234"/>
      <c r="C65" s="1235"/>
      <c r="D65" s="1235"/>
      <c r="E65" s="1236"/>
      <c r="F65" s="1214"/>
      <c r="G65" s="1215"/>
      <c r="H65" s="621" t="s">
        <v>351</v>
      </c>
      <c r="I65" s="627"/>
      <c r="J65" s="627"/>
      <c r="K65" s="628"/>
      <c r="L65" s="628"/>
      <c r="M65" s="628"/>
      <c r="N65" s="628"/>
      <c r="O65" s="628"/>
      <c r="P65" s="628"/>
      <c r="Q65" s="628"/>
      <c r="R65" s="628"/>
      <c r="S65" s="635"/>
      <c r="T65" s="635"/>
      <c r="U65" s="635"/>
      <c r="V65" s="628"/>
      <c r="W65" s="628"/>
      <c r="X65" s="628"/>
      <c r="Y65" s="628"/>
      <c r="Z65" s="628"/>
      <c r="AA65" s="628"/>
      <c r="AB65" s="628"/>
      <c r="AC65" s="628"/>
      <c r="AD65" s="648"/>
      <c r="AE65" s="1240"/>
      <c r="AF65" s="1241"/>
      <c r="AG65" s="1242"/>
    </row>
    <row r="66" spans="2:34" ht="28.5" customHeight="1">
      <c r="B66" s="1234"/>
      <c r="C66" s="1235"/>
      <c r="D66" s="1235"/>
      <c r="E66" s="1236"/>
      <c r="F66" s="1214"/>
      <c r="G66" s="1215"/>
      <c r="H66" s="621" t="s">
        <v>350</v>
      </c>
      <c r="I66" s="621"/>
      <c r="J66" s="621"/>
      <c r="K66" s="622"/>
      <c r="L66" s="622"/>
      <c r="M66" s="622"/>
      <c r="N66" s="622"/>
      <c r="O66" s="622"/>
      <c r="P66" s="622"/>
      <c r="Q66" s="622"/>
      <c r="R66" s="622"/>
      <c r="S66" s="623"/>
      <c r="T66" s="623"/>
      <c r="U66" s="623"/>
      <c r="V66" s="622"/>
      <c r="W66" s="622"/>
      <c r="X66" s="622"/>
      <c r="Y66" s="622"/>
      <c r="Z66" s="622"/>
      <c r="AA66" s="622"/>
      <c r="AB66" s="622"/>
      <c r="AC66" s="622"/>
      <c r="AD66" s="647"/>
      <c r="AE66" s="1240"/>
      <c r="AF66" s="1241"/>
      <c r="AG66" s="1242"/>
    </row>
    <row r="67" spans="2:34" ht="28.5" customHeight="1">
      <c r="B67" s="1234"/>
      <c r="C67" s="1235"/>
      <c r="D67" s="1235"/>
      <c r="E67" s="1236"/>
      <c r="F67" s="1214"/>
      <c r="G67" s="1215"/>
      <c r="H67" s="621" t="s">
        <v>349</v>
      </c>
      <c r="I67" s="627"/>
      <c r="J67" s="627"/>
      <c r="K67" s="628"/>
      <c r="L67" s="628"/>
      <c r="M67" s="628"/>
      <c r="N67" s="628"/>
      <c r="O67" s="628"/>
      <c r="P67" s="628"/>
      <c r="Q67" s="628"/>
      <c r="R67" s="628"/>
      <c r="S67" s="635"/>
      <c r="T67" s="635"/>
      <c r="U67" s="635"/>
      <c r="V67" s="628"/>
      <c r="W67" s="628"/>
      <c r="X67" s="628"/>
      <c r="Y67" s="628"/>
      <c r="Z67" s="628"/>
      <c r="AA67" s="628"/>
      <c r="AB67" s="628"/>
      <c r="AC67" s="628"/>
      <c r="AD67" s="648"/>
      <c r="AE67" s="1240"/>
      <c r="AF67" s="1241"/>
      <c r="AG67" s="1242"/>
    </row>
    <row r="68" spans="2:34" ht="28.5" customHeight="1">
      <c r="B68" s="1234"/>
      <c r="C68" s="1235"/>
      <c r="D68" s="1235"/>
      <c r="E68" s="1236"/>
      <c r="F68" s="1214"/>
      <c r="G68" s="1215"/>
      <c r="H68" s="627" t="s">
        <v>342</v>
      </c>
      <c r="I68" s="627"/>
      <c r="J68" s="627"/>
      <c r="K68" s="628"/>
      <c r="L68" s="628"/>
      <c r="M68" s="628"/>
      <c r="N68" s="628"/>
      <c r="O68" s="628"/>
      <c r="P68" s="628"/>
      <c r="Q68" s="628"/>
      <c r="R68" s="628"/>
      <c r="S68" s="635"/>
      <c r="T68" s="635"/>
      <c r="U68" s="635"/>
      <c r="V68" s="628"/>
      <c r="W68" s="628"/>
      <c r="X68" s="628"/>
      <c r="Y68" s="628"/>
      <c r="Z68" s="628"/>
      <c r="AA68" s="628"/>
      <c r="AB68" s="628"/>
      <c r="AC68" s="628"/>
      <c r="AD68" s="648"/>
      <c r="AE68" s="1258"/>
      <c r="AF68" s="1255"/>
      <c r="AG68" s="1256"/>
    </row>
    <row r="69" spans="2:34" ht="28.5" customHeight="1">
      <c r="B69" s="1234"/>
      <c r="C69" s="1235"/>
      <c r="D69" s="1235"/>
      <c r="E69" s="1236"/>
      <c r="F69" s="1214"/>
      <c r="G69" s="1215"/>
      <c r="H69" s="630" t="s">
        <v>428</v>
      </c>
      <c r="I69" s="621"/>
      <c r="J69" s="621"/>
      <c r="K69" s="622"/>
      <c r="L69" s="622"/>
      <c r="M69" s="622"/>
      <c r="N69" s="622"/>
      <c r="O69" s="622"/>
      <c r="P69" s="622"/>
      <c r="Q69" s="622"/>
      <c r="R69" s="622"/>
      <c r="S69" s="623"/>
      <c r="T69" s="623"/>
      <c r="U69" s="623"/>
      <c r="V69" s="622"/>
      <c r="W69" s="622"/>
      <c r="X69" s="622"/>
      <c r="Y69" s="622"/>
      <c r="Z69" s="622"/>
      <c r="AA69" s="622"/>
      <c r="AB69" s="622"/>
      <c r="AC69" s="622"/>
      <c r="AD69" s="647"/>
      <c r="AE69" s="1240"/>
      <c r="AF69" s="1241"/>
      <c r="AG69" s="1242"/>
    </row>
    <row r="70" spans="2:34" ht="28.5" customHeight="1">
      <c r="B70" s="1234"/>
      <c r="C70" s="1235"/>
      <c r="D70" s="1235"/>
      <c r="E70" s="1236"/>
      <c r="F70" s="1214"/>
      <c r="G70" s="1215"/>
      <c r="H70" s="1280" t="s">
        <v>353</v>
      </c>
      <c r="I70" s="1281"/>
      <c r="J70" s="1281"/>
      <c r="K70" s="1281"/>
      <c r="L70" s="1281"/>
      <c r="M70" s="1281"/>
      <c r="N70" s="1281"/>
      <c r="O70" s="1281"/>
      <c r="P70" s="1281"/>
      <c r="Q70" s="1281"/>
      <c r="R70" s="1281"/>
      <c r="S70" s="1281"/>
      <c r="T70" s="1281"/>
      <c r="U70" s="1281"/>
      <c r="V70" s="1281"/>
      <c r="W70" s="1281"/>
      <c r="X70" s="1281"/>
      <c r="Y70" s="1281"/>
      <c r="Z70" s="1281"/>
      <c r="AA70" s="1281"/>
      <c r="AB70" s="1281"/>
      <c r="AC70" s="1281"/>
      <c r="AD70" s="1282"/>
      <c r="AE70" s="1240"/>
      <c r="AF70" s="1241"/>
      <c r="AG70" s="1242"/>
    </row>
    <row r="71" spans="2:34" ht="28.5" customHeight="1">
      <c r="B71" s="1234"/>
      <c r="C71" s="1235"/>
      <c r="D71" s="1235"/>
      <c r="E71" s="1236"/>
      <c r="F71" s="1216"/>
      <c r="G71" s="1217"/>
      <c r="H71" s="649" t="s">
        <v>352</v>
      </c>
      <c r="I71" s="650"/>
      <c r="J71" s="650"/>
      <c r="K71" s="651"/>
      <c r="L71" s="651"/>
      <c r="M71" s="651"/>
      <c r="N71" s="651"/>
      <c r="O71" s="651"/>
      <c r="P71" s="651"/>
      <c r="Q71" s="651"/>
      <c r="R71" s="651"/>
      <c r="S71" s="652"/>
      <c r="T71" s="652"/>
      <c r="U71" s="652"/>
      <c r="V71" s="651"/>
      <c r="W71" s="651"/>
      <c r="X71" s="651"/>
      <c r="Y71" s="651"/>
      <c r="Z71" s="651"/>
      <c r="AA71" s="651"/>
      <c r="AB71" s="651"/>
      <c r="AC71" s="651"/>
      <c r="AD71" s="653"/>
      <c r="AE71" s="1273"/>
      <c r="AF71" s="1266"/>
      <c r="AG71" s="1267"/>
    </row>
    <row r="72" spans="2:34" ht="28.5" customHeight="1">
      <c r="B72" s="1234"/>
      <c r="C72" s="1235"/>
      <c r="D72" s="1235"/>
      <c r="E72" s="1236"/>
      <c r="F72" s="1250" t="s">
        <v>348</v>
      </c>
      <c r="G72" s="1251"/>
      <c r="H72" s="636" t="s">
        <v>343</v>
      </c>
      <c r="I72" s="624"/>
      <c r="J72" s="624"/>
      <c r="K72" s="632"/>
      <c r="L72" s="632"/>
      <c r="M72" s="632"/>
      <c r="N72" s="632"/>
      <c r="O72" s="632"/>
      <c r="P72" s="632"/>
      <c r="Q72" s="632"/>
      <c r="R72" s="632"/>
      <c r="S72" s="633"/>
      <c r="T72" s="633"/>
      <c r="U72" s="633"/>
      <c r="V72" s="632"/>
      <c r="W72" s="632"/>
      <c r="X72" s="632"/>
      <c r="Y72" s="632"/>
      <c r="Z72" s="632"/>
      <c r="AA72" s="632"/>
      <c r="AB72" s="632"/>
      <c r="AC72" s="632"/>
      <c r="AD72" s="646"/>
      <c r="AE72" s="1305"/>
      <c r="AF72" s="1244"/>
      <c r="AG72" s="1245"/>
    </row>
    <row r="73" spans="2:34" ht="28.5" customHeight="1">
      <c r="B73" s="1234"/>
      <c r="C73" s="1235"/>
      <c r="D73" s="1235"/>
      <c r="E73" s="1236"/>
      <c r="F73" s="1214"/>
      <c r="G73" s="1215"/>
      <c r="H73" s="636" t="s">
        <v>358</v>
      </c>
      <c r="I73" s="624"/>
      <c r="J73" s="624"/>
      <c r="K73" s="632"/>
      <c r="L73" s="632"/>
      <c r="M73" s="632"/>
      <c r="N73" s="632"/>
      <c r="O73" s="632"/>
      <c r="P73" s="632"/>
      <c r="Q73" s="632"/>
      <c r="R73" s="632"/>
      <c r="S73" s="633"/>
      <c r="T73" s="633"/>
      <c r="U73" s="633"/>
      <c r="V73" s="632"/>
      <c r="W73" s="632"/>
      <c r="X73" s="632"/>
      <c r="Y73" s="632"/>
      <c r="Z73" s="632"/>
      <c r="AA73" s="632"/>
      <c r="AB73" s="632"/>
      <c r="AC73" s="632"/>
      <c r="AD73" s="646"/>
      <c r="AE73" s="1240"/>
      <c r="AF73" s="1241"/>
      <c r="AG73" s="1242"/>
    </row>
    <row r="74" spans="2:34" ht="28.5" customHeight="1">
      <c r="B74" s="1234"/>
      <c r="C74" s="1235"/>
      <c r="D74" s="1235"/>
      <c r="E74" s="1236"/>
      <c r="F74" s="1214"/>
      <c r="G74" s="1215"/>
      <c r="H74" s="636" t="s">
        <v>426</v>
      </c>
      <c r="I74" s="624"/>
      <c r="J74" s="624"/>
      <c r="K74" s="632"/>
      <c r="L74" s="632"/>
      <c r="M74" s="632"/>
      <c r="N74" s="632"/>
      <c r="O74" s="632"/>
      <c r="P74" s="632"/>
      <c r="Q74" s="632"/>
      <c r="R74" s="632"/>
      <c r="S74" s="633"/>
      <c r="T74" s="633"/>
      <c r="U74" s="633"/>
      <c r="V74" s="632"/>
      <c r="W74" s="632"/>
      <c r="X74" s="632"/>
      <c r="Y74" s="632"/>
      <c r="Z74" s="632"/>
      <c r="AA74" s="632"/>
      <c r="AB74" s="632"/>
      <c r="AC74" s="632"/>
      <c r="AD74" s="646"/>
      <c r="AE74" s="1240"/>
      <c r="AF74" s="1241"/>
      <c r="AG74" s="1242"/>
    </row>
    <row r="75" spans="2:34" ht="28.5" customHeight="1">
      <c r="B75" s="1234"/>
      <c r="C75" s="1235"/>
      <c r="D75" s="1235"/>
      <c r="E75" s="1236"/>
      <c r="F75" s="1214"/>
      <c r="G75" s="1215"/>
      <c r="H75" s="655" t="s">
        <v>345</v>
      </c>
      <c r="I75" s="616"/>
      <c r="J75" s="616"/>
      <c r="K75" s="625"/>
      <c r="L75" s="625"/>
      <c r="M75" s="625"/>
      <c r="N75" s="625"/>
      <c r="O75" s="625"/>
      <c r="P75" s="625"/>
      <c r="Q75" s="625"/>
      <c r="R75" s="625"/>
      <c r="S75" s="626"/>
      <c r="T75" s="626"/>
      <c r="U75" s="626"/>
      <c r="V75" s="625"/>
      <c r="W75" s="625"/>
      <c r="X75" s="625"/>
      <c r="Y75" s="625"/>
      <c r="Z75" s="625"/>
      <c r="AA75" s="625"/>
      <c r="AB75" s="625"/>
      <c r="AC75" s="625"/>
      <c r="AD75" s="656"/>
      <c r="AE75" s="1240"/>
      <c r="AF75" s="1241"/>
      <c r="AG75" s="1242"/>
    </row>
    <row r="76" spans="2:34" ht="28.5" customHeight="1">
      <c r="B76" s="1234"/>
      <c r="C76" s="1235"/>
      <c r="D76" s="1235"/>
      <c r="E76" s="1236"/>
      <c r="F76" s="1214"/>
      <c r="G76" s="1215"/>
      <c r="H76" s="634" t="s">
        <v>342</v>
      </c>
      <c r="I76" s="627"/>
      <c r="J76" s="627"/>
      <c r="K76" s="628"/>
      <c r="L76" s="628"/>
      <c r="M76" s="628"/>
      <c r="N76" s="628"/>
      <c r="O76" s="628"/>
      <c r="P76" s="628"/>
      <c r="Q76" s="628"/>
      <c r="R76" s="628"/>
      <c r="S76" s="635"/>
      <c r="T76" s="635"/>
      <c r="U76" s="635"/>
      <c r="V76" s="628"/>
      <c r="W76" s="628"/>
      <c r="X76" s="628"/>
      <c r="Y76" s="628"/>
      <c r="Z76" s="628"/>
      <c r="AA76" s="628"/>
      <c r="AB76" s="628"/>
      <c r="AC76" s="628"/>
      <c r="AD76" s="648"/>
      <c r="AE76" s="1258"/>
      <c r="AF76" s="1255"/>
      <c r="AG76" s="1256"/>
    </row>
    <row r="77" spans="2:34" ht="28.5" customHeight="1" thickBot="1">
      <c r="B77" s="1237"/>
      <c r="C77" s="1238"/>
      <c r="D77" s="1238"/>
      <c r="E77" s="1239"/>
      <c r="F77" s="1252"/>
      <c r="G77" s="1253"/>
      <c r="H77" s="1268" t="s">
        <v>425</v>
      </c>
      <c r="I77" s="1269"/>
      <c r="J77" s="1269"/>
      <c r="K77" s="1269"/>
      <c r="L77" s="1269"/>
      <c r="M77" s="1269"/>
      <c r="N77" s="1269"/>
      <c r="O77" s="1269"/>
      <c r="P77" s="1269"/>
      <c r="Q77" s="1269"/>
      <c r="R77" s="1269"/>
      <c r="S77" s="1269"/>
      <c r="T77" s="1269"/>
      <c r="U77" s="1269"/>
      <c r="V77" s="1269"/>
      <c r="W77" s="1269"/>
      <c r="X77" s="1269"/>
      <c r="Y77" s="1269"/>
      <c r="Z77" s="1269"/>
      <c r="AA77" s="1269"/>
      <c r="AB77" s="1269"/>
      <c r="AC77" s="1269"/>
      <c r="AD77" s="1270"/>
      <c r="AE77" s="1247"/>
      <c r="AF77" s="1248"/>
      <c r="AG77" s="1249"/>
    </row>
    <row r="78" spans="2:34" ht="9" customHeight="1">
      <c r="B78" s="429"/>
      <c r="C78" s="429"/>
      <c r="D78" s="429"/>
      <c r="E78" s="429"/>
      <c r="F78" s="641"/>
      <c r="G78" s="641"/>
      <c r="H78" s="641"/>
      <c r="I78" s="641"/>
      <c r="J78" s="641"/>
      <c r="K78" s="641"/>
      <c r="L78" s="641"/>
      <c r="M78" s="641"/>
      <c r="N78" s="641"/>
      <c r="O78" s="641"/>
      <c r="P78" s="641"/>
      <c r="Q78" s="641"/>
      <c r="R78" s="641"/>
      <c r="S78" s="641"/>
      <c r="T78" s="641"/>
      <c r="U78" s="641"/>
      <c r="V78" s="641"/>
      <c r="W78" s="641"/>
      <c r="X78" s="641"/>
      <c r="Y78" s="641"/>
      <c r="Z78" s="641"/>
      <c r="AA78" s="641"/>
      <c r="AB78" s="641"/>
      <c r="AC78" s="641"/>
      <c r="AD78" s="641"/>
      <c r="AE78" s="641"/>
      <c r="AF78" s="641"/>
      <c r="AG78" s="641"/>
      <c r="AH78" s="429"/>
    </row>
    <row r="79" spans="2:34" ht="9" customHeight="1" thickBot="1">
      <c r="B79" s="429"/>
      <c r="C79" s="429"/>
      <c r="D79" s="429"/>
      <c r="E79" s="429"/>
      <c r="F79" s="641"/>
      <c r="G79" s="641"/>
      <c r="H79" s="641"/>
      <c r="I79" s="641"/>
      <c r="J79" s="641"/>
      <c r="K79" s="641"/>
      <c r="L79" s="641"/>
      <c r="M79" s="641"/>
      <c r="N79" s="641"/>
      <c r="O79" s="641"/>
      <c r="P79" s="641"/>
      <c r="Q79" s="641"/>
      <c r="R79" s="641"/>
      <c r="S79" s="641"/>
      <c r="T79" s="641"/>
      <c r="U79" s="641"/>
      <c r="V79" s="641"/>
      <c r="W79" s="641"/>
      <c r="X79" s="641"/>
      <c r="Y79" s="641"/>
      <c r="Z79" s="641"/>
      <c r="AA79" s="641"/>
      <c r="AB79" s="641"/>
      <c r="AC79" s="641"/>
      <c r="AD79" s="641"/>
      <c r="AE79" s="641"/>
      <c r="AF79" s="641"/>
      <c r="AG79" s="641"/>
      <c r="AH79" s="429"/>
    </row>
    <row r="80" spans="2:34" ht="28.5" customHeight="1">
      <c r="B80" s="1110" t="s">
        <v>427</v>
      </c>
      <c r="C80" s="1112"/>
      <c r="D80" s="1112"/>
      <c r="E80" s="1113"/>
      <c r="F80" s="1212" t="s">
        <v>347</v>
      </c>
      <c r="G80" s="1213"/>
      <c r="H80" s="642" t="s">
        <v>343</v>
      </c>
      <c r="I80" s="617"/>
      <c r="J80" s="617"/>
      <c r="K80" s="643"/>
      <c r="L80" s="643"/>
      <c r="M80" s="643"/>
      <c r="N80" s="643"/>
      <c r="O80" s="643"/>
      <c r="P80" s="643"/>
      <c r="Q80" s="643"/>
      <c r="R80" s="643"/>
      <c r="S80" s="644"/>
      <c r="T80" s="644"/>
      <c r="U80" s="644"/>
      <c r="V80" s="643"/>
      <c r="W80" s="643"/>
      <c r="X80" s="643"/>
      <c r="Y80" s="643"/>
      <c r="Z80" s="643"/>
      <c r="AA80" s="643"/>
      <c r="AB80" s="643"/>
      <c r="AC80" s="643"/>
      <c r="AD80" s="657"/>
      <c r="AE80" s="1259"/>
      <c r="AF80" s="1260"/>
      <c r="AG80" s="1261"/>
    </row>
    <row r="81" spans="2:33" ht="28.5" customHeight="1">
      <c r="B81" s="1234"/>
      <c r="C81" s="1235"/>
      <c r="D81" s="1235"/>
      <c r="E81" s="1236"/>
      <c r="F81" s="1214"/>
      <c r="G81" s="1215"/>
      <c r="H81" s="655" t="s">
        <v>426</v>
      </c>
      <c r="I81" s="616"/>
      <c r="J81" s="616"/>
      <c r="K81" s="625"/>
      <c r="L81" s="625"/>
      <c r="M81" s="625"/>
      <c r="N81" s="625"/>
      <c r="O81" s="625"/>
      <c r="P81" s="625"/>
      <c r="Q81" s="625"/>
      <c r="R81" s="625"/>
      <c r="S81" s="626"/>
      <c r="T81" s="626"/>
      <c r="U81" s="626"/>
      <c r="V81" s="625"/>
      <c r="W81" s="625"/>
      <c r="X81" s="625"/>
      <c r="Y81" s="625"/>
      <c r="Z81" s="625"/>
      <c r="AA81" s="625"/>
      <c r="AB81" s="625"/>
      <c r="AC81" s="625"/>
      <c r="AD81" s="658"/>
      <c r="AE81" s="1254"/>
      <c r="AF81" s="1255"/>
      <c r="AG81" s="1256"/>
    </row>
    <row r="82" spans="2:33" ht="28.5" customHeight="1">
      <c r="B82" s="1234"/>
      <c r="C82" s="1235"/>
      <c r="D82" s="1235"/>
      <c r="E82" s="1236"/>
      <c r="F82" s="1214"/>
      <c r="G82" s="1215"/>
      <c r="H82" s="634" t="s">
        <v>342</v>
      </c>
      <c r="I82" s="627"/>
      <c r="J82" s="627"/>
      <c r="K82" s="628"/>
      <c r="L82" s="628"/>
      <c r="M82" s="628"/>
      <c r="N82" s="628"/>
      <c r="O82" s="628"/>
      <c r="P82" s="628"/>
      <c r="Q82" s="628"/>
      <c r="R82" s="628"/>
      <c r="S82" s="635"/>
      <c r="T82" s="635"/>
      <c r="U82" s="635"/>
      <c r="V82" s="628"/>
      <c r="W82" s="628"/>
      <c r="X82" s="628"/>
      <c r="Y82" s="628"/>
      <c r="Z82" s="628"/>
      <c r="AA82" s="628"/>
      <c r="AB82" s="628"/>
      <c r="AC82" s="628"/>
      <c r="AD82" s="659"/>
      <c r="AE82" s="1254"/>
      <c r="AF82" s="1255"/>
      <c r="AG82" s="1256"/>
    </row>
    <row r="83" spans="2:33" ht="28.5" customHeight="1">
      <c r="B83" s="1234"/>
      <c r="C83" s="1235"/>
      <c r="D83" s="1235"/>
      <c r="E83" s="1236"/>
      <c r="F83" s="1216"/>
      <c r="G83" s="1217"/>
      <c r="H83" s="1262" t="s">
        <v>425</v>
      </c>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4"/>
      <c r="AE83" s="1265"/>
      <c r="AF83" s="1266"/>
      <c r="AG83" s="1267"/>
    </row>
    <row r="84" spans="2:33" ht="28.5" customHeight="1">
      <c r="B84" s="1234"/>
      <c r="C84" s="1235"/>
      <c r="D84" s="1235"/>
      <c r="E84" s="1236"/>
      <c r="F84" s="1250" t="s">
        <v>346</v>
      </c>
      <c r="G84" s="1251"/>
      <c r="H84" s="636" t="s">
        <v>343</v>
      </c>
      <c r="I84" s="624"/>
      <c r="J84" s="624"/>
      <c r="K84" s="632"/>
      <c r="L84" s="632"/>
      <c r="M84" s="632"/>
      <c r="N84" s="632"/>
      <c r="O84" s="632"/>
      <c r="P84" s="632"/>
      <c r="Q84" s="632"/>
      <c r="R84" s="632"/>
      <c r="S84" s="633"/>
      <c r="T84" s="633"/>
      <c r="U84" s="633"/>
      <c r="V84" s="632"/>
      <c r="W84" s="632"/>
      <c r="X84" s="632"/>
      <c r="Y84" s="632"/>
      <c r="Z84" s="632"/>
      <c r="AA84" s="632"/>
      <c r="AB84" s="632"/>
      <c r="AC84" s="632"/>
      <c r="AD84" s="660"/>
      <c r="AE84" s="1243"/>
      <c r="AF84" s="1244"/>
      <c r="AG84" s="1245"/>
    </row>
    <row r="85" spans="2:33" ht="28.5" customHeight="1">
      <c r="B85" s="1234"/>
      <c r="C85" s="1235"/>
      <c r="D85" s="1235"/>
      <c r="E85" s="1236"/>
      <c r="F85" s="1214"/>
      <c r="G85" s="1215"/>
      <c r="H85" s="630" t="s">
        <v>358</v>
      </c>
      <c r="I85" s="621"/>
      <c r="J85" s="621"/>
      <c r="K85" s="622"/>
      <c r="L85" s="622"/>
      <c r="M85" s="622"/>
      <c r="N85" s="622"/>
      <c r="O85" s="622"/>
      <c r="P85" s="622"/>
      <c r="Q85" s="622"/>
      <c r="R85" s="622"/>
      <c r="S85" s="623"/>
      <c r="T85" s="623"/>
      <c r="U85" s="623"/>
      <c r="V85" s="622"/>
      <c r="W85" s="622"/>
      <c r="X85" s="622"/>
      <c r="Y85" s="622"/>
      <c r="Z85" s="622"/>
      <c r="AA85" s="622"/>
      <c r="AB85" s="622"/>
      <c r="AC85" s="622"/>
      <c r="AD85" s="631"/>
      <c r="AE85" s="1246"/>
      <c r="AF85" s="1241"/>
      <c r="AG85" s="1242"/>
    </row>
    <row r="86" spans="2:33" ht="28.5" customHeight="1">
      <c r="B86" s="1234"/>
      <c r="C86" s="1235"/>
      <c r="D86" s="1235"/>
      <c r="E86" s="1236"/>
      <c r="F86" s="1214"/>
      <c r="G86" s="1215"/>
      <c r="H86" s="636" t="s">
        <v>426</v>
      </c>
      <c r="I86" s="624"/>
      <c r="J86" s="624"/>
      <c r="K86" s="632"/>
      <c r="L86" s="632"/>
      <c r="M86" s="632"/>
      <c r="N86" s="632"/>
      <c r="O86" s="632"/>
      <c r="P86" s="632"/>
      <c r="Q86" s="632"/>
      <c r="R86" s="632"/>
      <c r="S86" s="633"/>
      <c r="T86" s="633"/>
      <c r="U86" s="633"/>
      <c r="V86" s="632"/>
      <c r="W86" s="632"/>
      <c r="X86" s="632"/>
      <c r="Y86" s="632"/>
      <c r="Z86" s="632"/>
      <c r="AA86" s="632"/>
      <c r="AB86" s="632"/>
      <c r="AC86" s="632"/>
      <c r="AD86" s="660"/>
      <c r="AE86" s="1243"/>
      <c r="AF86" s="1244"/>
      <c r="AG86" s="1245"/>
    </row>
    <row r="87" spans="2:33" ht="28.5" customHeight="1">
      <c r="B87" s="1234"/>
      <c r="C87" s="1235"/>
      <c r="D87" s="1235"/>
      <c r="E87" s="1236"/>
      <c r="F87" s="1214"/>
      <c r="G87" s="1215"/>
      <c r="H87" s="634" t="s">
        <v>345</v>
      </c>
      <c r="I87" s="627"/>
      <c r="J87" s="627"/>
      <c r="K87" s="628"/>
      <c r="L87" s="628"/>
      <c r="M87" s="628"/>
      <c r="N87" s="628"/>
      <c r="O87" s="628"/>
      <c r="P87" s="628"/>
      <c r="Q87" s="628"/>
      <c r="R87" s="628"/>
      <c r="S87" s="635"/>
      <c r="T87" s="635"/>
      <c r="U87" s="635"/>
      <c r="V87" s="628"/>
      <c r="W87" s="628"/>
      <c r="X87" s="628"/>
      <c r="Y87" s="628"/>
      <c r="Z87" s="628"/>
      <c r="AA87" s="628"/>
      <c r="AB87" s="628"/>
      <c r="AC87" s="628"/>
      <c r="AD87" s="659"/>
      <c r="AE87" s="1254"/>
      <c r="AF87" s="1255"/>
      <c r="AG87" s="1256"/>
    </row>
    <row r="88" spans="2:33" ht="28.5" customHeight="1">
      <c r="B88" s="1234"/>
      <c r="C88" s="1235"/>
      <c r="D88" s="1235"/>
      <c r="E88" s="1236"/>
      <c r="F88" s="1214"/>
      <c r="G88" s="1215"/>
      <c r="H88" s="634" t="s">
        <v>342</v>
      </c>
      <c r="I88" s="627"/>
      <c r="J88" s="627"/>
      <c r="K88" s="628"/>
      <c r="L88" s="628"/>
      <c r="M88" s="628"/>
      <c r="N88" s="628"/>
      <c r="O88" s="628"/>
      <c r="P88" s="628"/>
      <c r="Q88" s="628"/>
      <c r="R88" s="628"/>
      <c r="S88" s="635"/>
      <c r="T88" s="635"/>
      <c r="U88" s="635"/>
      <c r="V88" s="628"/>
      <c r="W88" s="628"/>
      <c r="X88" s="628"/>
      <c r="Y88" s="628"/>
      <c r="Z88" s="628"/>
      <c r="AA88" s="628"/>
      <c r="AB88" s="628"/>
      <c r="AC88" s="628"/>
      <c r="AD88" s="659"/>
      <c r="AE88" s="1246"/>
      <c r="AF88" s="1241"/>
      <c r="AG88" s="1242"/>
    </row>
    <row r="89" spans="2:33" ht="28.5" customHeight="1" thickBot="1">
      <c r="B89" s="1237"/>
      <c r="C89" s="1238"/>
      <c r="D89" s="1238"/>
      <c r="E89" s="1239"/>
      <c r="F89" s="1252"/>
      <c r="G89" s="1253"/>
      <c r="H89" s="1268" t="s">
        <v>425</v>
      </c>
      <c r="I89" s="1269"/>
      <c r="J89" s="1269"/>
      <c r="K89" s="1269"/>
      <c r="L89" s="1269"/>
      <c r="M89" s="1269"/>
      <c r="N89" s="1269"/>
      <c r="O89" s="1269"/>
      <c r="P89" s="1269"/>
      <c r="Q89" s="1269"/>
      <c r="R89" s="1269"/>
      <c r="S89" s="1269"/>
      <c r="T89" s="1269"/>
      <c r="U89" s="1269"/>
      <c r="V89" s="1269"/>
      <c r="W89" s="1269"/>
      <c r="X89" s="1269"/>
      <c r="Y89" s="1269"/>
      <c r="Z89" s="1269"/>
      <c r="AA89" s="1269"/>
      <c r="AB89" s="1269"/>
      <c r="AC89" s="1269"/>
      <c r="AD89" s="1306"/>
      <c r="AE89" s="1257"/>
      <c r="AF89" s="1248"/>
      <c r="AG89" s="1249"/>
    </row>
    <row r="90" spans="2:33" ht="31.5" customHeight="1">
      <c r="B90" s="1218" t="s">
        <v>424</v>
      </c>
      <c r="C90" s="1219"/>
      <c r="D90" s="1219"/>
      <c r="E90" s="1220"/>
      <c r="F90" s="1224" t="s">
        <v>344</v>
      </c>
      <c r="G90" s="1225"/>
      <c r="H90" s="1225"/>
      <c r="I90" s="1225"/>
      <c r="J90" s="1225"/>
      <c r="K90" s="1225"/>
      <c r="L90" s="1225"/>
      <c r="M90" s="1225"/>
      <c r="N90" s="1225"/>
      <c r="O90" s="1225"/>
      <c r="P90" s="1225"/>
      <c r="Q90" s="1225"/>
      <c r="R90" s="1225"/>
      <c r="S90" s="1225"/>
      <c r="T90" s="1225"/>
      <c r="U90" s="1225"/>
      <c r="V90" s="1225"/>
      <c r="W90" s="1225"/>
      <c r="X90" s="1225"/>
      <c r="Y90" s="1225"/>
      <c r="Z90" s="1226"/>
      <c r="AA90" s="1230" t="s">
        <v>423</v>
      </c>
      <c r="AB90" s="1231"/>
      <c r="AC90" s="1231"/>
      <c r="AD90" s="1231"/>
      <c r="AE90" s="1276"/>
      <c r="AF90" s="1277"/>
      <c r="AG90" s="661" t="s">
        <v>420</v>
      </c>
    </row>
    <row r="91" spans="2:33" ht="31.5" customHeight="1" thickBot="1">
      <c r="B91" s="1221"/>
      <c r="C91" s="1222"/>
      <c r="D91" s="1222"/>
      <c r="E91" s="1223"/>
      <c r="F91" s="1227" t="s">
        <v>422</v>
      </c>
      <c r="G91" s="1228"/>
      <c r="H91" s="1228"/>
      <c r="I91" s="1228"/>
      <c r="J91" s="1228"/>
      <c r="K91" s="1228"/>
      <c r="L91" s="1228"/>
      <c r="M91" s="1228"/>
      <c r="N91" s="1228"/>
      <c r="O91" s="1228"/>
      <c r="P91" s="1228"/>
      <c r="Q91" s="1228"/>
      <c r="R91" s="1228"/>
      <c r="S91" s="1228"/>
      <c r="T91" s="1228"/>
      <c r="U91" s="1228"/>
      <c r="V91" s="1228"/>
      <c r="W91" s="1228"/>
      <c r="X91" s="1228"/>
      <c r="Y91" s="1228"/>
      <c r="Z91" s="1229"/>
      <c r="AA91" s="1232" t="s">
        <v>421</v>
      </c>
      <c r="AB91" s="1233"/>
      <c r="AC91" s="1233"/>
      <c r="AD91" s="1233"/>
      <c r="AE91" s="1278"/>
      <c r="AF91" s="1279"/>
      <c r="AG91" s="662" t="s">
        <v>420</v>
      </c>
    </row>
    <row r="92" spans="2:33" ht="28.5" customHeight="1" thickBot="1">
      <c r="B92" s="475" t="s">
        <v>419</v>
      </c>
      <c r="C92" s="474"/>
      <c r="D92" s="474"/>
      <c r="E92" s="474"/>
      <c r="F92" s="663"/>
      <c r="G92" s="663"/>
      <c r="H92" s="663"/>
      <c r="I92" s="663"/>
      <c r="J92" s="663"/>
      <c r="K92" s="664"/>
      <c r="L92" s="664"/>
      <c r="M92" s="664"/>
      <c r="N92" s="664"/>
      <c r="O92" s="664"/>
      <c r="P92" s="664"/>
      <c r="Q92" s="664"/>
      <c r="R92" s="664"/>
      <c r="S92" s="665"/>
      <c r="T92" s="665"/>
      <c r="U92" s="665"/>
      <c r="V92" s="664"/>
      <c r="W92" s="664"/>
      <c r="X92" s="664"/>
      <c r="Y92" s="664"/>
      <c r="Z92" s="664"/>
      <c r="AA92" s="1271">
        <f>SUM('3_区分3計算表'!$H$37,'3_区分3計算表'!$L$37)</f>
        <v>2</v>
      </c>
      <c r="AB92" s="1272"/>
      <c r="AC92" s="1272"/>
      <c r="AD92" s="1272"/>
      <c r="AE92" s="1272"/>
      <c r="AF92" s="1272"/>
      <c r="AG92" s="666" t="s">
        <v>415</v>
      </c>
    </row>
    <row r="93" spans="2:33" ht="28.5" customHeight="1">
      <c r="B93" s="1218" t="s">
        <v>418</v>
      </c>
      <c r="C93" s="1283"/>
      <c r="D93" s="1283"/>
      <c r="E93" s="1284"/>
      <c r="F93" s="617" t="s">
        <v>417</v>
      </c>
      <c r="G93" s="617"/>
      <c r="H93" s="617"/>
      <c r="I93" s="617"/>
      <c r="J93" s="617"/>
      <c r="K93" s="643"/>
      <c r="L93" s="643"/>
      <c r="M93" s="643"/>
      <c r="N93" s="643"/>
      <c r="O93" s="643"/>
      <c r="P93" s="643"/>
      <c r="Q93" s="643"/>
      <c r="R93" s="643"/>
      <c r="S93" s="644"/>
      <c r="T93" s="644"/>
      <c r="U93" s="644"/>
      <c r="V93" s="643"/>
      <c r="W93" s="643"/>
      <c r="X93" s="643"/>
      <c r="Y93" s="643"/>
      <c r="Z93" s="643"/>
      <c r="AA93" s="1307">
        <f>【参考】計算結果!$D17</f>
        <v>0</v>
      </c>
      <c r="AB93" s="1308"/>
      <c r="AC93" s="1308"/>
      <c r="AD93" s="1308"/>
      <c r="AE93" s="1308"/>
      <c r="AF93" s="1308"/>
      <c r="AG93" s="667" t="s">
        <v>415</v>
      </c>
    </row>
    <row r="94" spans="2:33" ht="28.5" customHeight="1" thickBot="1">
      <c r="B94" s="1285"/>
      <c r="C94" s="1286"/>
      <c r="D94" s="1286"/>
      <c r="E94" s="1287"/>
      <c r="F94" s="668" t="s">
        <v>416</v>
      </c>
      <c r="G94" s="669"/>
      <c r="H94" s="669"/>
      <c r="I94" s="669"/>
      <c r="J94" s="670"/>
      <c r="K94" s="670"/>
      <c r="L94" s="670"/>
      <c r="M94" s="670"/>
      <c r="N94" s="670"/>
      <c r="O94" s="670"/>
      <c r="P94" s="670"/>
      <c r="Q94" s="670"/>
      <c r="R94" s="670"/>
      <c r="S94" s="669"/>
      <c r="T94" s="669"/>
      <c r="U94" s="669"/>
      <c r="V94" s="670"/>
      <c r="W94" s="670"/>
      <c r="X94" s="670"/>
      <c r="Y94" s="670"/>
      <c r="Z94" s="670"/>
      <c r="AA94" s="1274">
        <f>【参考】計算結果!$D18</f>
        <v>0</v>
      </c>
      <c r="AB94" s="1275"/>
      <c r="AC94" s="1275"/>
      <c r="AD94" s="1275"/>
      <c r="AE94" s="1275"/>
      <c r="AF94" s="1275"/>
      <c r="AG94" s="671" t="s">
        <v>415</v>
      </c>
    </row>
    <row r="95" spans="2:33" ht="15" customHeight="1">
      <c r="B95" s="452" t="s">
        <v>414</v>
      </c>
      <c r="C95" s="471"/>
      <c r="D95" s="471"/>
      <c r="E95" s="471"/>
      <c r="F95" s="672"/>
      <c r="G95" s="626"/>
      <c r="H95" s="626"/>
      <c r="I95" s="626"/>
      <c r="J95" s="625"/>
      <c r="K95" s="625"/>
      <c r="L95" s="625"/>
      <c r="M95" s="625"/>
      <c r="N95" s="625"/>
      <c r="O95" s="625"/>
      <c r="P95" s="625"/>
      <c r="Q95" s="625"/>
      <c r="R95" s="625"/>
      <c r="S95" s="626"/>
      <c r="T95" s="626"/>
      <c r="U95" s="626"/>
      <c r="V95" s="625"/>
      <c r="W95" s="625"/>
      <c r="X95" s="625"/>
      <c r="Y95" s="625"/>
      <c r="Z95" s="625"/>
      <c r="AA95" s="625"/>
      <c r="AB95" s="625"/>
      <c r="AC95" s="625"/>
      <c r="AD95" s="625"/>
      <c r="AE95" s="626"/>
      <c r="AF95" s="626"/>
      <c r="AG95" s="626"/>
    </row>
    <row r="96" spans="2:33" ht="15" customHeight="1">
      <c r="B96" s="452" t="s">
        <v>413</v>
      </c>
      <c r="C96" s="471"/>
      <c r="D96" s="471"/>
      <c r="E96" s="471"/>
      <c r="F96" s="672"/>
      <c r="G96" s="626"/>
      <c r="H96" s="626"/>
      <c r="I96" s="626"/>
      <c r="J96" s="625"/>
      <c r="K96" s="625"/>
      <c r="L96" s="625"/>
      <c r="M96" s="625"/>
      <c r="N96" s="625"/>
      <c r="O96" s="625"/>
      <c r="P96" s="625"/>
      <c r="Q96" s="625"/>
      <c r="R96" s="625"/>
      <c r="S96" s="626"/>
      <c r="T96" s="626"/>
      <c r="U96" s="626"/>
      <c r="V96" s="625"/>
      <c r="W96" s="625"/>
      <c r="X96" s="625"/>
      <c r="Y96" s="625"/>
      <c r="Z96" s="625"/>
      <c r="AA96" s="625"/>
      <c r="AB96" s="625"/>
      <c r="AC96" s="625"/>
      <c r="AD96" s="625"/>
      <c r="AE96" s="626"/>
      <c r="AF96" s="626"/>
      <c r="AG96" s="626"/>
    </row>
    <row r="97" spans="2:36" ht="15" customHeight="1">
      <c r="B97" s="452" t="s">
        <v>412</v>
      </c>
      <c r="C97" s="471"/>
      <c r="D97" s="471"/>
      <c r="E97" s="471"/>
      <c r="F97" s="672"/>
      <c r="G97" s="626"/>
      <c r="H97" s="626"/>
      <c r="I97" s="626"/>
      <c r="J97" s="625"/>
      <c r="K97" s="625"/>
      <c r="L97" s="625"/>
      <c r="M97" s="625"/>
      <c r="N97" s="625"/>
      <c r="O97" s="625"/>
      <c r="P97" s="625"/>
      <c r="Q97" s="625"/>
      <c r="R97" s="625"/>
      <c r="S97" s="626"/>
      <c r="T97" s="626"/>
      <c r="U97" s="626"/>
      <c r="V97" s="625"/>
      <c r="W97" s="625"/>
      <c r="X97" s="625"/>
      <c r="Y97" s="625"/>
      <c r="Z97" s="625"/>
      <c r="AA97" s="625"/>
      <c r="AB97" s="625"/>
      <c r="AC97" s="625"/>
      <c r="AD97" s="625"/>
      <c r="AE97" s="626"/>
      <c r="AF97" s="626"/>
      <c r="AG97" s="626"/>
    </row>
    <row r="98" spans="2:36" ht="15" customHeight="1">
      <c r="B98" s="449" t="s">
        <v>411</v>
      </c>
      <c r="F98" s="616"/>
      <c r="G98" s="616"/>
      <c r="H98" s="616"/>
      <c r="I98" s="616"/>
      <c r="J98" s="616"/>
      <c r="K98" s="616"/>
      <c r="L98" s="616"/>
      <c r="M98" s="616"/>
      <c r="N98" s="616"/>
      <c r="O98" s="616"/>
      <c r="P98" s="616"/>
      <c r="Q98" s="616"/>
      <c r="R98" s="616"/>
      <c r="S98" s="616"/>
      <c r="T98" s="616"/>
      <c r="U98" s="616"/>
      <c r="V98" s="616"/>
      <c r="W98" s="616"/>
      <c r="X98" s="616"/>
      <c r="Y98" s="616"/>
      <c r="Z98" s="616"/>
      <c r="AA98" s="616"/>
      <c r="AB98" s="616"/>
      <c r="AC98" s="616"/>
      <c r="AD98" s="616"/>
      <c r="AE98" s="616"/>
      <c r="AF98" s="616"/>
      <c r="AG98" s="616"/>
    </row>
    <row r="99" spans="2:36" ht="15" customHeight="1">
      <c r="B99" s="449" t="s">
        <v>410</v>
      </c>
      <c r="F99" s="616"/>
      <c r="G99" s="616"/>
      <c r="H99" s="616"/>
      <c r="I99" s="616"/>
      <c r="J99" s="616"/>
      <c r="K99" s="616"/>
      <c r="L99" s="616"/>
      <c r="M99" s="616"/>
      <c r="N99" s="616"/>
      <c r="O99" s="616"/>
      <c r="P99" s="616"/>
      <c r="Q99" s="616"/>
      <c r="R99" s="616"/>
      <c r="S99" s="616"/>
      <c r="T99" s="616"/>
      <c r="U99" s="616"/>
      <c r="V99" s="616"/>
      <c r="W99" s="616"/>
      <c r="X99" s="616"/>
      <c r="Y99" s="616"/>
      <c r="Z99" s="616"/>
      <c r="AA99" s="616"/>
      <c r="AB99" s="616"/>
      <c r="AC99" s="616"/>
      <c r="AD99" s="616"/>
      <c r="AE99" s="616"/>
      <c r="AF99" s="616"/>
      <c r="AG99" s="616"/>
    </row>
    <row r="100" spans="2:36" ht="15" customHeight="1">
      <c r="B100" s="449" t="s">
        <v>409</v>
      </c>
      <c r="F100" s="616"/>
      <c r="G100" s="616"/>
      <c r="H100" s="616"/>
      <c r="I100" s="616"/>
      <c r="J100" s="616"/>
      <c r="K100" s="616"/>
      <c r="L100" s="616"/>
      <c r="M100" s="616"/>
      <c r="N100" s="616"/>
      <c r="O100" s="616"/>
      <c r="P100" s="616"/>
      <c r="Q100" s="616"/>
      <c r="R100" s="616"/>
      <c r="S100" s="616"/>
      <c r="T100" s="616"/>
      <c r="U100" s="616"/>
      <c r="V100" s="616"/>
      <c r="W100" s="616"/>
      <c r="X100" s="616"/>
      <c r="Y100" s="616"/>
      <c r="Z100" s="616"/>
      <c r="AA100" s="616"/>
      <c r="AB100" s="616"/>
      <c r="AC100" s="616"/>
      <c r="AD100" s="616"/>
      <c r="AE100" s="616"/>
      <c r="AF100" s="616"/>
      <c r="AG100" s="616"/>
    </row>
    <row r="101" spans="2:36" ht="15" customHeight="1">
      <c r="B101" s="449"/>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6"/>
      <c r="AF101" s="616"/>
      <c r="AG101" s="616"/>
    </row>
    <row r="102" spans="2:36" ht="20.25" customHeight="1" thickBot="1">
      <c r="B102" s="805" t="s">
        <v>708</v>
      </c>
      <c r="C102" s="805"/>
      <c r="D102" s="805"/>
      <c r="E102" s="805"/>
      <c r="F102" s="805"/>
      <c r="G102" s="805"/>
      <c r="H102" s="805"/>
      <c r="I102" s="805"/>
      <c r="J102" s="805"/>
      <c r="K102" s="805"/>
      <c r="L102" s="805"/>
      <c r="M102" s="805"/>
      <c r="N102" s="805"/>
      <c r="O102" s="805"/>
      <c r="P102" s="805"/>
      <c r="Q102" s="805"/>
      <c r="R102" s="805"/>
      <c r="S102" s="805"/>
      <c r="T102" s="805"/>
      <c r="U102" s="805"/>
      <c r="V102" s="805"/>
      <c r="W102" s="805"/>
      <c r="X102" s="805"/>
      <c r="Y102" s="805"/>
      <c r="Z102" s="805"/>
      <c r="AA102" s="805"/>
      <c r="AB102" s="805"/>
      <c r="AC102" s="805"/>
      <c r="AD102" s="805"/>
      <c r="AE102" s="805"/>
      <c r="AF102" s="805"/>
      <c r="AG102" s="805"/>
    </row>
    <row r="103" spans="2:36" ht="20.25" customHeight="1" thickBot="1">
      <c r="B103" s="1184" t="s">
        <v>702</v>
      </c>
      <c r="C103" s="1185"/>
      <c r="D103" s="1185"/>
      <c r="E103" s="1185"/>
      <c r="F103" s="1185"/>
      <c r="G103" s="1185"/>
      <c r="H103" s="1185"/>
      <c r="I103" s="1185"/>
      <c r="J103" s="1185"/>
      <c r="K103" s="1185"/>
      <c r="L103" s="1185"/>
      <c r="M103" s="1185"/>
      <c r="N103" s="1185"/>
      <c r="O103" s="1185"/>
      <c r="P103" s="1185"/>
      <c r="Q103" s="1185"/>
      <c r="R103" s="1185"/>
      <c r="S103" s="1185"/>
      <c r="T103" s="1185"/>
      <c r="U103" s="1185"/>
      <c r="V103" s="1185"/>
      <c r="W103" s="1185"/>
      <c r="X103" s="1185"/>
      <c r="Y103" s="1185"/>
      <c r="Z103" s="1185"/>
      <c r="AA103" s="1185"/>
      <c r="AB103" s="1185"/>
      <c r="AC103" s="1185"/>
      <c r="AD103" s="1185"/>
      <c r="AE103" s="1185"/>
      <c r="AF103" s="1185"/>
      <c r="AG103" s="1186"/>
      <c r="AH103" s="616"/>
      <c r="AI103" s="616"/>
      <c r="AJ103" s="616"/>
    </row>
    <row r="104" spans="2:36" ht="18" customHeight="1">
      <c r="B104" s="1187"/>
      <c r="C104" s="1189" t="s">
        <v>721</v>
      </c>
      <c r="D104" s="1190"/>
      <c r="E104" s="1190"/>
      <c r="F104" s="1190"/>
      <c r="G104" s="1190"/>
      <c r="H104" s="1190"/>
      <c r="I104" s="1190"/>
      <c r="J104" s="1190"/>
      <c r="K104" s="1190"/>
      <c r="L104" s="1190"/>
      <c r="M104" s="1190"/>
      <c r="N104" s="1190"/>
      <c r="O104" s="1190"/>
      <c r="P104" s="1190"/>
      <c r="Q104" s="1190"/>
      <c r="R104" s="1190"/>
      <c r="S104" s="1190"/>
      <c r="T104" s="1190"/>
      <c r="U104" s="1190"/>
      <c r="V104" s="1190"/>
      <c r="W104" s="1190"/>
      <c r="X104" s="1190"/>
      <c r="Y104" s="1190"/>
      <c r="Z104" s="1191"/>
      <c r="AA104" s="1194"/>
      <c r="AB104" s="1195"/>
      <c r="AC104" s="1195"/>
      <c r="AD104" s="1195"/>
      <c r="AE104" s="1195"/>
      <c r="AF104" s="1195"/>
      <c r="AG104" s="1196"/>
    </row>
    <row r="105" spans="2:36" ht="18" customHeight="1" thickBot="1">
      <c r="B105" s="1188"/>
      <c r="C105" s="1192"/>
      <c r="D105" s="1192"/>
      <c r="E105" s="1192"/>
      <c r="F105" s="1192"/>
      <c r="G105" s="1192"/>
      <c r="H105" s="1192"/>
      <c r="I105" s="1192"/>
      <c r="J105" s="1192"/>
      <c r="K105" s="1192"/>
      <c r="L105" s="1192"/>
      <c r="M105" s="1192"/>
      <c r="N105" s="1192"/>
      <c r="O105" s="1192"/>
      <c r="P105" s="1192"/>
      <c r="Q105" s="1192"/>
      <c r="R105" s="1192"/>
      <c r="S105" s="1192"/>
      <c r="T105" s="1192"/>
      <c r="U105" s="1192"/>
      <c r="V105" s="1192"/>
      <c r="W105" s="1192"/>
      <c r="X105" s="1192"/>
      <c r="Y105" s="1192"/>
      <c r="Z105" s="1193"/>
      <c r="AA105" s="1197"/>
      <c r="AB105" s="1198"/>
      <c r="AC105" s="1198"/>
      <c r="AD105" s="1198"/>
      <c r="AE105" s="1198"/>
      <c r="AF105" s="1198"/>
      <c r="AG105" s="1199"/>
    </row>
    <row r="106" spans="2:36" ht="18" customHeight="1">
      <c r="B106" s="806"/>
      <c r="C106" s="805"/>
      <c r="D106" s="805"/>
      <c r="E106" s="805"/>
      <c r="F106" s="805"/>
      <c r="G106" s="805"/>
      <c r="H106" s="805"/>
      <c r="I106" s="805"/>
      <c r="J106" s="805"/>
      <c r="K106" s="805"/>
      <c r="L106" s="805"/>
      <c r="M106" s="805"/>
      <c r="N106" s="805"/>
      <c r="O106" s="805"/>
      <c r="P106" s="805"/>
      <c r="Q106" s="805"/>
      <c r="R106" s="805"/>
      <c r="S106" s="805"/>
      <c r="T106" s="805"/>
      <c r="U106" s="805"/>
      <c r="V106" s="805"/>
      <c r="W106" s="805"/>
      <c r="X106" s="805"/>
      <c r="Y106" s="805"/>
      <c r="Z106" s="805"/>
      <c r="AA106" s="805"/>
      <c r="AB106" s="805"/>
      <c r="AC106" s="805"/>
      <c r="AD106" s="805"/>
      <c r="AE106" s="805"/>
      <c r="AF106" s="805"/>
      <c r="AG106" s="805"/>
    </row>
    <row r="107" spans="2:36" ht="31.5" customHeight="1">
      <c r="B107" s="1200" t="s">
        <v>703</v>
      </c>
      <c r="C107" s="1201"/>
      <c r="D107" s="1201"/>
      <c r="E107" s="1201"/>
      <c r="F107" s="1201"/>
      <c r="G107" s="1201"/>
      <c r="H107" s="1201"/>
      <c r="I107" s="1201"/>
      <c r="J107" s="1201"/>
      <c r="K107" s="1201"/>
      <c r="L107" s="1201"/>
      <c r="M107" s="1201"/>
      <c r="N107" s="1201"/>
      <c r="O107" s="1201"/>
      <c r="P107" s="1201"/>
      <c r="Q107" s="1201"/>
      <c r="R107" s="1201"/>
      <c r="S107" s="1201"/>
      <c r="T107" s="1201"/>
      <c r="U107" s="1201"/>
      <c r="V107" s="1201"/>
      <c r="W107" s="1201"/>
      <c r="X107" s="1201"/>
      <c r="Y107" s="1201"/>
      <c r="Z107" s="1201"/>
      <c r="AA107" s="1202">
        <f>処遇改善等加算に係る経験年数算定表!L103+処遇改善等加算に係る経験年数算定表!L106</f>
        <v>0</v>
      </c>
      <c r="AB107" s="1203"/>
      <c r="AC107" s="1203"/>
      <c r="AD107" s="1203"/>
      <c r="AE107" s="1203"/>
      <c r="AF107" s="1203"/>
      <c r="AG107" s="807" t="s">
        <v>651</v>
      </c>
    </row>
    <row r="108" spans="2:36" ht="18" customHeight="1" thickBot="1">
      <c r="B108" s="1204" t="s">
        <v>706</v>
      </c>
      <c r="C108" s="1205"/>
      <c r="D108" s="1205"/>
      <c r="E108" s="1205"/>
      <c r="F108" s="1205"/>
      <c r="G108" s="1205"/>
      <c r="H108" s="1205"/>
      <c r="I108" s="1205"/>
      <c r="J108" s="1205"/>
      <c r="K108" s="1205"/>
      <c r="L108" s="1205"/>
      <c r="M108" s="1205"/>
      <c r="N108" s="1205"/>
      <c r="O108" s="1205"/>
      <c r="P108" s="1205"/>
      <c r="Q108" s="1205"/>
      <c r="R108" s="1205"/>
      <c r="S108" s="1205"/>
      <c r="T108" s="1205"/>
      <c r="U108" s="1205"/>
      <c r="V108" s="1205"/>
      <c r="W108" s="1205"/>
      <c r="X108" s="1205"/>
      <c r="Y108" s="1205"/>
      <c r="Z108" s="1205"/>
      <c r="AA108" s="1206">
        <f>+AA93</f>
        <v>0</v>
      </c>
      <c r="AB108" s="1207"/>
      <c r="AC108" s="1207"/>
      <c r="AD108" s="1207"/>
      <c r="AE108" s="1207"/>
      <c r="AF108" s="1207"/>
      <c r="AG108" s="808" t="s">
        <v>651</v>
      </c>
    </row>
    <row r="109" spans="2:36" ht="18" customHeight="1" thickTop="1">
      <c r="B109" s="1208" t="s">
        <v>704</v>
      </c>
      <c r="C109" s="1209"/>
      <c r="D109" s="1209"/>
      <c r="E109" s="1209"/>
      <c r="F109" s="1209"/>
      <c r="G109" s="1209"/>
      <c r="H109" s="1209"/>
      <c r="I109" s="1209"/>
      <c r="J109" s="1209"/>
      <c r="K109" s="1209"/>
      <c r="L109" s="1209"/>
      <c r="M109" s="1209"/>
      <c r="N109" s="1209"/>
      <c r="O109" s="1209"/>
      <c r="P109" s="1209"/>
      <c r="Q109" s="1209"/>
      <c r="R109" s="1209"/>
      <c r="S109" s="1209"/>
      <c r="T109" s="1209"/>
      <c r="U109" s="1209"/>
      <c r="V109" s="1209"/>
      <c r="W109" s="1209"/>
      <c r="X109" s="1209"/>
      <c r="Y109" s="1209"/>
      <c r="Z109" s="1209"/>
      <c r="AA109" s="1210">
        <f>+IF(AA107&gt;=AA108,AA107-AA108,0)</f>
        <v>0</v>
      </c>
      <c r="AB109" s="1211"/>
      <c r="AC109" s="1211"/>
      <c r="AD109" s="1211"/>
      <c r="AE109" s="1211"/>
      <c r="AF109" s="1211"/>
      <c r="AG109" s="809" t="s">
        <v>651</v>
      </c>
    </row>
    <row r="110" spans="2:36" ht="18" customHeight="1" thickBot="1">
      <c r="B110" s="1179" t="s">
        <v>705</v>
      </c>
      <c r="C110" s="1180"/>
      <c r="D110" s="1180"/>
      <c r="E110" s="1180"/>
      <c r="F110" s="1180"/>
      <c r="G110" s="1180"/>
      <c r="H110" s="1180"/>
      <c r="I110" s="1180"/>
      <c r="J110" s="1180"/>
      <c r="K110" s="1180"/>
      <c r="L110" s="1180"/>
      <c r="M110" s="1180"/>
      <c r="N110" s="1180"/>
      <c r="O110" s="1180"/>
      <c r="P110" s="1180"/>
      <c r="Q110" s="1180"/>
      <c r="R110" s="1180"/>
      <c r="S110" s="1180"/>
      <c r="T110" s="1180"/>
      <c r="U110" s="1180"/>
      <c r="V110" s="1180"/>
      <c r="W110" s="1180"/>
      <c r="X110" s="1180"/>
      <c r="Y110" s="1180"/>
      <c r="Z110" s="1180"/>
      <c r="AA110" s="1181"/>
      <c r="AB110" s="1182"/>
      <c r="AC110" s="1182"/>
      <c r="AD110" s="1182"/>
      <c r="AE110" s="1182"/>
      <c r="AF110" s="1182"/>
      <c r="AG110" s="810" t="s">
        <v>651</v>
      </c>
    </row>
    <row r="111" spans="2:36" ht="18" customHeight="1" thickTop="1"/>
  </sheetData>
  <dataConsolidate link="1"/>
  <mergeCells count="132">
    <mergeCell ref="E6:K6"/>
    <mergeCell ref="AA20:AG21"/>
    <mergeCell ref="AA25:AG25"/>
    <mergeCell ref="B24:L24"/>
    <mergeCell ref="B3:AG3"/>
    <mergeCell ref="O8:T8"/>
    <mergeCell ref="U8:AG8"/>
    <mergeCell ref="O9:T9"/>
    <mergeCell ref="U9:AG9"/>
    <mergeCell ref="O10:T10"/>
    <mergeCell ref="U10:AG10"/>
    <mergeCell ref="H14:K14"/>
    <mergeCell ref="Q15:V15"/>
    <mergeCell ref="T25:Z25"/>
    <mergeCell ref="M25:S25"/>
    <mergeCell ref="B29:E42"/>
    <mergeCell ref="B45:E77"/>
    <mergeCell ref="T14:V14"/>
    <mergeCell ref="AE40:AG40"/>
    <mergeCell ref="AE37:AG37"/>
    <mergeCell ref="AE54:AG54"/>
    <mergeCell ref="AE45:AG45"/>
    <mergeCell ref="AE56:AG56"/>
    <mergeCell ref="B19:AG19"/>
    <mergeCell ref="B20:B21"/>
    <mergeCell ref="Q16:V16"/>
    <mergeCell ref="B17:P17"/>
    <mergeCell ref="Q17:V17"/>
    <mergeCell ref="Z26:Z28"/>
    <mergeCell ref="L26:L28"/>
    <mergeCell ref="AA26:AF28"/>
    <mergeCell ref="T26:Y28"/>
    <mergeCell ref="M24:T24"/>
    <mergeCell ref="F25:L25"/>
    <mergeCell ref="C20:Z21"/>
    <mergeCell ref="Y14:AE14"/>
    <mergeCell ref="P14:S14"/>
    <mergeCell ref="L14:N14"/>
    <mergeCell ref="B14:G14"/>
    <mergeCell ref="AG26:AG28"/>
    <mergeCell ref="AE52:AG52"/>
    <mergeCell ref="AE50:AG50"/>
    <mergeCell ref="AE36:AG36"/>
    <mergeCell ref="AE49:AG49"/>
    <mergeCell ref="AE31:AG31"/>
    <mergeCell ref="F26:K28"/>
    <mergeCell ref="N28:R28"/>
    <mergeCell ref="N27:S27"/>
    <mergeCell ref="AE32:AG32"/>
    <mergeCell ref="AE51:AG51"/>
    <mergeCell ref="AE47:AG47"/>
    <mergeCell ref="AE38:AG38"/>
    <mergeCell ref="M26:R26"/>
    <mergeCell ref="AE39:AG39"/>
    <mergeCell ref="AE29:AG29"/>
    <mergeCell ref="AE30:AG30"/>
    <mergeCell ref="AE35:AG35"/>
    <mergeCell ref="AE42:AG42"/>
    <mergeCell ref="AE46:AG46"/>
    <mergeCell ref="F45:G53"/>
    <mergeCell ref="AE48:AG48"/>
    <mergeCell ref="AA92:AF92"/>
    <mergeCell ref="AE71:AG71"/>
    <mergeCell ref="AE64:AG64"/>
    <mergeCell ref="AA94:AF94"/>
    <mergeCell ref="AE90:AF90"/>
    <mergeCell ref="AE91:AF91"/>
    <mergeCell ref="H70:AD70"/>
    <mergeCell ref="B93:E94"/>
    <mergeCell ref="B25:E28"/>
    <mergeCell ref="AE53:AG53"/>
    <mergeCell ref="F29:G42"/>
    <mergeCell ref="AE72:AG72"/>
    <mergeCell ref="AE34:AG34"/>
    <mergeCell ref="AE87:AG87"/>
    <mergeCell ref="H89:AD89"/>
    <mergeCell ref="AE33:AG33"/>
    <mergeCell ref="AE41:AG41"/>
    <mergeCell ref="AA93:AF93"/>
    <mergeCell ref="AE55:AG55"/>
    <mergeCell ref="AE59:AG59"/>
    <mergeCell ref="AE58:AG58"/>
    <mergeCell ref="AE61:AG61"/>
    <mergeCell ref="AE57:AG57"/>
    <mergeCell ref="AE60:AG60"/>
    <mergeCell ref="AE66:AG66"/>
    <mergeCell ref="AE68:AG68"/>
    <mergeCell ref="AE67:AG67"/>
    <mergeCell ref="F54:G71"/>
    <mergeCell ref="AE80:AG80"/>
    <mergeCell ref="AE82:AG82"/>
    <mergeCell ref="H83:AD83"/>
    <mergeCell ref="AE83:AG83"/>
    <mergeCell ref="AE74:AG74"/>
    <mergeCell ref="AE76:AG76"/>
    <mergeCell ref="H77:AD77"/>
    <mergeCell ref="AE73:AG73"/>
    <mergeCell ref="AE70:AG70"/>
    <mergeCell ref="AE69:AG69"/>
    <mergeCell ref="AE85:AG85"/>
    <mergeCell ref="AE77:AG77"/>
    <mergeCell ref="F72:G77"/>
    <mergeCell ref="F84:G89"/>
    <mergeCell ref="AE88:AG88"/>
    <mergeCell ref="AE75:AG75"/>
    <mergeCell ref="AE81:AG81"/>
    <mergeCell ref="AE89:AG89"/>
    <mergeCell ref="AE86:AG86"/>
    <mergeCell ref="B110:Z110"/>
    <mergeCell ref="AA110:AF110"/>
    <mergeCell ref="B4:AE4"/>
    <mergeCell ref="B103:AG103"/>
    <mergeCell ref="B104:B105"/>
    <mergeCell ref="C104:Z105"/>
    <mergeCell ref="AA104:AG105"/>
    <mergeCell ref="B107:Z107"/>
    <mergeCell ref="AA107:AF107"/>
    <mergeCell ref="B108:Z108"/>
    <mergeCell ref="AA108:AF108"/>
    <mergeCell ref="B109:Z109"/>
    <mergeCell ref="AA109:AF109"/>
    <mergeCell ref="F80:G83"/>
    <mergeCell ref="B90:E91"/>
    <mergeCell ref="F90:Z90"/>
    <mergeCell ref="F91:Z91"/>
    <mergeCell ref="AA90:AD90"/>
    <mergeCell ref="AA91:AD91"/>
    <mergeCell ref="B80:E89"/>
    <mergeCell ref="AE62:AG62"/>
    <mergeCell ref="AE63:AG63"/>
    <mergeCell ref="AE65:AG65"/>
    <mergeCell ref="AE84:AG84"/>
  </mergeCells>
  <phoneticPr fontId="4"/>
  <dataValidations count="5">
    <dataValidation type="list" allowBlank="1" showInputMessage="1" showErrorMessage="1" sqref="AA20:AG21" xr:uid="{00000000-0002-0000-0200-000001000000}">
      <formula1>$AK$1</formula1>
    </dataValidation>
    <dataValidation type="list" allowBlank="1" showInputMessage="1" showErrorMessage="1" sqref="AF53:AG53 AE45:AE53 AF45:AG51 AE80:AG89 AE54:AG77 AE29:AG42" xr:uid="{00000000-0002-0000-0200-000000000000}">
      <formula1>$AL$1:$AL$2</formula1>
    </dataValidation>
    <dataValidation type="whole" allowBlank="1" showInputMessage="1" showErrorMessage="1" sqref="Q15:V17" xr:uid="{1AABF7F0-42FE-4228-80A4-0ECCBC2C5D3F}">
      <formula1>0</formula1>
      <formula2>1000</formula2>
    </dataValidation>
    <dataValidation allowBlank="1" showErrorMessage="1" sqref="AA108:AF108" xr:uid="{49BEB2D7-FF3F-42F5-BD20-C1C2BF1AB2E0}"/>
    <dataValidation type="list" allowBlank="1" showInputMessage="1" showErrorMessage="1" sqref="AA104:AG105" xr:uid="{3331D4C3-2948-4164-AF0F-80DAAD32650A}">
      <formula1>"該当,非該当"</formula1>
    </dataValidation>
  </dataValidations>
  <printOptions horizontalCentered="1"/>
  <pageMargins left="0.78740157480314965" right="0.78740157480314965" top="0.59055118110236227" bottom="0.59055118110236227" header="0.51181102362204722" footer="0.51181102362204722"/>
  <pageSetup paperSize="9" scale="73" fitToHeight="0" orientation="portrait" r:id="rId1"/>
  <headerFooter alignWithMargins="0"/>
  <rowBreaks count="2" manualBreakCount="2">
    <brk id="43" max="35" man="1"/>
    <brk id="78" max="3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04DB-328B-4744-9E69-D4ADE0E94BE7}">
  <sheetPr>
    <pageSetUpPr fitToPage="1"/>
  </sheetPr>
  <dimension ref="B1:BA46"/>
  <sheetViews>
    <sheetView showGridLines="0" view="pageBreakPreview" topLeftCell="A13" zoomScale="85" zoomScaleNormal="100" zoomScaleSheetLayoutView="85" workbookViewId="0">
      <selection activeCell="Y25" sqref="Y25:AG25"/>
    </sheetView>
  </sheetViews>
  <sheetFormatPr defaultColWidth="9" defaultRowHeight="18" customHeight="1"/>
  <cols>
    <col min="1" max="1" width="2.5" style="616" customWidth="1"/>
    <col min="2" max="34" width="3.375" style="616" customWidth="1"/>
    <col min="35" max="35" width="2.5" style="616" customWidth="1"/>
    <col min="36" max="36" width="3" style="616" customWidth="1"/>
    <col min="37" max="40" width="3" style="616" hidden="1" customWidth="1"/>
    <col min="41" max="47" width="3" style="616" customWidth="1"/>
    <col min="48" max="51" width="9" style="616"/>
    <col min="52" max="53" width="21.375" style="616" customWidth="1"/>
    <col min="54" max="16384" width="9" style="616"/>
  </cols>
  <sheetData>
    <row r="1" spans="2:51" ht="18" customHeight="1">
      <c r="B1" s="673" t="s">
        <v>486</v>
      </c>
      <c r="AM1" s="616" t="s">
        <v>485</v>
      </c>
      <c r="AN1" s="616" t="s">
        <v>484</v>
      </c>
    </row>
    <row r="2" spans="2:51" ht="42.75" customHeight="1">
      <c r="B2" s="1391" t="str">
        <f>様式1!$AQ$1&amp;様式1!$AQ$2&amp;"年度賃金改善計画書（処遇改善等加算）"</f>
        <v>令和８年度賃金改善計画書（処遇改善等加算）</v>
      </c>
      <c r="C2" s="1391"/>
      <c r="D2" s="1391"/>
      <c r="E2" s="1391"/>
      <c r="F2" s="1391"/>
      <c r="G2" s="1391"/>
      <c r="H2" s="1391"/>
      <c r="I2" s="1391"/>
      <c r="J2" s="1391"/>
      <c r="K2" s="1391"/>
      <c r="L2" s="1391"/>
      <c r="M2" s="1391"/>
      <c r="N2" s="1391"/>
      <c r="O2" s="1391"/>
      <c r="P2" s="1391"/>
      <c r="Q2" s="1391"/>
      <c r="R2" s="1391"/>
      <c r="S2" s="1391"/>
      <c r="T2" s="1391"/>
      <c r="U2" s="1391"/>
      <c r="V2" s="1391"/>
      <c r="W2" s="1391"/>
      <c r="X2" s="1391"/>
      <c r="Y2" s="1391"/>
      <c r="Z2" s="1391"/>
      <c r="AA2" s="1391"/>
      <c r="AB2" s="1391"/>
      <c r="AC2" s="1391"/>
      <c r="AD2" s="1391"/>
      <c r="AE2" s="1391"/>
      <c r="AF2" s="1391"/>
      <c r="AG2" s="1391"/>
      <c r="AH2" s="1391"/>
      <c r="AI2" s="1391"/>
      <c r="AJ2" s="1391"/>
    </row>
    <row r="3" spans="2:51" ht="26.25" customHeight="1" thickBot="1">
      <c r="B3" s="674"/>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row>
    <row r="4" spans="2:51" ht="20.25" customHeight="1">
      <c r="D4" s="675"/>
      <c r="E4" s="675"/>
      <c r="F4" s="675"/>
      <c r="G4" s="675"/>
      <c r="H4" s="675"/>
      <c r="I4" s="675"/>
      <c r="J4" s="675"/>
      <c r="K4" s="675"/>
      <c r="L4" s="675"/>
      <c r="M4" s="675"/>
      <c r="N4" s="675"/>
      <c r="O4" s="675"/>
      <c r="P4" s="675"/>
      <c r="R4" s="1392" t="s">
        <v>381</v>
      </c>
      <c r="S4" s="1393"/>
      <c r="T4" s="1393"/>
      <c r="U4" s="1393"/>
      <c r="V4" s="1393"/>
      <c r="W4" s="1393"/>
      <c r="X4" s="1394" t="str">
        <f>様式1!U7</f>
        <v>横須賀市</v>
      </c>
      <c r="Y4" s="1395"/>
      <c r="Z4" s="1395"/>
      <c r="AA4" s="1395"/>
      <c r="AB4" s="1395"/>
      <c r="AC4" s="1395"/>
      <c r="AD4" s="1395"/>
      <c r="AE4" s="1395"/>
      <c r="AF4" s="1395"/>
      <c r="AG4" s="1395"/>
      <c r="AH4" s="1395"/>
      <c r="AI4" s="1395"/>
      <c r="AJ4" s="1396"/>
    </row>
    <row r="5" spans="2:51" ht="20.25" customHeight="1">
      <c r="D5" s="675"/>
      <c r="E5" s="675"/>
      <c r="F5" s="675"/>
      <c r="G5" s="675"/>
      <c r="H5" s="675"/>
      <c r="I5" s="675"/>
      <c r="J5" s="675"/>
      <c r="K5" s="675"/>
      <c r="L5" s="675"/>
      <c r="M5" s="675"/>
      <c r="N5" s="675"/>
      <c r="O5" s="675"/>
      <c r="P5" s="675"/>
      <c r="R5" s="1397" t="s">
        <v>380</v>
      </c>
      <c r="S5" s="1398"/>
      <c r="T5" s="1398"/>
      <c r="U5" s="1398"/>
      <c r="V5" s="1398"/>
      <c r="W5" s="1398"/>
      <c r="X5" s="1399">
        <f>様式1!U8</f>
        <v>0</v>
      </c>
      <c r="Y5" s="1400"/>
      <c r="Z5" s="1400"/>
      <c r="AA5" s="1400"/>
      <c r="AB5" s="1400"/>
      <c r="AC5" s="1400"/>
      <c r="AD5" s="1400"/>
      <c r="AE5" s="1400"/>
      <c r="AF5" s="1400"/>
      <c r="AG5" s="1400"/>
      <c r="AH5" s="1400"/>
      <c r="AI5" s="1400"/>
      <c r="AJ5" s="1401"/>
    </row>
    <row r="6" spans="2:51" ht="20.25" customHeight="1" thickBot="1">
      <c r="D6" s="675"/>
      <c r="E6" s="675"/>
      <c r="F6" s="675"/>
      <c r="G6" s="675"/>
      <c r="H6" s="675"/>
      <c r="I6" s="675"/>
      <c r="J6" s="675"/>
      <c r="K6" s="675"/>
      <c r="L6" s="675"/>
      <c r="M6" s="675"/>
      <c r="N6" s="675"/>
      <c r="O6" s="675"/>
      <c r="P6" s="675"/>
      <c r="R6" s="1406" t="s">
        <v>379</v>
      </c>
      <c r="S6" s="1407"/>
      <c r="T6" s="1407"/>
      <c r="U6" s="1407"/>
      <c r="V6" s="1407"/>
      <c r="W6" s="1407"/>
      <c r="X6" s="1408">
        <f>様式1!U9</f>
        <v>0</v>
      </c>
      <c r="Y6" s="1409"/>
      <c r="Z6" s="1409"/>
      <c r="AA6" s="1409"/>
      <c r="AB6" s="1409"/>
      <c r="AC6" s="1409"/>
      <c r="AD6" s="1409"/>
      <c r="AE6" s="1409"/>
      <c r="AF6" s="1409"/>
      <c r="AG6" s="1409"/>
      <c r="AH6" s="1409"/>
      <c r="AI6" s="1409"/>
      <c r="AJ6" s="1410"/>
    </row>
    <row r="7" spans="2:51" ht="9" customHeight="1">
      <c r="R7" s="626"/>
      <c r="S7" s="626"/>
      <c r="T7" s="626"/>
      <c r="U7" s="626"/>
      <c r="V7" s="626"/>
      <c r="W7" s="626"/>
      <c r="X7" s="626"/>
      <c r="Y7" s="626"/>
    </row>
    <row r="8" spans="2:51" ht="9" customHeight="1">
      <c r="R8" s="626"/>
      <c r="S8" s="626"/>
      <c r="T8" s="626"/>
      <c r="U8" s="626"/>
      <c r="V8" s="626"/>
      <c r="W8" s="626"/>
      <c r="X8" s="626"/>
      <c r="Y8" s="626"/>
    </row>
    <row r="9" spans="2:51" ht="18" customHeight="1" thickBot="1">
      <c r="B9" s="616" t="s">
        <v>483</v>
      </c>
    </row>
    <row r="10" spans="2:51" ht="29.25" customHeight="1" thickBot="1">
      <c r="C10" s="676"/>
      <c r="D10" s="677"/>
      <c r="E10" s="677"/>
      <c r="F10" s="677"/>
      <c r="G10" s="677"/>
      <c r="H10" s="677"/>
      <c r="I10" s="677"/>
      <c r="J10" s="677"/>
      <c r="K10" s="677"/>
      <c r="L10" s="677"/>
      <c r="M10" s="678"/>
      <c r="N10" s="1419" t="s">
        <v>458</v>
      </c>
      <c r="O10" s="1419"/>
      <c r="P10" s="1419"/>
      <c r="Q10" s="1419"/>
      <c r="R10" s="1419"/>
      <c r="S10" s="1419"/>
      <c r="T10" s="1419"/>
      <c r="U10" s="1419"/>
      <c r="V10" s="1420"/>
      <c r="W10" s="1421" t="s">
        <v>482</v>
      </c>
      <c r="X10" s="1422"/>
      <c r="Y10" s="1422"/>
      <c r="Z10" s="1422"/>
      <c r="AA10" s="1422"/>
      <c r="AB10" s="1422"/>
      <c r="AC10" s="1422"/>
      <c r="AD10" s="1422"/>
      <c r="AE10" s="1423"/>
      <c r="AG10" s="1411" t="s">
        <v>481</v>
      </c>
      <c r="AH10" s="1412"/>
      <c r="AI10" s="1413"/>
      <c r="AJ10" s="679" t="str">
        <f>IFERROR(IF(N12&gt;=N11,"○","×"),"")</f>
        <v/>
      </c>
    </row>
    <row r="11" spans="2:51" ht="27.75" customHeight="1" thickBot="1">
      <c r="C11" s="680" t="s">
        <v>404</v>
      </c>
      <c r="D11" s="1414" t="s">
        <v>480</v>
      </c>
      <c r="E11" s="1414"/>
      <c r="F11" s="1414"/>
      <c r="G11" s="1414"/>
      <c r="H11" s="1414"/>
      <c r="I11" s="1414"/>
      <c r="J11" s="1414"/>
      <c r="K11" s="1414"/>
      <c r="L11" s="1414"/>
      <c r="M11" s="1414"/>
      <c r="N11" s="1415" t="e">
        <f>【参考】計算結果!$D$14-N39+N40</f>
        <v>#N/A</v>
      </c>
      <c r="O11" s="1415"/>
      <c r="P11" s="1415"/>
      <c r="Q11" s="1415"/>
      <c r="R11" s="1415"/>
      <c r="S11" s="1415"/>
      <c r="T11" s="1415"/>
      <c r="U11" s="1415"/>
      <c r="V11" s="681" t="s">
        <v>455</v>
      </c>
      <c r="W11" s="1415">
        <f>【参考】計算結果!$D$20</f>
        <v>0</v>
      </c>
      <c r="X11" s="1415"/>
      <c r="Y11" s="1415"/>
      <c r="Z11" s="1415"/>
      <c r="AA11" s="1415"/>
      <c r="AB11" s="1415"/>
      <c r="AC11" s="1415"/>
      <c r="AD11" s="1415"/>
      <c r="AE11" s="682" t="s">
        <v>455</v>
      </c>
      <c r="AF11" s="683"/>
      <c r="AG11" s="1416" t="s">
        <v>479</v>
      </c>
      <c r="AH11" s="1417"/>
      <c r="AI11" s="1418"/>
      <c r="AJ11" s="679" t="str">
        <f>IFERROR(IF(W12&gt;=W11,"○","×"),"")</f>
        <v>○</v>
      </c>
    </row>
    <row r="12" spans="2:51" ht="27.75" customHeight="1">
      <c r="C12" s="684" t="s">
        <v>397</v>
      </c>
      <c r="D12" s="1402" t="s">
        <v>478</v>
      </c>
      <c r="E12" s="1403"/>
      <c r="F12" s="1403"/>
      <c r="G12" s="1403"/>
      <c r="H12" s="1403"/>
      <c r="I12" s="1403"/>
      <c r="J12" s="1403"/>
      <c r="K12" s="1403"/>
      <c r="L12" s="1403"/>
      <c r="M12" s="1404"/>
      <c r="N12" s="1405">
        <f>ROUNDDOWN(N13+N14,-3)</f>
        <v>0</v>
      </c>
      <c r="O12" s="1405"/>
      <c r="P12" s="1405"/>
      <c r="Q12" s="1405"/>
      <c r="R12" s="1405"/>
      <c r="S12" s="1405"/>
      <c r="T12" s="1405"/>
      <c r="U12" s="1405"/>
      <c r="V12" s="713" t="s">
        <v>455</v>
      </c>
      <c r="W12" s="1405">
        <f>ROUNDDOWN(W13+W14,-3)</f>
        <v>0</v>
      </c>
      <c r="X12" s="1405"/>
      <c r="Y12" s="1405"/>
      <c r="Z12" s="1405"/>
      <c r="AA12" s="1405"/>
      <c r="AB12" s="1405"/>
      <c r="AC12" s="1405"/>
      <c r="AD12" s="1405"/>
      <c r="AE12" s="495" t="s">
        <v>455</v>
      </c>
      <c r="AF12" s="683"/>
      <c r="AG12" s="683"/>
    </row>
    <row r="13" spans="2:51" ht="27.75" customHeight="1">
      <c r="C13" s="684"/>
      <c r="D13" s="1402" t="s">
        <v>477</v>
      </c>
      <c r="E13" s="1403"/>
      <c r="F13" s="1403"/>
      <c r="G13" s="1403"/>
      <c r="H13" s="1403"/>
      <c r="I13" s="1403"/>
      <c r="J13" s="1403"/>
      <c r="K13" s="1403"/>
      <c r="L13" s="1403"/>
      <c r="M13" s="1404"/>
      <c r="N13" s="1424">
        <f>様式4別添1!U61</f>
        <v>0</v>
      </c>
      <c r="O13" s="1424"/>
      <c r="P13" s="1424"/>
      <c r="Q13" s="1424"/>
      <c r="R13" s="1424"/>
      <c r="S13" s="1424"/>
      <c r="T13" s="1424"/>
      <c r="U13" s="1424"/>
      <c r="V13" s="685" t="s">
        <v>455</v>
      </c>
      <c r="W13" s="1424">
        <f>様式4別添1!Y61</f>
        <v>0</v>
      </c>
      <c r="X13" s="1424"/>
      <c r="Y13" s="1424"/>
      <c r="Z13" s="1424"/>
      <c r="AA13" s="1424"/>
      <c r="AB13" s="1424"/>
      <c r="AC13" s="1424"/>
      <c r="AD13" s="1424"/>
      <c r="AE13" s="685" t="s">
        <v>455</v>
      </c>
      <c r="AF13" s="683"/>
      <c r="AG13" s="683"/>
    </row>
    <row r="14" spans="2:51" ht="27.75" customHeight="1">
      <c r="C14" s="684"/>
      <c r="D14" s="1402" t="s">
        <v>476</v>
      </c>
      <c r="E14" s="1403"/>
      <c r="F14" s="1403"/>
      <c r="G14" s="1403"/>
      <c r="H14" s="1403"/>
      <c r="I14" s="1403"/>
      <c r="J14" s="1403"/>
      <c r="K14" s="1403"/>
      <c r="L14" s="1403"/>
      <c r="M14" s="1404"/>
      <c r="N14" s="1427"/>
      <c r="O14" s="1427"/>
      <c r="P14" s="1427"/>
      <c r="Q14" s="1427"/>
      <c r="R14" s="1427"/>
      <c r="S14" s="1427"/>
      <c r="T14" s="1427"/>
      <c r="U14" s="1427"/>
      <c r="V14" s="685" t="s">
        <v>455</v>
      </c>
      <c r="W14" s="1427"/>
      <c r="X14" s="1427"/>
      <c r="Y14" s="1427"/>
      <c r="Z14" s="1427"/>
      <c r="AA14" s="1427"/>
      <c r="AB14" s="1427"/>
      <c r="AC14" s="1427"/>
      <c r="AD14" s="1427"/>
      <c r="AE14" s="681" t="s">
        <v>455</v>
      </c>
      <c r="AF14" s="683"/>
      <c r="AG14" s="683"/>
    </row>
    <row r="15" spans="2:51" ht="27.75" customHeight="1">
      <c r="C15" s="615"/>
      <c r="D15" s="686"/>
      <c r="E15" s="686"/>
      <c r="F15" s="686"/>
      <c r="G15" s="686"/>
      <c r="H15" s="686"/>
      <c r="I15" s="686"/>
      <c r="J15" s="686"/>
      <c r="K15" s="686"/>
      <c r="L15" s="686"/>
      <c r="M15" s="686"/>
      <c r="O15" s="687"/>
      <c r="P15" s="687"/>
      <c r="Q15" s="687"/>
      <c r="R15" s="687"/>
      <c r="S15" s="687"/>
      <c r="T15" s="687"/>
      <c r="U15" s="687"/>
      <c r="V15" s="687"/>
      <c r="W15" s="687"/>
      <c r="X15" s="688"/>
      <c r="Y15" s="687"/>
      <c r="Z15" s="687"/>
      <c r="AA15" s="687"/>
      <c r="AB15" s="687"/>
      <c r="AC15" s="687"/>
      <c r="AD15" s="687"/>
      <c r="AE15" s="687"/>
      <c r="AF15" s="687"/>
      <c r="AG15" s="687"/>
      <c r="AH15" s="683"/>
    </row>
    <row r="16" spans="2:51" ht="18" customHeight="1" thickBot="1">
      <c r="B16" s="616" t="s">
        <v>475</v>
      </c>
      <c r="AY16" s="675"/>
    </row>
    <row r="17" spans="3:53" ht="30.75" customHeight="1" thickBot="1">
      <c r="C17" s="689" t="s">
        <v>404</v>
      </c>
      <c r="D17" s="1425" t="s">
        <v>727</v>
      </c>
      <c r="E17" s="1425"/>
      <c r="F17" s="1425"/>
      <c r="G17" s="1425"/>
      <c r="H17" s="1425"/>
      <c r="I17" s="1425"/>
      <c r="J17" s="1425"/>
      <c r="K17" s="1425"/>
      <c r="L17" s="1425"/>
      <c r="M17" s="1425"/>
      <c r="N17" s="1425"/>
      <c r="O17" s="1425"/>
      <c r="P17" s="1425"/>
      <c r="Q17" s="1425"/>
      <c r="R17" s="1425"/>
      <c r="S17" s="1425"/>
      <c r="T17" s="1425"/>
      <c r="U17" s="1425"/>
      <c r="V17" s="1425"/>
      <c r="W17" s="1425"/>
      <c r="X17" s="1426"/>
      <c r="Y17" s="1388">
        <f>Y18-Y19-Y20-Y21-Y22-Y23</f>
        <v>0</v>
      </c>
      <c r="Z17" s="1389"/>
      <c r="AA17" s="1389"/>
      <c r="AB17" s="1389"/>
      <c r="AC17" s="1389"/>
      <c r="AD17" s="1389"/>
      <c r="AE17" s="1389"/>
      <c r="AF17" s="1389"/>
      <c r="AG17" s="1390"/>
      <c r="AH17" s="682" t="s">
        <v>455</v>
      </c>
      <c r="AJ17" s="690" t="str">
        <f>IFERROR(IF(Y17&gt;=Y24,"○","×"),"")</f>
        <v>○</v>
      </c>
      <c r="AY17" s="675" t="s">
        <v>474</v>
      </c>
      <c r="AZ17" s="496"/>
    </row>
    <row r="18" spans="3:53" ht="27.75" customHeight="1">
      <c r="C18" s="691"/>
      <c r="D18" s="1402" t="s">
        <v>473</v>
      </c>
      <c r="E18" s="1403"/>
      <c r="F18" s="1403"/>
      <c r="G18" s="1403"/>
      <c r="H18" s="1403"/>
      <c r="I18" s="1403"/>
      <c r="J18" s="1403"/>
      <c r="K18" s="1403"/>
      <c r="L18" s="1403"/>
      <c r="M18" s="1403"/>
      <c r="N18" s="1403"/>
      <c r="O18" s="1403"/>
      <c r="P18" s="1403"/>
      <c r="Q18" s="1403"/>
      <c r="R18" s="1403"/>
      <c r="S18" s="1403"/>
      <c r="T18" s="1403"/>
      <c r="U18" s="1403"/>
      <c r="V18" s="1403"/>
      <c r="W18" s="1403"/>
      <c r="X18" s="1404"/>
      <c r="Y18" s="1388">
        <f>様式4別添1!T61</f>
        <v>0</v>
      </c>
      <c r="Z18" s="1389"/>
      <c r="AA18" s="1389"/>
      <c r="AB18" s="1389"/>
      <c r="AC18" s="1389"/>
      <c r="AD18" s="1389"/>
      <c r="AE18" s="1389"/>
      <c r="AF18" s="1389"/>
      <c r="AG18" s="1390"/>
      <c r="AH18" s="682" t="s">
        <v>455</v>
      </c>
      <c r="AY18" s="675" t="s">
        <v>472</v>
      </c>
      <c r="AZ18" s="496"/>
    </row>
    <row r="19" spans="3:53" ht="27.75" customHeight="1">
      <c r="C19" s="691"/>
      <c r="D19" s="1402" t="s">
        <v>471</v>
      </c>
      <c r="E19" s="1403"/>
      <c r="F19" s="1403"/>
      <c r="G19" s="1403"/>
      <c r="H19" s="1403"/>
      <c r="I19" s="1403"/>
      <c r="J19" s="1403"/>
      <c r="K19" s="1403"/>
      <c r="L19" s="1403"/>
      <c r="M19" s="1403"/>
      <c r="N19" s="1403"/>
      <c r="O19" s="1403"/>
      <c r="P19" s="1403"/>
      <c r="Q19" s="1403"/>
      <c r="R19" s="1403"/>
      <c r="S19" s="1403"/>
      <c r="T19" s="1403"/>
      <c r="U19" s="1403"/>
      <c r="V19" s="1403"/>
      <c r="W19" s="1403"/>
      <c r="X19" s="1404"/>
      <c r="Y19" s="1388">
        <f>N13+W13</f>
        <v>0</v>
      </c>
      <c r="Z19" s="1389"/>
      <c r="AA19" s="1389"/>
      <c r="AB19" s="1389"/>
      <c r="AC19" s="1389"/>
      <c r="AD19" s="1389"/>
      <c r="AE19" s="1389"/>
      <c r="AF19" s="1389"/>
      <c r="AG19" s="1390"/>
      <c r="AH19" s="682" t="s">
        <v>455</v>
      </c>
      <c r="AX19" s="692"/>
      <c r="AY19" s="693" t="s">
        <v>470</v>
      </c>
      <c r="AZ19" s="694" t="e">
        <f>$AZ$17/$AZ$18*$N$13</f>
        <v>#DIV/0!</v>
      </c>
      <c r="BA19" s="694" t="e">
        <f>$AZ$17/$AZ$18*$W$13</f>
        <v>#DIV/0!</v>
      </c>
    </row>
    <row r="20" spans="3:53" ht="27.75" customHeight="1">
      <c r="C20" s="691"/>
      <c r="D20" s="1385" t="s">
        <v>734</v>
      </c>
      <c r="E20" s="1386"/>
      <c r="F20" s="1386"/>
      <c r="G20" s="1386"/>
      <c r="H20" s="1386"/>
      <c r="I20" s="1386"/>
      <c r="J20" s="1386"/>
      <c r="K20" s="1386"/>
      <c r="L20" s="1386"/>
      <c r="M20" s="1386"/>
      <c r="N20" s="1386"/>
      <c r="O20" s="1386"/>
      <c r="P20" s="1386"/>
      <c r="Q20" s="1386"/>
      <c r="R20" s="1386"/>
      <c r="S20" s="1386"/>
      <c r="T20" s="1386"/>
      <c r="U20" s="1386"/>
      <c r="V20" s="1386"/>
      <c r="W20" s="1386"/>
      <c r="X20" s="1387"/>
      <c r="Y20" s="1388">
        <f>様式4別添1!AB61</f>
        <v>0</v>
      </c>
      <c r="Z20" s="1389"/>
      <c r="AA20" s="1389"/>
      <c r="AB20" s="1389"/>
      <c r="AC20" s="1389"/>
      <c r="AD20" s="1389"/>
      <c r="AE20" s="1389"/>
      <c r="AF20" s="1389"/>
      <c r="AG20" s="1390"/>
      <c r="AH20" s="682" t="s">
        <v>455</v>
      </c>
      <c r="AX20" s="692"/>
      <c r="AY20" s="693"/>
      <c r="AZ20" s="857"/>
      <c r="BA20" s="857"/>
    </row>
    <row r="21" spans="3:53" ht="27.75" customHeight="1">
      <c r="C21" s="691"/>
      <c r="D21" s="1402" t="s">
        <v>728</v>
      </c>
      <c r="E21" s="1403"/>
      <c r="F21" s="1403"/>
      <c r="G21" s="1403"/>
      <c r="H21" s="1403"/>
      <c r="I21" s="1403"/>
      <c r="J21" s="1403"/>
      <c r="K21" s="1403"/>
      <c r="L21" s="1403"/>
      <c r="M21" s="1403"/>
      <c r="N21" s="1403"/>
      <c r="O21" s="1403"/>
      <c r="P21" s="1403"/>
      <c r="Q21" s="1403"/>
      <c r="R21" s="1403"/>
      <c r="S21" s="1403"/>
      <c r="T21" s="1403"/>
      <c r="U21" s="1403"/>
      <c r="V21" s="1403"/>
      <c r="W21" s="1403"/>
      <c r="X21" s="1404"/>
      <c r="Y21" s="1388">
        <f>様式4別添1!AC61</f>
        <v>0</v>
      </c>
      <c r="Z21" s="1389"/>
      <c r="AA21" s="1389"/>
      <c r="AB21" s="1389"/>
      <c r="AC21" s="1389"/>
      <c r="AD21" s="1389"/>
      <c r="AE21" s="1389"/>
      <c r="AF21" s="1389"/>
      <c r="AG21" s="1390"/>
      <c r="AH21" s="681" t="s">
        <v>455</v>
      </c>
      <c r="AZ21" s="695" t="s">
        <v>469</v>
      </c>
      <c r="BA21" s="695" t="s">
        <v>468</v>
      </c>
    </row>
    <row r="22" spans="3:53" ht="27.75" customHeight="1">
      <c r="C22" s="691"/>
      <c r="D22" s="1402" t="s">
        <v>729</v>
      </c>
      <c r="E22" s="1403"/>
      <c r="F22" s="1403"/>
      <c r="G22" s="1403"/>
      <c r="H22" s="1403"/>
      <c r="I22" s="1403"/>
      <c r="J22" s="1403"/>
      <c r="K22" s="1403"/>
      <c r="L22" s="1403"/>
      <c r="M22" s="1403"/>
      <c r="N22" s="1403"/>
      <c r="O22" s="1403"/>
      <c r="P22" s="1403"/>
      <c r="Q22" s="1403"/>
      <c r="R22" s="1403"/>
      <c r="S22" s="1403"/>
      <c r="T22" s="1403"/>
      <c r="U22" s="1403"/>
      <c r="V22" s="1403"/>
      <c r="W22" s="1403"/>
      <c r="X22" s="1404"/>
      <c r="Y22" s="1388">
        <f>様式4別添1!AD61</f>
        <v>0</v>
      </c>
      <c r="Z22" s="1389"/>
      <c r="AA22" s="1389"/>
      <c r="AB22" s="1389"/>
      <c r="AC22" s="1389"/>
      <c r="AD22" s="1389"/>
      <c r="AE22" s="1389"/>
      <c r="AF22" s="1389"/>
      <c r="AG22" s="1390"/>
      <c r="AH22" s="681" t="s">
        <v>455</v>
      </c>
    </row>
    <row r="23" spans="3:53" ht="27.75" customHeight="1">
      <c r="C23" s="691"/>
      <c r="D23" s="1402" t="s">
        <v>730</v>
      </c>
      <c r="E23" s="1403"/>
      <c r="F23" s="1403"/>
      <c r="G23" s="1403"/>
      <c r="H23" s="1403"/>
      <c r="I23" s="1403"/>
      <c r="J23" s="1403"/>
      <c r="K23" s="1403"/>
      <c r="L23" s="1403"/>
      <c r="M23" s="1403"/>
      <c r="N23" s="1403"/>
      <c r="O23" s="1403"/>
      <c r="P23" s="1403"/>
      <c r="Q23" s="1403"/>
      <c r="R23" s="1403"/>
      <c r="S23" s="1403"/>
      <c r="T23" s="1403"/>
      <c r="U23" s="1403"/>
      <c r="V23" s="1403"/>
      <c r="W23" s="1403"/>
      <c r="X23" s="1404"/>
      <c r="Y23" s="1388">
        <f>様式4別添1!AE61</f>
        <v>0</v>
      </c>
      <c r="Z23" s="1389"/>
      <c r="AA23" s="1389"/>
      <c r="AB23" s="1389"/>
      <c r="AC23" s="1389"/>
      <c r="AD23" s="1389"/>
      <c r="AE23" s="1389"/>
      <c r="AF23" s="1389"/>
      <c r="AG23" s="1390"/>
      <c r="AH23" s="681" t="s">
        <v>455</v>
      </c>
    </row>
    <row r="24" spans="3:53" ht="27.75" customHeight="1">
      <c r="C24" s="689" t="s">
        <v>397</v>
      </c>
      <c r="D24" s="1403" t="s">
        <v>731</v>
      </c>
      <c r="E24" s="1403"/>
      <c r="F24" s="1403"/>
      <c r="G24" s="1403"/>
      <c r="H24" s="1403"/>
      <c r="I24" s="1403"/>
      <c r="J24" s="1403"/>
      <c r="K24" s="1403"/>
      <c r="L24" s="1403"/>
      <c r="M24" s="1403"/>
      <c r="N24" s="1403"/>
      <c r="O24" s="1403"/>
      <c r="P24" s="1403"/>
      <c r="Q24" s="1403"/>
      <c r="R24" s="1403"/>
      <c r="S24" s="1403"/>
      <c r="T24" s="1403"/>
      <c r="U24" s="1403"/>
      <c r="V24" s="1403"/>
      <c r="W24" s="1403"/>
      <c r="X24" s="1404"/>
      <c r="Y24" s="1388">
        <f>Y25-(Y26-Y27)-Y28-Y29-Y30+Y31</f>
        <v>0</v>
      </c>
      <c r="Z24" s="1389"/>
      <c r="AA24" s="1389"/>
      <c r="AB24" s="1389"/>
      <c r="AC24" s="1389"/>
      <c r="AD24" s="1389"/>
      <c r="AE24" s="1389"/>
      <c r="AF24" s="1389"/>
      <c r="AG24" s="1390"/>
      <c r="AH24" s="682" t="s">
        <v>455</v>
      </c>
    </row>
    <row r="25" spans="3:53" ht="27.75" customHeight="1">
      <c r="C25" s="691"/>
      <c r="D25" s="1402" t="s">
        <v>467</v>
      </c>
      <c r="E25" s="1403"/>
      <c r="F25" s="1403"/>
      <c r="G25" s="1403"/>
      <c r="H25" s="1403"/>
      <c r="I25" s="1403"/>
      <c r="J25" s="1403"/>
      <c r="K25" s="1403"/>
      <c r="L25" s="1403"/>
      <c r="M25" s="1403"/>
      <c r="N25" s="1403"/>
      <c r="O25" s="1403"/>
      <c r="P25" s="1403"/>
      <c r="Q25" s="1403"/>
      <c r="R25" s="1403"/>
      <c r="S25" s="1403"/>
      <c r="T25" s="1403"/>
      <c r="U25" s="1403"/>
      <c r="V25" s="1403"/>
      <c r="W25" s="1403"/>
      <c r="X25" s="1404"/>
      <c r="Y25" s="1388">
        <f>様式4別添1!K61</f>
        <v>0</v>
      </c>
      <c r="Z25" s="1389"/>
      <c r="AA25" s="1389"/>
      <c r="AB25" s="1389"/>
      <c r="AC25" s="1389"/>
      <c r="AD25" s="1389"/>
      <c r="AE25" s="1389"/>
      <c r="AF25" s="1389"/>
      <c r="AG25" s="1390"/>
      <c r="AH25" s="682" t="s">
        <v>455</v>
      </c>
    </row>
    <row r="26" spans="3:53" ht="27.75" customHeight="1">
      <c r="C26" s="691"/>
      <c r="D26" s="1402" t="s">
        <v>466</v>
      </c>
      <c r="E26" s="1403"/>
      <c r="F26" s="1403"/>
      <c r="G26" s="1403"/>
      <c r="H26" s="1403"/>
      <c r="I26" s="1403"/>
      <c r="J26" s="1403"/>
      <c r="K26" s="1403"/>
      <c r="L26" s="1403"/>
      <c r="M26" s="1403"/>
      <c r="N26" s="1403"/>
      <c r="O26" s="1403"/>
      <c r="P26" s="1403"/>
      <c r="Q26" s="1403"/>
      <c r="R26" s="1403"/>
      <c r="S26" s="1403"/>
      <c r="T26" s="1403"/>
      <c r="U26" s="1403"/>
      <c r="V26" s="1403"/>
      <c r="W26" s="1403"/>
      <c r="X26" s="1404"/>
      <c r="Y26" s="1388">
        <f>様式4別添1!L61</f>
        <v>0</v>
      </c>
      <c r="Z26" s="1389"/>
      <c r="AA26" s="1389"/>
      <c r="AB26" s="1389"/>
      <c r="AC26" s="1389"/>
      <c r="AD26" s="1389"/>
      <c r="AE26" s="1389"/>
      <c r="AF26" s="1389"/>
      <c r="AG26" s="1390"/>
      <c r="AH26" s="682" t="s">
        <v>455</v>
      </c>
    </row>
    <row r="27" spans="3:53" ht="27.75" customHeight="1">
      <c r="C27" s="691"/>
      <c r="D27" s="1402" t="s">
        <v>465</v>
      </c>
      <c r="E27" s="1403"/>
      <c r="F27" s="1403"/>
      <c r="G27" s="1403"/>
      <c r="H27" s="1403"/>
      <c r="I27" s="1403"/>
      <c r="J27" s="1403"/>
      <c r="K27" s="1403"/>
      <c r="L27" s="1403"/>
      <c r="M27" s="1403"/>
      <c r="N27" s="1403"/>
      <c r="O27" s="1403"/>
      <c r="P27" s="1403"/>
      <c r="Q27" s="1403"/>
      <c r="R27" s="1403"/>
      <c r="S27" s="1403"/>
      <c r="T27" s="1403"/>
      <c r="U27" s="1403"/>
      <c r="V27" s="1403"/>
      <c r="W27" s="1403"/>
      <c r="X27" s="1404"/>
      <c r="Y27" s="1388">
        <f>様式4別添1!M61</f>
        <v>0</v>
      </c>
      <c r="Z27" s="1389"/>
      <c r="AA27" s="1389"/>
      <c r="AB27" s="1389"/>
      <c r="AC27" s="1389"/>
      <c r="AD27" s="1389"/>
      <c r="AE27" s="1389"/>
      <c r="AF27" s="1389"/>
      <c r="AG27" s="1390"/>
      <c r="AH27" s="682" t="s">
        <v>455</v>
      </c>
    </row>
    <row r="28" spans="3:53" ht="27.75" customHeight="1">
      <c r="C28" s="691"/>
      <c r="D28" s="1402" t="s">
        <v>464</v>
      </c>
      <c r="E28" s="1403"/>
      <c r="F28" s="1403"/>
      <c r="G28" s="1403"/>
      <c r="H28" s="1403"/>
      <c r="I28" s="1403"/>
      <c r="J28" s="1403"/>
      <c r="K28" s="1403"/>
      <c r="L28" s="1403"/>
      <c r="M28" s="1403"/>
      <c r="N28" s="1403"/>
      <c r="O28" s="1403"/>
      <c r="P28" s="1403"/>
      <c r="Q28" s="1403"/>
      <c r="R28" s="1403"/>
      <c r="S28" s="1403"/>
      <c r="T28" s="1403"/>
      <c r="U28" s="1403"/>
      <c r="V28" s="1403"/>
      <c r="W28" s="1403"/>
      <c r="X28" s="1404"/>
      <c r="Y28" s="1388">
        <f>様式4別添1!N61</f>
        <v>0</v>
      </c>
      <c r="Z28" s="1389"/>
      <c r="AA28" s="1389"/>
      <c r="AB28" s="1389"/>
      <c r="AC28" s="1389"/>
      <c r="AD28" s="1389"/>
      <c r="AE28" s="1389"/>
      <c r="AF28" s="1389"/>
      <c r="AG28" s="1390"/>
      <c r="AH28" s="682" t="s">
        <v>455</v>
      </c>
    </row>
    <row r="29" spans="3:53" ht="27.75" customHeight="1">
      <c r="C29" s="696"/>
      <c r="D29" s="1403" t="s">
        <v>463</v>
      </c>
      <c r="E29" s="1403"/>
      <c r="F29" s="1403"/>
      <c r="G29" s="1403"/>
      <c r="H29" s="1403"/>
      <c r="I29" s="1403"/>
      <c r="J29" s="1403"/>
      <c r="K29" s="1403"/>
      <c r="L29" s="1403"/>
      <c r="M29" s="1403"/>
      <c r="N29" s="1403"/>
      <c r="O29" s="1403"/>
      <c r="P29" s="1403"/>
      <c r="Q29" s="1403"/>
      <c r="R29" s="1403"/>
      <c r="S29" s="1403"/>
      <c r="T29" s="1403"/>
      <c r="U29" s="1403"/>
      <c r="V29" s="1403"/>
      <c r="W29" s="1403"/>
      <c r="X29" s="1404"/>
      <c r="Y29" s="1388">
        <f>様式4別添1!O61</f>
        <v>0</v>
      </c>
      <c r="Z29" s="1389"/>
      <c r="AA29" s="1389"/>
      <c r="AB29" s="1389"/>
      <c r="AC29" s="1389"/>
      <c r="AD29" s="1389"/>
      <c r="AE29" s="1389"/>
      <c r="AF29" s="1389"/>
      <c r="AG29" s="1390"/>
      <c r="AH29" s="681" t="s">
        <v>455</v>
      </c>
    </row>
    <row r="30" spans="3:53" ht="27.75" customHeight="1">
      <c r="C30" s="696"/>
      <c r="D30" s="1386" t="s">
        <v>733</v>
      </c>
      <c r="E30" s="1386"/>
      <c r="F30" s="1386"/>
      <c r="G30" s="1386"/>
      <c r="H30" s="1386"/>
      <c r="I30" s="1386"/>
      <c r="J30" s="1386"/>
      <c r="K30" s="1386"/>
      <c r="L30" s="1386"/>
      <c r="M30" s="1386"/>
      <c r="N30" s="1386"/>
      <c r="O30" s="1386"/>
      <c r="P30" s="1386"/>
      <c r="Q30" s="1386"/>
      <c r="R30" s="1386"/>
      <c r="S30" s="1386"/>
      <c r="T30" s="1386"/>
      <c r="U30" s="1386"/>
      <c r="V30" s="1386"/>
      <c r="W30" s="1386"/>
      <c r="X30" s="1387"/>
      <c r="Y30" s="1388">
        <f>様式4別添1!P61</f>
        <v>0</v>
      </c>
      <c r="Z30" s="1389"/>
      <c r="AA30" s="1389"/>
      <c r="AB30" s="1389"/>
      <c r="AC30" s="1389"/>
      <c r="AD30" s="1389"/>
      <c r="AE30" s="1389"/>
      <c r="AF30" s="1389"/>
      <c r="AG30" s="1390"/>
      <c r="AH30" s="681" t="s">
        <v>455</v>
      </c>
    </row>
    <row r="31" spans="3:53" ht="27.75" customHeight="1">
      <c r="C31" s="680"/>
      <c r="D31" s="1402" t="s">
        <v>732</v>
      </c>
      <c r="E31" s="1403"/>
      <c r="F31" s="1403"/>
      <c r="G31" s="1403"/>
      <c r="H31" s="1403"/>
      <c r="I31" s="1403"/>
      <c r="J31" s="1403"/>
      <c r="K31" s="1403"/>
      <c r="L31" s="1403"/>
      <c r="M31" s="1403"/>
      <c r="N31" s="1403"/>
      <c r="O31" s="1403"/>
      <c r="P31" s="1403"/>
      <c r="Q31" s="1403"/>
      <c r="R31" s="1403"/>
      <c r="S31" s="1403"/>
      <c r="T31" s="1403"/>
      <c r="U31" s="1403"/>
      <c r="V31" s="1403"/>
      <c r="W31" s="1403"/>
      <c r="X31" s="1404"/>
      <c r="Y31" s="1388">
        <f>様式4別添1!Q61</f>
        <v>0</v>
      </c>
      <c r="Z31" s="1389"/>
      <c r="AA31" s="1389"/>
      <c r="AB31" s="1389"/>
      <c r="AC31" s="1389"/>
      <c r="AD31" s="1389"/>
      <c r="AE31" s="1389"/>
      <c r="AF31" s="1389"/>
      <c r="AG31" s="1390"/>
      <c r="AH31" s="681" t="s">
        <v>455</v>
      </c>
    </row>
    <row r="32" spans="3:53" ht="9" customHeight="1">
      <c r="C32" s="615"/>
      <c r="D32" s="686"/>
      <c r="E32" s="686"/>
      <c r="F32" s="686"/>
      <c r="G32" s="686"/>
      <c r="H32" s="686"/>
      <c r="I32" s="686"/>
      <c r="J32" s="686"/>
      <c r="K32" s="686"/>
      <c r="L32" s="686"/>
      <c r="M32" s="686"/>
      <c r="N32" s="686"/>
      <c r="O32" s="686"/>
      <c r="P32" s="686"/>
      <c r="Q32" s="686"/>
      <c r="R32" s="686"/>
      <c r="S32" s="686"/>
      <c r="T32" s="686"/>
      <c r="U32" s="686"/>
      <c r="V32" s="686"/>
      <c r="W32" s="686"/>
      <c r="X32" s="686"/>
      <c r="Y32" s="697"/>
      <c r="Z32" s="697"/>
      <c r="AA32" s="697"/>
      <c r="AB32" s="697"/>
      <c r="AC32" s="697"/>
      <c r="AD32" s="697"/>
      <c r="AE32" s="697"/>
      <c r="AF32" s="697"/>
      <c r="AG32" s="697"/>
      <c r="AH32" s="683"/>
    </row>
    <row r="33" spans="2:34" ht="21" customHeight="1">
      <c r="B33" s="616" t="s">
        <v>462</v>
      </c>
    </row>
    <row r="34" spans="2:34" ht="29.25" customHeight="1">
      <c r="C34" s="1402" t="s">
        <v>461</v>
      </c>
      <c r="D34" s="1403"/>
      <c r="E34" s="1403"/>
      <c r="F34" s="1403"/>
      <c r="G34" s="1403"/>
      <c r="H34" s="1403"/>
      <c r="I34" s="1404"/>
      <c r="J34" s="1428"/>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30"/>
    </row>
    <row r="35" spans="2:34" ht="29.25" customHeight="1">
      <c r="C35" s="1402" t="s">
        <v>460</v>
      </c>
      <c r="D35" s="1403"/>
      <c r="E35" s="1403"/>
      <c r="F35" s="1403"/>
      <c r="G35" s="1403"/>
      <c r="H35" s="1403"/>
      <c r="I35" s="1404"/>
      <c r="J35" s="1428"/>
      <c r="K35" s="1429"/>
      <c r="L35" s="1429"/>
      <c r="M35" s="1429"/>
      <c r="N35" s="1429"/>
      <c r="O35" s="1429"/>
      <c r="P35" s="1429"/>
      <c r="Q35" s="1429"/>
      <c r="R35" s="1429"/>
      <c r="S35" s="1429"/>
      <c r="T35" s="1429"/>
      <c r="U35" s="1429"/>
      <c r="V35" s="1429"/>
      <c r="W35" s="1429"/>
      <c r="X35" s="1429"/>
      <c r="Y35" s="1429"/>
      <c r="Z35" s="1429"/>
      <c r="AA35" s="1429"/>
      <c r="AB35" s="1429"/>
      <c r="AC35" s="1429"/>
      <c r="AD35" s="1429"/>
      <c r="AE35" s="1429"/>
      <c r="AF35" s="1429"/>
      <c r="AG35" s="1429"/>
      <c r="AH35" s="1430"/>
    </row>
    <row r="37" spans="2:34" ht="27" customHeight="1">
      <c r="B37" s="616" t="s">
        <v>459</v>
      </c>
    </row>
    <row r="38" spans="2:34" ht="29.25" customHeight="1">
      <c r="C38" s="1431"/>
      <c r="D38" s="1419"/>
      <c r="E38" s="1419"/>
      <c r="F38" s="1419"/>
      <c r="G38" s="1419"/>
      <c r="H38" s="1419"/>
      <c r="I38" s="1419"/>
      <c r="J38" s="1419"/>
      <c r="K38" s="1419"/>
      <c r="L38" s="1419"/>
      <c r="M38" s="1420"/>
      <c r="N38" s="1419" t="s">
        <v>458</v>
      </c>
      <c r="O38" s="1419"/>
      <c r="P38" s="1419"/>
      <c r="Q38" s="1419"/>
      <c r="R38" s="1419"/>
      <c r="S38" s="1419"/>
      <c r="T38" s="1419"/>
      <c r="U38" s="1419"/>
      <c r="V38" s="1420"/>
      <c r="W38" s="1432"/>
      <c r="X38" s="1432"/>
      <c r="Y38" s="1432"/>
    </row>
    <row r="39" spans="2:34" ht="24" customHeight="1">
      <c r="C39" s="698" t="s">
        <v>404</v>
      </c>
      <c r="D39" s="1433" t="s">
        <v>457</v>
      </c>
      <c r="E39" s="1434"/>
      <c r="F39" s="1434"/>
      <c r="G39" s="1434"/>
      <c r="H39" s="1434"/>
      <c r="I39" s="1434"/>
      <c r="J39" s="1434"/>
      <c r="K39" s="1434"/>
      <c r="L39" s="1434"/>
      <c r="M39" s="1435"/>
      <c r="N39" s="1442">
        <f>様式4別添2!E18</f>
        <v>0</v>
      </c>
      <c r="O39" s="1442"/>
      <c r="P39" s="1442"/>
      <c r="Q39" s="1442"/>
      <c r="R39" s="1442"/>
      <c r="S39" s="1442"/>
      <c r="T39" s="1442"/>
      <c r="U39" s="1442"/>
      <c r="V39" s="681" t="s">
        <v>455</v>
      </c>
      <c r="W39" s="1432"/>
      <c r="X39" s="1432"/>
      <c r="Y39" s="1432"/>
    </row>
    <row r="40" spans="2:34" ht="24" customHeight="1">
      <c r="C40" s="699" t="s">
        <v>397</v>
      </c>
      <c r="D40" s="1402" t="s">
        <v>456</v>
      </c>
      <c r="E40" s="1403"/>
      <c r="F40" s="1403"/>
      <c r="G40" s="1403"/>
      <c r="H40" s="1403"/>
      <c r="I40" s="1403"/>
      <c r="J40" s="1403"/>
      <c r="K40" s="1403"/>
      <c r="L40" s="1403"/>
      <c r="M40" s="1404"/>
      <c r="N40" s="1442">
        <f>様式4別添2!F18</f>
        <v>0</v>
      </c>
      <c r="O40" s="1442"/>
      <c r="P40" s="1442"/>
      <c r="Q40" s="1442"/>
      <c r="R40" s="1442"/>
      <c r="S40" s="1442"/>
      <c r="T40" s="1442"/>
      <c r="U40" s="1442"/>
      <c r="V40" s="681" t="s">
        <v>455</v>
      </c>
      <c r="W40" s="1432"/>
      <c r="X40" s="1432"/>
      <c r="Y40" s="1432"/>
    </row>
    <row r="41" spans="2:34" ht="17.100000000000001" customHeight="1">
      <c r="C41" s="700" t="s">
        <v>370</v>
      </c>
      <c r="D41" s="1437" t="s">
        <v>454</v>
      </c>
      <c r="E41" s="1438"/>
      <c r="F41" s="1438"/>
      <c r="G41" s="1438"/>
      <c r="H41" s="1438"/>
      <c r="I41" s="1438"/>
      <c r="J41" s="1438"/>
      <c r="K41" s="1438"/>
      <c r="L41" s="1438"/>
      <c r="M41" s="1438"/>
      <c r="N41" s="1438"/>
      <c r="O41" s="1438"/>
      <c r="P41" s="1438"/>
      <c r="Q41" s="1438"/>
      <c r="R41" s="1438"/>
      <c r="S41" s="1438"/>
      <c r="T41" s="1438"/>
      <c r="U41" s="1438"/>
      <c r="V41" s="1438"/>
      <c r="W41" s="1438"/>
      <c r="X41" s="1438"/>
      <c r="Y41" s="1438"/>
      <c r="Z41" s="1438"/>
      <c r="AA41" s="1438"/>
      <c r="AB41" s="1438"/>
      <c r="AC41" s="1438"/>
      <c r="AD41" s="1438"/>
      <c r="AE41" s="1438"/>
      <c r="AF41" s="1438"/>
      <c r="AG41" s="1438"/>
      <c r="AH41" s="1438"/>
    </row>
    <row r="42" spans="2:34" ht="9" customHeight="1">
      <c r="B42" s="701"/>
      <c r="C42" s="701"/>
      <c r="D42" s="701"/>
      <c r="E42" s="701"/>
      <c r="F42" s="701"/>
      <c r="G42" s="701"/>
      <c r="H42" s="701"/>
      <c r="I42" s="701"/>
      <c r="J42" s="701"/>
      <c r="K42" s="701"/>
      <c r="L42" s="701"/>
      <c r="M42" s="701"/>
      <c r="N42" s="701"/>
      <c r="O42" s="701"/>
      <c r="P42" s="701"/>
      <c r="Q42" s="701"/>
      <c r="R42" s="701"/>
      <c r="S42" s="701"/>
      <c r="T42" s="701"/>
      <c r="U42" s="701"/>
      <c r="V42" s="701"/>
      <c r="W42" s="701"/>
      <c r="X42" s="701"/>
      <c r="Y42" s="701"/>
      <c r="Z42" s="701"/>
      <c r="AA42" s="701"/>
      <c r="AB42" s="701"/>
      <c r="AC42" s="701"/>
      <c r="AD42" s="701"/>
      <c r="AE42" s="701"/>
      <c r="AF42" s="701"/>
      <c r="AG42" s="701"/>
      <c r="AH42" s="701"/>
    </row>
    <row r="43" spans="2:34" ht="16.149999999999999" customHeight="1">
      <c r="C43" s="616" t="s">
        <v>453</v>
      </c>
    </row>
    <row r="44" spans="2:34" ht="16.149999999999999" customHeight="1">
      <c r="Q44" s="1439" t="s">
        <v>386</v>
      </c>
      <c r="R44" s="1439"/>
      <c r="S44" s="1439"/>
      <c r="T44" s="1439"/>
      <c r="U44" s="1439"/>
      <c r="V44" s="1439"/>
      <c r="W44" s="1439"/>
      <c r="X44" s="1439"/>
      <c r="Y44" s="1440"/>
      <c r="Z44" s="1440"/>
      <c r="AA44" s="1440"/>
      <c r="AB44" s="1440"/>
      <c r="AC44" s="1440"/>
      <c r="AD44" s="1440"/>
      <c r="AE44" s="1440"/>
      <c r="AF44" s="1440"/>
      <c r="AG44" s="1440"/>
      <c r="AH44" s="1440"/>
    </row>
    <row r="45" spans="2:34" ht="17.25" customHeight="1">
      <c r="S45" s="1441" t="s">
        <v>385</v>
      </c>
      <c r="T45" s="1441"/>
      <c r="U45" s="1441"/>
      <c r="V45" s="1441"/>
      <c r="W45" s="1441"/>
      <c r="X45" s="1441"/>
      <c r="Y45" s="1164"/>
      <c r="Z45" s="1164"/>
      <c r="AA45" s="1164"/>
      <c r="AB45" s="1164"/>
      <c r="AC45" s="1164"/>
      <c r="AD45" s="1164"/>
      <c r="AE45" s="1164"/>
      <c r="AF45" s="1164"/>
      <c r="AG45" s="1164"/>
      <c r="AH45" s="1164"/>
    </row>
    <row r="46" spans="2:34" ht="17.25" customHeight="1">
      <c r="S46" s="1436" t="s">
        <v>384</v>
      </c>
      <c r="T46" s="1436"/>
      <c r="U46" s="1436"/>
      <c r="V46" s="1436"/>
      <c r="W46" s="1436"/>
      <c r="X46" s="1436"/>
      <c r="Y46" s="1157"/>
      <c r="Z46" s="1157"/>
      <c r="AA46" s="1157"/>
      <c r="AB46" s="1157"/>
      <c r="AC46" s="1157"/>
      <c r="AD46" s="1157"/>
      <c r="AE46" s="1157"/>
      <c r="AF46" s="1157"/>
      <c r="AG46" s="1157"/>
      <c r="AH46" s="1157"/>
    </row>
  </sheetData>
  <sheetProtection insertRows="0"/>
  <mergeCells count="71">
    <mergeCell ref="C38:M38"/>
    <mergeCell ref="N38:V38"/>
    <mergeCell ref="W38:Y40"/>
    <mergeCell ref="D39:M39"/>
    <mergeCell ref="S46:X46"/>
    <mergeCell ref="Y46:AH46"/>
    <mergeCell ref="D41:AH41"/>
    <mergeCell ref="Q44:X44"/>
    <mergeCell ref="Y44:AH44"/>
    <mergeCell ref="S45:X45"/>
    <mergeCell ref="Y45:AH45"/>
    <mergeCell ref="N39:U39"/>
    <mergeCell ref="D40:M40"/>
    <mergeCell ref="N40:U40"/>
    <mergeCell ref="D29:X29"/>
    <mergeCell ref="Y29:AG29"/>
    <mergeCell ref="D23:X23"/>
    <mergeCell ref="Y23:AG23"/>
    <mergeCell ref="D24:X24"/>
    <mergeCell ref="Y24:AG24"/>
    <mergeCell ref="D27:X27"/>
    <mergeCell ref="Y27:AG27"/>
    <mergeCell ref="D21:X21"/>
    <mergeCell ref="Y21:AG21"/>
    <mergeCell ref="D22:X22"/>
    <mergeCell ref="Y22:AG22"/>
    <mergeCell ref="C35:I35"/>
    <mergeCell ref="J35:AH35"/>
    <mergeCell ref="D25:X25"/>
    <mergeCell ref="Y25:AG25"/>
    <mergeCell ref="D26:X26"/>
    <mergeCell ref="Y26:AG26"/>
    <mergeCell ref="D28:X28"/>
    <mergeCell ref="Y28:AG28"/>
    <mergeCell ref="D31:X31"/>
    <mergeCell ref="Y31:AG31"/>
    <mergeCell ref="C34:I34"/>
    <mergeCell ref="J34:AH34"/>
    <mergeCell ref="D13:M13"/>
    <mergeCell ref="N13:U13"/>
    <mergeCell ref="W13:AD13"/>
    <mergeCell ref="D19:X19"/>
    <mergeCell ref="Y19:AG19"/>
    <mergeCell ref="D17:X17"/>
    <mergeCell ref="Y17:AG17"/>
    <mergeCell ref="D18:X18"/>
    <mergeCell ref="Y18:AG18"/>
    <mergeCell ref="D14:M14"/>
    <mergeCell ref="N14:U14"/>
    <mergeCell ref="W14:AD14"/>
    <mergeCell ref="N11:U11"/>
    <mergeCell ref="W11:AD11"/>
    <mergeCell ref="AG11:AI11"/>
    <mergeCell ref="N10:V10"/>
    <mergeCell ref="W10:AE10"/>
    <mergeCell ref="D20:X20"/>
    <mergeCell ref="Y20:AG20"/>
    <mergeCell ref="D30:X30"/>
    <mergeCell ref="Y30:AG30"/>
    <mergeCell ref="B2:AJ2"/>
    <mergeCell ref="R4:W4"/>
    <mergeCell ref="X4:AJ4"/>
    <mergeCell ref="R5:W5"/>
    <mergeCell ref="X5:AJ5"/>
    <mergeCell ref="D12:M12"/>
    <mergeCell ref="N12:U12"/>
    <mergeCell ref="W12:AD12"/>
    <mergeCell ref="R6:W6"/>
    <mergeCell ref="X6:AJ6"/>
    <mergeCell ref="AG10:AI10"/>
    <mergeCell ref="D11:M11"/>
  </mergeCells>
  <phoneticPr fontId="4"/>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rowBreaks count="1" manualBreakCount="1">
    <brk id="46" max="3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72A3-2A5D-4178-BAD6-8EFA45CF1942}">
  <sheetPr>
    <pageSetUpPr fitToPage="1"/>
  </sheetPr>
  <dimension ref="A1:AZ95"/>
  <sheetViews>
    <sheetView showGridLines="0" view="pageBreakPreview" topLeftCell="A57" zoomScale="55" zoomScaleNormal="100" zoomScaleSheetLayoutView="55" workbookViewId="0">
      <selection activeCell="B69" sqref="B69:AA69"/>
    </sheetView>
  </sheetViews>
  <sheetFormatPr defaultColWidth="9.125" defaultRowHeight="12"/>
  <cols>
    <col min="1" max="3" width="4.625" style="497" customWidth="1"/>
    <col min="4" max="4" width="15" style="497" customWidth="1"/>
    <col min="5" max="5" width="7.125" style="497" customWidth="1"/>
    <col min="6" max="6" width="16" style="497" customWidth="1"/>
    <col min="7" max="7" width="12.125" style="497" customWidth="1"/>
    <col min="8" max="8" width="7.625" style="497" customWidth="1"/>
    <col min="9" max="9" width="10.125" style="497" customWidth="1"/>
    <col min="10" max="10" width="8.5" style="497" customWidth="1"/>
    <col min="11" max="17" width="21.375" style="497" customWidth="1"/>
    <col min="18" max="18" width="26.125" style="497" customWidth="1"/>
    <col min="19" max="21" width="21.375" style="497" customWidth="1"/>
    <col min="22" max="22" width="16.375" style="497" customWidth="1"/>
    <col min="23" max="24" width="16.875" style="497" customWidth="1"/>
    <col min="25" max="25" width="21.375" style="497" customWidth="1"/>
    <col min="26" max="26" width="38.875" style="497" customWidth="1"/>
    <col min="27" max="31" width="21.375" style="497" customWidth="1"/>
    <col min="32" max="32" width="26.125" style="497" customWidth="1"/>
    <col min="33" max="35" width="19.375" style="497" customWidth="1"/>
    <col min="36" max="38" width="18.5" style="497" customWidth="1"/>
    <col min="39" max="39" width="18.125" style="497" customWidth="1"/>
    <col min="40" max="40" width="15.375" style="497" customWidth="1"/>
    <col min="41" max="42" width="19.5" style="497" customWidth="1"/>
    <col min="43" max="43" width="22.375" style="497" customWidth="1"/>
    <col min="44" max="44" width="2.5" style="497" customWidth="1"/>
    <col min="45" max="45" width="5.75" style="497" bestFit="1" customWidth="1"/>
    <col min="46" max="46" width="9.5" style="497" bestFit="1" customWidth="1"/>
    <col min="47" max="47" width="7.375" style="497" bestFit="1" customWidth="1"/>
    <col min="48" max="49" width="34.5" style="497" bestFit="1" customWidth="1"/>
    <col min="50" max="51" width="22" style="497" bestFit="1" customWidth="1"/>
    <col min="52" max="52" width="67" style="497" customWidth="1"/>
    <col min="53" max="16384" width="9.125" style="497"/>
  </cols>
  <sheetData>
    <row r="1" spans="1:52" ht="33.6" customHeight="1">
      <c r="A1" s="569" t="s">
        <v>550</v>
      </c>
      <c r="Q1" s="523"/>
      <c r="AG1" s="1484" t="s">
        <v>549</v>
      </c>
      <c r="AH1" s="1450">
        <f>様式4!$X$5</f>
        <v>0</v>
      </c>
      <c r="AI1" s="1451"/>
      <c r="AS1" s="718" t="s">
        <v>623</v>
      </c>
      <c r="AT1" s="718" t="s">
        <v>624</v>
      </c>
      <c r="AU1" s="718" t="s">
        <v>625</v>
      </c>
      <c r="AV1" s="718" t="s">
        <v>626</v>
      </c>
      <c r="AW1" s="718" t="s">
        <v>627</v>
      </c>
      <c r="AX1" s="718" t="s">
        <v>628</v>
      </c>
      <c r="AY1" s="718" t="s">
        <v>629</v>
      </c>
      <c r="AZ1" s="718" t="s">
        <v>630</v>
      </c>
    </row>
    <row r="2" spans="1:52" ht="33.6" customHeight="1">
      <c r="A2" s="568"/>
      <c r="Q2" s="523"/>
      <c r="AG2" s="1485"/>
      <c r="AH2" s="1452"/>
      <c r="AI2" s="1453"/>
      <c r="AS2" s="719">
        <f t="shared" ref="AS2:AS33" si="0">A11</f>
        <v>1</v>
      </c>
      <c r="AT2" s="719" t="str">
        <f t="shared" ref="AT2:AT33" si="1">IF(B11="","",B11)</f>
        <v/>
      </c>
      <c r="AU2" s="719" t="str">
        <f t="shared" ref="AU2:AU33" si="2">IF(F11="","",F11)</f>
        <v/>
      </c>
      <c r="AV2" s="719" t="str">
        <f t="shared" ref="AV2:AV33" si="3">IF(K11="","",K11)</f>
        <v/>
      </c>
      <c r="AW2" s="719" t="str">
        <f t="shared" ref="AW2:AW18" si="4">IF(T11="","",T11)</f>
        <v/>
      </c>
      <c r="AX2" s="719">
        <f t="shared" ref="AX2:AX18" si="5">IF(U11="","",U11)</f>
        <v>0</v>
      </c>
      <c r="AY2" s="719" t="str">
        <f>IF(Y11="","",Y11)</f>
        <v/>
      </c>
      <c r="AZ2" s="720" t="str">
        <f>IF(AG11="","",AG11)</f>
        <v/>
      </c>
    </row>
    <row r="3" spans="1:52" ht="24.75" customHeight="1" thickBot="1">
      <c r="A3" s="562" t="s">
        <v>548</v>
      </c>
      <c r="B3" s="562"/>
      <c r="C3" s="562"/>
      <c r="D3" s="562"/>
      <c r="E3" s="562"/>
      <c r="F3" s="562"/>
      <c r="G3" s="562"/>
      <c r="H3" s="562"/>
      <c r="I3" s="562"/>
      <c r="J3" s="562"/>
      <c r="K3" s="562"/>
      <c r="L3" s="562"/>
      <c r="M3" s="562"/>
      <c r="N3" s="562"/>
      <c r="O3" s="562"/>
      <c r="P3" s="820"/>
      <c r="Q3" s="562"/>
      <c r="R3" s="562"/>
      <c r="S3" s="562"/>
      <c r="T3" s="562"/>
      <c r="U3" s="562"/>
      <c r="V3" s="562"/>
      <c r="W3" s="562"/>
      <c r="X3" s="562"/>
      <c r="Y3" s="562"/>
      <c r="Z3" s="562"/>
      <c r="AA3" s="562"/>
      <c r="AB3" s="820"/>
      <c r="AC3" s="562"/>
      <c r="AD3" s="562"/>
      <c r="AE3" s="562"/>
      <c r="AF3" s="562"/>
      <c r="AG3" s="1486"/>
      <c r="AH3" s="1454"/>
      <c r="AI3" s="1455"/>
      <c r="AL3" s="553"/>
      <c r="AS3" s="719">
        <f t="shared" si="0"/>
        <v>2</v>
      </c>
      <c r="AT3" s="719" t="str">
        <f t="shared" si="1"/>
        <v/>
      </c>
      <c r="AU3" s="719" t="str">
        <f t="shared" si="2"/>
        <v/>
      </c>
      <c r="AV3" s="719" t="str">
        <f t="shared" si="3"/>
        <v/>
      </c>
      <c r="AW3" s="719" t="str">
        <f t="shared" si="4"/>
        <v/>
      </c>
      <c r="AX3" s="719">
        <f t="shared" si="5"/>
        <v>0</v>
      </c>
      <c r="AY3" s="719" t="str">
        <f t="shared" ref="AY3:AY51" si="6">IF(Y12="","",Y12)</f>
        <v/>
      </c>
      <c r="AZ3" s="720" t="str">
        <f t="shared" ref="AZ3:AZ51" si="7">IF(AG12="","",AG12)</f>
        <v/>
      </c>
    </row>
    <row r="4" spans="1:52" ht="24.75" customHeight="1">
      <c r="A4" s="562"/>
      <c r="B4" s="562"/>
      <c r="C4" s="562"/>
      <c r="D4" s="562"/>
      <c r="E4" s="562"/>
      <c r="F4" s="562"/>
      <c r="G4" s="562"/>
      <c r="H4" s="562"/>
      <c r="I4" s="562"/>
      <c r="J4" s="562"/>
      <c r="K4" s="562"/>
      <c r="L4" s="562"/>
      <c r="M4" s="562"/>
      <c r="N4" s="562"/>
      <c r="O4" s="562"/>
      <c r="P4" s="820"/>
      <c r="Q4" s="562"/>
      <c r="R4" s="562"/>
      <c r="S4" s="562"/>
      <c r="T4" s="562"/>
      <c r="U4" s="562"/>
      <c r="V4" s="562"/>
      <c r="W4" s="562"/>
      <c r="X4" s="562"/>
      <c r="Y4" s="562"/>
      <c r="Z4" s="562"/>
      <c r="AA4" s="562"/>
      <c r="AB4" s="820"/>
      <c r="AC4" s="562"/>
      <c r="AD4" s="562"/>
      <c r="AE4" s="562"/>
      <c r="AF4" s="562"/>
      <c r="AG4" s="562"/>
      <c r="AH4" s="562"/>
      <c r="AI4" s="567"/>
      <c r="AJ4" s="562"/>
      <c r="AK4" s="562"/>
      <c r="AL4" s="562"/>
      <c r="AM4" s="567"/>
      <c r="AN4" s="567"/>
      <c r="AO4" s="566"/>
      <c r="AP4" s="566"/>
      <c r="AQ4" s="565"/>
      <c r="AR4" s="553"/>
      <c r="AS4" s="719">
        <f t="shared" si="0"/>
        <v>3</v>
      </c>
      <c r="AT4" s="719" t="str">
        <f t="shared" si="1"/>
        <v/>
      </c>
      <c r="AU4" s="719" t="str">
        <f t="shared" si="2"/>
        <v/>
      </c>
      <c r="AV4" s="719" t="str">
        <f t="shared" si="3"/>
        <v/>
      </c>
      <c r="AW4" s="719" t="str">
        <f t="shared" si="4"/>
        <v/>
      </c>
      <c r="AX4" s="719">
        <f t="shared" si="5"/>
        <v>0</v>
      </c>
      <c r="AY4" s="719" t="str">
        <f t="shared" si="6"/>
        <v/>
      </c>
      <c r="AZ4" s="720" t="str">
        <f t="shared" si="7"/>
        <v/>
      </c>
    </row>
    <row r="5" spans="1:52" s="561" customFormat="1" ht="39.75" customHeight="1" thickBot="1">
      <c r="A5" s="1456" t="s">
        <v>547</v>
      </c>
      <c r="B5" s="1456"/>
      <c r="C5" s="1456"/>
      <c r="D5" s="1456"/>
      <c r="E5" s="1456"/>
      <c r="F5" s="1456"/>
      <c r="G5" s="1456"/>
      <c r="H5" s="1456"/>
      <c r="I5" s="1456"/>
      <c r="J5" s="1456"/>
      <c r="K5" s="1456"/>
      <c r="L5" s="1456"/>
      <c r="M5" s="1456"/>
      <c r="N5" s="1456"/>
      <c r="O5" s="562"/>
      <c r="P5" s="820"/>
      <c r="Q5" s="562"/>
      <c r="R5" s="562"/>
      <c r="S5" s="562"/>
      <c r="T5" s="564"/>
      <c r="U5" s="564"/>
      <c r="V5" s="564"/>
      <c r="W5" s="564"/>
      <c r="X5" s="564"/>
      <c r="Y5" s="562"/>
      <c r="Z5" s="562"/>
      <c r="AA5" s="562"/>
      <c r="AB5" s="820"/>
      <c r="AC5" s="562"/>
      <c r="AD5" s="562"/>
      <c r="AE5" s="562"/>
      <c r="AF5" s="564"/>
      <c r="AG5" s="564"/>
      <c r="AH5" s="564"/>
      <c r="AI5" s="564"/>
      <c r="AJ5" s="562"/>
      <c r="AK5" s="564"/>
      <c r="AL5" s="564"/>
      <c r="AM5" s="564"/>
      <c r="AN5" s="564"/>
      <c r="AO5" s="564"/>
      <c r="AP5" s="564"/>
      <c r="AQ5" s="563"/>
      <c r="AR5" s="562"/>
      <c r="AS5" s="719">
        <f t="shared" si="0"/>
        <v>4</v>
      </c>
      <c r="AT5" s="719" t="str">
        <f t="shared" si="1"/>
        <v/>
      </c>
      <c r="AU5" s="719" t="str">
        <f t="shared" si="2"/>
        <v/>
      </c>
      <c r="AV5" s="719" t="str">
        <f t="shared" si="3"/>
        <v/>
      </c>
      <c r="AW5" s="719" t="str">
        <f t="shared" si="4"/>
        <v/>
      </c>
      <c r="AX5" s="719">
        <f t="shared" si="5"/>
        <v>0</v>
      </c>
      <c r="AY5" s="719" t="str">
        <f t="shared" si="6"/>
        <v/>
      </c>
      <c r="AZ5" s="720" t="str">
        <f t="shared" si="7"/>
        <v/>
      </c>
    </row>
    <row r="6" spans="1:52" ht="33" customHeight="1">
      <c r="A6" s="1457" t="s">
        <v>546</v>
      </c>
      <c r="B6" s="1458" t="s">
        <v>545</v>
      </c>
      <c r="C6" s="1458"/>
      <c r="D6" s="1458"/>
      <c r="E6" s="1458" t="s">
        <v>544</v>
      </c>
      <c r="F6" s="1458" t="s">
        <v>543</v>
      </c>
      <c r="G6" s="1458" t="s">
        <v>542</v>
      </c>
      <c r="H6" s="1458" t="s">
        <v>541</v>
      </c>
      <c r="I6" s="1458" t="s">
        <v>540</v>
      </c>
      <c r="J6" s="1458" t="s">
        <v>539</v>
      </c>
      <c r="K6" s="1472" t="s">
        <v>538</v>
      </c>
      <c r="L6" s="1473"/>
      <c r="M6" s="1473"/>
      <c r="N6" s="1473"/>
      <c r="O6" s="1474"/>
      <c r="P6" s="1474"/>
      <c r="Q6" s="1474"/>
      <c r="R6" s="1474"/>
      <c r="S6" s="1475"/>
      <c r="T6" s="1476" t="s">
        <v>537</v>
      </c>
      <c r="U6" s="1477"/>
      <c r="V6" s="1477"/>
      <c r="W6" s="1477"/>
      <c r="X6" s="1477"/>
      <c r="Y6" s="1477"/>
      <c r="Z6" s="1477"/>
      <c r="AA6" s="1477"/>
      <c r="AB6" s="1477"/>
      <c r="AC6" s="1478"/>
      <c r="AD6" s="1478"/>
      <c r="AE6" s="1478"/>
      <c r="AF6" s="1479"/>
      <c r="AG6" s="1459" t="s">
        <v>536</v>
      </c>
      <c r="AH6" s="1460"/>
      <c r="AI6" s="1460"/>
      <c r="AJ6" s="553"/>
      <c r="AS6" s="719">
        <f t="shared" si="0"/>
        <v>5</v>
      </c>
      <c r="AT6" s="719" t="str">
        <f t="shared" si="1"/>
        <v/>
      </c>
      <c r="AU6" s="719" t="str">
        <f t="shared" si="2"/>
        <v/>
      </c>
      <c r="AV6" s="719" t="str">
        <f t="shared" si="3"/>
        <v/>
      </c>
      <c r="AW6" s="719" t="str">
        <f t="shared" si="4"/>
        <v/>
      </c>
      <c r="AX6" s="719">
        <f t="shared" si="5"/>
        <v>0</v>
      </c>
      <c r="AY6" s="719" t="str">
        <f t="shared" si="6"/>
        <v/>
      </c>
      <c r="AZ6" s="720" t="str">
        <f t="shared" si="7"/>
        <v/>
      </c>
    </row>
    <row r="7" spans="1:52" ht="44.25" customHeight="1">
      <c r="A7" s="1457"/>
      <c r="B7" s="1458"/>
      <c r="C7" s="1458"/>
      <c r="D7" s="1458"/>
      <c r="E7" s="1458"/>
      <c r="F7" s="1458"/>
      <c r="G7" s="1458"/>
      <c r="H7" s="1458"/>
      <c r="I7" s="1458"/>
      <c r="J7" s="1458"/>
      <c r="K7" s="560" t="s">
        <v>404</v>
      </c>
      <c r="L7" s="558" t="s">
        <v>397</v>
      </c>
      <c r="M7" s="558" t="s">
        <v>535</v>
      </c>
      <c r="N7" s="558" t="s">
        <v>534</v>
      </c>
      <c r="O7" s="559" t="s">
        <v>533</v>
      </c>
      <c r="P7" s="858" t="s">
        <v>722</v>
      </c>
      <c r="Q7" s="559" t="s">
        <v>532</v>
      </c>
      <c r="R7" s="558" t="s">
        <v>531</v>
      </c>
      <c r="S7" s="1461" t="s">
        <v>530</v>
      </c>
      <c r="T7" s="557" t="s">
        <v>529</v>
      </c>
      <c r="U7" s="556" t="s">
        <v>528</v>
      </c>
      <c r="V7" s="1463" t="s">
        <v>527</v>
      </c>
      <c r="W7" s="1464"/>
      <c r="X7" s="1465"/>
      <c r="Y7" s="556" t="s">
        <v>526</v>
      </c>
      <c r="Z7" s="1463" t="s">
        <v>525</v>
      </c>
      <c r="AA7" s="1465"/>
      <c r="AB7" s="1446" t="s">
        <v>724</v>
      </c>
      <c r="AC7" s="556" t="s">
        <v>524</v>
      </c>
      <c r="AD7" s="556" t="s">
        <v>523</v>
      </c>
      <c r="AE7" s="555" t="s">
        <v>522</v>
      </c>
      <c r="AF7" s="554" t="s">
        <v>521</v>
      </c>
      <c r="AG7" s="1459"/>
      <c r="AH7" s="1460"/>
      <c r="AI7" s="1460"/>
      <c r="AJ7" s="553"/>
      <c r="AS7" s="719">
        <f t="shared" si="0"/>
        <v>6</v>
      </c>
      <c r="AT7" s="719" t="str">
        <f t="shared" si="1"/>
        <v/>
      </c>
      <c r="AU7" s="719" t="str">
        <f t="shared" si="2"/>
        <v/>
      </c>
      <c r="AV7" s="719" t="str">
        <f t="shared" si="3"/>
        <v/>
      </c>
      <c r="AW7" s="719" t="str">
        <f t="shared" si="4"/>
        <v/>
      </c>
      <c r="AX7" s="719">
        <f t="shared" si="5"/>
        <v>0</v>
      </c>
      <c r="AY7" s="719" t="str">
        <f t="shared" si="6"/>
        <v/>
      </c>
      <c r="AZ7" s="720" t="str">
        <f t="shared" si="7"/>
        <v/>
      </c>
    </row>
    <row r="8" spans="1:52" ht="44.25" customHeight="1">
      <c r="A8" s="1457"/>
      <c r="B8" s="1458"/>
      <c r="C8" s="1458"/>
      <c r="D8" s="1458"/>
      <c r="E8" s="1458"/>
      <c r="F8" s="1458"/>
      <c r="G8" s="1458"/>
      <c r="H8" s="1458"/>
      <c r="I8" s="1458"/>
      <c r="J8" s="1458"/>
      <c r="K8" s="1466" t="s">
        <v>520</v>
      </c>
      <c r="L8" s="1467" t="s">
        <v>519</v>
      </c>
      <c r="M8" s="1467" t="s">
        <v>518</v>
      </c>
      <c r="N8" s="1467" t="s">
        <v>517</v>
      </c>
      <c r="O8" s="1468" t="s">
        <v>516</v>
      </c>
      <c r="P8" s="1443" t="s">
        <v>723</v>
      </c>
      <c r="Q8" s="1468" t="s">
        <v>515</v>
      </c>
      <c r="R8" s="1471" t="s">
        <v>725</v>
      </c>
      <c r="S8" s="1462"/>
      <c r="T8" s="1499" t="s">
        <v>514</v>
      </c>
      <c r="U8" s="1500" t="s">
        <v>458</v>
      </c>
      <c r="V8" s="1480"/>
      <c r="W8" s="1480"/>
      <c r="X8" s="1481"/>
      <c r="Y8" s="1480" t="s">
        <v>513</v>
      </c>
      <c r="Z8" s="1480"/>
      <c r="AA8" s="1481"/>
      <c r="AB8" s="1447"/>
      <c r="AC8" s="1482" t="s">
        <v>512</v>
      </c>
      <c r="AD8" s="1467" t="s">
        <v>511</v>
      </c>
      <c r="AE8" s="1468" t="s">
        <v>510</v>
      </c>
      <c r="AF8" s="1483" t="s">
        <v>726</v>
      </c>
      <c r="AG8" s="1459"/>
      <c r="AH8" s="1460"/>
      <c r="AI8" s="1460"/>
      <c r="AJ8" s="553"/>
      <c r="AS8" s="719">
        <f t="shared" si="0"/>
        <v>7</v>
      </c>
      <c r="AT8" s="719" t="str">
        <f t="shared" si="1"/>
        <v/>
      </c>
      <c r="AU8" s="719" t="str">
        <f t="shared" si="2"/>
        <v/>
      </c>
      <c r="AV8" s="719" t="str">
        <f t="shared" si="3"/>
        <v/>
      </c>
      <c r="AW8" s="719" t="str">
        <f t="shared" si="4"/>
        <v/>
      </c>
      <c r="AX8" s="719">
        <f t="shared" si="5"/>
        <v>0</v>
      </c>
      <c r="AY8" s="719" t="str">
        <f t="shared" si="6"/>
        <v/>
      </c>
      <c r="AZ8" s="720" t="str">
        <f t="shared" si="7"/>
        <v/>
      </c>
    </row>
    <row r="9" spans="1:52" ht="64.5" customHeight="1">
      <c r="A9" s="1457"/>
      <c r="B9" s="1458"/>
      <c r="C9" s="1458"/>
      <c r="D9" s="1458"/>
      <c r="E9" s="1458"/>
      <c r="F9" s="1458"/>
      <c r="G9" s="1458"/>
      <c r="H9" s="1458"/>
      <c r="I9" s="1458"/>
      <c r="J9" s="1458"/>
      <c r="K9" s="1466"/>
      <c r="L9" s="1467"/>
      <c r="M9" s="1467"/>
      <c r="N9" s="1467"/>
      <c r="O9" s="1469"/>
      <c r="P9" s="1444"/>
      <c r="Q9" s="1469"/>
      <c r="R9" s="1471"/>
      <c r="S9" s="1487" t="s">
        <v>509</v>
      </c>
      <c r="T9" s="1499"/>
      <c r="U9" s="1489" t="s">
        <v>508</v>
      </c>
      <c r="V9" s="1490"/>
      <c r="W9" s="1490"/>
      <c r="X9" s="1490"/>
      <c r="Y9" s="1491" t="s">
        <v>507</v>
      </c>
      <c r="Z9" s="1491" t="s">
        <v>604</v>
      </c>
      <c r="AA9" s="1491" t="s">
        <v>506</v>
      </c>
      <c r="AB9" s="1448" t="s">
        <v>735</v>
      </c>
      <c r="AC9" s="1482"/>
      <c r="AD9" s="1467"/>
      <c r="AE9" s="1469"/>
      <c r="AF9" s="1483"/>
      <c r="AG9" s="1459"/>
      <c r="AH9" s="1460"/>
      <c r="AI9" s="1460"/>
      <c r="AJ9" s="552"/>
      <c r="AS9" s="719">
        <f t="shared" si="0"/>
        <v>8</v>
      </c>
      <c r="AT9" s="719" t="str">
        <f t="shared" si="1"/>
        <v/>
      </c>
      <c r="AU9" s="719" t="str">
        <f t="shared" si="2"/>
        <v/>
      </c>
      <c r="AV9" s="719" t="str">
        <f t="shared" si="3"/>
        <v/>
      </c>
      <c r="AW9" s="719" t="str">
        <f t="shared" si="4"/>
        <v/>
      </c>
      <c r="AX9" s="719">
        <f t="shared" si="5"/>
        <v>0</v>
      </c>
      <c r="AY9" s="719" t="str">
        <f t="shared" si="6"/>
        <v/>
      </c>
      <c r="AZ9" s="720" t="str">
        <f t="shared" si="7"/>
        <v/>
      </c>
    </row>
    <row r="10" spans="1:52" ht="88.5" customHeight="1">
      <c r="A10" s="1457"/>
      <c r="B10" s="1458"/>
      <c r="C10" s="1458"/>
      <c r="D10" s="1458"/>
      <c r="E10" s="1458"/>
      <c r="F10" s="1458"/>
      <c r="G10" s="1458"/>
      <c r="H10" s="1458"/>
      <c r="I10" s="1458"/>
      <c r="J10" s="1458"/>
      <c r="K10" s="1466"/>
      <c r="L10" s="1467"/>
      <c r="M10" s="1467"/>
      <c r="N10" s="1467"/>
      <c r="O10" s="1470"/>
      <c r="P10" s="1445"/>
      <c r="Q10" s="1470"/>
      <c r="R10" s="1471"/>
      <c r="S10" s="1488"/>
      <c r="T10" s="1499"/>
      <c r="U10" s="551" t="s">
        <v>505</v>
      </c>
      <c r="V10" s="550" t="s">
        <v>504</v>
      </c>
      <c r="W10" s="550" t="s">
        <v>503</v>
      </c>
      <c r="X10" s="550" t="s">
        <v>502</v>
      </c>
      <c r="Y10" s="1492"/>
      <c r="Z10" s="1492"/>
      <c r="AA10" s="1492"/>
      <c r="AB10" s="1449"/>
      <c r="AC10" s="1482"/>
      <c r="AD10" s="1467"/>
      <c r="AE10" s="1470"/>
      <c r="AF10" s="1483"/>
      <c r="AG10" s="1459"/>
      <c r="AH10" s="1460"/>
      <c r="AI10" s="1460"/>
      <c r="AJ10" s="549"/>
      <c r="AK10" s="716" t="s">
        <v>622</v>
      </c>
      <c r="AS10" s="719">
        <f t="shared" si="0"/>
        <v>9</v>
      </c>
      <c r="AT10" s="719" t="str">
        <f t="shared" si="1"/>
        <v/>
      </c>
      <c r="AU10" s="719" t="str">
        <f t="shared" si="2"/>
        <v/>
      </c>
      <c r="AV10" s="719" t="str">
        <f t="shared" si="3"/>
        <v/>
      </c>
      <c r="AW10" s="719" t="str">
        <f t="shared" si="4"/>
        <v/>
      </c>
      <c r="AX10" s="719">
        <f t="shared" si="5"/>
        <v>0</v>
      </c>
      <c r="AY10" s="719" t="str">
        <f t="shared" si="6"/>
        <v/>
      </c>
      <c r="AZ10" s="720" t="str">
        <f t="shared" si="7"/>
        <v/>
      </c>
    </row>
    <row r="11" spans="1:52" s="502" customFormat="1" ht="30" customHeight="1">
      <c r="A11" s="548">
        <f>ROWS(A$11:A11)</f>
        <v>1</v>
      </c>
      <c r="B11" s="1507"/>
      <c r="C11" s="1507"/>
      <c r="D11" s="1507"/>
      <c r="E11" s="547"/>
      <c r="F11" s="547"/>
      <c r="G11" s="702"/>
      <c r="H11" s="702"/>
      <c r="I11" s="702"/>
      <c r="J11" s="703"/>
      <c r="K11" s="537"/>
      <c r="L11" s="1508" t="s">
        <v>586</v>
      </c>
      <c r="M11" s="1508" t="s">
        <v>586</v>
      </c>
      <c r="N11" s="1510" t="s">
        <v>586</v>
      </c>
      <c r="O11" s="534"/>
      <c r="P11" s="534"/>
      <c r="Q11" s="534"/>
      <c r="R11" s="1513" t="s">
        <v>586</v>
      </c>
      <c r="S11" s="1496" t="s">
        <v>586</v>
      </c>
      <c r="T11" s="546"/>
      <c r="U11" s="535">
        <f t="shared" ref="U11:U61" si="8">SUM(V11:X11)</f>
        <v>0</v>
      </c>
      <c r="V11" s="534"/>
      <c r="W11" s="534"/>
      <c r="X11" s="534"/>
      <c r="Y11" s="715"/>
      <c r="Z11" s="534"/>
      <c r="AA11" s="534"/>
      <c r="AB11" s="534"/>
      <c r="AC11" s="545"/>
      <c r="AD11" s="1516" t="s">
        <v>586</v>
      </c>
      <c r="AE11" s="544"/>
      <c r="AF11" s="1516" t="s">
        <v>586</v>
      </c>
      <c r="AG11" s="1494"/>
      <c r="AH11" s="1495"/>
      <c r="AI11" s="1495"/>
      <c r="AJ11" s="524"/>
      <c r="AK11" s="717" t="str">
        <f>IF(OR($Z11=$Z$80,$Z11=$Z$81,$Z11=$Z$82,$Z11=$Z$84),1,IF(OR($Z11=$Z$83,$Z11=$Z$85),2,"-"))</f>
        <v>-</v>
      </c>
      <c r="AS11" s="719">
        <f t="shared" si="0"/>
        <v>10</v>
      </c>
      <c r="AT11" s="719" t="str">
        <f t="shared" si="1"/>
        <v/>
      </c>
      <c r="AU11" s="719" t="str">
        <f t="shared" si="2"/>
        <v/>
      </c>
      <c r="AV11" s="719" t="str">
        <f t="shared" si="3"/>
        <v/>
      </c>
      <c r="AW11" s="719" t="str">
        <f t="shared" si="4"/>
        <v/>
      </c>
      <c r="AX11" s="719">
        <f t="shared" si="5"/>
        <v>0</v>
      </c>
      <c r="AY11" s="719" t="str">
        <f t="shared" si="6"/>
        <v/>
      </c>
      <c r="AZ11" s="720" t="str">
        <f t="shared" si="7"/>
        <v/>
      </c>
    </row>
    <row r="12" spans="1:52" s="502" customFormat="1" ht="30" customHeight="1">
      <c r="A12" s="548">
        <f>ROWS(A$11:A12)</f>
        <v>2</v>
      </c>
      <c r="B12" s="1501"/>
      <c r="C12" s="1502"/>
      <c r="D12" s="1503"/>
      <c r="E12" s="547"/>
      <c r="F12" s="543"/>
      <c r="G12" s="702"/>
      <c r="H12" s="704"/>
      <c r="I12" s="704"/>
      <c r="J12" s="703"/>
      <c r="K12" s="537"/>
      <c r="L12" s="1509"/>
      <c r="M12" s="1509"/>
      <c r="N12" s="1511"/>
      <c r="O12" s="534"/>
      <c r="P12" s="534"/>
      <c r="Q12" s="534"/>
      <c r="R12" s="1514"/>
      <c r="S12" s="1496"/>
      <c r="T12" s="546"/>
      <c r="U12" s="535">
        <f t="shared" si="8"/>
        <v>0</v>
      </c>
      <c r="V12" s="534"/>
      <c r="W12" s="534"/>
      <c r="X12" s="534"/>
      <c r="Y12" s="715"/>
      <c r="Z12" s="534"/>
      <c r="AA12" s="534"/>
      <c r="AB12" s="534"/>
      <c r="AC12" s="545"/>
      <c r="AD12" s="1517"/>
      <c r="AE12" s="544"/>
      <c r="AF12" s="1517"/>
      <c r="AG12" s="1494"/>
      <c r="AH12" s="1495"/>
      <c r="AI12" s="1495"/>
      <c r="AJ12" s="524"/>
      <c r="AK12" s="717" t="str">
        <f t="shared" ref="AK12:AK60" si="9">IF(OR($Z12=$Z$80,$Z12=$Z$81,$Z12=$Z$82,$Z12=$Z$84),1,IF(OR($Z12=$Z$83,$Z12=$Z$85),2,"-"))</f>
        <v>-</v>
      </c>
      <c r="AS12" s="719">
        <f t="shared" si="0"/>
        <v>11</v>
      </c>
      <c r="AT12" s="719" t="str">
        <f t="shared" si="1"/>
        <v/>
      </c>
      <c r="AU12" s="719" t="str">
        <f t="shared" si="2"/>
        <v/>
      </c>
      <c r="AV12" s="719" t="str">
        <f t="shared" si="3"/>
        <v/>
      </c>
      <c r="AW12" s="719" t="str">
        <f t="shared" si="4"/>
        <v/>
      </c>
      <c r="AX12" s="719">
        <f t="shared" si="5"/>
        <v>0</v>
      </c>
      <c r="AY12" s="719" t="str">
        <f t="shared" si="6"/>
        <v/>
      </c>
      <c r="AZ12" s="720" t="str">
        <f t="shared" si="7"/>
        <v/>
      </c>
    </row>
    <row r="13" spans="1:52" s="502" customFormat="1" ht="30" customHeight="1">
      <c r="A13" s="542">
        <f>ROWS(A$11:A13)</f>
        <v>3</v>
      </c>
      <c r="B13" s="1501"/>
      <c r="C13" s="1502"/>
      <c r="D13" s="1503"/>
      <c r="E13" s="543"/>
      <c r="F13" s="543"/>
      <c r="G13" s="702"/>
      <c r="H13" s="702"/>
      <c r="I13" s="702"/>
      <c r="J13" s="703"/>
      <c r="K13" s="537"/>
      <c r="L13" s="1509"/>
      <c r="M13" s="1509"/>
      <c r="N13" s="1511"/>
      <c r="O13" s="534"/>
      <c r="P13" s="534"/>
      <c r="Q13" s="534"/>
      <c r="R13" s="1514"/>
      <c r="S13" s="1496"/>
      <c r="T13" s="541"/>
      <c r="U13" s="535">
        <f t="shared" si="8"/>
        <v>0</v>
      </c>
      <c r="V13" s="534"/>
      <c r="W13" s="534"/>
      <c r="X13" s="534"/>
      <c r="Y13" s="534"/>
      <c r="Z13" s="534"/>
      <c r="AA13" s="534"/>
      <c r="AB13" s="534"/>
      <c r="AC13" s="540"/>
      <c r="AD13" s="1517"/>
      <c r="AE13" s="539"/>
      <c r="AF13" s="1517"/>
      <c r="AG13" s="1504"/>
      <c r="AH13" s="1498"/>
      <c r="AI13" s="1498"/>
      <c r="AJ13" s="524"/>
      <c r="AK13" s="717" t="str">
        <f t="shared" si="9"/>
        <v>-</v>
      </c>
      <c r="AS13" s="719">
        <f t="shared" si="0"/>
        <v>12</v>
      </c>
      <c r="AT13" s="719" t="str">
        <f t="shared" si="1"/>
        <v/>
      </c>
      <c r="AU13" s="719" t="str">
        <f t="shared" si="2"/>
        <v/>
      </c>
      <c r="AV13" s="719" t="str">
        <f t="shared" si="3"/>
        <v/>
      </c>
      <c r="AW13" s="719" t="str">
        <f t="shared" si="4"/>
        <v/>
      </c>
      <c r="AX13" s="719">
        <f t="shared" si="5"/>
        <v>0</v>
      </c>
      <c r="AY13" s="719" t="str">
        <f t="shared" si="6"/>
        <v/>
      </c>
      <c r="AZ13" s="720" t="str">
        <f t="shared" si="7"/>
        <v/>
      </c>
    </row>
    <row r="14" spans="1:52" s="502" customFormat="1" ht="30" customHeight="1">
      <c r="A14" s="542">
        <f>ROWS(A$11:A14)</f>
        <v>4</v>
      </c>
      <c r="B14" s="1501"/>
      <c r="C14" s="1502"/>
      <c r="D14" s="1503"/>
      <c r="E14" s="543"/>
      <c r="F14" s="543"/>
      <c r="G14" s="702"/>
      <c r="H14" s="702"/>
      <c r="I14" s="702"/>
      <c r="J14" s="703"/>
      <c r="K14" s="537"/>
      <c r="L14" s="1509"/>
      <c r="M14" s="1509"/>
      <c r="N14" s="1511"/>
      <c r="O14" s="534"/>
      <c r="P14" s="534"/>
      <c r="Q14" s="534"/>
      <c r="R14" s="1514"/>
      <c r="S14" s="1496"/>
      <c r="T14" s="541"/>
      <c r="U14" s="535">
        <f t="shared" si="8"/>
        <v>0</v>
      </c>
      <c r="V14" s="534"/>
      <c r="W14" s="534"/>
      <c r="X14" s="534"/>
      <c r="Y14" s="534"/>
      <c r="Z14" s="534"/>
      <c r="AA14" s="534"/>
      <c r="AB14" s="534"/>
      <c r="AC14" s="540"/>
      <c r="AD14" s="1517"/>
      <c r="AE14" s="539"/>
      <c r="AF14" s="1517"/>
      <c r="AG14" s="1505"/>
      <c r="AH14" s="1506"/>
      <c r="AI14" s="1506"/>
      <c r="AJ14" s="524"/>
      <c r="AK14" s="717" t="str">
        <f t="shared" si="9"/>
        <v>-</v>
      </c>
      <c r="AS14" s="719">
        <f t="shared" si="0"/>
        <v>13</v>
      </c>
      <c r="AT14" s="719" t="str">
        <f t="shared" si="1"/>
        <v/>
      </c>
      <c r="AU14" s="719" t="str">
        <f t="shared" si="2"/>
        <v/>
      </c>
      <c r="AV14" s="719" t="str">
        <f t="shared" si="3"/>
        <v/>
      </c>
      <c r="AW14" s="719" t="str">
        <f t="shared" si="4"/>
        <v/>
      </c>
      <c r="AX14" s="719">
        <f t="shared" si="5"/>
        <v>0</v>
      </c>
      <c r="AY14" s="719" t="str">
        <f t="shared" si="6"/>
        <v/>
      </c>
      <c r="AZ14" s="720" t="str">
        <f t="shared" si="7"/>
        <v/>
      </c>
    </row>
    <row r="15" spans="1:52" s="502" customFormat="1" ht="30" customHeight="1">
      <c r="A15" s="542">
        <f>ROWS(A$11:A15)</f>
        <v>5</v>
      </c>
      <c r="B15" s="1501"/>
      <c r="C15" s="1502"/>
      <c r="D15" s="1503"/>
      <c r="E15" s="543"/>
      <c r="F15" s="543"/>
      <c r="G15" s="702"/>
      <c r="H15" s="702"/>
      <c r="I15" s="702"/>
      <c r="J15" s="703"/>
      <c r="K15" s="537"/>
      <c r="L15" s="1509"/>
      <c r="M15" s="1509"/>
      <c r="N15" s="1511"/>
      <c r="O15" s="534"/>
      <c r="P15" s="534"/>
      <c r="Q15" s="534"/>
      <c r="R15" s="1514"/>
      <c r="S15" s="1496"/>
      <c r="T15" s="541"/>
      <c r="U15" s="535">
        <f t="shared" si="8"/>
        <v>0</v>
      </c>
      <c r="V15" s="534"/>
      <c r="W15" s="534"/>
      <c r="X15" s="534"/>
      <c r="Y15" s="534"/>
      <c r="Z15" s="534"/>
      <c r="AA15" s="534"/>
      <c r="AB15" s="534"/>
      <c r="AC15" s="540"/>
      <c r="AD15" s="1517"/>
      <c r="AE15" s="539"/>
      <c r="AF15" s="1517"/>
      <c r="AG15" s="1494"/>
      <c r="AH15" s="1495"/>
      <c r="AI15" s="1495"/>
      <c r="AJ15" s="524"/>
      <c r="AK15" s="717" t="str">
        <f t="shared" si="9"/>
        <v>-</v>
      </c>
      <c r="AS15" s="719">
        <f t="shared" si="0"/>
        <v>14</v>
      </c>
      <c r="AT15" s="719" t="str">
        <f t="shared" si="1"/>
        <v/>
      </c>
      <c r="AU15" s="719" t="str">
        <f t="shared" si="2"/>
        <v/>
      </c>
      <c r="AV15" s="719" t="str">
        <f t="shared" si="3"/>
        <v/>
      </c>
      <c r="AW15" s="719" t="str">
        <f t="shared" si="4"/>
        <v/>
      </c>
      <c r="AX15" s="719">
        <f t="shared" si="5"/>
        <v>0</v>
      </c>
      <c r="AY15" s="719" t="str">
        <f t="shared" si="6"/>
        <v/>
      </c>
      <c r="AZ15" s="720" t="str">
        <f t="shared" si="7"/>
        <v/>
      </c>
    </row>
    <row r="16" spans="1:52" s="502" customFormat="1" ht="30" customHeight="1">
      <c r="A16" s="542">
        <f>ROWS(A$11:A16)</f>
        <v>6</v>
      </c>
      <c r="B16" s="1501"/>
      <c r="C16" s="1502"/>
      <c r="D16" s="1503"/>
      <c r="E16" s="543"/>
      <c r="F16" s="543"/>
      <c r="G16" s="702"/>
      <c r="H16" s="705"/>
      <c r="I16" s="705"/>
      <c r="J16" s="706"/>
      <c r="K16" s="537"/>
      <c r="L16" s="1509"/>
      <c r="M16" s="1509"/>
      <c r="N16" s="1511"/>
      <c r="O16" s="534"/>
      <c r="P16" s="534"/>
      <c r="Q16" s="534"/>
      <c r="R16" s="1514"/>
      <c r="S16" s="1496"/>
      <c r="T16" s="541"/>
      <c r="U16" s="535">
        <f t="shared" ref="U16:U35" si="10">SUM(V16:X16)</f>
        <v>0</v>
      </c>
      <c r="V16" s="534"/>
      <c r="W16" s="534"/>
      <c r="X16" s="534"/>
      <c r="Y16" s="534"/>
      <c r="Z16" s="534"/>
      <c r="AA16" s="534"/>
      <c r="AB16" s="534"/>
      <c r="AC16" s="540"/>
      <c r="AD16" s="1517"/>
      <c r="AE16" s="539"/>
      <c r="AF16" s="1517"/>
      <c r="AG16" s="1497"/>
      <c r="AH16" s="1498"/>
      <c r="AI16" s="1498"/>
      <c r="AJ16" s="524"/>
      <c r="AK16" s="717" t="str">
        <f t="shared" si="9"/>
        <v>-</v>
      </c>
      <c r="AS16" s="719">
        <f t="shared" si="0"/>
        <v>15</v>
      </c>
      <c r="AT16" s="719" t="str">
        <f t="shared" si="1"/>
        <v/>
      </c>
      <c r="AU16" s="719" t="str">
        <f t="shared" si="2"/>
        <v/>
      </c>
      <c r="AV16" s="719" t="str">
        <f t="shared" si="3"/>
        <v/>
      </c>
      <c r="AW16" s="719" t="str">
        <f t="shared" si="4"/>
        <v/>
      </c>
      <c r="AX16" s="719">
        <f t="shared" si="5"/>
        <v>0</v>
      </c>
      <c r="AY16" s="719" t="str">
        <f t="shared" si="6"/>
        <v/>
      </c>
      <c r="AZ16" s="720" t="str">
        <f t="shared" si="7"/>
        <v/>
      </c>
    </row>
    <row r="17" spans="1:52" s="502" customFormat="1" ht="30" customHeight="1">
      <c r="A17" s="542">
        <f>ROWS(A$11:A17)</f>
        <v>7</v>
      </c>
      <c r="B17" s="1501"/>
      <c r="C17" s="1502"/>
      <c r="D17" s="1503"/>
      <c r="E17" s="543"/>
      <c r="F17" s="543"/>
      <c r="G17" s="702"/>
      <c r="H17" s="702"/>
      <c r="I17" s="702"/>
      <c r="J17" s="703"/>
      <c r="K17" s="537"/>
      <c r="L17" s="1509"/>
      <c r="M17" s="1509"/>
      <c r="N17" s="1511"/>
      <c r="O17" s="534"/>
      <c r="P17" s="534"/>
      <c r="Q17" s="534"/>
      <c r="R17" s="1514"/>
      <c r="S17" s="1496"/>
      <c r="T17" s="541"/>
      <c r="U17" s="535">
        <f t="shared" si="10"/>
        <v>0</v>
      </c>
      <c r="V17" s="534"/>
      <c r="W17" s="534"/>
      <c r="X17" s="534"/>
      <c r="Y17" s="534"/>
      <c r="Z17" s="534"/>
      <c r="AA17" s="534"/>
      <c r="AB17" s="534"/>
      <c r="AC17" s="540"/>
      <c r="AD17" s="1517"/>
      <c r="AE17" s="539"/>
      <c r="AF17" s="1517"/>
      <c r="AG17" s="1497"/>
      <c r="AH17" s="1498"/>
      <c r="AI17" s="1498"/>
      <c r="AJ17" s="524"/>
      <c r="AK17" s="717" t="str">
        <f t="shared" si="9"/>
        <v>-</v>
      </c>
      <c r="AS17" s="719">
        <f t="shared" si="0"/>
        <v>16</v>
      </c>
      <c r="AT17" s="719" t="str">
        <f t="shared" si="1"/>
        <v/>
      </c>
      <c r="AU17" s="719" t="str">
        <f t="shared" si="2"/>
        <v/>
      </c>
      <c r="AV17" s="719" t="str">
        <f t="shared" si="3"/>
        <v/>
      </c>
      <c r="AW17" s="719" t="str">
        <f t="shared" si="4"/>
        <v/>
      </c>
      <c r="AX17" s="719">
        <f t="shared" si="5"/>
        <v>0</v>
      </c>
      <c r="AY17" s="719" t="str">
        <f t="shared" si="6"/>
        <v/>
      </c>
      <c r="AZ17" s="720" t="str">
        <f t="shared" si="7"/>
        <v/>
      </c>
    </row>
    <row r="18" spans="1:52" s="502" customFormat="1" ht="30" customHeight="1">
      <c r="A18" s="542">
        <f>ROWS(A$11:A18)</f>
        <v>8</v>
      </c>
      <c r="B18" s="1493"/>
      <c r="C18" s="1493"/>
      <c r="D18" s="1493"/>
      <c r="E18" s="543"/>
      <c r="F18" s="543"/>
      <c r="G18" s="707"/>
      <c r="H18" s="707"/>
      <c r="I18" s="702"/>
      <c r="J18" s="703"/>
      <c r="K18" s="537"/>
      <c r="L18" s="1509"/>
      <c r="M18" s="1509"/>
      <c r="N18" s="1511"/>
      <c r="O18" s="534"/>
      <c r="P18" s="534"/>
      <c r="Q18" s="534"/>
      <c r="R18" s="1514"/>
      <c r="S18" s="1496"/>
      <c r="T18" s="541"/>
      <c r="U18" s="535">
        <f t="shared" si="10"/>
        <v>0</v>
      </c>
      <c r="V18" s="534"/>
      <c r="W18" s="534"/>
      <c r="X18" s="534"/>
      <c r="Y18" s="534"/>
      <c r="Z18" s="534"/>
      <c r="AA18" s="534"/>
      <c r="AB18" s="534"/>
      <c r="AC18" s="540"/>
      <c r="AD18" s="1517"/>
      <c r="AE18" s="539"/>
      <c r="AF18" s="1517"/>
      <c r="AG18" s="1497"/>
      <c r="AH18" s="1498"/>
      <c r="AI18" s="1498"/>
      <c r="AJ18" s="524"/>
      <c r="AK18" s="717" t="str">
        <f t="shared" si="9"/>
        <v>-</v>
      </c>
      <c r="AS18" s="719">
        <f t="shared" si="0"/>
        <v>17</v>
      </c>
      <c r="AT18" s="719" t="str">
        <f t="shared" si="1"/>
        <v/>
      </c>
      <c r="AU18" s="719" t="str">
        <f t="shared" si="2"/>
        <v/>
      </c>
      <c r="AV18" s="719" t="str">
        <f t="shared" si="3"/>
        <v/>
      </c>
      <c r="AW18" s="719" t="str">
        <f t="shared" si="4"/>
        <v/>
      </c>
      <c r="AX18" s="719">
        <f t="shared" si="5"/>
        <v>0</v>
      </c>
      <c r="AY18" s="719" t="str">
        <f t="shared" si="6"/>
        <v/>
      </c>
      <c r="AZ18" s="720" t="str">
        <f t="shared" si="7"/>
        <v/>
      </c>
    </row>
    <row r="19" spans="1:52" s="502" customFormat="1" ht="30" customHeight="1">
      <c r="A19" s="542">
        <f>ROWS(A$11:A19)</f>
        <v>9</v>
      </c>
      <c r="B19" s="1493"/>
      <c r="C19" s="1493"/>
      <c r="D19" s="1493"/>
      <c r="E19" s="543"/>
      <c r="F19" s="543"/>
      <c r="G19" s="707"/>
      <c r="H19" s="707"/>
      <c r="I19" s="702"/>
      <c r="J19" s="703"/>
      <c r="K19" s="537"/>
      <c r="L19" s="1509"/>
      <c r="M19" s="1509"/>
      <c r="N19" s="1511"/>
      <c r="O19" s="534"/>
      <c r="P19" s="534"/>
      <c r="Q19" s="534"/>
      <c r="R19" s="1514"/>
      <c r="S19" s="1496"/>
      <c r="T19" s="541"/>
      <c r="U19" s="535">
        <f t="shared" si="10"/>
        <v>0</v>
      </c>
      <c r="V19" s="534"/>
      <c r="W19" s="534"/>
      <c r="X19" s="534"/>
      <c r="Y19" s="534"/>
      <c r="Z19" s="534"/>
      <c r="AA19" s="534"/>
      <c r="AB19" s="534"/>
      <c r="AC19" s="540"/>
      <c r="AD19" s="1517"/>
      <c r="AE19" s="539"/>
      <c r="AF19" s="1517"/>
      <c r="AG19" s="1497"/>
      <c r="AH19" s="1498"/>
      <c r="AI19" s="1498"/>
      <c r="AJ19" s="524"/>
      <c r="AK19" s="717" t="str">
        <f t="shared" si="9"/>
        <v>-</v>
      </c>
      <c r="AS19" s="719">
        <f t="shared" si="0"/>
        <v>18</v>
      </c>
      <c r="AT19" s="719" t="str">
        <f t="shared" si="1"/>
        <v/>
      </c>
      <c r="AU19" s="719" t="str">
        <f t="shared" si="2"/>
        <v/>
      </c>
      <c r="AV19" s="719" t="str">
        <f t="shared" si="3"/>
        <v/>
      </c>
      <c r="AW19" s="719" t="str">
        <f t="shared" ref="AW19:AX34" si="11">IF(T28="","",T28)</f>
        <v/>
      </c>
      <c r="AX19" s="719">
        <f t="shared" si="11"/>
        <v>0</v>
      </c>
      <c r="AY19" s="719" t="str">
        <f t="shared" si="6"/>
        <v/>
      </c>
      <c r="AZ19" s="720" t="str">
        <f t="shared" si="7"/>
        <v/>
      </c>
    </row>
    <row r="20" spans="1:52" s="502" customFormat="1" ht="30" customHeight="1">
      <c r="A20" s="542">
        <f>ROWS(A$11:A20)</f>
        <v>10</v>
      </c>
      <c r="B20" s="1493"/>
      <c r="C20" s="1493"/>
      <c r="D20" s="1493"/>
      <c r="E20" s="543"/>
      <c r="F20" s="543"/>
      <c r="G20" s="707"/>
      <c r="H20" s="707"/>
      <c r="I20" s="702"/>
      <c r="J20" s="703"/>
      <c r="K20" s="537"/>
      <c r="L20" s="1509"/>
      <c r="M20" s="1509"/>
      <c r="N20" s="1511"/>
      <c r="O20" s="534"/>
      <c r="P20" s="534"/>
      <c r="Q20" s="534"/>
      <c r="R20" s="1514"/>
      <c r="S20" s="1496"/>
      <c r="T20" s="541"/>
      <c r="U20" s="535">
        <f t="shared" si="10"/>
        <v>0</v>
      </c>
      <c r="V20" s="534"/>
      <c r="W20" s="534"/>
      <c r="X20" s="534"/>
      <c r="Y20" s="534"/>
      <c r="Z20" s="534"/>
      <c r="AA20" s="534"/>
      <c r="AB20" s="534"/>
      <c r="AC20" s="540"/>
      <c r="AD20" s="1517"/>
      <c r="AE20" s="539"/>
      <c r="AF20" s="1517"/>
      <c r="AG20" s="1497"/>
      <c r="AH20" s="1498"/>
      <c r="AI20" s="1498"/>
      <c r="AJ20" s="524"/>
      <c r="AK20" s="717" t="str">
        <f t="shared" si="9"/>
        <v>-</v>
      </c>
      <c r="AS20" s="719">
        <f t="shared" si="0"/>
        <v>19</v>
      </c>
      <c r="AT20" s="719" t="str">
        <f t="shared" si="1"/>
        <v/>
      </c>
      <c r="AU20" s="719" t="str">
        <f t="shared" si="2"/>
        <v/>
      </c>
      <c r="AV20" s="719" t="str">
        <f t="shared" si="3"/>
        <v/>
      </c>
      <c r="AW20" s="719" t="str">
        <f t="shared" si="11"/>
        <v/>
      </c>
      <c r="AX20" s="719">
        <f t="shared" si="11"/>
        <v>0</v>
      </c>
      <c r="AY20" s="719" t="str">
        <f t="shared" si="6"/>
        <v/>
      </c>
      <c r="AZ20" s="720" t="str">
        <f t="shared" si="7"/>
        <v/>
      </c>
    </row>
    <row r="21" spans="1:52" s="502" customFormat="1" ht="30" customHeight="1">
      <c r="A21" s="542">
        <f>ROWS(A$11:A21)</f>
        <v>11</v>
      </c>
      <c r="B21" s="1493"/>
      <c r="C21" s="1493"/>
      <c r="D21" s="1493"/>
      <c r="E21" s="543"/>
      <c r="F21" s="543"/>
      <c r="G21" s="707"/>
      <c r="H21" s="707"/>
      <c r="I21" s="702"/>
      <c r="J21" s="703"/>
      <c r="K21" s="537"/>
      <c r="L21" s="1509"/>
      <c r="M21" s="1509"/>
      <c r="N21" s="1511"/>
      <c r="O21" s="534"/>
      <c r="P21" s="534"/>
      <c r="Q21" s="534"/>
      <c r="R21" s="1514"/>
      <c r="S21" s="1496"/>
      <c r="T21" s="541"/>
      <c r="U21" s="535">
        <f t="shared" si="10"/>
        <v>0</v>
      </c>
      <c r="V21" s="534"/>
      <c r="W21" s="534"/>
      <c r="X21" s="534"/>
      <c r="Y21" s="534"/>
      <c r="Z21" s="534"/>
      <c r="AA21" s="534"/>
      <c r="AB21" s="534"/>
      <c r="AC21" s="540"/>
      <c r="AD21" s="1517"/>
      <c r="AE21" s="539"/>
      <c r="AF21" s="1517"/>
      <c r="AG21" s="1497"/>
      <c r="AH21" s="1498"/>
      <c r="AI21" s="1498"/>
      <c r="AJ21" s="524"/>
      <c r="AK21" s="717" t="str">
        <f t="shared" si="9"/>
        <v>-</v>
      </c>
      <c r="AS21" s="719">
        <f t="shared" si="0"/>
        <v>20</v>
      </c>
      <c r="AT21" s="719" t="str">
        <f t="shared" si="1"/>
        <v/>
      </c>
      <c r="AU21" s="719" t="str">
        <f t="shared" si="2"/>
        <v/>
      </c>
      <c r="AV21" s="719" t="str">
        <f t="shared" si="3"/>
        <v/>
      </c>
      <c r="AW21" s="719" t="str">
        <f t="shared" si="11"/>
        <v/>
      </c>
      <c r="AX21" s="719">
        <f t="shared" si="11"/>
        <v>0</v>
      </c>
      <c r="AY21" s="719" t="str">
        <f t="shared" si="6"/>
        <v/>
      </c>
      <c r="AZ21" s="720" t="str">
        <f t="shared" si="7"/>
        <v/>
      </c>
    </row>
    <row r="22" spans="1:52" s="502" customFormat="1" ht="30" customHeight="1">
      <c r="A22" s="542">
        <f>ROWS(A$11:A22)</f>
        <v>12</v>
      </c>
      <c r="B22" s="1493"/>
      <c r="C22" s="1493"/>
      <c r="D22" s="1493"/>
      <c r="E22" s="543"/>
      <c r="F22" s="543"/>
      <c r="G22" s="707"/>
      <c r="H22" s="707"/>
      <c r="I22" s="702"/>
      <c r="J22" s="703"/>
      <c r="K22" s="537"/>
      <c r="L22" s="1509"/>
      <c r="M22" s="1509"/>
      <c r="N22" s="1511"/>
      <c r="O22" s="534"/>
      <c r="P22" s="534"/>
      <c r="Q22" s="534"/>
      <c r="R22" s="1514"/>
      <c r="S22" s="1496"/>
      <c r="T22" s="541"/>
      <c r="U22" s="535">
        <f t="shared" si="10"/>
        <v>0</v>
      </c>
      <c r="V22" s="534"/>
      <c r="W22" s="534"/>
      <c r="X22" s="534"/>
      <c r="Y22" s="534"/>
      <c r="Z22" s="534"/>
      <c r="AA22" s="534"/>
      <c r="AB22" s="534"/>
      <c r="AC22" s="540"/>
      <c r="AD22" s="1517"/>
      <c r="AE22" s="539"/>
      <c r="AF22" s="1517"/>
      <c r="AG22" s="1497"/>
      <c r="AH22" s="1498"/>
      <c r="AI22" s="1498"/>
      <c r="AJ22" s="524"/>
      <c r="AK22" s="717" t="str">
        <f t="shared" si="9"/>
        <v>-</v>
      </c>
      <c r="AS22" s="719">
        <f t="shared" si="0"/>
        <v>21</v>
      </c>
      <c r="AT22" s="719" t="str">
        <f t="shared" si="1"/>
        <v/>
      </c>
      <c r="AU22" s="719" t="str">
        <f t="shared" si="2"/>
        <v/>
      </c>
      <c r="AV22" s="719" t="str">
        <f t="shared" si="3"/>
        <v/>
      </c>
      <c r="AW22" s="719" t="str">
        <f t="shared" si="11"/>
        <v/>
      </c>
      <c r="AX22" s="719">
        <f t="shared" si="11"/>
        <v>0</v>
      </c>
      <c r="AY22" s="719" t="str">
        <f t="shared" si="6"/>
        <v/>
      </c>
      <c r="AZ22" s="720" t="str">
        <f t="shared" si="7"/>
        <v/>
      </c>
    </row>
    <row r="23" spans="1:52" s="502" customFormat="1" ht="30" customHeight="1">
      <c r="A23" s="542">
        <f>ROWS(A$11:A23)</f>
        <v>13</v>
      </c>
      <c r="B23" s="1493"/>
      <c r="C23" s="1493"/>
      <c r="D23" s="1493"/>
      <c r="E23" s="543"/>
      <c r="F23" s="543"/>
      <c r="G23" s="707"/>
      <c r="H23" s="707"/>
      <c r="I23" s="702"/>
      <c r="J23" s="703"/>
      <c r="K23" s="537"/>
      <c r="L23" s="1509"/>
      <c r="M23" s="1509"/>
      <c r="N23" s="1511"/>
      <c r="O23" s="534"/>
      <c r="P23" s="534"/>
      <c r="Q23" s="534"/>
      <c r="R23" s="1514"/>
      <c r="S23" s="1496"/>
      <c r="T23" s="541"/>
      <c r="U23" s="535">
        <f t="shared" si="10"/>
        <v>0</v>
      </c>
      <c r="V23" s="534"/>
      <c r="W23" s="534"/>
      <c r="X23" s="534"/>
      <c r="Y23" s="534"/>
      <c r="Z23" s="534"/>
      <c r="AA23" s="534"/>
      <c r="AB23" s="534"/>
      <c r="AC23" s="540"/>
      <c r="AD23" s="1517"/>
      <c r="AE23" s="539"/>
      <c r="AF23" s="1517"/>
      <c r="AG23" s="1497"/>
      <c r="AH23" s="1498"/>
      <c r="AI23" s="1498"/>
      <c r="AJ23" s="524"/>
      <c r="AK23" s="717" t="str">
        <f t="shared" si="9"/>
        <v>-</v>
      </c>
      <c r="AS23" s="719">
        <f t="shared" si="0"/>
        <v>22</v>
      </c>
      <c r="AT23" s="719" t="str">
        <f t="shared" si="1"/>
        <v/>
      </c>
      <c r="AU23" s="719" t="str">
        <f t="shared" si="2"/>
        <v/>
      </c>
      <c r="AV23" s="719" t="str">
        <f t="shared" si="3"/>
        <v/>
      </c>
      <c r="AW23" s="719" t="str">
        <f t="shared" si="11"/>
        <v/>
      </c>
      <c r="AX23" s="719">
        <f t="shared" si="11"/>
        <v>0</v>
      </c>
      <c r="AY23" s="719" t="str">
        <f t="shared" si="6"/>
        <v/>
      </c>
      <c r="AZ23" s="720" t="str">
        <f t="shared" si="7"/>
        <v/>
      </c>
    </row>
    <row r="24" spans="1:52" s="502" customFormat="1" ht="30" customHeight="1">
      <c r="A24" s="542">
        <f>ROWS(A$11:A24)</f>
        <v>14</v>
      </c>
      <c r="B24" s="1493"/>
      <c r="C24" s="1493"/>
      <c r="D24" s="1493"/>
      <c r="E24" s="543"/>
      <c r="F24" s="543"/>
      <c r="G24" s="707"/>
      <c r="H24" s="707"/>
      <c r="I24" s="702"/>
      <c r="J24" s="703"/>
      <c r="K24" s="537"/>
      <c r="L24" s="1509"/>
      <c r="M24" s="1509"/>
      <c r="N24" s="1511"/>
      <c r="O24" s="534"/>
      <c r="P24" s="534"/>
      <c r="Q24" s="534"/>
      <c r="R24" s="1514"/>
      <c r="S24" s="1496"/>
      <c r="T24" s="541"/>
      <c r="U24" s="535">
        <f t="shared" si="10"/>
        <v>0</v>
      </c>
      <c r="V24" s="534"/>
      <c r="W24" s="534"/>
      <c r="X24" s="534"/>
      <c r="Y24" s="534"/>
      <c r="Z24" s="534"/>
      <c r="AA24" s="534"/>
      <c r="AB24" s="534"/>
      <c r="AC24" s="540"/>
      <c r="AD24" s="1517"/>
      <c r="AE24" s="539"/>
      <c r="AF24" s="1517"/>
      <c r="AG24" s="1497"/>
      <c r="AH24" s="1498"/>
      <c r="AI24" s="1498"/>
      <c r="AJ24" s="524"/>
      <c r="AK24" s="717" t="str">
        <f t="shared" si="9"/>
        <v>-</v>
      </c>
      <c r="AS24" s="719">
        <f t="shared" si="0"/>
        <v>23</v>
      </c>
      <c r="AT24" s="719" t="str">
        <f t="shared" si="1"/>
        <v/>
      </c>
      <c r="AU24" s="719" t="str">
        <f t="shared" si="2"/>
        <v/>
      </c>
      <c r="AV24" s="719" t="str">
        <f t="shared" si="3"/>
        <v/>
      </c>
      <c r="AW24" s="719" t="str">
        <f t="shared" si="11"/>
        <v/>
      </c>
      <c r="AX24" s="719">
        <f t="shared" si="11"/>
        <v>0</v>
      </c>
      <c r="AY24" s="719" t="str">
        <f t="shared" si="6"/>
        <v/>
      </c>
      <c r="AZ24" s="720" t="str">
        <f t="shared" si="7"/>
        <v/>
      </c>
    </row>
    <row r="25" spans="1:52" s="502" customFormat="1" ht="30" customHeight="1">
      <c r="A25" s="542">
        <f>ROWS(A$11:A25)</f>
        <v>15</v>
      </c>
      <c r="B25" s="1493"/>
      <c r="C25" s="1493"/>
      <c r="D25" s="1493"/>
      <c r="E25" s="543"/>
      <c r="F25" s="543"/>
      <c r="G25" s="707"/>
      <c r="H25" s="707"/>
      <c r="I25" s="702"/>
      <c r="J25" s="703"/>
      <c r="K25" s="537"/>
      <c r="L25" s="1509"/>
      <c r="M25" s="1509"/>
      <c r="N25" s="1511"/>
      <c r="O25" s="534"/>
      <c r="P25" s="534"/>
      <c r="Q25" s="534"/>
      <c r="R25" s="1514"/>
      <c r="S25" s="1496"/>
      <c r="T25" s="541"/>
      <c r="U25" s="535">
        <f t="shared" si="10"/>
        <v>0</v>
      </c>
      <c r="V25" s="534"/>
      <c r="W25" s="534"/>
      <c r="X25" s="534"/>
      <c r="Y25" s="534"/>
      <c r="Z25" s="534"/>
      <c r="AA25" s="534"/>
      <c r="AB25" s="534"/>
      <c r="AC25" s="540"/>
      <c r="AD25" s="1517"/>
      <c r="AE25" s="539"/>
      <c r="AF25" s="1517"/>
      <c r="AG25" s="1497"/>
      <c r="AH25" s="1498"/>
      <c r="AI25" s="1498"/>
      <c r="AJ25" s="524"/>
      <c r="AK25" s="717" t="str">
        <f t="shared" si="9"/>
        <v>-</v>
      </c>
      <c r="AS25" s="719">
        <f t="shared" si="0"/>
        <v>24</v>
      </c>
      <c r="AT25" s="719" t="str">
        <f t="shared" si="1"/>
        <v/>
      </c>
      <c r="AU25" s="719" t="str">
        <f t="shared" si="2"/>
        <v/>
      </c>
      <c r="AV25" s="719" t="str">
        <f t="shared" si="3"/>
        <v/>
      </c>
      <c r="AW25" s="719" t="str">
        <f t="shared" si="11"/>
        <v/>
      </c>
      <c r="AX25" s="719">
        <f t="shared" si="11"/>
        <v>0</v>
      </c>
      <c r="AY25" s="719" t="str">
        <f t="shared" si="6"/>
        <v/>
      </c>
      <c r="AZ25" s="720" t="str">
        <f t="shared" si="7"/>
        <v/>
      </c>
    </row>
    <row r="26" spans="1:52" s="502" customFormat="1" ht="30" customHeight="1">
      <c r="A26" s="542">
        <f>ROWS(A$11:A26)</f>
        <v>16</v>
      </c>
      <c r="B26" s="1493"/>
      <c r="C26" s="1493"/>
      <c r="D26" s="1493"/>
      <c r="E26" s="543"/>
      <c r="F26" s="543"/>
      <c r="G26" s="707"/>
      <c r="H26" s="707"/>
      <c r="I26" s="702"/>
      <c r="J26" s="703"/>
      <c r="K26" s="537"/>
      <c r="L26" s="1509"/>
      <c r="M26" s="1509"/>
      <c r="N26" s="1511"/>
      <c r="O26" s="534"/>
      <c r="P26" s="534"/>
      <c r="Q26" s="534"/>
      <c r="R26" s="1514"/>
      <c r="S26" s="1496"/>
      <c r="T26" s="541"/>
      <c r="U26" s="535">
        <f t="shared" si="10"/>
        <v>0</v>
      </c>
      <c r="V26" s="534"/>
      <c r="W26" s="534"/>
      <c r="X26" s="534"/>
      <c r="Y26" s="534"/>
      <c r="Z26" s="534"/>
      <c r="AA26" s="534"/>
      <c r="AB26" s="534"/>
      <c r="AC26" s="540"/>
      <c r="AD26" s="1517"/>
      <c r="AE26" s="539"/>
      <c r="AF26" s="1517"/>
      <c r="AG26" s="1497"/>
      <c r="AH26" s="1498"/>
      <c r="AI26" s="1498"/>
      <c r="AJ26" s="524"/>
      <c r="AK26" s="717" t="str">
        <f t="shared" si="9"/>
        <v>-</v>
      </c>
      <c r="AS26" s="719">
        <f t="shared" si="0"/>
        <v>25</v>
      </c>
      <c r="AT26" s="719" t="str">
        <f t="shared" si="1"/>
        <v/>
      </c>
      <c r="AU26" s="719" t="str">
        <f t="shared" si="2"/>
        <v/>
      </c>
      <c r="AV26" s="719" t="str">
        <f t="shared" si="3"/>
        <v/>
      </c>
      <c r="AW26" s="719" t="str">
        <f t="shared" si="11"/>
        <v/>
      </c>
      <c r="AX26" s="719">
        <f t="shared" si="11"/>
        <v>0</v>
      </c>
      <c r="AY26" s="719" t="str">
        <f t="shared" si="6"/>
        <v/>
      </c>
      <c r="AZ26" s="720" t="str">
        <f t="shared" si="7"/>
        <v/>
      </c>
    </row>
    <row r="27" spans="1:52" s="502" customFormat="1" ht="30" customHeight="1">
      <c r="A27" s="542">
        <f>ROWS(A$11:A27)</f>
        <v>17</v>
      </c>
      <c r="B27" s="1493"/>
      <c r="C27" s="1493"/>
      <c r="D27" s="1493"/>
      <c r="E27" s="543"/>
      <c r="F27" s="543"/>
      <c r="G27" s="707"/>
      <c r="H27" s="707"/>
      <c r="I27" s="702"/>
      <c r="J27" s="703"/>
      <c r="K27" s="537"/>
      <c r="L27" s="1509"/>
      <c r="M27" s="1509"/>
      <c r="N27" s="1511"/>
      <c r="O27" s="534"/>
      <c r="P27" s="534"/>
      <c r="Q27" s="534"/>
      <c r="R27" s="1514"/>
      <c r="S27" s="1496"/>
      <c r="T27" s="541"/>
      <c r="U27" s="535">
        <f t="shared" si="10"/>
        <v>0</v>
      </c>
      <c r="V27" s="534"/>
      <c r="W27" s="534"/>
      <c r="X27" s="534"/>
      <c r="Y27" s="534"/>
      <c r="Z27" s="534"/>
      <c r="AA27" s="534"/>
      <c r="AB27" s="534"/>
      <c r="AC27" s="540"/>
      <c r="AD27" s="1517"/>
      <c r="AE27" s="539"/>
      <c r="AF27" s="1517"/>
      <c r="AG27" s="1497"/>
      <c r="AH27" s="1498"/>
      <c r="AI27" s="1498"/>
      <c r="AJ27" s="524"/>
      <c r="AK27" s="717" t="str">
        <f t="shared" si="9"/>
        <v>-</v>
      </c>
      <c r="AS27" s="719">
        <f t="shared" si="0"/>
        <v>26</v>
      </c>
      <c r="AT27" s="719" t="str">
        <f t="shared" si="1"/>
        <v/>
      </c>
      <c r="AU27" s="719" t="str">
        <f t="shared" si="2"/>
        <v/>
      </c>
      <c r="AV27" s="719" t="str">
        <f t="shared" si="3"/>
        <v/>
      </c>
      <c r="AW27" s="719" t="str">
        <f t="shared" si="11"/>
        <v/>
      </c>
      <c r="AX27" s="719">
        <f t="shared" si="11"/>
        <v>0</v>
      </c>
      <c r="AY27" s="719" t="str">
        <f t="shared" si="6"/>
        <v/>
      </c>
      <c r="AZ27" s="720" t="str">
        <f t="shared" si="7"/>
        <v/>
      </c>
    </row>
    <row r="28" spans="1:52" s="502" customFormat="1" ht="30" customHeight="1">
      <c r="A28" s="542">
        <f>ROWS(A$11:A28)</f>
        <v>18</v>
      </c>
      <c r="B28" s="1493"/>
      <c r="C28" s="1493"/>
      <c r="D28" s="1493"/>
      <c r="E28" s="543"/>
      <c r="F28" s="543"/>
      <c r="G28" s="707"/>
      <c r="H28" s="707"/>
      <c r="I28" s="702"/>
      <c r="J28" s="703"/>
      <c r="K28" s="537"/>
      <c r="L28" s="1509"/>
      <c r="M28" s="1509"/>
      <c r="N28" s="1511"/>
      <c r="O28" s="534"/>
      <c r="P28" s="534"/>
      <c r="Q28" s="534"/>
      <c r="R28" s="1514"/>
      <c r="S28" s="1496"/>
      <c r="T28" s="541"/>
      <c r="U28" s="535">
        <f t="shared" si="10"/>
        <v>0</v>
      </c>
      <c r="V28" s="534"/>
      <c r="W28" s="534"/>
      <c r="X28" s="534"/>
      <c r="Y28" s="534"/>
      <c r="Z28" s="534"/>
      <c r="AA28" s="534"/>
      <c r="AB28" s="534"/>
      <c r="AC28" s="540"/>
      <c r="AD28" s="1517"/>
      <c r="AE28" s="539"/>
      <c r="AF28" s="1517"/>
      <c r="AG28" s="1497"/>
      <c r="AH28" s="1498"/>
      <c r="AI28" s="1498"/>
      <c r="AJ28" s="524"/>
      <c r="AK28" s="717" t="str">
        <f t="shared" si="9"/>
        <v>-</v>
      </c>
      <c r="AS28" s="719">
        <f t="shared" si="0"/>
        <v>27</v>
      </c>
      <c r="AT28" s="719" t="str">
        <f t="shared" si="1"/>
        <v/>
      </c>
      <c r="AU28" s="719" t="str">
        <f t="shared" si="2"/>
        <v/>
      </c>
      <c r="AV28" s="719" t="str">
        <f t="shared" si="3"/>
        <v/>
      </c>
      <c r="AW28" s="719" t="str">
        <f t="shared" si="11"/>
        <v/>
      </c>
      <c r="AX28" s="719">
        <f t="shared" si="11"/>
        <v>0</v>
      </c>
      <c r="AY28" s="719" t="str">
        <f t="shared" si="6"/>
        <v/>
      </c>
      <c r="AZ28" s="720" t="str">
        <f t="shared" si="7"/>
        <v/>
      </c>
    </row>
    <row r="29" spans="1:52" s="502" customFormat="1" ht="30" customHeight="1">
      <c r="A29" s="542">
        <f>ROWS(A$11:A29)</f>
        <v>19</v>
      </c>
      <c r="B29" s="1493"/>
      <c r="C29" s="1493"/>
      <c r="D29" s="1493"/>
      <c r="E29" s="543"/>
      <c r="F29" s="543"/>
      <c r="G29" s="707"/>
      <c r="H29" s="707"/>
      <c r="I29" s="702"/>
      <c r="J29" s="703"/>
      <c r="K29" s="537"/>
      <c r="L29" s="1509"/>
      <c r="M29" s="1509"/>
      <c r="N29" s="1511"/>
      <c r="O29" s="534"/>
      <c r="P29" s="534"/>
      <c r="Q29" s="534"/>
      <c r="R29" s="1514"/>
      <c r="S29" s="1496"/>
      <c r="T29" s="541"/>
      <c r="U29" s="535">
        <f t="shared" si="10"/>
        <v>0</v>
      </c>
      <c r="V29" s="534"/>
      <c r="W29" s="534"/>
      <c r="X29" s="534"/>
      <c r="Y29" s="534"/>
      <c r="Z29" s="534"/>
      <c r="AA29" s="534"/>
      <c r="AB29" s="534"/>
      <c r="AC29" s="540"/>
      <c r="AD29" s="1517"/>
      <c r="AE29" s="539"/>
      <c r="AF29" s="1517"/>
      <c r="AG29" s="1497"/>
      <c r="AH29" s="1498"/>
      <c r="AI29" s="1498"/>
      <c r="AJ29" s="524"/>
      <c r="AK29" s="717" t="str">
        <f t="shared" si="9"/>
        <v>-</v>
      </c>
      <c r="AS29" s="719">
        <f t="shared" si="0"/>
        <v>28</v>
      </c>
      <c r="AT29" s="719" t="str">
        <f t="shared" si="1"/>
        <v/>
      </c>
      <c r="AU29" s="719" t="str">
        <f t="shared" si="2"/>
        <v/>
      </c>
      <c r="AV29" s="719" t="str">
        <f t="shared" si="3"/>
        <v/>
      </c>
      <c r="AW29" s="719" t="str">
        <f t="shared" si="11"/>
        <v/>
      </c>
      <c r="AX29" s="719">
        <f t="shared" si="11"/>
        <v>0</v>
      </c>
      <c r="AY29" s="719" t="str">
        <f t="shared" si="6"/>
        <v/>
      </c>
      <c r="AZ29" s="720" t="str">
        <f t="shared" si="7"/>
        <v/>
      </c>
    </row>
    <row r="30" spans="1:52" s="502" customFormat="1" ht="30" customHeight="1">
      <c r="A30" s="542">
        <f>ROWS(A$11:A30)</f>
        <v>20</v>
      </c>
      <c r="B30" s="1493"/>
      <c r="C30" s="1493"/>
      <c r="D30" s="1493"/>
      <c r="E30" s="543"/>
      <c r="F30" s="543"/>
      <c r="G30" s="707"/>
      <c r="H30" s="707"/>
      <c r="I30" s="702"/>
      <c r="J30" s="703"/>
      <c r="K30" s="537"/>
      <c r="L30" s="1509"/>
      <c r="M30" s="1509"/>
      <c r="N30" s="1511"/>
      <c r="O30" s="534"/>
      <c r="P30" s="534"/>
      <c r="Q30" s="534"/>
      <c r="R30" s="1514"/>
      <c r="S30" s="1496"/>
      <c r="T30" s="541"/>
      <c r="U30" s="535">
        <f t="shared" si="10"/>
        <v>0</v>
      </c>
      <c r="V30" s="534"/>
      <c r="W30" s="534"/>
      <c r="X30" s="534"/>
      <c r="Y30" s="534"/>
      <c r="Z30" s="534"/>
      <c r="AA30" s="534"/>
      <c r="AB30" s="534"/>
      <c r="AC30" s="540"/>
      <c r="AD30" s="1517"/>
      <c r="AE30" s="539"/>
      <c r="AF30" s="1517"/>
      <c r="AG30" s="1497"/>
      <c r="AH30" s="1498"/>
      <c r="AI30" s="1498"/>
      <c r="AJ30" s="524"/>
      <c r="AK30" s="717" t="str">
        <f t="shared" si="9"/>
        <v>-</v>
      </c>
      <c r="AS30" s="719">
        <f t="shared" si="0"/>
        <v>29</v>
      </c>
      <c r="AT30" s="719" t="str">
        <f t="shared" si="1"/>
        <v/>
      </c>
      <c r="AU30" s="719" t="str">
        <f t="shared" si="2"/>
        <v/>
      </c>
      <c r="AV30" s="719" t="str">
        <f t="shared" si="3"/>
        <v/>
      </c>
      <c r="AW30" s="719" t="str">
        <f t="shared" si="11"/>
        <v/>
      </c>
      <c r="AX30" s="719">
        <f t="shared" si="11"/>
        <v>0</v>
      </c>
      <c r="AY30" s="719" t="str">
        <f t="shared" si="6"/>
        <v/>
      </c>
      <c r="AZ30" s="720" t="str">
        <f t="shared" si="7"/>
        <v/>
      </c>
    </row>
    <row r="31" spans="1:52" s="502" customFormat="1" ht="30" customHeight="1">
      <c r="A31" s="542">
        <f>ROWS(A$11:A31)</f>
        <v>21</v>
      </c>
      <c r="B31" s="1493"/>
      <c r="C31" s="1493"/>
      <c r="D31" s="1493"/>
      <c r="E31" s="543"/>
      <c r="F31" s="543"/>
      <c r="G31" s="707"/>
      <c r="H31" s="707"/>
      <c r="I31" s="702"/>
      <c r="J31" s="703"/>
      <c r="K31" s="537"/>
      <c r="L31" s="1509"/>
      <c r="M31" s="1509"/>
      <c r="N31" s="1511"/>
      <c r="O31" s="534"/>
      <c r="P31" s="534"/>
      <c r="Q31" s="534"/>
      <c r="R31" s="1514"/>
      <c r="S31" s="1496"/>
      <c r="T31" s="541"/>
      <c r="U31" s="535">
        <f t="shared" si="10"/>
        <v>0</v>
      </c>
      <c r="V31" s="534"/>
      <c r="W31" s="534"/>
      <c r="X31" s="534"/>
      <c r="Y31" s="534"/>
      <c r="Z31" s="534"/>
      <c r="AA31" s="534"/>
      <c r="AB31" s="534"/>
      <c r="AC31" s="540"/>
      <c r="AD31" s="1517"/>
      <c r="AE31" s="539"/>
      <c r="AF31" s="1517"/>
      <c r="AG31" s="1497"/>
      <c r="AH31" s="1498"/>
      <c r="AI31" s="1498"/>
      <c r="AJ31" s="524"/>
      <c r="AK31" s="717" t="str">
        <f t="shared" si="9"/>
        <v>-</v>
      </c>
      <c r="AS31" s="719">
        <f t="shared" si="0"/>
        <v>30</v>
      </c>
      <c r="AT31" s="719" t="str">
        <f t="shared" si="1"/>
        <v/>
      </c>
      <c r="AU31" s="719" t="str">
        <f t="shared" si="2"/>
        <v/>
      </c>
      <c r="AV31" s="719" t="str">
        <f t="shared" si="3"/>
        <v/>
      </c>
      <c r="AW31" s="719" t="str">
        <f t="shared" si="11"/>
        <v/>
      </c>
      <c r="AX31" s="719">
        <f t="shared" si="11"/>
        <v>0</v>
      </c>
      <c r="AY31" s="719" t="str">
        <f t="shared" si="6"/>
        <v/>
      </c>
      <c r="AZ31" s="720" t="str">
        <f t="shared" si="7"/>
        <v/>
      </c>
    </row>
    <row r="32" spans="1:52" s="502" customFormat="1" ht="30" customHeight="1">
      <c r="A32" s="542">
        <f>ROWS(A$11:A32)</f>
        <v>22</v>
      </c>
      <c r="B32" s="1493"/>
      <c r="C32" s="1493"/>
      <c r="D32" s="1493"/>
      <c r="E32" s="543"/>
      <c r="F32" s="543"/>
      <c r="G32" s="707"/>
      <c r="H32" s="707"/>
      <c r="I32" s="702"/>
      <c r="J32" s="703"/>
      <c r="K32" s="537"/>
      <c r="L32" s="1509"/>
      <c r="M32" s="1509"/>
      <c r="N32" s="1511"/>
      <c r="O32" s="534"/>
      <c r="P32" s="534"/>
      <c r="Q32" s="534"/>
      <c r="R32" s="1514"/>
      <c r="S32" s="1496"/>
      <c r="T32" s="541"/>
      <c r="U32" s="535">
        <f t="shared" si="10"/>
        <v>0</v>
      </c>
      <c r="V32" s="534"/>
      <c r="W32" s="534"/>
      <c r="X32" s="534"/>
      <c r="Y32" s="534"/>
      <c r="Z32" s="534"/>
      <c r="AA32" s="534"/>
      <c r="AB32" s="534"/>
      <c r="AC32" s="540"/>
      <c r="AD32" s="1517"/>
      <c r="AE32" s="539"/>
      <c r="AF32" s="1517"/>
      <c r="AG32" s="1497"/>
      <c r="AH32" s="1498"/>
      <c r="AI32" s="1498"/>
      <c r="AJ32" s="524"/>
      <c r="AK32" s="717" t="str">
        <f t="shared" si="9"/>
        <v>-</v>
      </c>
      <c r="AS32" s="719">
        <f t="shared" si="0"/>
        <v>31</v>
      </c>
      <c r="AT32" s="719" t="str">
        <f t="shared" si="1"/>
        <v/>
      </c>
      <c r="AU32" s="719" t="str">
        <f t="shared" si="2"/>
        <v/>
      </c>
      <c r="AV32" s="719" t="str">
        <f t="shared" si="3"/>
        <v/>
      </c>
      <c r="AW32" s="719" t="str">
        <f t="shared" si="11"/>
        <v/>
      </c>
      <c r="AX32" s="719">
        <f t="shared" si="11"/>
        <v>0</v>
      </c>
      <c r="AY32" s="719" t="str">
        <f t="shared" si="6"/>
        <v/>
      </c>
      <c r="AZ32" s="720" t="str">
        <f t="shared" si="7"/>
        <v/>
      </c>
    </row>
    <row r="33" spans="1:52" s="502" customFormat="1" ht="30" customHeight="1">
      <c r="A33" s="542">
        <f>ROWS(A$11:A33)</f>
        <v>23</v>
      </c>
      <c r="B33" s="1493"/>
      <c r="C33" s="1493"/>
      <c r="D33" s="1493"/>
      <c r="E33" s="543"/>
      <c r="F33" s="543"/>
      <c r="G33" s="707"/>
      <c r="H33" s="707"/>
      <c r="I33" s="702"/>
      <c r="J33" s="703"/>
      <c r="K33" s="537"/>
      <c r="L33" s="1509"/>
      <c r="M33" s="1509"/>
      <c r="N33" s="1511"/>
      <c r="O33" s="534"/>
      <c r="P33" s="534"/>
      <c r="Q33" s="534"/>
      <c r="R33" s="1514"/>
      <c r="S33" s="1496"/>
      <c r="T33" s="541"/>
      <c r="U33" s="535">
        <f t="shared" si="10"/>
        <v>0</v>
      </c>
      <c r="V33" s="534"/>
      <c r="W33" s="534"/>
      <c r="X33" s="534"/>
      <c r="Y33" s="534"/>
      <c r="Z33" s="534"/>
      <c r="AA33" s="534"/>
      <c r="AB33" s="534"/>
      <c r="AC33" s="540"/>
      <c r="AD33" s="1517"/>
      <c r="AE33" s="539"/>
      <c r="AF33" s="1517"/>
      <c r="AG33" s="1497"/>
      <c r="AH33" s="1498"/>
      <c r="AI33" s="1498"/>
      <c r="AJ33" s="524"/>
      <c r="AK33" s="717" t="str">
        <f t="shared" si="9"/>
        <v>-</v>
      </c>
      <c r="AS33" s="719">
        <f t="shared" si="0"/>
        <v>32</v>
      </c>
      <c r="AT33" s="719" t="str">
        <f t="shared" si="1"/>
        <v/>
      </c>
      <c r="AU33" s="719" t="str">
        <f t="shared" si="2"/>
        <v/>
      </c>
      <c r="AV33" s="719" t="str">
        <f t="shared" si="3"/>
        <v/>
      </c>
      <c r="AW33" s="719" t="str">
        <f t="shared" si="11"/>
        <v/>
      </c>
      <c r="AX33" s="719">
        <f t="shared" si="11"/>
        <v>0</v>
      </c>
      <c r="AY33" s="719" t="str">
        <f t="shared" si="6"/>
        <v/>
      </c>
      <c r="AZ33" s="720" t="str">
        <f t="shared" si="7"/>
        <v/>
      </c>
    </row>
    <row r="34" spans="1:52" s="502" customFormat="1" ht="30" customHeight="1">
      <c r="A34" s="542">
        <f>ROWS(A$11:A34)</f>
        <v>24</v>
      </c>
      <c r="B34" s="1493"/>
      <c r="C34" s="1493"/>
      <c r="D34" s="1493"/>
      <c r="E34" s="543"/>
      <c r="F34" s="543"/>
      <c r="G34" s="707"/>
      <c r="H34" s="707"/>
      <c r="I34" s="702"/>
      <c r="J34" s="703"/>
      <c r="K34" s="537"/>
      <c r="L34" s="1509"/>
      <c r="M34" s="1509"/>
      <c r="N34" s="1511"/>
      <c r="O34" s="534"/>
      <c r="P34" s="534"/>
      <c r="Q34" s="534"/>
      <c r="R34" s="1514"/>
      <c r="S34" s="1496"/>
      <c r="T34" s="541"/>
      <c r="U34" s="535">
        <f t="shared" si="10"/>
        <v>0</v>
      </c>
      <c r="V34" s="534"/>
      <c r="W34" s="534"/>
      <c r="X34" s="534"/>
      <c r="Y34" s="534"/>
      <c r="Z34" s="534"/>
      <c r="AA34" s="534"/>
      <c r="AB34" s="534"/>
      <c r="AC34" s="540"/>
      <c r="AD34" s="1517"/>
      <c r="AE34" s="539"/>
      <c r="AF34" s="1517"/>
      <c r="AG34" s="1497"/>
      <c r="AH34" s="1498"/>
      <c r="AI34" s="1498"/>
      <c r="AJ34" s="524"/>
      <c r="AK34" s="717" t="str">
        <f t="shared" si="9"/>
        <v>-</v>
      </c>
      <c r="AS34" s="719">
        <f t="shared" ref="AS34:AS51" si="12">A43</f>
        <v>33</v>
      </c>
      <c r="AT34" s="719" t="str">
        <f t="shared" ref="AT34:AT51" si="13">IF(B43="","",B43)</f>
        <v/>
      </c>
      <c r="AU34" s="719" t="str">
        <f t="shared" ref="AU34:AU51" si="14">IF(F43="","",F43)</f>
        <v/>
      </c>
      <c r="AV34" s="719" t="str">
        <f t="shared" ref="AV34:AV51" si="15">IF(K43="","",K43)</f>
        <v/>
      </c>
      <c r="AW34" s="719" t="str">
        <f t="shared" si="11"/>
        <v/>
      </c>
      <c r="AX34" s="719">
        <f t="shared" si="11"/>
        <v>0</v>
      </c>
      <c r="AY34" s="719" t="str">
        <f t="shared" si="6"/>
        <v/>
      </c>
      <c r="AZ34" s="720" t="str">
        <f t="shared" si="7"/>
        <v/>
      </c>
    </row>
    <row r="35" spans="1:52" s="502" customFormat="1" ht="30" customHeight="1">
      <c r="A35" s="542">
        <f>ROWS(A$11:A35)</f>
        <v>25</v>
      </c>
      <c r="B35" s="1493"/>
      <c r="C35" s="1493"/>
      <c r="D35" s="1493"/>
      <c r="E35" s="543"/>
      <c r="F35" s="543"/>
      <c r="G35" s="707"/>
      <c r="H35" s="707"/>
      <c r="I35" s="702"/>
      <c r="J35" s="703"/>
      <c r="K35" s="537"/>
      <c r="L35" s="1509"/>
      <c r="M35" s="1509"/>
      <c r="N35" s="1511"/>
      <c r="O35" s="534"/>
      <c r="P35" s="534"/>
      <c r="Q35" s="534"/>
      <c r="R35" s="1514"/>
      <c r="S35" s="1496"/>
      <c r="T35" s="541"/>
      <c r="U35" s="535">
        <f t="shared" si="10"/>
        <v>0</v>
      </c>
      <c r="V35" s="534"/>
      <c r="W35" s="534"/>
      <c r="X35" s="534"/>
      <c r="Y35" s="534"/>
      <c r="Z35" s="534"/>
      <c r="AA35" s="534"/>
      <c r="AB35" s="534"/>
      <c r="AC35" s="540"/>
      <c r="AD35" s="1517"/>
      <c r="AE35" s="539"/>
      <c r="AF35" s="1517"/>
      <c r="AG35" s="1497"/>
      <c r="AH35" s="1498"/>
      <c r="AI35" s="1498"/>
      <c r="AJ35" s="524"/>
      <c r="AK35" s="717" t="str">
        <f t="shared" si="9"/>
        <v>-</v>
      </c>
      <c r="AS35" s="719">
        <f t="shared" si="12"/>
        <v>34</v>
      </c>
      <c r="AT35" s="719" t="str">
        <f t="shared" si="13"/>
        <v/>
      </c>
      <c r="AU35" s="719" t="str">
        <f t="shared" si="14"/>
        <v/>
      </c>
      <c r="AV35" s="719" t="str">
        <f t="shared" si="15"/>
        <v/>
      </c>
      <c r="AW35" s="719" t="str">
        <f t="shared" ref="AW35:AX50" si="16">IF(T44="","",T44)</f>
        <v/>
      </c>
      <c r="AX35" s="719">
        <f t="shared" si="16"/>
        <v>0</v>
      </c>
      <c r="AY35" s="719" t="str">
        <f t="shared" si="6"/>
        <v/>
      </c>
      <c r="AZ35" s="720" t="str">
        <f t="shared" si="7"/>
        <v/>
      </c>
    </row>
    <row r="36" spans="1:52" s="502" customFormat="1" ht="30" customHeight="1">
      <c r="A36" s="542">
        <f>ROWS(A$11:A36)</f>
        <v>26</v>
      </c>
      <c r="B36" s="1501"/>
      <c r="C36" s="1502"/>
      <c r="D36" s="1503"/>
      <c r="E36" s="543"/>
      <c r="F36" s="543"/>
      <c r="G36" s="702"/>
      <c r="H36" s="705"/>
      <c r="I36" s="705"/>
      <c r="J36" s="706"/>
      <c r="K36" s="537"/>
      <c r="L36" s="1509"/>
      <c r="M36" s="1509"/>
      <c r="N36" s="1511"/>
      <c r="O36" s="534"/>
      <c r="P36" s="534"/>
      <c r="Q36" s="534"/>
      <c r="R36" s="1514"/>
      <c r="S36" s="1496"/>
      <c r="T36" s="541"/>
      <c r="U36" s="535">
        <f t="shared" si="8"/>
        <v>0</v>
      </c>
      <c r="V36" s="534"/>
      <c r="W36" s="534"/>
      <c r="X36" s="534"/>
      <c r="Y36" s="534"/>
      <c r="Z36" s="534"/>
      <c r="AA36" s="534"/>
      <c r="AB36" s="534"/>
      <c r="AC36" s="540"/>
      <c r="AD36" s="1517"/>
      <c r="AE36" s="539"/>
      <c r="AF36" s="1517"/>
      <c r="AG36" s="1497"/>
      <c r="AH36" s="1498"/>
      <c r="AI36" s="1498"/>
      <c r="AJ36" s="524"/>
      <c r="AK36" s="717" t="str">
        <f t="shared" si="9"/>
        <v>-</v>
      </c>
      <c r="AS36" s="719">
        <f t="shared" si="12"/>
        <v>35</v>
      </c>
      <c r="AT36" s="719" t="str">
        <f t="shared" si="13"/>
        <v/>
      </c>
      <c r="AU36" s="719" t="str">
        <f t="shared" si="14"/>
        <v/>
      </c>
      <c r="AV36" s="719" t="str">
        <f t="shared" si="15"/>
        <v/>
      </c>
      <c r="AW36" s="719" t="str">
        <f t="shared" si="16"/>
        <v/>
      </c>
      <c r="AX36" s="719">
        <f t="shared" si="16"/>
        <v>0</v>
      </c>
      <c r="AY36" s="719" t="str">
        <f t="shared" si="6"/>
        <v/>
      </c>
      <c r="AZ36" s="720" t="str">
        <f t="shared" si="7"/>
        <v/>
      </c>
    </row>
    <row r="37" spans="1:52" s="502" customFormat="1" ht="30" customHeight="1">
      <c r="A37" s="542">
        <f>ROWS(A$11:A37)</f>
        <v>27</v>
      </c>
      <c r="B37" s="1501"/>
      <c r="C37" s="1502"/>
      <c r="D37" s="1503"/>
      <c r="E37" s="543"/>
      <c r="F37" s="543"/>
      <c r="G37" s="702"/>
      <c r="H37" s="702"/>
      <c r="I37" s="702"/>
      <c r="J37" s="703"/>
      <c r="K37" s="537"/>
      <c r="L37" s="1509"/>
      <c r="M37" s="1509"/>
      <c r="N37" s="1511"/>
      <c r="O37" s="534"/>
      <c r="P37" s="534"/>
      <c r="Q37" s="534"/>
      <c r="R37" s="1514"/>
      <c r="S37" s="1496"/>
      <c r="T37" s="541"/>
      <c r="U37" s="535">
        <f t="shared" si="8"/>
        <v>0</v>
      </c>
      <c r="V37" s="534"/>
      <c r="W37" s="534"/>
      <c r="X37" s="534"/>
      <c r="Y37" s="534"/>
      <c r="Z37" s="534"/>
      <c r="AA37" s="534"/>
      <c r="AB37" s="534"/>
      <c r="AC37" s="540"/>
      <c r="AD37" s="1517"/>
      <c r="AE37" s="539"/>
      <c r="AF37" s="1517"/>
      <c r="AG37" s="1497"/>
      <c r="AH37" s="1498"/>
      <c r="AI37" s="1498"/>
      <c r="AJ37" s="524"/>
      <c r="AK37" s="717" t="str">
        <f t="shared" si="9"/>
        <v>-</v>
      </c>
      <c r="AS37" s="719">
        <f t="shared" si="12"/>
        <v>36</v>
      </c>
      <c r="AT37" s="719" t="str">
        <f t="shared" si="13"/>
        <v/>
      </c>
      <c r="AU37" s="719" t="str">
        <f t="shared" si="14"/>
        <v/>
      </c>
      <c r="AV37" s="719" t="str">
        <f t="shared" si="15"/>
        <v/>
      </c>
      <c r="AW37" s="719" t="str">
        <f t="shared" si="16"/>
        <v/>
      </c>
      <c r="AX37" s="719">
        <f t="shared" si="16"/>
        <v>0</v>
      </c>
      <c r="AY37" s="719" t="str">
        <f t="shared" si="6"/>
        <v/>
      </c>
      <c r="AZ37" s="720" t="str">
        <f t="shared" si="7"/>
        <v/>
      </c>
    </row>
    <row r="38" spans="1:52" s="502" customFormat="1" ht="30" customHeight="1">
      <c r="A38" s="542">
        <f>ROWS(A$11:A38)</f>
        <v>28</v>
      </c>
      <c r="B38" s="1493"/>
      <c r="C38" s="1493"/>
      <c r="D38" s="1493"/>
      <c r="E38" s="543"/>
      <c r="F38" s="543"/>
      <c r="G38" s="707"/>
      <c r="H38" s="707"/>
      <c r="I38" s="702"/>
      <c r="J38" s="703"/>
      <c r="K38" s="537"/>
      <c r="L38" s="1509"/>
      <c r="M38" s="1509"/>
      <c r="N38" s="1511"/>
      <c r="O38" s="534"/>
      <c r="P38" s="534"/>
      <c r="Q38" s="534"/>
      <c r="R38" s="1514"/>
      <c r="S38" s="1496"/>
      <c r="T38" s="541"/>
      <c r="U38" s="535">
        <f t="shared" si="8"/>
        <v>0</v>
      </c>
      <c r="V38" s="534"/>
      <c r="W38" s="534"/>
      <c r="X38" s="534"/>
      <c r="Y38" s="534"/>
      <c r="Z38" s="534"/>
      <c r="AA38" s="534"/>
      <c r="AB38" s="534"/>
      <c r="AC38" s="540"/>
      <c r="AD38" s="1517"/>
      <c r="AE38" s="539"/>
      <c r="AF38" s="1517"/>
      <c r="AG38" s="1497"/>
      <c r="AH38" s="1498"/>
      <c r="AI38" s="1498"/>
      <c r="AJ38" s="524"/>
      <c r="AK38" s="717" t="str">
        <f t="shared" si="9"/>
        <v>-</v>
      </c>
      <c r="AS38" s="719">
        <f t="shared" si="12"/>
        <v>37</v>
      </c>
      <c r="AT38" s="719" t="str">
        <f t="shared" si="13"/>
        <v/>
      </c>
      <c r="AU38" s="719" t="str">
        <f t="shared" si="14"/>
        <v/>
      </c>
      <c r="AV38" s="719" t="str">
        <f t="shared" si="15"/>
        <v/>
      </c>
      <c r="AW38" s="719" t="str">
        <f t="shared" si="16"/>
        <v/>
      </c>
      <c r="AX38" s="719">
        <f t="shared" si="16"/>
        <v>0</v>
      </c>
      <c r="AY38" s="719" t="str">
        <f t="shared" si="6"/>
        <v/>
      </c>
      <c r="AZ38" s="720" t="str">
        <f t="shared" si="7"/>
        <v/>
      </c>
    </row>
    <row r="39" spans="1:52" s="502" customFormat="1" ht="30" customHeight="1">
      <c r="A39" s="542">
        <f>ROWS(A$11:A39)</f>
        <v>29</v>
      </c>
      <c r="B39" s="1493"/>
      <c r="C39" s="1493"/>
      <c r="D39" s="1493"/>
      <c r="E39" s="543"/>
      <c r="F39" s="543"/>
      <c r="G39" s="707"/>
      <c r="H39" s="707"/>
      <c r="I39" s="702"/>
      <c r="J39" s="703"/>
      <c r="K39" s="537"/>
      <c r="L39" s="1509"/>
      <c r="M39" s="1509"/>
      <c r="N39" s="1511"/>
      <c r="O39" s="534"/>
      <c r="P39" s="534"/>
      <c r="Q39" s="534"/>
      <c r="R39" s="1514"/>
      <c r="S39" s="1496"/>
      <c r="T39" s="541"/>
      <c r="U39" s="535">
        <f t="shared" si="8"/>
        <v>0</v>
      </c>
      <c r="V39" s="534"/>
      <c r="W39" s="534"/>
      <c r="X39" s="534"/>
      <c r="Y39" s="534"/>
      <c r="Z39" s="534"/>
      <c r="AA39" s="534"/>
      <c r="AB39" s="534"/>
      <c r="AC39" s="540"/>
      <c r="AD39" s="1517"/>
      <c r="AE39" s="539"/>
      <c r="AF39" s="1517"/>
      <c r="AG39" s="1497"/>
      <c r="AH39" s="1498"/>
      <c r="AI39" s="1498"/>
      <c r="AJ39" s="524"/>
      <c r="AK39" s="717" t="str">
        <f t="shared" si="9"/>
        <v>-</v>
      </c>
      <c r="AS39" s="719">
        <f t="shared" si="12"/>
        <v>38</v>
      </c>
      <c r="AT39" s="719" t="str">
        <f t="shared" si="13"/>
        <v/>
      </c>
      <c r="AU39" s="719" t="str">
        <f t="shared" si="14"/>
        <v/>
      </c>
      <c r="AV39" s="719" t="str">
        <f t="shared" si="15"/>
        <v/>
      </c>
      <c r="AW39" s="719" t="str">
        <f t="shared" si="16"/>
        <v/>
      </c>
      <c r="AX39" s="719">
        <f t="shared" si="16"/>
        <v>0</v>
      </c>
      <c r="AY39" s="719" t="str">
        <f t="shared" si="6"/>
        <v/>
      </c>
      <c r="AZ39" s="720" t="str">
        <f t="shared" si="7"/>
        <v/>
      </c>
    </row>
    <row r="40" spans="1:52" s="502" customFormat="1" ht="30" customHeight="1">
      <c r="A40" s="542">
        <f>ROWS(A$11:A40)</f>
        <v>30</v>
      </c>
      <c r="B40" s="1493"/>
      <c r="C40" s="1493"/>
      <c r="D40" s="1493"/>
      <c r="E40" s="543"/>
      <c r="F40" s="543"/>
      <c r="G40" s="707"/>
      <c r="H40" s="707"/>
      <c r="I40" s="702"/>
      <c r="J40" s="703"/>
      <c r="K40" s="537"/>
      <c r="L40" s="1509"/>
      <c r="M40" s="1509"/>
      <c r="N40" s="1511"/>
      <c r="O40" s="534"/>
      <c r="P40" s="534"/>
      <c r="Q40" s="534"/>
      <c r="R40" s="1514"/>
      <c r="S40" s="1496"/>
      <c r="T40" s="541"/>
      <c r="U40" s="535">
        <f t="shared" si="8"/>
        <v>0</v>
      </c>
      <c r="V40" s="534"/>
      <c r="W40" s="534"/>
      <c r="X40" s="534"/>
      <c r="Y40" s="534"/>
      <c r="Z40" s="534"/>
      <c r="AA40" s="534"/>
      <c r="AB40" s="534"/>
      <c r="AC40" s="540"/>
      <c r="AD40" s="1517"/>
      <c r="AE40" s="539"/>
      <c r="AF40" s="1517"/>
      <c r="AG40" s="1497"/>
      <c r="AH40" s="1498"/>
      <c r="AI40" s="1498"/>
      <c r="AJ40" s="524"/>
      <c r="AK40" s="717" t="str">
        <f t="shared" si="9"/>
        <v>-</v>
      </c>
      <c r="AS40" s="719">
        <f t="shared" si="12"/>
        <v>39</v>
      </c>
      <c r="AT40" s="719" t="str">
        <f t="shared" si="13"/>
        <v/>
      </c>
      <c r="AU40" s="719" t="str">
        <f t="shared" si="14"/>
        <v/>
      </c>
      <c r="AV40" s="719" t="str">
        <f t="shared" si="15"/>
        <v/>
      </c>
      <c r="AW40" s="719" t="str">
        <f t="shared" si="16"/>
        <v/>
      </c>
      <c r="AX40" s="719">
        <f t="shared" si="16"/>
        <v>0</v>
      </c>
      <c r="AY40" s="719" t="str">
        <f t="shared" si="6"/>
        <v/>
      </c>
      <c r="AZ40" s="720" t="str">
        <f t="shared" si="7"/>
        <v/>
      </c>
    </row>
    <row r="41" spans="1:52" s="502" customFormat="1" ht="30" customHeight="1">
      <c r="A41" s="542">
        <f>ROWS(A$11:A41)</f>
        <v>31</v>
      </c>
      <c r="B41" s="1493"/>
      <c r="C41" s="1493"/>
      <c r="D41" s="1493"/>
      <c r="E41" s="543"/>
      <c r="F41" s="543"/>
      <c r="G41" s="707"/>
      <c r="H41" s="707"/>
      <c r="I41" s="702"/>
      <c r="J41" s="703"/>
      <c r="K41" s="537"/>
      <c r="L41" s="1509"/>
      <c r="M41" s="1509"/>
      <c r="N41" s="1511"/>
      <c r="O41" s="534"/>
      <c r="P41" s="534"/>
      <c r="Q41" s="534"/>
      <c r="R41" s="1514"/>
      <c r="S41" s="1496"/>
      <c r="T41" s="541"/>
      <c r="U41" s="535">
        <f t="shared" si="8"/>
        <v>0</v>
      </c>
      <c r="V41" s="534"/>
      <c r="W41" s="534"/>
      <c r="X41" s="534"/>
      <c r="Y41" s="534"/>
      <c r="Z41" s="534"/>
      <c r="AA41" s="534"/>
      <c r="AB41" s="534"/>
      <c r="AC41" s="540"/>
      <c r="AD41" s="1517"/>
      <c r="AE41" s="539"/>
      <c r="AF41" s="1517"/>
      <c r="AG41" s="1497"/>
      <c r="AH41" s="1498"/>
      <c r="AI41" s="1498"/>
      <c r="AJ41" s="524"/>
      <c r="AK41" s="717" t="str">
        <f t="shared" si="9"/>
        <v>-</v>
      </c>
      <c r="AS41" s="719">
        <f t="shared" si="12"/>
        <v>40</v>
      </c>
      <c r="AT41" s="719" t="str">
        <f t="shared" si="13"/>
        <v/>
      </c>
      <c r="AU41" s="719" t="str">
        <f t="shared" si="14"/>
        <v/>
      </c>
      <c r="AV41" s="719" t="str">
        <f t="shared" si="15"/>
        <v/>
      </c>
      <c r="AW41" s="719" t="str">
        <f t="shared" si="16"/>
        <v/>
      </c>
      <c r="AX41" s="719">
        <f t="shared" si="16"/>
        <v>0</v>
      </c>
      <c r="AY41" s="719" t="str">
        <f t="shared" si="6"/>
        <v/>
      </c>
      <c r="AZ41" s="720" t="str">
        <f t="shared" si="7"/>
        <v/>
      </c>
    </row>
    <row r="42" spans="1:52" s="502" customFormat="1" ht="30" customHeight="1">
      <c r="A42" s="542">
        <f>ROWS(A$11:A42)</f>
        <v>32</v>
      </c>
      <c r="B42" s="1493"/>
      <c r="C42" s="1493"/>
      <c r="D42" s="1493"/>
      <c r="E42" s="543"/>
      <c r="F42" s="543"/>
      <c r="G42" s="707"/>
      <c r="H42" s="707"/>
      <c r="I42" s="702"/>
      <c r="J42" s="703"/>
      <c r="K42" s="537"/>
      <c r="L42" s="1509"/>
      <c r="M42" s="1509"/>
      <c r="N42" s="1511"/>
      <c r="O42" s="534"/>
      <c r="P42" s="534"/>
      <c r="Q42" s="534"/>
      <c r="R42" s="1514"/>
      <c r="S42" s="1496"/>
      <c r="T42" s="541"/>
      <c r="U42" s="535">
        <f t="shared" si="8"/>
        <v>0</v>
      </c>
      <c r="V42" s="534"/>
      <c r="W42" s="534"/>
      <c r="X42" s="534"/>
      <c r="Y42" s="534"/>
      <c r="Z42" s="534"/>
      <c r="AA42" s="534"/>
      <c r="AB42" s="534"/>
      <c r="AC42" s="540"/>
      <c r="AD42" s="1517"/>
      <c r="AE42" s="539"/>
      <c r="AF42" s="1517"/>
      <c r="AG42" s="1497"/>
      <c r="AH42" s="1498"/>
      <c r="AI42" s="1498"/>
      <c r="AJ42" s="524"/>
      <c r="AK42" s="717" t="str">
        <f t="shared" si="9"/>
        <v>-</v>
      </c>
      <c r="AS42" s="719">
        <f t="shared" si="12"/>
        <v>41</v>
      </c>
      <c r="AT42" s="719" t="str">
        <f t="shared" si="13"/>
        <v/>
      </c>
      <c r="AU42" s="719" t="str">
        <f t="shared" si="14"/>
        <v/>
      </c>
      <c r="AV42" s="719" t="str">
        <f t="shared" si="15"/>
        <v/>
      </c>
      <c r="AW42" s="719" t="str">
        <f t="shared" si="16"/>
        <v/>
      </c>
      <c r="AX42" s="719">
        <f t="shared" si="16"/>
        <v>0</v>
      </c>
      <c r="AY42" s="719" t="str">
        <f t="shared" si="6"/>
        <v/>
      </c>
      <c r="AZ42" s="720" t="str">
        <f t="shared" si="7"/>
        <v/>
      </c>
    </row>
    <row r="43" spans="1:52" s="502" customFormat="1" ht="30" customHeight="1">
      <c r="A43" s="542">
        <f>ROWS(A$11:A43)</f>
        <v>33</v>
      </c>
      <c r="B43" s="1493"/>
      <c r="C43" s="1493"/>
      <c r="D43" s="1493"/>
      <c r="E43" s="543"/>
      <c r="F43" s="543"/>
      <c r="G43" s="707"/>
      <c r="H43" s="707"/>
      <c r="I43" s="702"/>
      <c r="J43" s="703"/>
      <c r="K43" s="537"/>
      <c r="L43" s="1509"/>
      <c r="M43" s="1509"/>
      <c r="N43" s="1511"/>
      <c r="O43" s="534"/>
      <c r="P43" s="534"/>
      <c r="Q43" s="534"/>
      <c r="R43" s="1514"/>
      <c r="S43" s="1496"/>
      <c r="T43" s="541"/>
      <c r="U43" s="535">
        <f t="shared" si="8"/>
        <v>0</v>
      </c>
      <c r="V43" s="534"/>
      <c r="W43" s="534"/>
      <c r="X43" s="534"/>
      <c r="Y43" s="534"/>
      <c r="Z43" s="534"/>
      <c r="AA43" s="534"/>
      <c r="AB43" s="534"/>
      <c r="AC43" s="540"/>
      <c r="AD43" s="1517"/>
      <c r="AE43" s="539"/>
      <c r="AF43" s="1517"/>
      <c r="AG43" s="1497"/>
      <c r="AH43" s="1498"/>
      <c r="AI43" s="1498"/>
      <c r="AJ43" s="524"/>
      <c r="AK43" s="717" t="str">
        <f t="shared" si="9"/>
        <v>-</v>
      </c>
      <c r="AS43" s="719">
        <f t="shared" si="12"/>
        <v>42</v>
      </c>
      <c r="AT43" s="719" t="str">
        <f t="shared" si="13"/>
        <v/>
      </c>
      <c r="AU43" s="719" t="str">
        <f t="shared" si="14"/>
        <v/>
      </c>
      <c r="AV43" s="719" t="str">
        <f t="shared" si="15"/>
        <v/>
      </c>
      <c r="AW43" s="719" t="str">
        <f t="shared" si="16"/>
        <v/>
      </c>
      <c r="AX43" s="719">
        <f t="shared" si="16"/>
        <v>0</v>
      </c>
      <c r="AY43" s="719" t="str">
        <f t="shared" si="6"/>
        <v/>
      </c>
      <c r="AZ43" s="720" t="str">
        <f t="shared" si="7"/>
        <v/>
      </c>
    </row>
    <row r="44" spans="1:52" s="502" customFormat="1" ht="30" customHeight="1">
      <c r="A44" s="542">
        <f>ROWS(A$11:A44)</f>
        <v>34</v>
      </c>
      <c r="B44" s="1493"/>
      <c r="C44" s="1493"/>
      <c r="D44" s="1493"/>
      <c r="E44" s="543"/>
      <c r="F44" s="543"/>
      <c r="G44" s="707"/>
      <c r="H44" s="707"/>
      <c r="I44" s="702"/>
      <c r="J44" s="703"/>
      <c r="K44" s="537"/>
      <c r="L44" s="1509"/>
      <c r="M44" s="1509"/>
      <c r="N44" s="1511"/>
      <c r="O44" s="534"/>
      <c r="P44" s="534"/>
      <c r="Q44" s="534"/>
      <c r="R44" s="1514"/>
      <c r="S44" s="1496"/>
      <c r="T44" s="541"/>
      <c r="U44" s="535">
        <f t="shared" si="8"/>
        <v>0</v>
      </c>
      <c r="V44" s="534"/>
      <c r="W44" s="534"/>
      <c r="X44" s="534"/>
      <c r="Y44" s="534"/>
      <c r="Z44" s="534"/>
      <c r="AA44" s="534"/>
      <c r="AB44" s="534"/>
      <c r="AC44" s="540"/>
      <c r="AD44" s="1517"/>
      <c r="AE44" s="539"/>
      <c r="AF44" s="1517"/>
      <c r="AG44" s="1497"/>
      <c r="AH44" s="1498"/>
      <c r="AI44" s="1498"/>
      <c r="AJ44" s="524"/>
      <c r="AK44" s="717" t="str">
        <f t="shared" si="9"/>
        <v>-</v>
      </c>
      <c r="AS44" s="719">
        <f t="shared" si="12"/>
        <v>43</v>
      </c>
      <c r="AT44" s="719" t="str">
        <f t="shared" si="13"/>
        <v/>
      </c>
      <c r="AU44" s="719" t="str">
        <f t="shared" si="14"/>
        <v/>
      </c>
      <c r="AV44" s="719" t="str">
        <f t="shared" si="15"/>
        <v/>
      </c>
      <c r="AW44" s="719" t="str">
        <f t="shared" si="16"/>
        <v/>
      </c>
      <c r="AX44" s="719">
        <f t="shared" si="16"/>
        <v>0</v>
      </c>
      <c r="AY44" s="719" t="str">
        <f t="shared" si="6"/>
        <v/>
      </c>
      <c r="AZ44" s="720" t="str">
        <f t="shared" si="7"/>
        <v/>
      </c>
    </row>
    <row r="45" spans="1:52" s="502" customFormat="1" ht="30" customHeight="1">
      <c r="A45" s="542">
        <f>ROWS(A$11:A45)</f>
        <v>35</v>
      </c>
      <c r="B45" s="1493"/>
      <c r="C45" s="1493"/>
      <c r="D45" s="1493"/>
      <c r="E45" s="543"/>
      <c r="F45" s="543"/>
      <c r="G45" s="707"/>
      <c r="H45" s="707"/>
      <c r="I45" s="702"/>
      <c r="J45" s="703"/>
      <c r="K45" s="537"/>
      <c r="L45" s="1509"/>
      <c r="M45" s="1509"/>
      <c r="N45" s="1511"/>
      <c r="O45" s="534"/>
      <c r="P45" s="534"/>
      <c r="Q45" s="534"/>
      <c r="R45" s="1514"/>
      <c r="S45" s="1496"/>
      <c r="T45" s="541"/>
      <c r="U45" s="535">
        <f t="shared" si="8"/>
        <v>0</v>
      </c>
      <c r="V45" s="534"/>
      <c r="W45" s="534"/>
      <c r="X45" s="534"/>
      <c r="Y45" s="534"/>
      <c r="Z45" s="534"/>
      <c r="AA45" s="534"/>
      <c r="AB45" s="534"/>
      <c r="AC45" s="540"/>
      <c r="AD45" s="1517"/>
      <c r="AE45" s="539"/>
      <c r="AF45" s="1517"/>
      <c r="AG45" s="1497"/>
      <c r="AH45" s="1498"/>
      <c r="AI45" s="1498"/>
      <c r="AJ45" s="524"/>
      <c r="AK45" s="717" t="str">
        <f t="shared" si="9"/>
        <v>-</v>
      </c>
      <c r="AS45" s="719">
        <f t="shared" si="12"/>
        <v>44</v>
      </c>
      <c r="AT45" s="719" t="str">
        <f t="shared" si="13"/>
        <v/>
      </c>
      <c r="AU45" s="719" t="str">
        <f t="shared" si="14"/>
        <v/>
      </c>
      <c r="AV45" s="719" t="str">
        <f t="shared" si="15"/>
        <v/>
      </c>
      <c r="AW45" s="719" t="str">
        <f t="shared" si="16"/>
        <v/>
      </c>
      <c r="AX45" s="719">
        <f t="shared" si="16"/>
        <v>0</v>
      </c>
      <c r="AY45" s="719" t="str">
        <f t="shared" si="6"/>
        <v/>
      </c>
      <c r="AZ45" s="720" t="str">
        <f t="shared" si="7"/>
        <v/>
      </c>
    </row>
    <row r="46" spans="1:52" s="502" customFormat="1" ht="30" customHeight="1">
      <c r="A46" s="542">
        <f>ROWS(A$11:A46)</f>
        <v>36</v>
      </c>
      <c r="B46" s="1493"/>
      <c r="C46" s="1493"/>
      <c r="D46" s="1493"/>
      <c r="E46" s="543"/>
      <c r="F46" s="543"/>
      <c r="G46" s="707"/>
      <c r="H46" s="707"/>
      <c r="I46" s="702"/>
      <c r="J46" s="703"/>
      <c r="K46" s="537"/>
      <c r="L46" s="1509"/>
      <c r="M46" s="1509"/>
      <c r="N46" s="1511"/>
      <c r="O46" s="534"/>
      <c r="P46" s="534"/>
      <c r="Q46" s="534"/>
      <c r="R46" s="1514"/>
      <c r="S46" s="1496"/>
      <c r="T46" s="541"/>
      <c r="U46" s="535">
        <f t="shared" si="8"/>
        <v>0</v>
      </c>
      <c r="V46" s="534"/>
      <c r="W46" s="534"/>
      <c r="X46" s="534"/>
      <c r="Y46" s="534"/>
      <c r="Z46" s="534"/>
      <c r="AA46" s="534"/>
      <c r="AB46" s="534"/>
      <c r="AC46" s="540"/>
      <c r="AD46" s="1517"/>
      <c r="AE46" s="539"/>
      <c r="AF46" s="1517"/>
      <c r="AG46" s="1497"/>
      <c r="AH46" s="1498"/>
      <c r="AI46" s="1498"/>
      <c r="AJ46" s="524"/>
      <c r="AK46" s="717" t="str">
        <f t="shared" si="9"/>
        <v>-</v>
      </c>
      <c r="AS46" s="719">
        <f t="shared" si="12"/>
        <v>45</v>
      </c>
      <c r="AT46" s="719" t="str">
        <f t="shared" si="13"/>
        <v/>
      </c>
      <c r="AU46" s="719" t="str">
        <f t="shared" si="14"/>
        <v/>
      </c>
      <c r="AV46" s="719" t="str">
        <f t="shared" si="15"/>
        <v/>
      </c>
      <c r="AW46" s="719" t="str">
        <f t="shared" si="16"/>
        <v/>
      </c>
      <c r="AX46" s="719">
        <f t="shared" si="16"/>
        <v>0</v>
      </c>
      <c r="AY46" s="719" t="str">
        <f t="shared" si="6"/>
        <v/>
      </c>
      <c r="AZ46" s="720" t="str">
        <f t="shared" si="7"/>
        <v/>
      </c>
    </row>
    <row r="47" spans="1:52" s="502" customFormat="1" ht="30" customHeight="1">
      <c r="A47" s="542">
        <f>ROWS(A$11:A47)</f>
        <v>37</v>
      </c>
      <c r="B47" s="1493"/>
      <c r="C47" s="1493"/>
      <c r="D47" s="1493"/>
      <c r="E47" s="543"/>
      <c r="F47" s="543"/>
      <c r="G47" s="707"/>
      <c r="H47" s="707"/>
      <c r="I47" s="702"/>
      <c r="J47" s="703"/>
      <c r="K47" s="537"/>
      <c r="L47" s="1509"/>
      <c r="M47" s="1509"/>
      <c r="N47" s="1511"/>
      <c r="O47" s="534"/>
      <c r="P47" s="534"/>
      <c r="Q47" s="534"/>
      <c r="R47" s="1514"/>
      <c r="S47" s="1496"/>
      <c r="T47" s="541"/>
      <c r="U47" s="535">
        <f t="shared" si="8"/>
        <v>0</v>
      </c>
      <c r="V47" s="534"/>
      <c r="W47" s="534"/>
      <c r="X47" s="534"/>
      <c r="Y47" s="534"/>
      <c r="Z47" s="534"/>
      <c r="AA47" s="534"/>
      <c r="AB47" s="534"/>
      <c r="AC47" s="540"/>
      <c r="AD47" s="1517"/>
      <c r="AE47" s="539"/>
      <c r="AF47" s="1517"/>
      <c r="AG47" s="1497"/>
      <c r="AH47" s="1498"/>
      <c r="AI47" s="1498"/>
      <c r="AJ47" s="524"/>
      <c r="AK47" s="717" t="str">
        <f t="shared" si="9"/>
        <v>-</v>
      </c>
      <c r="AS47" s="719">
        <f t="shared" si="12"/>
        <v>46</v>
      </c>
      <c r="AT47" s="719" t="str">
        <f t="shared" si="13"/>
        <v/>
      </c>
      <c r="AU47" s="719" t="str">
        <f t="shared" si="14"/>
        <v/>
      </c>
      <c r="AV47" s="719" t="str">
        <f t="shared" si="15"/>
        <v/>
      </c>
      <c r="AW47" s="719" t="str">
        <f t="shared" si="16"/>
        <v/>
      </c>
      <c r="AX47" s="719">
        <f t="shared" si="16"/>
        <v>0</v>
      </c>
      <c r="AY47" s="719" t="str">
        <f t="shared" si="6"/>
        <v/>
      </c>
      <c r="AZ47" s="720" t="str">
        <f t="shared" si="7"/>
        <v/>
      </c>
    </row>
    <row r="48" spans="1:52" s="502" customFormat="1" ht="30" customHeight="1">
      <c r="A48" s="542">
        <f>ROWS(A$11:A48)</f>
        <v>38</v>
      </c>
      <c r="B48" s="1493"/>
      <c r="C48" s="1493"/>
      <c r="D48" s="1493"/>
      <c r="E48" s="543"/>
      <c r="F48" s="543"/>
      <c r="G48" s="707"/>
      <c r="H48" s="707"/>
      <c r="I48" s="702"/>
      <c r="J48" s="703"/>
      <c r="K48" s="537"/>
      <c r="L48" s="1509"/>
      <c r="M48" s="1509"/>
      <c r="N48" s="1511"/>
      <c r="O48" s="534"/>
      <c r="P48" s="534"/>
      <c r="Q48" s="534"/>
      <c r="R48" s="1514"/>
      <c r="S48" s="1496"/>
      <c r="T48" s="541"/>
      <c r="U48" s="535">
        <f t="shared" si="8"/>
        <v>0</v>
      </c>
      <c r="V48" s="534"/>
      <c r="W48" s="534"/>
      <c r="X48" s="534"/>
      <c r="Y48" s="534"/>
      <c r="Z48" s="534"/>
      <c r="AA48" s="534"/>
      <c r="AB48" s="534"/>
      <c r="AC48" s="540"/>
      <c r="AD48" s="1517"/>
      <c r="AE48" s="539"/>
      <c r="AF48" s="1517"/>
      <c r="AG48" s="1497"/>
      <c r="AH48" s="1498"/>
      <c r="AI48" s="1498"/>
      <c r="AJ48" s="524"/>
      <c r="AK48" s="717" t="str">
        <f t="shared" si="9"/>
        <v>-</v>
      </c>
      <c r="AS48" s="719">
        <f t="shared" si="12"/>
        <v>47</v>
      </c>
      <c r="AT48" s="719" t="str">
        <f t="shared" si="13"/>
        <v/>
      </c>
      <c r="AU48" s="719" t="str">
        <f t="shared" si="14"/>
        <v/>
      </c>
      <c r="AV48" s="719" t="str">
        <f t="shared" si="15"/>
        <v/>
      </c>
      <c r="AW48" s="719" t="str">
        <f t="shared" si="16"/>
        <v/>
      </c>
      <c r="AX48" s="719">
        <f t="shared" si="16"/>
        <v>0</v>
      </c>
      <c r="AY48" s="719" t="str">
        <f t="shared" si="6"/>
        <v/>
      </c>
      <c r="AZ48" s="720" t="str">
        <f t="shared" si="7"/>
        <v/>
      </c>
    </row>
    <row r="49" spans="1:52" s="502" customFormat="1" ht="30" customHeight="1">
      <c r="A49" s="542">
        <f>ROWS(A$11:A49)</f>
        <v>39</v>
      </c>
      <c r="B49" s="1493"/>
      <c r="C49" s="1493"/>
      <c r="D49" s="1493"/>
      <c r="E49" s="543"/>
      <c r="F49" s="543"/>
      <c r="G49" s="707"/>
      <c r="H49" s="707"/>
      <c r="I49" s="702"/>
      <c r="J49" s="703"/>
      <c r="K49" s="537"/>
      <c r="L49" s="1509"/>
      <c r="M49" s="1509"/>
      <c r="N49" s="1511"/>
      <c r="O49" s="534"/>
      <c r="P49" s="534"/>
      <c r="Q49" s="534"/>
      <c r="R49" s="1514"/>
      <c r="S49" s="1496"/>
      <c r="T49" s="541"/>
      <c r="U49" s="535">
        <f t="shared" si="8"/>
        <v>0</v>
      </c>
      <c r="V49" s="534"/>
      <c r="W49" s="534"/>
      <c r="X49" s="534"/>
      <c r="Y49" s="534"/>
      <c r="Z49" s="534"/>
      <c r="AA49" s="534"/>
      <c r="AB49" s="534"/>
      <c r="AC49" s="540"/>
      <c r="AD49" s="1517"/>
      <c r="AE49" s="539"/>
      <c r="AF49" s="1517"/>
      <c r="AG49" s="1497"/>
      <c r="AH49" s="1498"/>
      <c r="AI49" s="1498"/>
      <c r="AJ49" s="524"/>
      <c r="AK49" s="717" t="str">
        <f t="shared" si="9"/>
        <v>-</v>
      </c>
      <c r="AS49" s="719">
        <f t="shared" si="12"/>
        <v>48</v>
      </c>
      <c r="AT49" s="719" t="str">
        <f t="shared" si="13"/>
        <v/>
      </c>
      <c r="AU49" s="719" t="str">
        <f t="shared" si="14"/>
        <v/>
      </c>
      <c r="AV49" s="719" t="str">
        <f t="shared" si="15"/>
        <v/>
      </c>
      <c r="AW49" s="719" t="str">
        <f t="shared" si="16"/>
        <v/>
      </c>
      <c r="AX49" s="719">
        <f t="shared" si="16"/>
        <v>0</v>
      </c>
      <c r="AY49" s="719" t="str">
        <f t="shared" si="6"/>
        <v/>
      </c>
      <c r="AZ49" s="720" t="str">
        <f t="shared" si="7"/>
        <v/>
      </c>
    </row>
    <row r="50" spans="1:52" s="502" customFormat="1" ht="30" customHeight="1">
      <c r="A50" s="542">
        <f>ROWS(A$11:A50)</f>
        <v>40</v>
      </c>
      <c r="B50" s="1493"/>
      <c r="C50" s="1493"/>
      <c r="D50" s="1493"/>
      <c r="E50" s="543"/>
      <c r="F50" s="543"/>
      <c r="G50" s="707"/>
      <c r="H50" s="707"/>
      <c r="I50" s="702"/>
      <c r="J50" s="703"/>
      <c r="K50" s="537"/>
      <c r="L50" s="1509"/>
      <c r="M50" s="1509"/>
      <c r="N50" s="1511"/>
      <c r="O50" s="534"/>
      <c r="P50" s="534"/>
      <c r="Q50" s="534"/>
      <c r="R50" s="1514"/>
      <c r="S50" s="1496"/>
      <c r="T50" s="541"/>
      <c r="U50" s="535">
        <f t="shared" si="8"/>
        <v>0</v>
      </c>
      <c r="V50" s="534"/>
      <c r="W50" s="534"/>
      <c r="X50" s="534"/>
      <c r="Y50" s="534"/>
      <c r="Z50" s="534"/>
      <c r="AA50" s="534"/>
      <c r="AB50" s="534"/>
      <c r="AC50" s="540"/>
      <c r="AD50" s="1517"/>
      <c r="AE50" s="539"/>
      <c r="AF50" s="1517"/>
      <c r="AG50" s="1497"/>
      <c r="AH50" s="1498"/>
      <c r="AI50" s="1498"/>
      <c r="AJ50" s="524"/>
      <c r="AK50" s="717" t="str">
        <f t="shared" si="9"/>
        <v>-</v>
      </c>
      <c r="AS50" s="719">
        <f t="shared" si="12"/>
        <v>49</v>
      </c>
      <c r="AT50" s="719" t="str">
        <f t="shared" si="13"/>
        <v/>
      </c>
      <c r="AU50" s="719" t="str">
        <f t="shared" si="14"/>
        <v/>
      </c>
      <c r="AV50" s="719" t="str">
        <f t="shared" si="15"/>
        <v/>
      </c>
      <c r="AW50" s="719" t="str">
        <f t="shared" si="16"/>
        <v/>
      </c>
      <c r="AX50" s="719">
        <f t="shared" si="16"/>
        <v>0</v>
      </c>
      <c r="AY50" s="719" t="str">
        <f t="shared" si="6"/>
        <v/>
      </c>
      <c r="AZ50" s="720" t="str">
        <f t="shared" si="7"/>
        <v/>
      </c>
    </row>
    <row r="51" spans="1:52" s="502" customFormat="1" ht="30" customHeight="1">
      <c r="A51" s="542">
        <f>ROWS(A$11:A51)</f>
        <v>41</v>
      </c>
      <c r="B51" s="1493"/>
      <c r="C51" s="1493"/>
      <c r="D51" s="1493"/>
      <c r="E51" s="543"/>
      <c r="F51" s="543"/>
      <c r="G51" s="707"/>
      <c r="H51" s="707"/>
      <c r="I51" s="702"/>
      <c r="J51" s="703"/>
      <c r="K51" s="537"/>
      <c r="L51" s="1509"/>
      <c r="M51" s="1509"/>
      <c r="N51" s="1511"/>
      <c r="O51" s="534"/>
      <c r="P51" s="534"/>
      <c r="Q51" s="534"/>
      <c r="R51" s="1514"/>
      <c r="S51" s="1496"/>
      <c r="T51" s="541"/>
      <c r="U51" s="535">
        <f t="shared" si="8"/>
        <v>0</v>
      </c>
      <c r="V51" s="534"/>
      <c r="W51" s="534"/>
      <c r="X51" s="534"/>
      <c r="Y51" s="534"/>
      <c r="Z51" s="534"/>
      <c r="AA51" s="534"/>
      <c r="AB51" s="534"/>
      <c r="AC51" s="540"/>
      <c r="AD51" s="1517"/>
      <c r="AE51" s="539"/>
      <c r="AF51" s="1517"/>
      <c r="AG51" s="1497"/>
      <c r="AH51" s="1498"/>
      <c r="AI51" s="1498"/>
      <c r="AJ51" s="524"/>
      <c r="AK51" s="717" t="str">
        <f t="shared" si="9"/>
        <v>-</v>
      </c>
      <c r="AS51" s="719">
        <f t="shared" si="12"/>
        <v>50</v>
      </c>
      <c r="AT51" s="719" t="str">
        <f t="shared" si="13"/>
        <v/>
      </c>
      <c r="AU51" s="719" t="str">
        <f t="shared" si="14"/>
        <v/>
      </c>
      <c r="AV51" s="719" t="str">
        <f t="shared" si="15"/>
        <v/>
      </c>
      <c r="AW51" s="719" t="str">
        <f t="shared" ref="AW51:AX51" si="17">IF(T60="","",T60)</f>
        <v/>
      </c>
      <c r="AX51" s="719">
        <f t="shared" si="17"/>
        <v>0</v>
      </c>
      <c r="AY51" s="719" t="str">
        <f t="shared" si="6"/>
        <v/>
      </c>
      <c r="AZ51" s="720" t="str">
        <f t="shared" si="7"/>
        <v/>
      </c>
    </row>
    <row r="52" spans="1:52" s="502" customFormat="1" ht="30" customHeight="1">
      <c r="A52" s="542">
        <f>ROWS(A$11:A52)</f>
        <v>42</v>
      </c>
      <c r="B52" s="1493"/>
      <c r="C52" s="1493"/>
      <c r="D52" s="1493"/>
      <c r="E52" s="543"/>
      <c r="F52" s="543"/>
      <c r="G52" s="707"/>
      <c r="H52" s="707"/>
      <c r="I52" s="702"/>
      <c r="J52" s="703"/>
      <c r="K52" s="537"/>
      <c r="L52" s="1509"/>
      <c r="M52" s="1509"/>
      <c r="N52" s="1511"/>
      <c r="O52" s="534"/>
      <c r="P52" s="534"/>
      <c r="Q52" s="534"/>
      <c r="R52" s="1514"/>
      <c r="S52" s="1496"/>
      <c r="T52" s="541"/>
      <c r="U52" s="535">
        <f t="shared" si="8"/>
        <v>0</v>
      </c>
      <c r="V52" s="534"/>
      <c r="W52" s="534"/>
      <c r="X52" s="534"/>
      <c r="Y52" s="534"/>
      <c r="Z52" s="534"/>
      <c r="AA52" s="534"/>
      <c r="AB52" s="534"/>
      <c r="AC52" s="540"/>
      <c r="AD52" s="1517"/>
      <c r="AE52" s="539"/>
      <c r="AF52" s="1517"/>
      <c r="AG52" s="1497"/>
      <c r="AH52" s="1498"/>
      <c r="AI52" s="1498"/>
      <c r="AJ52" s="524"/>
      <c r="AK52" s="717" t="str">
        <f t="shared" si="9"/>
        <v>-</v>
      </c>
    </row>
    <row r="53" spans="1:52" s="502" customFormat="1" ht="30" customHeight="1">
      <c r="A53" s="542">
        <f>ROWS(A$11:A53)</f>
        <v>43</v>
      </c>
      <c r="B53" s="1493"/>
      <c r="C53" s="1493"/>
      <c r="D53" s="1493"/>
      <c r="E53" s="543"/>
      <c r="F53" s="543"/>
      <c r="G53" s="707"/>
      <c r="H53" s="707"/>
      <c r="I53" s="702"/>
      <c r="J53" s="703"/>
      <c r="K53" s="537"/>
      <c r="L53" s="1509"/>
      <c r="M53" s="1509"/>
      <c r="N53" s="1511"/>
      <c r="O53" s="534"/>
      <c r="P53" s="534"/>
      <c r="Q53" s="534"/>
      <c r="R53" s="1514"/>
      <c r="S53" s="1496"/>
      <c r="T53" s="541"/>
      <c r="U53" s="535">
        <f t="shared" si="8"/>
        <v>0</v>
      </c>
      <c r="V53" s="534"/>
      <c r="W53" s="534"/>
      <c r="X53" s="534"/>
      <c r="Y53" s="534"/>
      <c r="Z53" s="534"/>
      <c r="AA53" s="534"/>
      <c r="AB53" s="534"/>
      <c r="AC53" s="540"/>
      <c r="AD53" s="1517"/>
      <c r="AE53" s="539"/>
      <c r="AF53" s="1517"/>
      <c r="AG53" s="1497"/>
      <c r="AH53" s="1498"/>
      <c r="AI53" s="1498"/>
      <c r="AJ53" s="524"/>
      <c r="AK53" s="717" t="str">
        <f t="shared" si="9"/>
        <v>-</v>
      </c>
    </row>
    <row r="54" spans="1:52" s="502" customFormat="1" ht="30" customHeight="1">
      <c r="A54" s="542">
        <f>ROWS(A$11:A54)</f>
        <v>44</v>
      </c>
      <c r="B54" s="1493"/>
      <c r="C54" s="1493"/>
      <c r="D54" s="1493"/>
      <c r="E54" s="543"/>
      <c r="F54" s="543"/>
      <c r="G54" s="707"/>
      <c r="H54" s="707"/>
      <c r="I54" s="702"/>
      <c r="J54" s="703"/>
      <c r="K54" s="537"/>
      <c r="L54" s="1509"/>
      <c r="M54" s="1509"/>
      <c r="N54" s="1511"/>
      <c r="O54" s="534"/>
      <c r="P54" s="534"/>
      <c r="Q54" s="534"/>
      <c r="R54" s="1514"/>
      <c r="S54" s="1496"/>
      <c r="T54" s="541"/>
      <c r="U54" s="535">
        <f t="shared" si="8"/>
        <v>0</v>
      </c>
      <c r="V54" s="534"/>
      <c r="W54" s="534"/>
      <c r="X54" s="534"/>
      <c r="Y54" s="534"/>
      <c r="Z54" s="534"/>
      <c r="AA54" s="534"/>
      <c r="AB54" s="534"/>
      <c r="AC54" s="540"/>
      <c r="AD54" s="1517"/>
      <c r="AE54" s="539"/>
      <c r="AF54" s="1517"/>
      <c r="AG54" s="1497"/>
      <c r="AH54" s="1498"/>
      <c r="AI54" s="1498"/>
      <c r="AJ54" s="524"/>
      <c r="AK54" s="717" t="str">
        <f t="shared" si="9"/>
        <v>-</v>
      </c>
    </row>
    <row r="55" spans="1:52" s="502" customFormat="1" ht="30" customHeight="1">
      <c r="A55" s="542">
        <f>ROWS(A$11:A55)</f>
        <v>45</v>
      </c>
      <c r="B55" s="1493"/>
      <c r="C55" s="1493"/>
      <c r="D55" s="1493"/>
      <c r="E55" s="543"/>
      <c r="F55" s="543"/>
      <c r="G55" s="707"/>
      <c r="H55" s="707"/>
      <c r="I55" s="702"/>
      <c r="J55" s="703"/>
      <c r="K55" s="537"/>
      <c r="L55" s="1509"/>
      <c r="M55" s="1509"/>
      <c r="N55" s="1511"/>
      <c r="O55" s="534"/>
      <c r="P55" s="534"/>
      <c r="Q55" s="534"/>
      <c r="R55" s="1514"/>
      <c r="S55" s="1496"/>
      <c r="T55" s="541"/>
      <c r="U55" s="535">
        <f t="shared" si="8"/>
        <v>0</v>
      </c>
      <c r="V55" s="534"/>
      <c r="W55" s="534"/>
      <c r="X55" s="534"/>
      <c r="Y55" s="534"/>
      <c r="Z55" s="534"/>
      <c r="AA55" s="534"/>
      <c r="AB55" s="534"/>
      <c r="AC55" s="540"/>
      <c r="AD55" s="1517"/>
      <c r="AE55" s="539"/>
      <c r="AF55" s="1517"/>
      <c r="AG55" s="1497"/>
      <c r="AH55" s="1498"/>
      <c r="AI55" s="1498"/>
      <c r="AJ55" s="524"/>
      <c r="AK55" s="717" t="str">
        <f t="shared" si="9"/>
        <v>-</v>
      </c>
    </row>
    <row r="56" spans="1:52" s="502" customFormat="1" ht="30" customHeight="1">
      <c r="A56" s="542">
        <f>ROWS(A$11:A56)</f>
        <v>46</v>
      </c>
      <c r="B56" s="1493"/>
      <c r="C56" s="1493"/>
      <c r="D56" s="1493"/>
      <c r="E56" s="543"/>
      <c r="F56" s="543"/>
      <c r="G56" s="707"/>
      <c r="H56" s="707"/>
      <c r="I56" s="702"/>
      <c r="J56" s="703"/>
      <c r="K56" s="537"/>
      <c r="L56" s="1509"/>
      <c r="M56" s="1509"/>
      <c r="N56" s="1511"/>
      <c r="O56" s="534"/>
      <c r="P56" s="534"/>
      <c r="Q56" s="534"/>
      <c r="R56" s="1514"/>
      <c r="S56" s="1496"/>
      <c r="T56" s="541"/>
      <c r="U56" s="535">
        <f t="shared" si="8"/>
        <v>0</v>
      </c>
      <c r="V56" s="534"/>
      <c r="W56" s="534"/>
      <c r="X56" s="534"/>
      <c r="Y56" s="534"/>
      <c r="Z56" s="534"/>
      <c r="AA56" s="534"/>
      <c r="AB56" s="534"/>
      <c r="AC56" s="540"/>
      <c r="AD56" s="1517"/>
      <c r="AE56" s="539"/>
      <c r="AF56" s="1517"/>
      <c r="AG56" s="1497"/>
      <c r="AH56" s="1498"/>
      <c r="AI56" s="1498"/>
      <c r="AJ56" s="524"/>
      <c r="AK56" s="717" t="str">
        <f t="shared" si="9"/>
        <v>-</v>
      </c>
    </row>
    <row r="57" spans="1:52" s="502" customFormat="1" ht="30" customHeight="1">
      <c r="A57" s="542">
        <f>ROWS(A$11:A57)</f>
        <v>47</v>
      </c>
      <c r="B57" s="1493"/>
      <c r="C57" s="1493"/>
      <c r="D57" s="1493"/>
      <c r="E57" s="543"/>
      <c r="F57" s="543"/>
      <c r="G57" s="707"/>
      <c r="H57" s="707"/>
      <c r="I57" s="702"/>
      <c r="J57" s="703"/>
      <c r="K57" s="537"/>
      <c r="L57" s="1509"/>
      <c r="M57" s="1509"/>
      <c r="N57" s="1511"/>
      <c r="O57" s="534"/>
      <c r="P57" s="534"/>
      <c r="Q57" s="534"/>
      <c r="R57" s="1514"/>
      <c r="S57" s="1496"/>
      <c r="T57" s="541"/>
      <c r="U57" s="535">
        <f t="shared" si="8"/>
        <v>0</v>
      </c>
      <c r="V57" s="534"/>
      <c r="W57" s="534"/>
      <c r="X57" s="534"/>
      <c r="Y57" s="534"/>
      <c r="Z57" s="534"/>
      <c r="AA57" s="534"/>
      <c r="AB57" s="534"/>
      <c r="AC57" s="540"/>
      <c r="AD57" s="1517"/>
      <c r="AE57" s="539"/>
      <c r="AF57" s="1517"/>
      <c r="AG57" s="1497"/>
      <c r="AH57" s="1498"/>
      <c r="AI57" s="1498"/>
      <c r="AJ57" s="524"/>
      <c r="AK57" s="717" t="str">
        <f t="shared" si="9"/>
        <v>-</v>
      </c>
    </row>
    <row r="58" spans="1:52" s="502" customFormat="1" ht="30" customHeight="1">
      <c r="A58" s="542">
        <f>ROWS(A$11:A58)</f>
        <v>48</v>
      </c>
      <c r="B58" s="1493"/>
      <c r="C58" s="1493"/>
      <c r="D58" s="1493"/>
      <c r="E58" s="543"/>
      <c r="F58" s="543"/>
      <c r="G58" s="707"/>
      <c r="H58" s="707"/>
      <c r="I58" s="702"/>
      <c r="J58" s="703"/>
      <c r="K58" s="537"/>
      <c r="L58" s="1509"/>
      <c r="M58" s="1509"/>
      <c r="N58" s="1511"/>
      <c r="O58" s="534"/>
      <c r="P58" s="534"/>
      <c r="Q58" s="534"/>
      <c r="R58" s="1514"/>
      <c r="S58" s="1496"/>
      <c r="T58" s="541"/>
      <c r="U58" s="535">
        <f t="shared" si="8"/>
        <v>0</v>
      </c>
      <c r="V58" s="534"/>
      <c r="W58" s="534"/>
      <c r="X58" s="534"/>
      <c r="Y58" s="534"/>
      <c r="Z58" s="534"/>
      <c r="AA58" s="534"/>
      <c r="AB58" s="534"/>
      <c r="AC58" s="540"/>
      <c r="AD58" s="1517"/>
      <c r="AE58" s="539"/>
      <c r="AF58" s="1517"/>
      <c r="AG58" s="1497"/>
      <c r="AH58" s="1498"/>
      <c r="AI58" s="1498"/>
      <c r="AJ58" s="524"/>
      <c r="AK58" s="717" t="str">
        <f t="shared" si="9"/>
        <v>-</v>
      </c>
    </row>
    <row r="59" spans="1:52" s="502" customFormat="1" ht="30" customHeight="1">
      <c r="A59" s="542">
        <f>ROWS(A$11:A59)</f>
        <v>49</v>
      </c>
      <c r="B59" s="1493"/>
      <c r="C59" s="1493"/>
      <c r="D59" s="1493"/>
      <c r="E59" s="543"/>
      <c r="F59" s="543"/>
      <c r="G59" s="707"/>
      <c r="H59" s="707"/>
      <c r="I59" s="702"/>
      <c r="J59" s="703"/>
      <c r="K59" s="537"/>
      <c r="L59" s="1509"/>
      <c r="M59" s="1509"/>
      <c r="N59" s="1511"/>
      <c r="O59" s="534"/>
      <c r="P59" s="534"/>
      <c r="Q59" s="534"/>
      <c r="R59" s="1514"/>
      <c r="S59" s="1496"/>
      <c r="T59" s="541"/>
      <c r="U59" s="535">
        <f t="shared" si="8"/>
        <v>0</v>
      </c>
      <c r="V59" s="534"/>
      <c r="W59" s="534"/>
      <c r="X59" s="534"/>
      <c r="Y59" s="534"/>
      <c r="Z59" s="534"/>
      <c r="AA59" s="534"/>
      <c r="AB59" s="534"/>
      <c r="AC59" s="540"/>
      <c r="AD59" s="1517"/>
      <c r="AE59" s="539"/>
      <c r="AF59" s="1517"/>
      <c r="AG59" s="1497"/>
      <c r="AH59" s="1498"/>
      <c r="AI59" s="1498"/>
      <c r="AJ59" s="524"/>
      <c r="AK59" s="717" t="str">
        <f t="shared" si="9"/>
        <v>-</v>
      </c>
    </row>
    <row r="60" spans="1:52" s="502" customFormat="1" ht="30" customHeight="1" thickBot="1">
      <c r="A60" s="538">
        <f>ROWS(A$11:A60)</f>
        <v>50</v>
      </c>
      <c r="B60" s="1530"/>
      <c r="C60" s="1530"/>
      <c r="D60" s="1530"/>
      <c r="E60" s="543"/>
      <c r="F60" s="714"/>
      <c r="G60" s="708"/>
      <c r="H60" s="708"/>
      <c r="I60" s="709"/>
      <c r="J60" s="710"/>
      <c r="K60" s="537"/>
      <c r="L60" s="1509"/>
      <c r="M60" s="1509"/>
      <c r="N60" s="1512"/>
      <c r="O60" s="534"/>
      <c r="P60" s="534"/>
      <c r="Q60" s="534"/>
      <c r="R60" s="1515"/>
      <c r="S60" s="1496"/>
      <c r="T60" s="536"/>
      <c r="U60" s="535">
        <f t="shared" si="8"/>
        <v>0</v>
      </c>
      <c r="V60" s="533"/>
      <c r="W60" s="533"/>
      <c r="X60" s="533"/>
      <c r="Y60" s="533"/>
      <c r="Z60" s="534"/>
      <c r="AA60" s="533"/>
      <c r="AB60" s="534"/>
      <c r="AC60" s="532"/>
      <c r="AD60" s="1518"/>
      <c r="AE60" s="531"/>
      <c r="AF60" s="1518"/>
      <c r="AG60" s="1497"/>
      <c r="AH60" s="1498"/>
      <c r="AI60" s="1498"/>
      <c r="AJ60" s="524"/>
      <c r="AK60" s="717" t="str">
        <f t="shared" si="9"/>
        <v>-</v>
      </c>
    </row>
    <row r="61" spans="1:52" s="502" customFormat="1" ht="36.75" customHeight="1" thickBot="1">
      <c r="A61" s="530"/>
      <c r="B61" s="1528" t="s">
        <v>501</v>
      </c>
      <c r="C61" s="1529"/>
      <c r="D61" s="1529"/>
      <c r="E61" s="1529"/>
      <c r="F61" s="1529"/>
      <c r="G61" s="1529"/>
      <c r="H61" s="1529"/>
      <c r="I61" s="1529"/>
      <c r="J61" s="1529"/>
      <c r="K61" s="529">
        <f>SUM(K11:K60)</f>
        <v>0</v>
      </c>
      <c r="L61" s="721"/>
      <c r="M61" s="721"/>
      <c r="N61" s="722"/>
      <c r="O61" s="527">
        <f>SUM(O11:O60)</f>
        <v>0</v>
      </c>
      <c r="P61" s="527">
        <f>SUM(P11:P60)</f>
        <v>0</v>
      </c>
      <c r="Q61" s="527">
        <f>SUM(Q11:Q60)</f>
        <v>0</v>
      </c>
      <c r="R61" s="527">
        <f>K61-(L61-M61)-N61-O61-P61+Q61</f>
        <v>0</v>
      </c>
      <c r="S61" s="723"/>
      <c r="T61" s="529">
        <f>ROUNDDOWN(SUM(T11:T60),-3)</f>
        <v>0</v>
      </c>
      <c r="U61" s="527">
        <f t="shared" si="8"/>
        <v>0</v>
      </c>
      <c r="V61" s="527">
        <f>SUM(V11:V60)</f>
        <v>0</v>
      </c>
      <c r="W61" s="527">
        <f>SUM(W11:W60)</f>
        <v>0</v>
      </c>
      <c r="X61" s="527">
        <f>SUM(X11:X60)</f>
        <v>0</v>
      </c>
      <c r="Y61" s="527">
        <f>SUM(Y11:Y60)</f>
        <v>0</v>
      </c>
      <c r="Z61" s="528"/>
      <c r="AA61" s="528"/>
      <c r="AB61" s="527">
        <f>SUM(AB11:AB60)</f>
        <v>0</v>
      </c>
      <c r="AC61" s="527">
        <f>SUM(AC11:AC60)</f>
        <v>0</v>
      </c>
      <c r="AD61" s="723"/>
      <c r="AE61" s="526">
        <f>SUM(AE11:AE60)</f>
        <v>0</v>
      </c>
      <c r="AF61" s="525">
        <f>T61-U61-Y61-AB61-AC61-AD61-AE61</f>
        <v>0</v>
      </c>
      <c r="AG61" s="1521"/>
      <c r="AH61" s="1522"/>
      <c r="AI61" s="1522"/>
      <c r="AJ61" s="524"/>
    </row>
    <row r="62" spans="1:52" ht="12.75" thickBot="1">
      <c r="Q62" s="523"/>
    </row>
    <row r="63" spans="1:52" s="502" customFormat="1" ht="69.75" customHeight="1" thickBot="1">
      <c r="B63" s="515"/>
      <c r="C63" s="515"/>
      <c r="D63" s="515"/>
      <c r="E63" s="515"/>
      <c r="F63" s="515"/>
      <c r="G63" s="515"/>
      <c r="H63" s="515"/>
      <c r="I63" s="515"/>
      <c r="J63" s="515"/>
      <c r="K63" s="515"/>
      <c r="L63" s="515"/>
      <c r="M63" s="515"/>
      <c r="N63" s="515"/>
      <c r="O63" s="515"/>
      <c r="P63" s="515"/>
      <c r="Q63" s="515"/>
      <c r="R63" s="515"/>
      <c r="S63" s="515"/>
      <c r="T63" s="1523" t="s">
        <v>500</v>
      </c>
      <c r="U63" s="1524"/>
      <c r="V63" s="1524"/>
      <c r="W63" s="1524"/>
      <c r="X63" s="1525"/>
      <c r="Y63" s="522" t="e">
        <f>(V61+W61+Y61)/(U61+Y61)</f>
        <v>#DIV/0!</v>
      </c>
      <c r="Z63" s="521" t="str">
        <f>IFERROR(IF(Y63&gt;=1/2,"○","×"),"")</f>
        <v/>
      </c>
      <c r="AA63" s="515"/>
      <c r="AB63" s="515"/>
      <c r="AC63" s="1523" t="s">
        <v>499</v>
      </c>
      <c r="AD63" s="1524"/>
      <c r="AE63" s="1525"/>
      <c r="AF63" s="520" t="str">
        <f>IFERROR(IF(AF61&gt;=R61,"○","×"),"")</f>
        <v>○</v>
      </c>
      <c r="AG63" s="515"/>
      <c r="AH63" s="515"/>
      <c r="AI63" s="519"/>
      <c r="AJ63" s="516"/>
      <c r="AK63" s="518"/>
      <c r="AL63" s="518"/>
      <c r="AM63" s="518"/>
      <c r="AN63" s="518"/>
      <c r="AO63" s="515"/>
    </row>
    <row r="64" spans="1:52" s="502" customFormat="1" ht="24" customHeight="1">
      <c r="B64" s="515"/>
      <c r="C64" s="515"/>
      <c r="D64" s="515"/>
      <c r="E64" s="515"/>
      <c r="F64" s="515"/>
      <c r="G64" s="515"/>
      <c r="H64" s="515"/>
      <c r="I64" s="515"/>
      <c r="J64" s="515"/>
      <c r="K64" s="517"/>
      <c r="L64" s="517"/>
      <c r="M64" s="517"/>
      <c r="N64" s="515"/>
      <c r="O64" s="515"/>
      <c r="P64" s="515"/>
      <c r="Q64" s="515"/>
      <c r="R64" s="515"/>
      <c r="S64" s="515"/>
      <c r="T64" s="515"/>
      <c r="U64" s="515"/>
      <c r="V64" s="515"/>
      <c r="W64" s="515"/>
      <c r="X64" s="515"/>
      <c r="Y64" s="515"/>
      <c r="Z64" s="515"/>
      <c r="AA64" s="515"/>
      <c r="AB64" s="515"/>
      <c r="AC64" s="515"/>
      <c r="AD64" s="516"/>
      <c r="AE64" s="516"/>
      <c r="AF64" s="515"/>
    </row>
    <row r="65" spans="1:44" s="505" customFormat="1" ht="19.5" customHeight="1">
      <c r="A65" s="1526" t="s">
        <v>498</v>
      </c>
      <c r="B65" s="1526"/>
      <c r="C65" s="1526"/>
      <c r="D65" s="1526"/>
      <c r="E65" s="1526"/>
      <c r="F65" s="511"/>
      <c r="G65" s="511"/>
      <c r="H65" s="511"/>
      <c r="I65" s="511"/>
      <c r="J65" s="511"/>
      <c r="K65" s="511"/>
      <c r="L65" s="511"/>
      <c r="M65" s="511"/>
      <c r="N65" s="511"/>
      <c r="O65" s="511"/>
      <c r="P65" s="511"/>
      <c r="Q65" s="515"/>
      <c r="R65" s="511"/>
      <c r="S65" s="511"/>
      <c r="T65" s="511"/>
      <c r="U65" s="511"/>
      <c r="V65" s="511"/>
      <c r="W65" s="511"/>
      <c r="X65" s="511"/>
      <c r="Y65" s="511"/>
      <c r="Z65" s="511"/>
      <c r="AA65" s="511"/>
      <c r="AB65" s="511"/>
      <c r="AC65" s="511"/>
      <c r="AD65" s="511"/>
      <c r="AE65" s="511"/>
      <c r="AF65" s="511"/>
      <c r="AG65" s="511"/>
      <c r="AH65" s="511"/>
      <c r="AI65" s="511"/>
      <c r="AJ65" s="511"/>
      <c r="AK65" s="511"/>
      <c r="AL65" s="511"/>
      <c r="AM65" s="511"/>
      <c r="AN65" s="511"/>
      <c r="AO65" s="510"/>
      <c r="AP65" s="510"/>
      <c r="AQ65" s="510"/>
      <c r="AR65" s="509"/>
    </row>
    <row r="66" spans="1:44" s="505" customFormat="1" ht="19.899999999999999" customHeight="1">
      <c r="A66" s="1526" t="s">
        <v>497</v>
      </c>
      <c r="B66" s="1526"/>
      <c r="C66" s="1526"/>
      <c r="D66" s="1526"/>
      <c r="E66" s="1526"/>
      <c r="F66" s="1526"/>
      <c r="G66" s="1526"/>
      <c r="H66" s="1526"/>
      <c r="I66" s="1526"/>
      <c r="J66" s="1526"/>
      <c r="K66" s="1526"/>
      <c r="L66" s="1526"/>
      <c r="M66" s="1526"/>
      <c r="N66" s="1526"/>
      <c r="O66" s="1526"/>
      <c r="P66" s="1526"/>
      <c r="Q66" s="1526"/>
      <c r="R66" s="1526"/>
      <c r="S66" s="1526"/>
      <c r="T66" s="1526"/>
      <c r="U66" s="1526"/>
      <c r="V66" s="1526"/>
      <c r="W66" s="1526"/>
      <c r="X66" s="1526"/>
      <c r="Y66" s="1526"/>
      <c r="Z66" s="1526"/>
      <c r="AA66" s="1526"/>
      <c r="AB66" s="823"/>
      <c r="AC66" s="513"/>
      <c r="AD66" s="513"/>
      <c r="AE66" s="513"/>
      <c r="AF66" s="514"/>
      <c r="AG66" s="514"/>
      <c r="AH66" s="514"/>
      <c r="AI66" s="514"/>
      <c r="AJ66" s="513"/>
      <c r="AK66" s="514"/>
      <c r="AL66" s="514"/>
      <c r="AM66" s="514"/>
      <c r="AN66" s="514"/>
      <c r="AO66" s="510"/>
      <c r="AP66" s="510"/>
      <c r="AQ66" s="510"/>
      <c r="AR66" s="509"/>
    </row>
    <row r="67" spans="1:44" s="505" customFormat="1" ht="19.899999999999999" customHeight="1">
      <c r="A67" s="1526" t="s">
        <v>496</v>
      </c>
      <c r="B67" s="1526"/>
      <c r="C67" s="1526"/>
      <c r="D67" s="1526"/>
      <c r="E67" s="1526"/>
      <c r="F67" s="1526"/>
      <c r="G67" s="1526"/>
      <c r="H67" s="1526"/>
      <c r="I67" s="1526"/>
      <c r="J67" s="1526"/>
      <c r="K67" s="1526"/>
      <c r="L67" s="1526"/>
      <c r="M67" s="1526"/>
      <c r="N67" s="1526"/>
      <c r="O67" s="1526"/>
      <c r="P67" s="1526"/>
      <c r="Q67" s="1526"/>
      <c r="R67" s="1526"/>
      <c r="S67" s="1526"/>
      <c r="T67" s="1526"/>
      <c r="U67" s="1526"/>
      <c r="V67" s="1526"/>
      <c r="W67" s="1526"/>
      <c r="X67" s="1526"/>
      <c r="Y67" s="1526"/>
      <c r="Z67" s="1526"/>
      <c r="AA67" s="1526"/>
      <c r="AB67" s="823"/>
      <c r="AC67" s="513"/>
      <c r="AD67" s="513"/>
      <c r="AE67" s="513"/>
      <c r="AF67" s="511"/>
      <c r="AG67" s="511"/>
      <c r="AH67" s="511"/>
      <c r="AI67" s="511"/>
      <c r="AJ67" s="513"/>
      <c r="AK67" s="511"/>
      <c r="AL67" s="511"/>
      <c r="AM67" s="511"/>
      <c r="AN67" s="511"/>
      <c r="AO67" s="510"/>
      <c r="AP67" s="510"/>
      <c r="AQ67" s="510"/>
      <c r="AR67" s="509"/>
    </row>
    <row r="68" spans="1:44" s="505" customFormat="1" ht="19.899999999999999" customHeight="1">
      <c r="A68" s="506" t="s">
        <v>495</v>
      </c>
      <c r="B68" s="1527" t="s">
        <v>494</v>
      </c>
      <c r="C68" s="1527"/>
      <c r="D68" s="1527"/>
      <c r="E68" s="1527"/>
      <c r="F68" s="1527"/>
      <c r="G68" s="1527"/>
      <c r="H68" s="1527"/>
      <c r="I68" s="1527"/>
      <c r="J68" s="1527"/>
      <c r="K68" s="1527"/>
      <c r="L68" s="1527"/>
      <c r="M68" s="1527"/>
      <c r="N68" s="1527"/>
      <c r="O68" s="1527"/>
      <c r="P68" s="1527"/>
      <c r="Q68" s="1527"/>
      <c r="R68" s="1527"/>
      <c r="S68" s="1527"/>
      <c r="T68" s="1527"/>
      <c r="U68" s="1527"/>
      <c r="V68" s="1527"/>
      <c r="W68" s="1527"/>
      <c r="X68" s="1527"/>
      <c r="Y68" s="1527"/>
      <c r="Z68" s="1527"/>
      <c r="AA68" s="1527"/>
      <c r="AB68" s="824"/>
      <c r="AC68" s="512"/>
      <c r="AD68" s="512"/>
      <c r="AE68" s="512"/>
      <c r="AF68" s="511"/>
      <c r="AG68" s="511"/>
      <c r="AH68" s="511"/>
      <c r="AI68" s="511"/>
      <c r="AJ68" s="512"/>
      <c r="AK68" s="511"/>
      <c r="AL68" s="511"/>
      <c r="AM68" s="511"/>
      <c r="AN68" s="511"/>
      <c r="AO68" s="510"/>
      <c r="AP68" s="510"/>
      <c r="AQ68" s="510"/>
      <c r="AR68" s="509"/>
    </row>
    <row r="69" spans="1:44" s="507" customFormat="1" ht="19.899999999999999" customHeight="1">
      <c r="A69" s="506" t="s">
        <v>493</v>
      </c>
      <c r="B69" s="1519" t="s">
        <v>492</v>
      </c>
      <c r="C69" s="1519"/>
      <c r="D69" s="1519"/>
      <c r="E69" s="1519"/>
      <c r="F69" s="1519"/>
      <c r="G69" s="1519"/>
      <c r="H69" s="1519"/>
      <c r="I69" s="1519"/>
      <c r="J69" s="1519"/>
      <c r="K69" s="1519"/>
      <c r="L69" s="1519"/>
      <c r="M69" s="1519"/>
      <c r="N69" s="1519"/>
      <c r="O69" s="1519"/>
      <c r="P69" s="1519"/>
      <c r="Q69" s="1519"/>
      <c r="R69" s="1519"/>
      <c r="S69" s="1519"/>
      <c r="T69" s="1519"/>
      <c r="U69" s="1519"/>
      <c r="V69" s="1519"/>
      <c r="W69" s="1519"/>
      <c r="X69" s="1519"/>
      <c r="Y69" s="1519"/>
      <c r="Z69" s="1519"/>
      <c r="AA69" s="1519"/>
      <c r="AB69" s="821"/>
      <c r="AC69" s="508"/>
      <c r="AD69" s="508"/>
      <c r="AE69" s="508"/>
      <c r="AJ69" s="508"/>
    </row>
    <row r="70" spans="1:44" s="507" customFormat="1" ht="19.899999999999999" customHeight="1">
      <c r="A70" s="506"/>
      <c r="B70" s="1519" t="s">
        <v>491</v>
      </c>
      <c r="C70" s="1519"/>
      <c r="D70" s="1519"/>
      <c r="E70" s="1519"/>
      <c r="F70" s="1519"/>
      <c r="G70" s="1519"/>
      <c r="H70" s="1519"/>
      <c r="I70" s="1519"/>
      <c r="J70" s="1519"/>
      <c r="K70" s="1519"/>
      <c r="L70" s="1519"/>
      <c r="M70" s="1519"/>
      <c r="N70" s="1519"/>
      <c r="O70" s="1519"/>
      <c r="P70" s="1519"/>
      <c r="Q70" s="1519"/>
      <c r="R70" s="1519"/>
      <c r="S70" s="1519"/>
      <c r="T70" s="1519"/>
      <c r="U70" s="1519"/>
      <c r="V70" s="1519"/>
      <c r="W70" s="1519"/>
      <c r="X70" s="1519"/>
      <c r="Y70" s="1519"/>
      <c r="Z70" s="1519"/>
      <c r="AA70" s="1519"/>
      <c r="AB70" s="821"/>
      <c r="AC70" s="508"/>
      <c r="AD70" s="508"/>
      <c r="AE70" s="508"/>
      <c r="AJ70" s="508"/>
      <c r="AO70" s="508"/>
      <c r="AP70" s="508"/>
      <c r="AQ70" s="508"/>
      <c r="AR70" s="508"/>
    </row>
    <row r="71" spans="1:44" s="503" customFormat="1" ht="19.899999999999999" customHeight="1">
      <c r="A71" s="506" t="s">
        <v>490</v>
      </c>
      <c r="B71" s="1520" t="s">
        <v>489</v>
      </c>
      <c r="C71" s="1520"/>
      <c r="D71" s="1520"/>
      <c r="E71" s="1520"/>
      <c r="F71" s="1520"/>
      <c r="G71" s="1520"/>
      <c r="H71" s="1520"/>
      <c r="I71" s="1520"/>
      <c r="J71" s="1520"/>
      <c r="K71" s="1520"/>
      <c r="L71" s="1520"/>
      <c r="M71" s="1520"/>
      <c r="N71" s="1520"/>
      <c r="O71" s="1520"/>
      <c r="P71" s="1520"/>
      <c r="Q71" s="1520"/>
      <c r="R71" s="1520"/>
      <c r="S71" s="1520"/>
      <c r="T71" s="1520"/>
      <c r="U71" s="1520"/>
      <c r="V71" s="1520"/>
      <c r="W71" s="1520"/>
      <c r="X71" s="1520"/>
      <c r="Y71" s="1520"/>
      <c r="Z71" s="1520"/>
      <c r="AA71" s="1520"/>
      <c r="AB71" s="822"/>
      <c r="AC71" s="506"/>
      <c r="AD71" s="506"/>
      <c r="AE71" s="506"/>
      <c r="AJ71" s="506"/>
    </row>
    <row r="72" spans="1:44" s="505" customFormat="1" ht="19.899999999999999" customHeight="1">
      <c r="A72" s="506"/>
      <c r="B72" s="1520" t="s">
        <v>488</v>
      </c>
      <c r="C72" s="1520"/>
      <c r="D72" s="1520"/>
      <c r="E72" s="1520"/>
      <c r="F72" s="1520"/>
      <c r="G72" s="1520"/>
      <c r="H72" s="1520"/>
      <c r="I72" s="1520"/>
      <c r="J72" s="1520"/>
      <c r="K72" s="1520"/>
      <c r="L72" s="1520"/>
      <c r="M72" s="1520"/>
      <c r="N72" s="1520"/>
      <c r="O72" s="1520"/>
      <c r="P72" s="1520"/>
      <c r="Q72" s="1520"/>
      <c r="R72" s="1520"/>
      <c r="S72" s="1520"/>
      <c r="T72" s="1520"/>
      <c r="U72" s="1520"/>
      <c r="V72" s="1520"/>
      <c r="W72" s="1520"/>
      <c r="X72" s="1520"/>
      <c r="Y72" s="1520"/>
      <c r="Z72" s="1520"/>
      <c r="AA72" s="1520"/>
      <c r="AB72" s="822"/>
      <c r="AC72" s="506"/>
      <c r="AD72" s="506"/>
      <c r="AE72" s="506"/>
      <c r="AF72" s="503"/>
      <c r="AG72" s="503"/>
      <c r="AH72" s="503"/>
      <c r="AI72" s="503"/>
      <c r="AJ72" s="506"/>
      <c r="AK72" s="503"/>
      <c r="AL72" s="503"/>
      <c r="AM72" s="503"/>
      <c r="AN72" s="503"/>
      <c r="AO72" s="503"/>
      <c r="AP72" s="503"/>
      <c r="AQ72" s="503"/>
      <c r="AR72" s="503"/>
    </row>
    <row r="73" spans="1:44" s="505" customFormat="1" ht="19.899999999999999" customHeight="1">
      <c r="A73" s="504" t="s">
        <v>487</v>
      </c>
      <c r="B73" s="504"/>
      <c r="C73" s="503"/>
      <c r="D73" s="503"/>
      <c r="E73" s="503"/>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503"/>
      <c r="AI73" s="503"/>
      <c r="AJ73" s="503"/>
      <c r="AK73" s="503"/>
      <c r="AL73" s="503"/>
      <c r="AM73" s="503"/>
      <c r="AN73" s="503"/>
      <c r="AO73" s="503"/>
      <c r="AP73" s="503"/>
      <c r="AQ73" s="503"/>
      <c r="AR73" s="503"/>
    </row>
    <row r="74" spans="1:44" s="502" customFormat="1" ht="19.899999999999999" customHeight="1">
      <c r="A74" s="504"/>
      <c r="B74" s="504"/>
      <c r="C74" s="501"/>
      <c r="D74" s="501"/>
      <c r="E74" s="501"/>
      <c r="F74" s="501"/>
      <c r="G74" s="501"/>
      <c r="H74" s="501"/>
      <c r="I74" s="501"/>
      <c r="J74" s="501"/>
      <c r="K74" s="501"/>
      <c r="L74" s="501"/>
      <c r="M74" s="501"/>
      <c r="N74" s="501"/>
      <c r="O74" s="501"/>
      <c r="P74" s="501"/>
      <c r="Q74" s="503"/>
      <c r="R74" s="501"/>
      <c r="S74" s="501"/>
      <c r="T74" s="501"/>
      <c r="U74" s="501"/>
      <c r="V74" s="501"/>
      <c r="W74" s="501"/>
      <c r="X74" s="501"/>
      <c r="Y74" s="501"/>
      <c r="Z74" s="501"/>
      <c r="AA74" s="501"/>
      <c r="AB74" s="501"/>
      <c r="AC74" s="501"/>
      <c r="AD74" s="501"/>
      <c r="AE74" s="501"/>
      <c r="AF74" s="501"/>
      <c r="AG74" s="501"/>
      <c r="AH74" s="501"/>
      <c r="AI74" s="501"/>
      <c r="AJ74" s="501"/>
      <c r="AK74" s="501"/>
      <c r="AL74" s="501"/>
      <c r="AM74" s="501"/>
      <c r="AN74" s="501"/>
      <c r="AO74" s="501"/>
      <c r="AP74" s="501"/>
      <c r="AQ74" s="501"/>
      <c r="AR74" s="501"/>
    </row>
    <row r="75" spans="1:44" ht="12" customHeight="1">
      <c r="B75" s="499"/>
      <c r="C75" s="499"/>
      <c r="D75" s="499"/>
      <c r="E75" s="499"/>
      <c r="F75" s="499"/>
      <c r="G75" s="499"/>
      <c r="H75" s="499"/>
      <c r="I75" s="499"/>
      <c r="J75" s="499"/>
      <c r="K75" s="499"/>
      <c r="L75" s="499"/>
      <c r="M75" s="499"/>
      <c r="N75" s="499"/>
      <c r="O75" s="499"/>
      <c r="P75" s="499"/>
      <c r="Q75" s="501"/>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row>
    <row r="76" spans="1:44" ht="12" customHeight="1">
      <c r="B76" s="499"/>
      <c r="C76" s="499"/>
      <c r="D76" s="499"/>
      <c r="E76" s="499"/>
      <c r="F76" s="499"/>
      <c r="G76" s="499"/>
      <c r="H76" s="499"/>
      <c r="I76" s="499"/>
      <c r="J76" s="499"/>
      <c r="K76" s="499"/>
      <c r="L76" s="499"/>
      <c r="M76" s="499"/>
      <c r="N76" s="499"/>
      <c r="O76" s="499"/>
      <c r="P76" s="499"/>
      <c r="Q76" s="499"/>
      <c r="R76" s="499"/>
      <c r="S76" s="499"/>
      <c r="T76" s="499"/>
      <c r="U76" s="499"/>
      <c r="V76" s="499"/>
      <c r="W76" s="499"/>
      <c r="X76" s="499"/>
      <c r="Y76" s="499"/>
      <c r="Z76" s="499"/>
      <c r="AA76" s="499"/>
      <c r="AB76" s="499"/>
      <c r="AC76" s="499"/>
      <c r="AD76" s="499"/>
      <c r="AE76" s="499"/>
      <c r="AF76" s="499"/>
      <c r="AG76" s="499"/>
      <c r="AH76" s="499"/>
      <c r="AI76" s="499"/>
      <c r="AJ76" s="499"/>
      <c r="AK76" s="499"/>
      <c r="AL76" s="499"/>
      <c r="AM76" s="499"/>
      <c r="AN76" s="499"/>
      <c r="AO76" s="499"/>
      <c r="AP76" s="499"/>
      <c r="AQ76" s="499"/>
      <c r="AR76" s="499"/>
    </row>
    <row r="77" spans="1:44" ht="12" customHeight="1">
      <c r="B77" s="499"/>
      <c r="C77" s="499"/>
      <c r="D77" s="499"/>
      <c r="E77" s="499"/>
      <c r="F77" s="499"/>
      <c r="G77" s="499"/>
      <c r="H77" s="499"/>
      <c r="I77" s="499"/>
      <c r="J77" s="499"/>
      <c r="K77" s="499"/>
      <c r="L77" s="499"/>
      <c r="M77" s="499"/>
      <c r="N77" s="499"/>
      <c r="O77" s="499"/>
      <c r="P77" s="499"/>
      <c r="Q77" s="499"/>
      <c r="R77" s="499"/>
      <c r="S77" s="499"/>
      <c r="T77" s="499"/>
      <c r="U77" s="499"/>
      <c r="V77" s="499"/>
      <c r="W77" s="499"/>
      <c r="X77" s="499"/>
      <c r="Y77" s="499"/>
      <c r="Z77" s="499"/>
      <c r="AA77" s="499"/>
      <c r="AB77" s="499"/>
      <c r="AC77" s="499"/>
      <c r="AD77" s="499"/>
      <c r="AE77" s="499"/>
      <c r="AF77" s="499"/>
      <c r="AG77" s="499"/>
      <c r="AH77" s="499"/>
      <c r="AI77" s="499"/>
      <c r="AJ77" s="499"/>
      <c r="AK77" s="499"/>
      <c r="AL77" s="499"/>
      <c r="AM77" s="499"/>
      <c r="AN77" s="499"/>
      <c r="AO77" s="499"/>
      <c r="AP77" s="499"/>
      <c r="AQ77" s="499"/>
      <c r="AR77" s="499"/>
    </row>
    <row r="78" spans="1:44" ht="12" customHeight="1">
      <c r="B78" s="500"/>
      <c r="C78" s="499"/>
      <c r="D78" s="499"/>
      <c r="E78" s="499"/>
      <c r="F78" s="499"/>
      <c r="G78" s="499"/>
      <c r="H78" s="499"/>
      <c r="I78" s="499"/>
      <c r="J78" s="499"/>
      <c r="K78" s="499"/>
      <c r="L78" s="499"/>
      <c r="M78" s="499"/>
      <c r="N78" s="499"/>
      <c r="O78" s="499"/>
      <c r="P78" s="499"/>
      <c r="Q78" s="499"/>
      <c r="R78" s="499"/>
      <c r="S78" s="499"/>
      <c r="T78" s="499"/>
      <c r="U78" s="499"/>
      <c r="V78" s="499"/>
      <c r="W78" s="499"/>
      <c r="X78" s="499"/>
      <c r="Y78" s="499"/>
      <c r="Z78" s="499"/>
      <c r="AA78" s="499"/>
      <c r="AB78" s="499"/>
      <c r="AC78" s="499"/>
      <c r="AD78" s="499"/>
      <c r="AE78" s="499"/>
      <c r="AF78" s="499"/>
      <c r="AG78" s="499"/>
      <c r="AH78" s="499"/>
      <c r="AI78" s="499"/>
      <c r="AJ78" s="499"/>
      <c r="AK78" s="499"/>
      <c r="AL78" s="499"/>
      <c r="AM78" s="499"/>
      <c r="AN78" s="499"/>
      <c r="AO78" s="499"/>
      <c r="AP78" s="499"/>
      <c r="AQ78" s="499"/>
      <c r="AR78" s="499"/>
    </row>
    <row r="79" spans="1:44" ht="18.75">
      <c r="B79" s="498"/>
      <c r="C79" s="498"/>
      <c r="D79" s="498"/>
      <c r="E79" s="498"/>
      <c r="F79" s="498"/>
      <c r="G79" s="498"/>
      <c r="H79" s="498"/>
      <c r="I79" s="498"/>
      <c r="J79" s="498"/>
      <c r="K79" s="498"/>
      <c r="L79" s="498"/>
      <c r="M79" s="498"/>
      <c r="N79" s="498"/>
      <c r="O79" s="498"/>
      <c r="P79" s="498"/>
      <c r="Q79" s="499"/>
      <c r="R79" s="498"/>
      <c r="S79" s="498"/>
      <c r="T79" s="498"/>
      <c r="U79" s="605" t="s">
        <v>603</v>
      </c>
      <c r="V79" s="498"/>
      <c r="W79" s="498"/>
      <c r="X79" s="498"/>
      <c r="Y79" s="498"/>
      <c r="Z79" s="498"/>
      <c r="AA79" s="498"/>
      <c r="AB79" s="498"/>
      <c r="AC79" s="498"/>
      <c r="AD79" s="498"/>
      <c r="AE79" s="498"/>
      <c r="AF79" s="498"/>
      <c r="AG79" s="498"/>
      <c r="AH79" s="498"/>
      <c r="AI79" s="498"/>
      <c r="AJ79" s="498"/>
      <c r="AK79" s="498"/>
      <c r="AL79" s="498"/>
      <c r="AM79" s="498"/>
      <c r="AN79" s="498"/>
      <c r="AO79" s="498"/>
      <c r="AP79" s="498"/>
      <c r="AQ79" s="498"/>
      <c r="AR79" s="498"/>
    </row>
    <row r="80" spans="1:44" ht="24" customHeight="1">
      <c r="F80" s="497" t="s">
        <v>587</v>
      </c>
      <c r="Q80" s="498"/>
      <c r="U80" s="606" t="e">
        <f>様式4!$AZ$17/様式4!$AZ$18*$L$61</f>
        <v>#DIV/0!</v>
      </c>
      <c r="Z80" s="497" t="s">
        <v>607</v>
      </c>
    </row>
    <row r="81" spans="6:26">
      <c r="F81" s="497" t="s">
        <v>588</v>
      </c>
      <c r="Z81" s="497" t="s">
        <v>608</v>
      </c>
    </row>
    <row r="82" spans="6:26">
      <c r="F82" s="497" t="s">
        <v>589</v>
      </c>
      <c r="Z82" s="497" t="s">
        <v>609</v>
      </c>
    </row>
    <row r="83" spans="6:26">
      <c r="F83" s="497" t="s">
        <v>590</v>
      </c>
      <c r="Z83" s="497" t="s">
        <v>610</v>
      </c>
    </row>
    <row r="84" spans="6:26">
      <c r="F84" s="497" t="s">
        <v>591</v>
      </c>
      <c r="Z84" s="497" t="s">
        <v>605</v>
      </c>
    </row>
    <row r="85" spans="6:26">
      <c r="F85" s="497" t="s">
        <v>592</v>
      </c>
      <c r="Z85" s="497" t="s">
        <v>606</v>
      </c>
    </row>
    <row r="86" spans="6:26">
      <c r="F86" s="497" t="s">
        <v>593</v>
      </c>
    </row>
    <row r="87" spans="6:26">
      <c r="F87" s="497" t="s">
        <v>594</v>
      </c>
    </row>
    <row r="88" spans="6:26">
      <c r="F88" s="497" t="s">
        <v>595</v>
      </c>
    </row>
    <row r="89" spans="6:26">
      <c r="F89" s="497" t="s">
        <v>596</v>
      </c>
    </row>
    <row r="90" spans="6:26">
      <c r="F90" s="497" t="s">
        <v>597</v>
      </c>
    </row>
    <row r="91" spans="6:26">
      <c r="F91" s="497" t="s">
        <v>598</v>
      </c>
    </row>
    <row r="92" spans="6:26">
      <c r="F92" s="497" t="s">
        <v>599</v>
      </c>
    </row>
    <row r="93" spans="6:26">
      <c r="F93" s="497" t="s">
        <v>600</v>
      </c>
    </row>
    <row r="94" spans="6:26">
      <c r="F94" s="497" t="s">
        <v>601</v>
      </c>
    </row>
    <row r="95" spans="6:26">
      <c r="F95" s="497" t="s">
        <v>602</v>
      </c>
    </row>
  </sheetData>
  <sheetProtection formatCells="0" insertColumns="0" insertRows="0" selectLockedCells="1"/>
  <mergeCells count="158">
    <mergeCell ref="B33:D33"/>
    <mergeCell ref="AG33:AI33"/>
    <mergeCell ref="B34:D34"/>
    <mergeCell ref="AG34:AI34"/>
    <mergeCell ref="B35:D35"/>
    <mergeCell ref="AG35:AI35"/>
    <mergeCell ref="B28:D28"/>
    <mergeCell ref="AG28:AI28"/>
    <mergeCell ref="B29:D29"/>
    <mergeCell ref="AG29:AI29"/>
    <mergeCell ref="B30:D30"/>
    <mergeCell ref="AG30:AI30"/>
    <mergeCell ref="B31:D31"/>
    <mergeCell ref="AG31:AI31"/>
    <mergeCell ref="B32:D32"/>
    <mergeCell ref="AG32:AI32"/>
    <mergeCell ref="B23:D23"/>
    <mergeCell ref="AG23:AI23"/>
    <mergeCell ref="B24:D24"/>
    <mergeCell ref="AG24:AI24"/>
    <mergeCell ref="B25:D25"/>
    <mergeCell ref="AG25:AI25"/>
    <mergeCell ref="B26:D26"/>
    <mergeCell ref="AG26:AI26"/>
    <mergeCell ref="B27:D27"/>
    <mergeCell ref="AG27:AI27"/>
    <mergeCell ref="B72:AA72"/>
    <mergeCell ref="A65:E65"/>
    <mergeCell ref="A66:AA66"/>
    <mergeCell ref="A67:AA67"/>
    <mergeCell ref="B68:AA68"/>
    <mergeCell ref="B55:D55"/>
    <mergeCell ref="B61:J61"/>
    <mergeCell ref="B60:D60"/>
    <mergeCell ref="AG60:AI60"/>
    <mergeCell ref="AF11:AF60"/>
    <mergeCell ref="AG11:AI11"/>
    <mergeCell ref="B12:D12"/>
    <mergeCell ref="B48:D48"/>
    <mergeCell ref="AG48:AI48"/>
    <mergeCell ref="B49:D49"/>
    <mergeCell ref="AG49:AI49"/>
    <mergeCell ref="B50:D50"/>
    <mergeCell ref="AG50:AI50"/>
    <mergeCell ref="B46:D46"/>
    <mergeCell ref="AG46:AI46"/>
    <mergeCell ref="AG39:AI39"/>
    <mergeCell ref="B40:D40"/>
    <mergeCell ref="AG40:AI40"/>
    <mergeCell ref="B16:D16"/>
    <mergeCell ref="Q8:Q10"/>
    <mergeCell ref="B69:AA69"/>
    <mergeCell ref="B70:AA70"/>
    <mergeCell ref="B71:AA71"/>
    <mergeCell ref="B53:D53"/>
    <mergeCell ref="AG53:AI53"/>
    <mergeCell ref="B54:D54"/>
    <mergeCell ref="AG54:AI54"/>
    <mergeCell ref="AG61:AI61"/>
    <mergeCell ref="T63:X63"/>
    <mergeCell ref="AC63:AE63"/>
    <mergeCell ref="B58:D58"/>
    <mergeCell ref="AG58:AI58"/>
    <mergeCell ref="B59:D59"/>
    <mergeCell ref="B47:D47"/>
    <mergeCell ref="B51:D51"/>
    <mergeCell ref="AG55:AI55"/>
    <mergeCell ref="B56:D56"/>
    <mergeCell ref="AG56:AI56"/>
    <mergeCell ref="B57:D57"/>
    <mergeCell ref="AG57:AI57"/>
    <mergeCell ref="AG51:AI51"/>
    <mergeCell ref="B52:D52"/>
    <mergeCell ref="AG52:AI52"/>
    <mergeCell ref="B41:D41"/>
    <mergeCell ref="AG41:AI41"/>
    <mergeCell ref="B42:D42"/>
    <mergeCell ref="AG42:AI42"/>
    <mergeCell ref="B43:D43"/>
    <mergeCell ref="B39:D39"/>
    <mergeCell ref="AG43:AI43"/>
    <mergeCell ref="B44:D44"/>
    <mergeCell ref="AG44:AI44"/>
    <mergeCell ref="AD11:AD60"/>
    <mergeCell ref="AG45:AI45"/>
    <mergeCell ref="AG16:AI16"/>
    <mergeCell ref="B17:D17"/>
    <mergeCell ref="AG17:AI17"/>
    <mergeCell ref="B18:D18"/>
    <mergeCell ref="AG18:AI18"/>
    <mergeCell ref="B19:D19"/>
    <mergeCell ref="AG19:AI19"/>
    <mergeCell ref="B20:D20"/>
    <mergeCell ref="AG20:AI20"/>
    <mergeCell ref="B21:D21"/>
    <mergeCell ref="AG21:AI21"/>
    <mergeCell ref="B22:D22"/>
    <mergeCell ref="AG22:AI22"/>
    <mergeCell ref="B45:D45"/>
    <mergeCell ref="AG15:AI15"/>
    <mergeCell ref="AG12:AI12"/>
    <mergeCell ref="S11:S60"/>
    <mergeCell ref="AG47:AI47"/>
    <mergeCell ref="AG59:AI59"/>
    <mergeCell ref="T8:T10"/>
    <mergeCell ref="U8:X8"/>
    <mergeCell ref="B13:D13"/>
    <mergeCell ref="AG13:AI13"/>
    <mergeCell ref="B14:D14"/>
    <mergeCell ref="AG14:AI14"/>
    <mergeCell ref="B15:D15"/>
    <mergeCell ref="B11:D11"/>
    <mergeCell ref="L11:L60"/>
    <mergeCell ref="M11:M60"/>
    <mergeCell ref="N11:N60"/>
    <mergeCell ref="R11:R60"/>
    <mergeCell ref="B36:D36"/>
    <mergeCell ref="AG36:AI36"/>
    <mergeCell ref="B37:D37"/>
    <mergeCell ref="AG37:AI37"/>
    <mergeCell ref="B38:D38"/>
    <mergeCell ref="AG38:AI38"/>
    <mergeCell ref="T6:AF6"/>
    <mergeCell ref="Y8:AA8"/>
    <mergeCell ref="AC8:AC10"/>
    <mergeCell ref="AD8:AD10"/>
    <mergeCell ref="AE8:AE10"/>
    <mergeCell ref="AF8:AF10"/>
    <mergeCell ref="AG1:AG3"/>
    <mergeCell ref="S9:S10"/>
    <mergeCell ref="U9:X9"/>
    <mergeCell ref="Y9:Y10"/>
    <mergeCell ref="Z9:Z10"/>
    <mergeCell ref="AA9:AA10"/>
    <mergeCell ref="P8:P10"/>
    <mergeCell ref="AB7:AB8"/>
    <mergeCell ref="AB9:AB10"/>
    <mergeCell ref="AH1:AI3"/>
    <mergeCell ref="A5:N5"/>
    <mergeCell ref="A6:A10"/>
    <mergeCell ref="B6:D10"/>
    <mergeCell ref="E6:E10"/>
    <mergeCell ref="F6:F10"/>
    <mergeCell ref="G6:G10"/>
    <mergeCell ref="H6:H10"/>
    <mergeCell ref="I6:I10"/>
    <mergeCell ref="AG6:AI10"/>
    <mergeCell ref="S7:S8"/>
    <mergeCell ref="V7:X7"/>
    <mergeCell ref="Z7:AA7"/>
    <mergeCell ref="K8:K10"/>
    <mergeCell ref="L8:L10"/>
    <mergeCell ref="M8:M10"/>
    <mergeCell ref="N8:N10"/>
    <mergeCell ref="O8:O10"/>
    <mergeCell ref="R8:R10"/>
    <mergeCell ref="J6:J10"/>
    <mergeCell ref="K6:S6"/>
  </mergeCells>
  <phoneticPr fontId="4"/>
  <conditionalFormatting sqref="K11:P11 R11:X11 AD11:AF11 B11:F60 Y11:AC60 AG11:AI61 K12:M60 O12:P60 T12:T60 V12:X60 U12:U61 B61 K61:P61 R61:T61 V61:AD61 AF61">
    <cfRule type="containsBlanks" dxfId="2" priority="8">
      <formula>LEN(TRIM(B11))=0</formula>
    </cfRule>
  </conditionalFormatting>
  <conditionalFormatting sqref="Q11:Q61">
    <cfRule type="containsBlanks" dxfId="1" priority="6">
      <formula>LEN(TRIM(Q11))=0</formula>
    </cfRule>
  </conditionalFormatting>
  <conditionalFormatting sqref="AE12:AE61">
    <cfRule type="containsBlanks" dxfId="0" priority="7">
      <formula>LEN(TRIM(AE12))=0</formula>
    </cfRule>
  </conditionalFormatting>
  <dataValidations count="9">
    <dataValidation type="list" showErrorMessage="1" sqref="E11:E60" xr:uid="{1C6C80DE-6829-4858-814B-69A0A5DE357B}">
      <formula1>"○,×"</formula1>
    </dataValidation>
    <dataValidation type="list" allowBlank="1" showInputMessage="1" showErrorMessage="1" sqref="WVO983064:WVO983083 WLS65:WLS68 WBW65:WBW68 VSA65:VSA68 VIE65:VIE68 UYI65:UYI68 UOM65:UOM68 UEQ65:UEQ68 TUU65:TUU68 TKY65:TKY68 TBC65:TBC68 SRG65:SRG68 SHK65:SHK68 RXO65:RXO68 RNS65:RNS68 RDW65:RDW68 QUA65:QUA68 QKE65:QKE68 QAI65:QAI68 PQM65:PQM68 PGQ65:PGQ68 OWU65:OWU68 OMY65:OMY68 ODC65:ODC68 NTG65:NTG68 NJK65:NJK68 MZO65:MZO68 MPS65:MPS68 MFW65:MFW68 LWA65:LWA68 LME65:LME68 LCI65:LCI68 KSM65:KSM68 KIQ65:KIQ68 JYU65:JYU68 JOY65:JOY68 JFC65:JFC68 IVG65:IVG68 ILK65:ILK68 IBO65:IBO68 HRS65:HRS68 HHW65:HHW68 GYA65:GYA68 GOE65:GOE68 GEI65:GEI68 FUM65:FUM68 FKQ65:FKQ68 FAU65:FAU68 EQY65:EQY68 EHC65:EHC68 DXG65:DXG68 DNK65:DNK68 DDO65:DDO68 CTS65:CTS68 CJW65:CJW68 CAA65:CAA68 BQE65:BQE68 BGI65:BGI68 AWM65:AWM68 AMQ65:AMQ68 ACU65:ACU68 SY65:SY68 JC65:JC68 JC65560:JC65579 WLS983064:WLS983083 WBW983064:WBW983083 VSA983064:VSA983083 VIE983064:VIE983083 UYI983064:UYI983083 UOM983064:UOM983083 UEQ983064:UEQ983083 TUU983064:TUU983083 TKY983064:TKY983083 TBC983064:TBC983083 SRG983064:SRG983083 SHK983064:SHK983083 RXO983064:RXO983083 RNS983064:RNS983083 RDW983064:RDW983083 QUA983064:QUA983083 QKE983064:QKE983083 QAI983064:QAI983083 PQM983064:PQM983083 PGQ983064:PGQ983083 OWU983064:OWU983083 OMY983064:OMY983083 ODC983064:ODC983083 NTG983064:NTG983083 NJK983064:NJK983083 MZO983064:MZO983083 MPS983064:MPS983083 MFW983064:MFW983083 LWA983064:LWA983083 LME983064:LME983083 LCI983064:LCI983083 KSM983064:KSM983083 KIQ983064:KIQ983083 JYU983064:JYU983083 JOY983064:JOY983083 JFC983064:JFC983083 IVG983064:IVG983083 ILK983064:ILK983083 IBO983064:IBO983083 HRS983064:HRS983083 HHW983064:HHW983083 GYA983064:GYA983083 GOE983064:GOE983083 GEI983064:GEI983083 FUM983064:FUM983083 FKQ983064:FKQ983083 FAU983064:FAU983083 EQY983064:EQY983083 EHC983064:EHC983083 DXG983064:DXG983083 DNK983064:DNK983083 DDO983064:DDO983083 CTS983064:CTS983083 CJW983064:CJW983083 CAA983064:CAA983083 BQE983064:BQE983083 BGI983064:BGI983083 AWM983064:AWM983083 AMQ983064:AMQ983083 ACU983064:ACU983083 SY983064:SY983083 JC983064:JC983083 WVO917528:WVO917547 WLS917528:WLS917547 WBW917528:WBW917547 VSA917528:VSA917547 VIE917528:VIE917547 UYI917528:UYI917547 UOM917528:UOM917547 UEQ917528:UEQ917547 TUU917528:TUU917547 TKY917528:TKY917547 TBC917528:TBC917547 SRG917528:SRG917547 SHK917528:SHK917547 RXO917528:RXO917547 RNS917528:RNS917547 RDW917528:RDW917547 QUA917528:QUA917547 QKE917528:QKE917547 QAI917528:QAI917547 PQM917528:PQM917547 PGQ917528:PGQ917547 OWU917528:OWU917547 OMY917528:OMY917547 ODC917528:ODC917547 NTG917528:NTG917547 NJK917528:NJK917547 MZO917528:MZO917547 MPS917528:MPS917547 MFW917528:MFW917547 LWA917528:LWA917547 LME917528:LME917547 LCI917528:LCI917547 KSM917528:KSM917547 KIQ917528:KIQ917547 JYU917528:JYU917547 JOY917528:JOY917547 JFC917528:JFC917547 IVG917528:IVG917547 ILK917528:ILK917547 IBO917528:IBO917547 HRS917528:HRS917547 HHW917528:HHW917547 GYA917528:GYA917547 GOE917528:GOE917547 GEI917528:GEI917547 FUM917528:FUM917547 FKQ917528:FKQ917547 FAU917528:FAU917547 EQY917528:EQY917547 EHC917528:EHC917547 DXG917528:DXG917547 DNK917528:DNK917547 DDO917528:DDO917547 CTS917528:CTS917547 CJW917528:CJW917547 CAA917528:CAA917547 BQE917528:BQE917547 BGI917528:BGI917547 AWM917528:AWM917547 AMQ917528:AMQ917547 ACU917528:ACU917547 SY917528:SY917547 JC917528:JC917547 WVO851992:WVO852011 WLS851992:WLS852011 WBW851992:WBW852011 VSA851992:VSA852011 VIE851992:VIE852011 UYI851992:UYI852011 UOM851992:UOM852011 UEQ851992:UEQ852011 TUU851992:TUU852011 TKY851992:TKY852011 TBC851992:TBC852011 SRG851992:SRG852011 SHK851992:SHK852011 RXO851992:RXO852011 RNS851992:RNS852011 RDW851992:RDW852011 QUA851992:QUA852011 QKE851992:QKE852011 QAI851992:QAI852011 PQM851992:PQM852011 PGQ851992:PGQ852011 OWU851992:OWU852011 OMY851992:OMY852011 ODC851992:ODC852011 NTG851992:NTG852011 NJK851992:NJK852011 MZO851992:MZO852011 MPS851992:MPS852011 MFW851992:MFW852011 LWA851992:LWA852011 LME851992:LME852011 LCI851992:LCI852011 KSM851992:KSM852011 KIQ851992:KIQ852011 JYU851992:JYU852011 JOY851992:JOY852011 JFC851992:JFC852011 IVG851992:IVG852011 ILK851992:ILK852011 IBO851992:IBO852011 HRS851992:HRS852011 HHW851992:HHW852011 GYA851992:GYA852011 GOE851992:GOE852011 GEI851992:GEI852011 FUM851992:FUM852011 FKQ851992:FKQ852011 FAU851992:FAU852011 EQY851992:EQY852011 EHC851992:EHC852011 DXG851992:DXG852011 DNK851992:DNK852011 DDO851992:DDO852011 CTS851992:CTS852011 CJW851992:CJW852011 CAA851992:CAA852011 BQE851992:BQE852011 BGI851992:BGI852011 AWM851992:AWM852011 AMQ851992:AMQ852011 ACU851992:ACU852011 SY851992:SY852011 JC851992:JC852011 WVO786456:WVO786475 WLS786456:WLS786475 WBW786456:WBW786475 VSA786456:VSA786475 VIE786456:VIE786475 UYI786456:UYI786475 UOM786456:UOM786475 UEQ786456:UEQ786475 TUU786456:TUU786475 TKY786456:TKY786475 TBC786456:TBC786475 SRG786456:SRG786475 SHK786456:SHK786475 RXO786456:RXO786475 RNS786456:RNS786475 RDW786456:RDW786475 QUA786456:QUA786475 QKE786456:QKE786475 QAI786456:QAI786475 PQM786456:PQM786475 PGQ786456:PGQ786475 OWU786456:OWU786475 OMY786456:OMY786475 ODC786456:ODC786475 NTG786456:NTG786475 NJK786456:NJK786475 MZO786456:MZO786475 MPS786456:MPS786475 MFW786456:MFW786475 LWA786456:LWA786475 LME786456:LME786475 LCI786456:LCI786475 KSM786456:KSM786475 KIQ786456:KIQ786475 JYU786456:JYU786475 JOY786456:JOY786475 JFC786456:JFC786475 IVG786456:IVG786475 ILK786456:ILK786475 IBO786456:IBO786475 HRS786456:HRS786475 HHW786456:HHW786475 GYA786456:GYA786475 GOE786456:GOE786475 GEI786456:GEI786475 FUM786456:FUM786475 FKQ786456:FKQ786475 FAU786456:FAU786475 EQY786456:EQY786475 EHC786456:EHC786475 DXG786456:DXG786475 DNK786456:DNK786475 DDO786456:DDO786475 CTS786456:CTS786475 CJW786456:CJW786475 CAA786456:CAA786475 BQE786456:BQE786475 BGI786456:BGI786475 AWM786456:AWM786475 AMQ786456:AMQ786475 ACU786456:ACU786475 SY786456:SY786475 JC786456:JC786475 WVO720920:WVO720939 WLS720920:WLS720939 WBW720920:WBW720939 VSA720920:VSA720939 VIE720920:VIE720939 UYI720920:UYI720939 UOM720920:UOM720939 UEQ720920:UEQ720939 TUU720920:TUU720939 TKY720920:TKY720939 TBC720920:TBC720939 SRG720920:SRG720939 SHK720920:SHK720939 RXO720920:RXO720939 RNS720920:RNS720939 RDW720920:RDW720939 QUA720920:QUA720939 QKE720920:QKE720939 QAI720920:QAI720939 PQM720920:PQM720939 PGQ720920:PGQ720939 OWU720920:OWU720939 OMY720920:OMY720939 ODC720920:ODC720939 NTG720920:NTG720939 NJK720920:NJK720939 MZO720920:MZO720939 MPS720920:MPS720939 MFW720920:MFW720939 LWA720920:LWA720939 LME720920:LME720939 LCI720920:LCI720939 KSM720920:KSM720939 KIQ720920:KIQ720939 JYU720920:JYU720939 JOY720920:JOY720939 JFC720920:JFC720939 IVG720920:IVG720939 ILK720920:ILK720939 IBO720920:IBO720939 HRS720920:HRS720939 HHW720920:HHW720939 GYA720920:GYA720939 GOE720920:GOE720939 GEI720920:GEI720939 FUM720920:FUM720939 FKQ720920:FKQ720939 FAU720920:FAU720939 EQY720920:EQY720939 EHC720920:EHC720939 DXG720920:DXG720939 DNK720920:DNK720939 DDO720920:DDO720939 CTS720920:CTS720939 CJW720920:CJW720939 CAA720920:CAA720939 BQE720920:BQE720939 BGI720920:BGI720939 AWM720920:AWM720939 AMQ720920:AMQ720939 ACU720920:ACU720939 SY720920:SY720939 JC720920:JC720939 WVO655384:WVO655403 WLS655384:WLS655403 WBW655384:WBW655403 VSA655384:VSA655403 VIE655384:VIE655403 UYI655384:UYI655403 UOM655384:UOM655403 UEQ655384:UEQ655403 TUU655384:TUU655403 TKY655384:TKY655403 TBC655384:TBC655403 SRG655384:SRG655403 SHK655384:SHK655403 RXO655384:RXO655403 RNS655384:RNS655403 RDW655384:RDW655403 QUA655384:QUA655403 QKE655384:QKE655403 QAI655384:QAI655403 PQM655384:PQM655403 PGQ655384:PGQ655403 OWU655384:OWU655403 OMY655384:OMY655403 ODC655384:ODC655403 NTG655384:NTG655403 NJK655384:NJK655403 MZO655384:MZO655403 MPS655384:MPS655403 MFW655384:MFW655403 LWA655384:LWA655403 LME655384:LME655403 LCI655384:LCI655403 KSM655384:KSM655403 KIQ655384:KIQ655403 JYU655384:JYU655403 JOY655384:JOY655403 JFC655384:JFC655403 IVG655384:IVG655403 ILK655384:ILK655403 IBO655384:IBO655403 HRS655384:HRS655403 HHW655384:HHW655403 GYA655384:GYA655403 GOE655384:GOE655403 GEI655384:GEI655403 FUM655384:FUM655403 FKQ655384:FKQ655403 FAU655384:FAU655403 EQY655384:EQY655403 EHC655384:EHC655403 DXG655384:DXG655403 DNK655384:DNK655403 DDO655384:DDO655403 CTS655384:CTS655403 CJW655384:CJW655403 CAA655384:CAA655403 BQE655384:BQE655403 BGI655384:BGI655403 AWM655384:AWM655403 AMQ655384:AMQ655403 ACU655384:ACU655403 SY655384:SY655403 JC655384:JC655403 WVO589848:WVO589867 WLS589848:WLS589867 WBW589848:WBW589867 VSA589848:VSA589867 VIE589848:VIE589867 UYI589848:UYI589867 UOM589848:UOM589867 UEQ589848:UEQ589867 TUU589848:TUU589867 TKY589848:TKY589867 TBC589848:TBC589867 SRG589848:SRG589867 SHK589848:SHK589867 RXO589848:RXO589867 RNS589848:RNS589867 RDW589848:RDW589867 QUA589848:QUA589867 QKE589848:QKE589867 QAI589848:QAI589867 PQM589848:PQM589867 PGQ589848:PGQ589867 OWU589848:OWU589867 OMY589848:OMY589867 ODC589848:ODC589867 NTG589848:NTG589867 NJK589848:NJK589867 MZO589848:MZO589867 MPS589848:MPS589867 MFW589848:MFW589867 LWA589848:LWA589867 LME589848:LME589867 LCI589848:LCI589867 KSM589848:KSM589867 KIQ589848:KIQ589867 JYU589848:JYU589867 JOY589848:JOY589867 JFC589848:JFC589867 IVG589848:IVG589867 ILK589848:ILK589867 IBO589848:IBO589867 HRS589848:HRS589867 HHW589848:HHW589867 GYA589848:GYA589867 GOE589848:GOE589867 GEI589848:GEI589867 FUM589848:FUM589867 FKQ589848:FKQ589867 FAU589848:FAU589867 EQY589848:EQY589867 EHC589848:EHC589867 DXG589848:DXG589867 DNK589848:DNK589867 DDO589848:DDO589867 CTS589848:CTS589867 CJW589848:CJW589867 CAA589848:CAA589867 BQE589848:BQE589867 BGI589848:BGI589867 AWM589848:AWM589867 AMQ589848:AMQ589867 ACU589848:ACU589867 SY589848:SY589867 JC589848:JC589867 WVO524312:WVO524331 WLS524312:WLS524331 WBW524312:WBW524331 VSA524312:VSA524331 VIE524312:VIE524331 UYI524312:UYI524331 UOM524312:UOM524331 UEQ524312:UEQ524331 TUU524312:TUU524331 TKY524312:TKY524331 TBC524312:TBC524331 SRG524312:SRG524331 SHK524312:SHK524331 RXO524312:RXO524331 RNS524312:RNS524331 RDW524312:RDW524331 QUA524312:QUA524331 QKE524312:QKE524331 QAI524312:QAI524331 PQM524312:PQM524331 PGQ524312:PGQ524331 OWU524312:OWU524331 OMY524312:OMY524331 ODC524312:ODC524331 NTG524312:NTG524331 NJK524312:NJK524331 MZO524312:MZO524331 MPS524312:MPS524331 MFW524312:MFW524331 LWA524312:LWA524331 LME524312:LME524331 LCI524312:LCI524331 KSM524312:KSM524331 KIQ524312:KIQ524331 JYU524312:JYU524331 JOY524312:JOY524331 JFC524312:JFC524331 IVG524312:IVG524331 ILK524312:ILK524331 IBO524312:IBO524331 HRS524312:HRS524331 HHW524312:HHW524331 GYA524312:GYA524331 GOE524312:GOE524331 GEI524312:GEI524331 FUM524312:FUM524331 FKQ524312:FKQ524331 FAU524312:FAU524331 EQY524312:EQY524331 EHC524312:EHC524331 DXG524312:DXG524331 DNK524312:DNK524331 DDO524312:DDO524331 CTS524312:CTS524331 CJW524312:CJW524331 CAA524312:CAA524331 BQE524312:BQE524331 BGI524312:BGI524331 AWM524312:AWM524331 AMQ524312:AMQ524331 ACU524312:ACU524331 SY524312:SY524331 JC524312:JC524331 WVO458776:WVO458795 WLS458776:WLS458795 WBW458776:WBW458795 VSA458776:VSA458795 VIE458776:VIE458795 UYI458776:UYI458795 UOM458776:UOM458795 UEQ458776:UEQ458795 TUU458776:TUU458795 TKY458776:TKY458795 TBC458776:TBC458795 SRG458776:SRG458795 SHK458776:SHK458795 RXO458776:RXO458795 RNS458776:RNS458795 RDW458776:RDW458795 QUA458776:QUA458795 QKE458776:QKE458795 QAI458776:QAI458795 PQM458776:PQM458795 PGQ458776:PGQ458795 OWU458776:OWU458795 OMY458776:OMY458795 ODC458776:ODC458795 NTG458776:NTG458795 NJK458776:NJK458795 MZO458776:MZO458795 MPS458776:MPS458795 MFW458776:MFW458795 LWA458776:LWA458795 LME458776:LME458795 LCI458776:LCI458795 KSM458776:KSM458795 KIQ458776:KIQ458795 JYU458776:JYU458795 JOY458776:JOY458795 JFC458776:JFC458795 IVG458776:IVG458795 ILK458776:ILK458795 IBO458776:IBO458795 HRS458776:HRS458795 HHW458776:HHW458795 GYA458776:GYA458795 GOE458776:GOE458795 GEI458776:GEI458795 FUM458776:FUM458795 FKQ458776:FKQ458795 FAU458776:FAU458795 EQY458776:EQY458795 EHC458776:EHC458795 DXG458776:DXG458795 DNK458776:DNK458795 DDO458776:DDO458795 CTS458776:CTS458795 CJW458776:CJW458795 CAA458776:CAA458795 BQE458776:BQE458795 BGI458776:BGI458795 AWM458776:AWM458795 AMQ458776:AMQ458795 ACU458776:ACU458795 SY458776:SY458795 JC458776:JC458795 WVO393240:WVO393259 WLS393240:WLS393259 WBW393240:WBW393259 VSA393240:VSA393259 VIE393240:VIE393259 UYI393240:UYI393259 UOM393240:UOM393259 UEQ393240:UEQ393259 TUU393240:TUU393259 TKY393240:TKY393259 TBC393240:TBC393259 SRG393240:SRG393259 SHK393240:SHK393259 RXO393240:RXO393259 RNS393240:RNS393259 RDW393240:RDW393259 QUA393240:QUA393259 QKE393240:QKE393259 QAI393240:QAI393259 PQM393240:PQM393259 PGQ393240:PGQ393259 OWU393240:OWU393259 OMY393240:OMY393259 ODC393240:ODC393259 NTG393240:NTG393259 NJK393240:NJK393259 MZO393240:MZO393259 MPS393240:MPS393259 MFW393240:MFW393259 LWA393240:LWA393259 LME393240:LME393259 LCI393240:LCI393259 KSM393240:KSM393259 KIQ393240:KIQ393259 JYU393240:JYU393259 JOY393240:JOY393259 JFC393240:JFC393259 IVG393240:IVG393259 ILK393240:ILK393259 IBO393240:IBO393259 HRS393240:HRS393259 HHW393240:HHW393259 GYA393240:GYA393259 GOE393240:GOE393259 GEI393240:GEI393259 FUM393240:FUM393259 FKQ393240:FKQ393259 FAU393240:FAU393259 EQY393240:EQY393259 EHC393240:EHC393259 DXG393240:DXG393259 DNK393240:DNK393259 DDO393240:DDO393259 CTS393240:CTS393259 CJW393240:CJW393259 CAA393240:CAA393259 BQE393240:BQE393259 BGI393240:BGI393259 AWM393240:AWM393259 AMQ393240:AMQ393259 ACU393240:ACU393259 SY393240:SY393259 JC393240:JC393259 WVO327704:WVO327723 WLS327704:WLS327723 WBW327704:WBW327723 VSA327704:VSA327723 VIE327704:VIE327723 UYI327704:UYI327723 UOM327704:UOM327723 UEQ327704:UEQ327723 TUU327704:TUU327723 TKY327704:TKY327723 TBC327704:TBC327723 SRG327704:SRG327723 SHK327704:SHK327723 RXO327704:RXO327723 RNS327704:RNS327723 RDW327704:RDW327723 QUA327704:QUA327723 QKE327704:QKE327723 QAI327704:QAI327723 PQM327704:PQM327723 PGQ327704:PGQ327723 OWU327704:OWU327723 OMY327704:OMY327723 ODC327704:ODC327723 NTG327704:NTG327723 NJK327704:NJK327723 MZO327704:MZO327723 MPS327704:MPS327723 MFW327704:MFW327723 LWA327704:LWA327723 LME327704:LME327723 LCI327704:LCI327723 KSM327704:KSM327723 KIQ327704:KIQ327723 JYU327704:JYU327723 JOY327704:JOY327723 JFC327704:JFC327723 IVG327704:IVG327723 ILK327704:ILK327723 IBO327704:IBO327723 HRS327704:HRS327723 HHW327704:HHW327723 GYA327704:GYA327723 GOE327704:GOE327723 GEI327704:GEI327723 FUM327704:FUM327723 FKQ327704:FKQ327723 FAU327704:FAU327723 EQY327704:EQY327723 EHC327704:EHC327723 DXG327704:DXG327723 DNK327704:DNK327723 DDO327704:DDO327723 CTS327704:CTS327723 CJW327704:CJW327723 CAA327704:CAA327723 BQE327704:BQE327723 BGI327704:BGI327723 AWM327704:AWM327723 AMQ327704:AMQ327723 ACU327704:ACU327723 SY327704:SY327723 JC327704:JC327723 WVO262168:WVO262187 WLS262168:WLS262187 WBW262168:WBW262187 VSA262168:VSA262187 VIE262168:VIE262187 UYI262168:UYI262187 UOM262168:UOM262187 UEQ262168:UEQ262187 TUU262168:TUU262187 TKY262168:TKY262187 TBC262168:TBC262187 SRG262168:SRG262187 SHK262168:SHK262187 RXO262168:RXO262187 RNS262168:RNS262187 RDW262168:RDW262187 QUA262168:QUA262187 QKE262168:QKE262187 QAI262168:QAI262187 PQM262168:PQM262187 PGQ262168:PGQ262187 OWU262168:OWU262187 OMY262168:OMY262187 ODC262168:ODC262187 NTG262168:NTG262187 NJK262168:NJK262187 MZO262168:MZO262187 MPS262168:MPS262187 MFW262168:MFW262187 LWA262168:LWA262187 LME262168:LME262187 LCI262168:LCI262187 KSM262168:KSM262187 KIQ262168:KIQ262187 JYU262168:JYU262187 JOY262168:JOY262187 JFC262168:JFC262187 IVG262168:IVG262187 ILK262168:ILK262187 IBO262168:IBO262187 HRS262168:HRS262187 HHW262168:HHW262187 GYA262168:GYA262187 GOE262168:GOE262187 GEI262168:GEI262187 FUM262168:FUM262187 FKQ262168:FKQ262187 FAU262168:FAU262187 EQY262168:EQY262187 EHC262168:EHC262187 DXG262168:DXG262187 DNK262168:DNK262187 DDO262168:DDO262187 CTS262168:CTS262187 CJW262168:CJW262187 CAA262168:CAA262187 BQE262168:BQE262187 BGI262168:BGI262187 AWM262168:AWM262187 AMQ262168:AMQ262187 ACU262168:ACU262187 SY262168:SY262187 JC262168:JC262187 WVO196632:WVO196651 WLS196632:WLS196651 WBW196632:WBW196651 VSA196632:VSA196651 VIE196632:VIE196651 UYI196632:UYI196651 UOM196632:UOM196651 UEQ196632:UEQ196651 TUU196632:TUU196651 TKY196632:TKY196651 TBC196632:TBC196651 SRG196632:SRG196651 SHK196632:SHK196651 RXO196632:RXO196651 RNS196632:RNS196651 RDW196632:RDW196651 QUA196632:QUA196651 QKE196632:QKE196651 QAI196632:QAI196651 PQM196632:PQM196651 PGQ196632:PGQ196651 OWU196632:OWU196651 OMY196632:OMY196651 ODC196632:ODC196651 NTG196632:NTG196651 NJK196632:NJK196651 MZO196632:MZO196651 MPS196632:MPS196651 MFW196632:MFW196651 LWA196632:LWA196651 LME196632:LME196651 LCI196632:LCI196651 KSM196632:KSM196651 KIQ196632:KIQ196651 JYU196632:JYU196651 JOY196632:JOY196651 JFC196632:JFC196651 IVG196632:IVG196651 ILK196632:ILK196651 IBO196632:IBO196651 HRS196632:HRS196651 HHW196632:HHW196651 GYA196632:GYA196651 GOE196632:GOE196651 GEI196632:GEI196651 FUM196632:FUM196651 FKQ196632:FKQ196651 FAU196632:FAU196651 EQY196632:EQY196651 EHC196632:EHC196651 DXG196632:DXG196651 DNK196632:DNK196651 DDO196632:DDO196651 CTS196632:CTS196651 CJW196632:CJW196651 CAA196632:CAA196651 BQE196632:BQE196651 BGI196632:BGI196651 AWM196632:AWM196651 AMQ196632:AMQ196651 ACU196632:ACU196651 SY196632:SY196651 JC196632:JC196651 WVO131096:WVO131115 WLS131096:WLS131115 WBW131096:WBW131115 VSA131096:VSA131115 VIE131096:VIE131115 UYI131096:UYI131115 UOM131096:UOM131115 UEQ131096:UEQ131115 TUU131096:TUU131115 TKY131096:TKY131115 TBC131096:TBC131115 SRG131096:SRG131115 SHK131096:SHK131115 RXO131096:RXO131115 RNS131096:RNS131115 RDW131096:RDW131115 QUA131096:QUA131115 QKE131096:QKE131115 QAI131096:QAI131115 PQM131096:PQM131115 PGQ131096:PGQ131115 OWU131096:OWU131115 OMY131096:OMY131115 ODC131096:ODC131115 NTG131096:NTG131115 NJK131096:NJK131115 MZO131096:MZO131115 MPS131096:MPS131115 MFW131096:MFW131115 LWA131096:LWA131115 LME131096:LME131115 LCI131096:LCI131115 KSM131096:KSM131115 KIQ131096:KIQ131115 JYU131096:JYU131115 JOY131096:JOY131115 JFC131096:JFC131115 IVG131096:IVG131115 ILK131096:ILK131115 IBO131096:IBO131115 HRS131096:HRS131115 HHW131096:HHW131115 GYA131096:GYA131115 GOE131096:GOE131115 GEI131096:GEI131115 FUM131096:FUM131115 FKQ131096:FKQ131115 FAU131096:FAU131115 EQY131096:EQY131115 EHC131096:EHC131115 DXG131096:DXG131115 DNK131096:DNK131115 DDO131096:DDO131115 CTS131096:CTS131115 CJW131096:CJW131115 CAA131096:CAA131115 BQE131096:BQE131115 BGI131096:BGI131115 AWM131096:AWM131115 AMQ131096:AMQ131115 ACU131096:ACU131115 SY131096:SY131115 JC131096:JC131115 WVO65560:WVO65579 WLS65560:WLS65579 WBW65560:WBW65579 VSA65560:VSA65579 VIE65560:VIE65579 UYI65560:UYI65579 UOM65560:UOM65579 UEQ65560:UEQ65579 TUU65560:TUU65579 TKY65560:TKY65579 TBC65560:TBC65579 SRG65560:SRG65579 SHK65560:SHK65579 RXO65560:RXO65579 RNS65560:RNS65579 RDW65560:RDW65579 QUA65560:QUA65579 QKE65560:QKE65579 QAI65560:QAI65579 PQM65560:PQM65579 PGQ65560:PGQ65579 OWU65560:OWU65579 OMY65560:OMY65579 ODC65560:ODC65579 NTG65560:NTG65579 NJK65560:NJK65579 MZO65560:MZO65579 MPS65560:MPS65579 MFW65560:MFW65579 LWA65560:LWA65579 LME65560:LME65579 LCI65560:LCI65579 KSM65560:KSM65579 KIQ65560:KIQ65579 JYU65560:JYU65579 JOY65560:JOY65579 JFC65560:JFC65579 IVG65560:IVG65579 ILK65560:ILK65579 IBO65560:IBO65579 HRS65560:HRS65579 HHW65560:HHW65579 GYA65560:GYA65579 GOE65560:GOE65579 GEI65560:GEI65579 FUM65560:FUM65579 FKQ65560:FKQ65579 FAU65560:FAU65579 EQY65560:EQY65579 EHC65560:EHC65579 DXG65560:DXG65579 DNK65560:DNK65579 DDO65560:DDO65579 CTS65560:CTS65579 CJW65560:CJW65579 CAA65560:CAA65579 BQE65560:BQE65579 BGI65560:BGI65579 AWM65560:AWM65579 AMQ65560:AMQ65579 ACU65560:ACU65579 SY65560:SY65579 WVO65:WVO68 IU11:IU61 WVG11:WVG61 WLK11:WLK61 WBO11:WBO61 VRS11:VRS61 VHW11:VHW61 UYA11:UYA61 UOE11:UOE61 UEI11:UEI61 TUM11:TUM61 TKQ11:TKQ61 TAU11:TAU61 SQY11:SQY61 SHC11:SHC61 RXG11:RXG61 RNK11:RNK61 RDO11:RDO61 QTS11:QTS61 QJW11:QJW61 QAA11:QAA61 PQE11:PQE61 PGI11:PGI61 OWM11:OWM61 OMQ11:OMQ61 OCU11:OCU61 NSY11:NSY61 NJC11:NJC61 MZG11:MZG61 MPK11:MPK61 MFO11:MFO61 LVS11:LVS61 LLW11:LLW61 LCA11:LCA61 KSE11:KSE61 KII11:KII61 JYM11:JYM61 JOQ11:JOQ61 JEU11:JEU61 IUY11:IUY61 ILC11:ILC61 IBG11:IBG61 HRK11:HRK61 HHO11:HHO61 GXS11:GXS61 GNW11:GNW61 GEA11:GEA61 FUE11:FUE61 FKI11:FKI61 FAM11:FAM61 EQQ11:EQQ61 EGU11:EGU61 DWY11:DWY61 DNC11:DNC61 DDG11:DDG61 CTK11:CTK61 CJO11:CJO61 BZS11:BZS61 BPW11:BPW61 BGA11:BGA61 AWE11:AWE61 AMI11:AMI61 ACM11:ACM61 SQ11:SQ61" xr:uid="{28D1620A-1E52-4C30-8237-D3009C984A08}">
      <formula1>$B$77:$B$78</formula1>
    </dataValidation>
    <dataValidation type="list" showInputMessage="1" showErrorMessage="1" prompt="空白にする時は、「Delete」キーを押してください。" sqref="WVM983064:WVM983083 JA65560:JA65579 SW65560:SW65579 ACS65560:ACS65579 AMO65560:AMO65579 AWK65560:AWK65579 BGG65560:BGG65579 BQC65560:BQC65579 BZY65560:BZY65579 CJU65560:CJU65579 CTQ65560:CTQ65579 DDM65560:DDM65579 DNI65560:DNI65579 DXE65560:DXE65579 EHA65560:EHA65579 EQW65560:EQW65579 FAS65560:FAS65579 FKO65560:FKO65579 FUK65560:FUK65579 GEG65560:GEG65579 GOC65560:GOC65579 GXY65560:GXY65579 HHU65560:HHU65579 HRQ65560:HRQ65579 IBM65560:IBM65579 ILI65560:ILI65579 IVE65560:IVE65579 JFA65560:JFA65579 JOW65560:JOW65579 JYS65560:JYS65579 KIO65560:KIO65579 KSK65560:KSK65579 LCG65560:LCG65579 LMC65560:LMC65579 LVY65560:LVY65579 MFU65560:MFU65579 MPQ65560:MPQ65579 MZM65560:MZM65579 NJI65560:NJI65579 NTE65560:NTE65579 ODA65560:ODA65579 OMW65560:OMW65579 OWS65560:OWS65579 PGO65560:PGO65579 PQK65560:PQK65579 QAG65560:QAG65579 QKC65560:QKC65579 QTY65560:QTY65579 RDU65560:RDU65579 RNQ65560:RNQ65579 RXM65560:RXM65579 SHI65560:SHI65579 SRE65560:SRE65579 TBA65560:TBA65579 TKW65560:TKW65579 TUS65560:TUS65579 UEO65560:UEO65579 UOK65560:UOK65579 UYG65560:UYG65579 VIC65560:VIC65579 VRY65560:VRY65579 WBU65560:WBU65579 WLQ65560:WLQ65579 WVM65560:WVM65579 JA131096:JA131115 SW131096:SW131115 ACS131096:ACS131115 AMO131096:AMO131115 AWK131096:AWK131115 BGG131096:BGG131115 BQC131096:BQC131115 BZY131096:BZY131115 CJU131096:CJU131115 CTQ131096:CTQ131115 DDM131096:DDM131115 DNI131096:DNI131115 DXE131096:DXE131115 EHA131096:EHA131115 EQW131096:EQW131115 FAS131096:FAS131115 FKO131096:FKO131115 FUK131096:FUK131115 GEG131096:GEG131115 GOC131096:GOC131115 GXY131096:GXY131115 HHU131096:HHU131115 HRQ131096:HRQ131115 IBM131096:IBM131115 ILI131096:ILI131115 IVE131096:IVE131115 JFA131096:JFA131115 JOW131096:JOW131115 JYS131096:JYS131115 KIO131096:KIO131115 KSK131096:KSK131115 LCG131096:LCG131115 LMC131096:LMC131115 LVY131096:LVY131115 MFU131096:MFU131115 MPQ131096:MPQ131115 MZM131096:MZM131115 NJI131096:NJI131115 NTE131096:NTE131115 ODA131096:ODA131115 OMW131096:OMW131115 OWS131096:OWS131115 PGO131096:PGO131115 PQK131096:PQK131115 QAG131096:QAG131115 QKC131096:QKC131115 QTY131096:QTY131115 RDU131096:RDU131115 RNQ131096:RNQ131115 RXM131096:RXM131115 SHI131096:SHI131115 SRE131096:SRE131115 TBA131096:TBA131115 TKW131096:TKW131115 TUS131096:TUS131115 UEO131096:UEO131115 UOK131096:UOK131115 UYG131096:UYG131115 VIC131096:VIC131115 VRY131096:VRY131115 WBU131096:WBU131115 WLQ131096:WLQ131115 WVM131096:WVM131115 JA196632:JA196651 SW196632:SW196651 ACS196632:ACS196651 AMO196632:AMO196651 AWK196632:AWK196651 BGG196632:BGG196651 BQC196632:BQC196651 BZY196632:BZY196651 CJU196632:CJU196651 CTQ196632:CTQ196651 DDM196632:DDM196651 DNI196632:DNI196651 DXE196632:DXE196651 EHA196632:EHA196651 EQW196632:EQW196651 FAS196632:FAS196651 FKO196632:FKO196651 FUK196632:FUK196651 GEG196632:GEG196651 GOC196632:GOC196651 GXY196632:GXY196651 HHU196632:HHU196651 HRQ196632:HRQ196651 IBM196632:IBM196651 ILI196632:ILI196651 IVE196632:IVE196651 JFA196632:JFA196651 JOW196632:JOW196651 JYS196632:JYS196651 KIO196632:KIO196651 KSK196632:KSK196651 LCG196632:LCG196651 LMC196632:LMC196651 LVY196632:LVY196651 MFU196632:MFU196651 MPQ196632:MPQ196651 MZM196632:MZM196651 NJI196632:NJI196651 NTE196632:NTE196651 ODA196632:ODA196651 OMW196632:OMW196651 OWS196632:OWS196651 PGO196632:PGO196651 PQK196632:PQK196651 QAG196632:QAG196651 QKC196632:QKC196651 QTY196632:QTY196651 RDU196632:RDU196651 RNQ196632:RNQ196651 RXM196632:RXM196651 SHI196632:SHI196651 SRE196632:SRE196651 TBA196632:TBA196651 TKW196632:TKW196651 TUS196632:TUS196651 UEO196632:UEO196651 UOK196632:UOK196651 UYG196632:UYG196651 VIC196632:VIC196651 VRY196632:VRY196651 WBU196632:WBU196651 WLQ196632:WLQ196651 WVM196632:WVM196651 JA262168:JA262187 SW262168:SW262187 ACS262168:ACS262187 AMO262168:AMO262187 AWK262168:AWK262187 BGG262168:BGG262187 BQC262168:BQC262187 BZY262168:BZY262187 CJU262168:CJU262187 CTQ262168:CTQ262187 DDM262168:DDM262187 DNI262168:DNI262187 DXE262168:DXE262187 EHA262168:EHA262187 EQW262168:EQW262187 FAS262168:FAS262187 FKO262168:FKO262187 FUK262168:FUK262187 GEG262168:GEG262187 GOC262168:GOC262187 GXY262168:GXY262187 HHU262168:HHU262187 HRQ262168:HRQ262187 IBM262168:IBM262187 ILI262168:ILI262187 IVE262168:IVE262187 JFA262168:JFA262187 JOW262168:JOW262187 JYS262168:JYS262187 KIO262168:KIO262187 KSK262168:KSK262187 LCG262168:LCG262187 LMC262168:LMC262187 LVY262168:LVY262187 MFU262168:MFU262187 MPQ262168:MPQ262187 MZM262168:MZM262187 NJI262168:NJI262187 NTE262168:NTE262187 ODA262168:ODA262187 OMW262168:OMW262187 OWS262168:OWS262187 PGO262168:PGO262187 PQK262168:PQK262187 QAG262168:QAG262187 QKC262168:QKC262187 QTY262168:QTY262187 RDU262168:RDU262187 RNQ262168:RNQ262187 RXM262168:RXM262187 SHI262168:SHI262187 SRE262168:SRE262187 TBA262168:TBA262187 TKW262168:TKW262187 TUS262168:TUS262187 UEO262168:UEO262187 UOK262168:UOK262187 UYG262168:UYG262187 VIC262168:VIC262187 VRY262168:VRY262187 WBU262168:WBU262187 WLQ262168:WLQ262187 WVM262168:WVM262187 JA327704:JA327723 SW327704:SW327723 ACS327704:ACS327723 AMO327704:AMO327723 AWK327704:AWK327723 BGG327704:BGG327723 BQC327704:BQC327723 BZY327704:BZY327723 CJU327704:CJU327723 CTQ327704:CTQ327723 DDM327704:DDM327723 DNI327704:DNI327723 DXE327704:DXE327723 EHA327704:EHA327723 EQW327704:EQW327723 FAS327704:FAS327723 FKO327704:FKO327723 FUK327704:FUK327723 GEG327704:GEG327723 GOC327704:GOC327723 GXY327704:GXY327723 HHU327704:HHU327723 HRQ327704:HRQ327723 IBM327704:IBM327723 ILI327704:ILI327723 IVE327704:IVE327723 JFA327704:JFA327723 JOW327704:JOW327723 JYS327704:JYS327723 KIO327704:KIO327723 KSK327704:KSK327723 LCG327704:LCG327723 LMC327704:LMC327723 LVY327704:LVY327723 MFU327704:MFU327723 MPQ327704:MPQ327723 MZM327704:MZM327723 NJI327704:NJI327723 NTE327704:NTE327723 ODA327704:ODA327723 OMW327704:OMW327723 OWS327704:OWS327723 PGO327704:PGO327723 PQK327704:PQK327723 QAG327704:QAG327723 QKC327704:QKC327723 QTY327704:QTY327723 RDU327704:RDU327723 RNQ327704:RNQ327723 RXM327704:RXM327723 SHI327704:SHI327723 SRE327704:SRE327723 TBA327704:TBA327723 TKW327704:TKW327723 TUS327704:TUS327723 UEO327704:UEO327723 UOK327704:UOK327723 UYG327704:UYG327723 VIC327704:VIC327723 VRY327704:VRY327723 WBU327704:WBU327723 WLQ327704:WLQ327723 WVM327704:WVM327723 JA393240:JA393259 SW393240:SW393259 ACS393240:ACS393259 AMO393240:AMO393259 AWK393240:AWK393259 BGG393240:BGG393259 BQC393240:BQC393259 BZY393240:BZY393259 CJU393240:CJU393259 CTQ393240:CTQ393259 DDM393240:DDM393259 DNI393240:DNI393259 DXE393240:DXE393259 EHA393240:EHA393259 EQW393240:EQW393259 FAS393240:FAS393259 FKO393240:FKO393259 FUK393240:FUK393259 GEG393240:GEG393259 GOC393240:GOC393259 GXY393240:GXY393259 HHU393240:HHU393259 HRQ393240:HRQ393259 IBM393240:IBM393259 ILI393240:ILI393259 IVE393240:IVE393259 JFA393240:JFA393259 JOW393240:JOW393259 JYS393240:JYS393259 KIO393240:KIO393259 KSK393240:KSK393259 LCG393240:LCG393259 LMC393240:LMC393259 LVY393240:LVY393259 MFU393240:MFU393259 MPQ393240:MPQ393259 MZM393240:MZM393259 NJI393240:NJI393259 NTE393240:NTE393259 ODA393240:ODA393259 OMW393240:OMW393259 OWS393240:OWS393259 PGO393240:PGO393259 PQK393240:PQK393259 QAG393240:QAG393259 QKC393240:QKC393259 QTY393240:QTY393259 RDU393240:RDU393259 RNQ393240:RNQ393259 RXM393240:RXM393259 SHI393240:SHI393259 SRE393240:SRE393259 TBA393240:TBA393259 TKW393240:TKW393259 TUS393240:TUS393259 UEO393240:UEO393259 UOK393240:UOK393259 UYG393240:UYG393259 VIC393240:VIC393259 VRY393240:VRY393259 WBU393240:WBU393259 WLQ393240:WLQ393259 WVM393240:WVM393259 JA458776:JA458795 SW458776:SW458795 ACS458776:ACS458795 AMO458776:AMO458795 AWK458776:AWK458795 BGG458776:BGG458795 BQC458776:BQC458795 BZY458776:BZY458795 CJU458776:CJU458795 CTQ458776:CTQ458795 DDM458776:DDM458795 DNI458776:DNI458795 DXE458776:DXE458795 EHA458776:EHA458795 EQW458776:EQW458795 FAS458776:FAS458795 FKO458776:FKO458795 FUK458776:FUK458795 GEG458776:GEG458795 GOC458776:GOC458795 GXY458776:GXY458795 HHU458776:HHU458795 HRQ458776:HRQ458795 IBM458776:IBM458795 ILI458776:ILI458795 IVE458776:IVE458795 JFA458776:JFA458795 JOW458776:JOW458795 JYS458776:JYS458795 KIO458776:KIO458795 KSK458776:KSK458795 LCG458776:LCG458795 LMC458776:LMC458795 LVY458776:LVY458795 MFU458776:MFU458795 MPQ458776:MPQ458795 MZM458776:MZM458795 NJI458776:NJI458795 NTE458776:NTE458795 ODA458776:ODA458795 OMW458776:OMW458795 OWS458776:OWS458795 PGO458776:PGO458795 PQK458776:PQK458795 QAG458776:QAG458795 QKC458776:QKC458795 QTY458776:QTY458795 RDU458776:RDU458795 RNQ458776:RNQ458795 RXM458776:RXM458795 SHI458776:SHI458795 SRE458776:SRE458795 TBA458776:TBA458795 TKW458776:TKW458795 TUS458776:TUS458795 UEO458776:UEO458795 UOK458776:UOK458795 UYG458776:UYG458795 VIC458776:VIC458795 VRY458776:VRY458795 WBU458776:WBU458795 WLQ458776:WLQ458795 WVM458776:WVM458795 JA524312:JA524331 SW524312:SW524331 ACS524312:ACS524331 AMO524312:AMO524331 AWK524312:AWK524331 BGG524312:BGG524331 BQC524312:BQC524331 BZY524312:BZY524331 CJU524312:CJU524331 CTQ524312:CTQ524331 DDM524312:DDM524331 DNI524312:DNI524331 DXE524312:DXE524331 EHA524312:EHA524331 EQW524312:EQW524331 FAS524312:FAS524331 FKO524312:FKO524331 FUK524312:FUK524331 GEG524312:GEG524331 GOC524312:GOC524331 GXY524312:GXY524331 HHU524312:HHU524331 HRQ524312:HRQ524331 IBM524312:IBM524331 ILI524312:ILI524331 IVE524312:IVE524331 JFA524312:JFA524331 JOW524312:JOW524331 JYS524312:JYS524331 KIO524312:KIO524331 KSK524312:KSK524331 LCG524312:LCG524331 LMC524312:LMC524331 LVY524312:LVY524331 MFU524312:MFU524331 MPQ524312:MPQ524331 MZM524312:MZM524331 NJI524312:NJI524331 NTE524312:NTE524331 ODA524312:ODA524331 OMW524312:OMW524331 OWS524312:OWS524331 PGO524312:PGO524331 PQK524312:PQK524331 QAG524312:QAG524331 QKC524312:QKC524331 QTY524312:QTY524331 RDU524312:RDU524331 RNQ524312:RNQ524331 RXM524312:RXM524331 SHI524312:SHI524331 SRE524312:SRE524331 TBA524312:TBA524331 TKW524312:TKW524331 TUS524312:TUS524331 UEO524312:UEO524331 UOK524312:UOK524331 UYG524312:UYG524331 VIC524312:VIC524331 VRY524312:VRY524331 WBU524312:WBU524331 WLQ524312:WLQ524331 WVM524312:WVM524331 JA589848:JA589867 SW589848:SW589867 ACS589848:ACS589867 AMO589848:AMO589867 AWK589848:AWK589867 BGG589848:BGG589867 BQC589848:BQC589867 BZY589848:BZY589867 CJU589848:CJU589867 CTQ589848:CTQ589867 DDM589848:DDM589867 DNI589848:DNI589867 DXE589848:DXE589867 EHA589848:EHA589867 EQW589848:EQW589867 FAS589848:FAS589867 FKO589848:FKO589867 FUK589848:FUK589867 GEG589848:GEG589867 GOC589848:GOC589867 GXY589848:GXY589867 HHU589848:HHU589867 HRQ589848:HRQ589867 IBM589848:IBM589867 ILI589848:ILI589867 IVE589848:IVE589867 JFA589848:JFA589867 JOW589848:JOW589867 JYS589848:JYS589867 KIO589848:KIO589867 KSK589848:KSK589867 LCG589848:LCG589867 LMC589848:LMC589867 LVY589848:LVY589867 MFU589848:MFU589867 MPQ589848:MPQ589867 MZM589848:MZM589867 NJI589848:NJI589867 NTE589848:NTE589867 ODA589848:ODA589867 OMW589848:OMW589867 OWS589848:OWS589867 PGO589848:PGO589867 PQK589848:PQK589867 QAG589848:QAG589867 QKC589848:QKC589867 QTY589848:QTY589867 RDU589848:RDU589867 RNQ589848:RNQ589867 RXM589848:RXM589867 SHI589848:SHI589867 SRE589848:SRE589867 TBA589848:TBA589867 TKW589848:TKW589867 TUS589848:TUS589867 UEO589848:UEO589867 UOK589848:UOK589867 UYG589848:UYG589867 VIC589848:VIC589867 VRY589848:VRY589867 WBU589848:WBU589867 WLQ589848:WLQ589867 WVM589848:WVM589867 JA655384:JA655403 SW655384:SW655403 ACS655384:ACS655403 AMO655384:AMO655403 AWK655384:AWK655403 BGG655384:BGG655403 BQC655384:BQC655403 BZY655384:BZY655403 CJU655384:CJU655403 CTQ655384:CTQ655403 DDM655384:DDM655403 DNI655384:DNI655403 DXE655384:DXE655403 EHA655384:EHA655403 EQW655384:EQW655403 FAS655384:FAS655403 FKO655384:FKO655403 FUK655384:FUK655403 GEG655384:GEG655403 GOC655384:GOC655403 GXY655384:GXY655403 HHU655384:HHU655403 HRQ655384:HRQ655403 IBM655384:IBM655403 ILI655384:ILI655403 IVE655384:IVE655403 JFA655384:JFA655403 JOW655384:JOW655403 JYS655384:JYS655403 KIO655384:KIO655403 KSK655384:KSK655403 LCG655384:LCG655403 LMC655384:LMC655403 LVY655384:LVY655403 MFU655384:MFU655403 MPQ655384:MPQ655403 MZM655384:MZM655403 NJI655384:NJI655403 NTE655384:NTE655403 ODA655384:ODA655403 OMW655384:OMW655403 OWS655384:OWS655403 PGO655384:PGO655403 PQK655384:PQK655403 QAG655384:QAG655403 QKC655384:QKC655403 QTY655384:QTY655403 RDU655384:RDU655403 RNQ655384:RNQ655403 RXM655384:RXM655403 SHI655384:SHI655403 SRE655384:SRE655403 TBA655384:TBA655403 TKW655384:TKW655403 TUS655384:TUS655403 UEO655384:UEO655403 UOK655384:UOK655403 UYG655384:UYG655403 VIC655384:VIC655403 VRY655384:VRY655403 WBU655384:WBU655403 WLQ655384:WLQ655403 WVM655384:WVM655403 JA720920:JA720939 SW720920:SW720939 ACS720920:ACS720939 AMO720920:AMO720939 AWK720920:AWK720939 BGG720920:BGG720939 BQC720920:BQC720939 BZY720920:BZY720939 CJU720920:CJU720939 CTQ720920:CTQ720939 DDM720920:DDM720939 DNI720920:DNI720939 DXE720920:DXE720939 EHA720920:EHA720939 EQW720920:EQW720939 FAS720920:FAS720939 FKO720920:FKO720939 FUK720920:FUK720939 GEG720920:GEG720939 GOC720920:GOC720939 GXY720920:GXY720939 HHU720920:HHU720939 HRQ720920:HRQ720939 IBM720920:IBM720939 ILI720920:ILI720939 IVE720920:IVE720939 JFA720920:JFA720939 JOW720920:JOW720939 JYS720920:JYS720939 KIO720920:KIO720939 KSK720920:KSK720939 LCG720920:LCG720939 LMC720920:LMC720939 LVY720920:LVY720939 MFU720920:MFU720939 MPQ720920:MPQ720939 MZM720920:MZM720939 NJI720920:NJI720939 NTE720920:NTE720939 ODA720920:ODA720939 OMW720920:OMW720939 OWS720920:OWS720939 PGO720920:PGO720939 PQK720920:PQK720939 QAG720920:QAG720939 QKC720920:QKC720939 QTY720920:QTY720939 RDU720920:RDU720939 RNQ720920:RNQ720939 RXM720920:RXM720939 SHI720920:SHI720939 SRE720920:SRE720939 TBA720920:TBA720939 TKW720920:TKW720939 TUS720920:TUS720939 UEO720920:UEO720939 UOK720920:UOK720939 UYG720920:UYG720939 VIC720920:VIC720939 VRY720920:VRY720939 WBU720920:WBU720939 WLQ720920:WLQ720939 WVM720920:WVM720939 JA786456:JA786475 SW786456:SW786475 ACS786456:ACS786475 AMO786456:AMO786475 AWK786456:AWK786475 BGG786456:BGG786475 BQC786456:BQC786475 BZY786456:BZY786475 CJU786456:CJU786475 CTQ786456:CTQ786475 DDM786456:DDM786475 DNI786456:DNI786475 DXE786456:DXE786475 EHA786456:EHA786475 EQW786456:EQW786475 FAS786456:FAS786475 FKO786456:FKO786475 FUK786456:FUK786475 GEG786456:GEG786475 GOC786456:GOC786475 GXY786456:GXY786475 HHU786456:HHU786475 HRQ786456:HRQ786475 IBM786456:IBM786475 ILI786456:ILI786475 IVE786456:IVE786475 JFA786456:JFA786475 JOW786456:JOW786475 JYS786456:JYS786475 KIO786456:KIO786475 KSK786456:KSK786475 LCG786456:LCG786475 LMC786456:LMC786475 LVY786456:LVY786475 MFU786456:MFU786475 MPQ786456:MPQ786475 MZM786456:MZM786475 NJI786456:NJI786475 NTE786456:NTE786475 ODA786456:ODA786475 OMW786456:OMW786475 OWS786456:OWS786475 PGO786456:PGO786475 PQK786456:PQK786475 QAG786456:QAG786475 QKC786456:QKC786475 QTY786456:QTY786475 RDU786456:RDU786475 RNQ786456:RNQ786475 RXM786456:RXM786475 SHI786456:SHI786475 SRE786456:SRE786475 TBA786456:TBA786475 TKW786456:TKW786475 TUS786456:TUS786475 UEO786456:UEO786475 UOK786456:UOK786475 UYG786456:UYG786475 VIC786456:VIC786475 VRY786456:VRY786475 WBU786456:WBU786475 WLQ786456:WLQ786475 WVM786456:WVM786475 JA851992:JA852011 SW851992:SW852011 ACS851992:ACS852011 AMO851992:AMO852011 AWK851992:AWK852011 BGG851992:BGG852011 BQC851992:BQC852011 BZY851992:BZY852011 CJU851992:CJU852011 CTQ851992:CTQ852011 DDM851992:DDM852011 DNI851992:DNI852011 DXE851992:DXE852011 EHA851992:EHA852011 EQW851992:EQW852011 FAS851992:FAS852011 FKO851992:FKO852011 FUK851992:FUK852011 GEG851992:GEG852011 GOC851992:GOC852011 GXY851992:GXY852011 HHU851992:HHU852011 HRQ851992:HRQ852011 IBM851992:IBM852011 ILI851992:ILI852011 IVE851992:IVE852011 JFA851992:JFA852011 JOW851992:JOW852011 JYS851992:JYS852011 KIO851992:KIO852011 KSK851992:KSK852011 LCG851992:LCG852011 LMC851992:LMC852011 LVY851992:LVY852011 MFU851992:MFU852011 MPQ851992:MPQ852011 MZM851992:MZM852011 NJI851992:NJI852011 NTE851992:NTE852011 ODA851992:ODA852011 OMW851992:OMW852011 OWS851992:OWS852011 PGO851992:PGO852011 PQK851992:PQK852011 QAG851992:QAG852011 QKC851992:QKC852011 QTY851992:QTY852011 RDU851992:RDU852011 RNQ851992:RNQ852011 RXM851992:RXM852011 SHI851992:SHI852011 SRE851992:SRE852011 TBA851992:TBA852011 TKW851992:TKW852011 TUS851992:TUS852011 UEO851992:UEO852011 UOK851992:UOK852011 UYG851992:UYG852011 VIC851992:VIC852011 VRY851992:VRY852011 WBU851992:WBU852011 WLQ851992:WLQ852011 WVM851992:WVM852011 JA917528:JA917547 SW917528:SW917547 ACS917528:ACS917547 AMO917528:AMO917547 AWK917528:AWK917547 BGG917528:BGG917547 BQC917528:BQC917547 BZY917528:BZY917547 CJU917528:CJU917547 CTQ917528:CTQ917547 DDM917528:DDM917547 DNI917528:DNI917547 DXE917528:DXE917547 EHA917528:EHA917547 EQW917528:EQW917547 FAS917528:FAS917547 FKO917528:FKO917547 FUK917528:FUK917547 GEG917528:GEG917547 GOC917528:GOC917547 GXY917528:GXY917547 HHU917528:HHU917547 HRQ917528:HRQ917547 IBM917528:IBM917547 ILI917528:ILI917547 IVE917528:IVE917547 JFA917528:JFA917547 JOW917528:JOW917547 JYS917528:JYS917547 KIO917528:KIO917547 KSK917528:KSK917547 LCG917528:LCG917547 LMC917528:LMC917547 LVY917528:LVY917547 MFU917528:MFU917547 MPQ917528:MPQ917547 MZM917528:MZM917547 NJI917528:NJI917547 NTE917528:NTE917547 ODA917528:ODA917547 OMW917528:OMW917547 OWS917528:OWS917547 PGO917528:PGO917547 PQK917528:PQK917547 QAG917528:QAG917547 QKC917528:QKC917547 QTY917528:QTY917547 RDU917528:RDU917547 RNQ917528:RNQ917547 RXM917528:RXM917547 SHI917528:SHI917547 SRE917528:SRE917547 TBA917528:TBA917547 TKW917528:TKW917547 TUS917528:TUS917547 UEO917528:UEO917547 UOK917528:UOK917547 UYG917528:UYG917547 VIC917528:VIC917547 VRY917528:VRY917547 WBU917528:WBU917547 WLQ917528:WLQ917547 WVM917528:WVM917547 JA983064:JA983083 SW983064:SW983083 ACS983064:ACS983083 AMO983064:AMO983083 AWK983064:AWK983083 BGG983064:BGG983083 BQC983064:BQC983083 BZY983064:BZY983083 CJU983064:CJU983083 CTQ983064:CTQ983083 DDM983064:DDM983083 DNI983064:DNI983083 DXE983064:DXE983083 EHA983064:EHA983083 EQW983064:EQW983083 FAS983064:FAS983083 FKO983064:FKO983083 FUK983064:FUK983083 GEG983064:GEG983083 GOC983064:GOC983083 GXY983064:GXY983083 HHU983064:HHU983083 HRQ983064:HRQ983083 IBM983064:IBM983083 ILI983064:ILI983083 IVE983064:IVE983083 JFA983064:JFA983083 JOW983064:JOW983083 JYS983064:JYS983083 KIO983064:KIO983083 KSK983064:KSK983083 LCG983064:LCG983083 LMC983064:LMC983083 LVY983064:LVY983083 MFU983064:MFU983083 MPQ983064:MPQ983083 MZM983064:MZM983083 NJI983064:NJI983083 NTE983064:NTE983083 ODA983064:ODA983083 OMW983064:OMW983083 OWS983064:OWS983083 PGO983064:PGO983083 PQK983064:PQK983083 QAG983064:QAG983083 QKC983064:QKC983083 QTY983064:QTY983083 RDU983064:RDU983083 RNQ983064:RNQ983083 RXM983064:RXM983083 SHI983064:SHI983083 SRE983064:SRE983083 TBA983064:TBA983083 TKW983064:TKW983083 TUS983064:TUS983083 UEO983064:UEO983083 UOK983064:UOK983083 UYG983064:UYG983083 VIC983064:VIC983083 VRY983064:VRY983083 WBU983064:WBU983083 WLQ983064:WLQ983083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WVM65:WVM68 JA65:JA68 WVE11:WVE61 IS11:IS61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xr:uid="{CEC1A6AA-6192-494F-BE2E-BDD02868F042}">
      <formula1>",×"</formula1>
    </dataValidation>
    <dataValidation type="list" allowBlank="1" showInputMessage="1" showErrorMessage="1" sqref="WVK983064:WVK983083 I65561:I65580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131097:I131116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196633:I196652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262169:I262188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327705:I327724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393241:I393260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458777:I458796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524313:I524332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589849:I589868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655385:I655404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720921:I720940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786457:I786476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851993:I852012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917529:I917548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983065:I983084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WLO65:WLO68 IY65:IY68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VK65:WVK68 WBK11:WBK61 WVC11:WVC61 WLG11:WLG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I11:I60" xr:uid="{E839B7A2-2233-45E3-8579-8A616D33C9D8}">
      <formula1>"常勤,非常勤"</formula1>
    </dataValidation>
    <dataValidation type="list" allowBlank="1" showInputMessage="1" showErrorMessage="1" sqref="WVL983064:WVL983083 J131097:J131116 IZ65560:IZ65579 SV65560:SV65579 ACR65560:ACR65579 AMN65560:AMN65579 AWJ65560:AWJ65579 BGF65560:BGF65579 BQB65560:BQB65579 BZX65560:BZX65579 CJT65560:CJT65579 CTP65560:CTP65579 DDL65560:DDL65579 DNH65560:DNH65579 DXD65560:DXD65579 EGZ65560:EGZ65579 EQV65560:EQV65579 FAR65560:FAR65579 FKN65560:FKN65579 FUJ65560:FUJ65579 GEF65560:GEF65579 GOB65560:GOB65579 GXX65560:GXX65579 HHT65560:HHT65579 HRP65560:HRP65579 IBL65560:IBL65579 ILH65560:ILH65579 IVD65560:IVD65579 JEZ65560:JEZ65579 JOV65560:JOV65579 JYR65560:JYR65579 KIN65560:KIN65579 KSJ65560:KSJ65579 LCF65560:LCF65579 LMB65560:LMB65579 LVX65560:LVX65579 MFT65560:MFT65579 MPP65560:MPP65579 MZL65560:MZL65579 NJH65560:NJH65579 NTD65560:NTD65579 OCZ65560:OCZ65579 OMV65560:OMV65579 OWR65560:OWR65579 PGN65560:PGN65579 PQJ65560:PQJ65579 QAF65560:QAF65579 QKB65560:QKB65579 QTX65560:QTX65579 RDT65560:RDT65579 RNP65560:RNP65579 RXL65560:RXL65579 SHH65560:SHH65579 SRD65560:SRD65579 TAZ65560:TAZ65579 TKV65560:TKV65579 TUR65560:TUR65579 UEN65560:UEN65579 UOJ65560:UOJ65579 UYF65560:UYF65579 VIB65560:VIB65579 VRX65560:VRX65579 WBT65560:WBT65579 WLP65560:WLP65579 WVL65560:WVL65579 J196633:J196652 IZ131096:IZ131115 SV131096:SV131115 ACR131096:ACR131115 AMN131096:AMN131115 AWJ131096:AWJ131115 BGF131096:BGF131115 BQB131096:BQB131115 BZX131096:BZX131115 CJT131096:CJT131115 CTP131096:CTP131115 DDL131096:DDL131115 DNH131096:DNH131115 DXD131096:DXD131115 EGZ131096:EGZ131115 EQV131096:EQV131115 FAR131096:FAR131115 FKN131096:FKN131115 FUJ131096:FUJ131115 GEF131096:GEF131115 GOB131096:GOB131115 GXX131096:GXX131115 HHT131096:HHT131115 HRP131096:HRP131115 IBL131096:IBL131115 ILH131096:ILH131115 IVD131096:IVD131115 JEZ131096:JEZ131115 JOV131096:JOV131115 JYR131096:JYR131115 KIN131096:KIN131115 KSJ131096:KSJ131115 LCF131096:LCF131115 LMB131096:LMB131115 LVX131096:LVX131115 MFT131096:MFT131115 MPP131096:MPP131115 MZL131096:MZL131115 NJH131096:NJH131115 NTD131096:NTD131115 OCZ131096:OCZ131115 OMV131096:OMV131115 OWR131096:OWR131115 PGN131096:PGN131115 PQJ131096:PQJ131115 QAF131096:QAF131115 QKB131096:QKB131115 QTX131096:QTX131115 RDT131096:RDT131115 RNP131096:RNP131115 RXL131096:RXL131115 SHH131096:SHH131115 SRD131096:SRD131115 TAZ131096:TAZ131115 TKV131096:TKV131115 TUR131096:TUR131115 UEN131096:UEN131115 UOJ131096:UOJ131115 UYF131096:UYF131115 VIB131096:VIB131115 VRX131096:VRX131115 WBT131096:WBT131115 WLP131096:WLP131115 WVL131096:WVL131115 J262169:J262188 IZ196632:IZ196651 SV196632:SV196651 ACR196632:ACR196651 AMN196632:AMN196651 AWJ196632:AWJ196651 BGF196632:BGF196651 BQB196632:BQB196651 BZX196632:BZX196651 CJT196632:CJT196651 CTP196632:CTP196651 DDL196632:DDL196651 DNH196632:DNH196651 DXD196632:DXD196651 EGZ196632:EGZ196651 EQV196632:EQV196651 FAR196632:FAR196651 FKN196632:FKN196651 FUJ196632:FUJ196651 GEF196632:GEF196651 GOB196632:GOB196651 GXX196632:GXX196651 HHT196632:HHT196651 HRP196632:HRP196651 IBL196632:IBL196651 ILH196632:ILH196651 IVD196632:IVD196651 JEZ196632:JEZ196651 JOV196632:JOV196651 JYR196632:JYR196651 KIN196632:KIN196651 KSJ196632:KSJ196651 LCF196632:LCF196651 LMB196632:LMB196651 LVX196632:LVX196651 MFT196632:MFT196651 MPP196632:MPP196651 MZL196632:MZL196651 NJH196632:NJH196651 NTD196632:NTD196651 OCZ196632:OCZ196651 OMV196632:OMV196651 OWR196632:OWR196651 PGN196632:PGN196651 PQJ196632:PQJ196651 QAF196632:QAF196651 QKB196632:QKB196651 QTX196632:QTX196651 RDT196632:RDT196651 RNP196632:RNP196651 RXL196632:RXL196651 SHH196632:SHH196651 SRD196632:SRD196651 TAZ196632:TAZ196651 TKV196632:TKV196651 TUR196632:TUR196651 UEN196632:UEN196651 UOJ196632:UOJ196651 UYF196632:UYF196651 VIB196632:VIB196651 VRX196632:VRX196651 WBT196632:WBT196651 WLP196632:WLP196651 WVL196632:WVL196651 J327705:J327724 IZ262168:IZ262187 SV262168:SV262187 ACR262168:ACR262187 AMN262168:AMN262187 AWJ262168:AWJ262187 BGF262168:BGF262187 BQB262168:BQB262187 BZX262168:BZX262187 CJT262168:CJT262187 CTP262168:CTP262187 DDL262168:DDL262187 DNH262168:DNH262187 DXD262168:DXD262187 EGZ262168:EGZ262187 EQV262168:EQV262187 FAR262168:FAR262187 FKN262168:FKN262187 FUJ262168:FUJ262187 GEF262168:GEF262187 GOB262168:GOB262187 GXX262168:GXX262187 HHT262168:HHT262187 HRP262168:HRP262187 IBL262168:IBL262187 ILH262168:ILH262187 IVD262168:IVD262187 JEZ262168:JEZ262187 JOV262168:JOV262187 JYR262168:JYR262187 KIN262168:KIN262187 KSJ262168:KSJ262187 LCF262168:LCF262187 LMB262168:LMB262187 LVX262168:LVX262187 MFT262168:MFT262187 MPP262168:MPP262187 MZL262168:MZL262187 NJH262168:NJH262187 NTD262168:NTD262187 OCZ262168:OCZ262187 OMV262168:OMV262187 OWR262168:OWR262187 PGN262168:PGN262187 PQJ262168:PQJ262187 QAF262168:QAF262187 QKB262168:QKB262187 QTX262168:QTX262187 RDT262168:RDT262187 RNP262168:RNP262187 RXL262168:RXL262187 SHH262168:SHH262187 SRD262168:SRD262187 TAZ262168:TAZ262187 TKV262168:TKV262187 TUR262168:TUR262187 UEN262168:UEN262187 UOJ262168:UOJ262187 UYF262168:UYF262187 VIB262168:VIB262187 VRX262168:VRX262187 WBT262168:WBT262187 WLP262168:WLP262187 WVL262168:WVL262187 J393241:J393260 IZ327704:IZ327723 SV327704:SV327723 ACR327704:ACR327723 AMN327704:AMN327723 AWJ327704:AWJ327723 BGF327704:BGF327723 BQB327704:BQB327723 BZX327704:BZX327723 CJT327704:CJT327723 CTP327704:CTP327723 DDL327704:DDL327723 DNH327704:DNH327723 DXD327704:DXD327723 EGZ327704:EGZ327723 EQV327704:EQV327723 FAR327704:FAR327723 FKN327704:FKN327723 FUJ327704:FUJ327723 GEF327704:GEF327723 GOB327704:GOB327723 GXX327704:GXX327723 HHT327704:HHT327723 HRP327704:HRP327723 IBL327704:IBL327723 ILH327704:ILH327723 IVD327704:IVD327723 JEZ327704:JEZ327723 JOV327704:JOV327723 JYR327704:JYR327723 KIN327704:KIN327723 KSJ327704:KSJ327723 LCF327704:LCF327723 LMB327704:LMB327723 LVX327704:LVX327723 MFT327704:MFT327723 MPP327704:MPP327723 MZL327704:MZL327723 NJH327704:NJH327723 NTD327704:NTD327723 OCZ327704:OCZ327723 OMV327704:OMV327723 OWR327704:OWR327723 PGN327704:PGN327723 PQJ327704:PQJ327723 QAF327704:QAF327723 QKB327704:QKB327723 QTX327704:QTX327723 RDT327704:RDT327723 RNP327704:RNP327723 RXL327704:RXL327723 SHH327704:SHH327723 SRD327704:SRD327723 TAZ327704:TAZ327723 TKV327704:TKV327723 TUR327704:TUR327723 UEN327704:UEN327723 UOJ327704:UOJ327723 UYF327704:UYF327723 VIB327704:VIB327723 VRX327704:VRX327723 WBT327704:WBT327723 WLP327704:WLP327723 WVL327704:WVL327723 J458777:J458796 IZ393240:IZ393259 SV393240:SV393259 ACR393240:ACR393259 AMN393240:AMN393259 AWJ393240:AWJ393259 BGF393240:BGF393259 BQB393240:BQB393259 BZX393240:BZX393259 CJT393240:CJT393259 CTP393240:CTP393259 DDL393240:DDL393259 DNH393240:DNH393259 DXD393240:DXD393259 EGZ393240:EGZ393259 EQV393240:EQV393259 FAR393240:FAR393259 FKN393240:FKN393259 FUJ393240:FUJ393259 GEF393240:GEF393259 GOB393240:GOB393259 GXX393240:GXX393259 HHT393240:HHT393259 HRP393240:HRP393259 IBL393240:IBL393259 ILH393240:ILH393259 IVD393240:IVD393259 JEZ393240:JEZ393259 JOV393240:JOV393259 JYR393240:JYR393259 KIN393240:KIN393259 KSJ393240:KSJ393259 LCF393240:LCF393259 LMB393240:LMB393259 LVX393240:LVX393259 MFT393240:MFT393259 MPP393240:MPP393259 MZL393240:MZL393259 NJH393240:NJH393259 NTD393240:NTD393259 OCZ393240:OCZ393259 OMV393240:OMV393259 OWR393240:OWR393259 PGN393240:PGN393259 PQJ393240:PQJ393259 QAF393240:QAF393259 QKB393240:QKB393259 QTX393240:QTX393259 RDT393240:RDT393259 RNP393240:RNP393259 RXL393240:RXL393259 SHH393240:SHH393259 SRD393240:SRD393259 TAZ393240:TAZ393259 TKV393240:TKV393259 TUR393240:TUR393259 UEN393240:UEN393259 UOJ393240:UOJ393259 UYF393240:UYF393259 VIB393240:VIB393259 VRX393240:VRX393259 WBT393240:WBT393259 WLP393240:WLP393259 WVL393240:WVL393259 J524313:J524332 IZ458776:IZ458795 SV458776:SV458795 ACR458776:ACR458795 AMN458776:AMN458795 AWJ458776:AWJ458795 BGF458776:BGF458795 BQB458776:BQB458795 BZX458776:BZX458795 CJT458776:CJT458795 CTP458776:CTP458795 DDL458776:DDL458795 DNH458776:DNH458795 DXD458776:DXD458795 EGZ458776:EGZ458795 EQV458776:EQV458795 FAR458776:FAR458795 FKN458776:FKN458795 FUJ458776:FUJ458795 GEF458776:GEF458795 GOB458776:GOB458795 GXX458776:GXX458795 HHT458776:HHT458795 HRP458776:HRP458795 IBL458776:IBL458795 ILH458776:ILH458795 IVD458776:IVD458795 JEZ458776:JEZ458795 JOV458776:JOV458795 JYR458776:JYR458795 KIN458776:KIN458795 KSJ458776:KSJ458795 LCF458776:LCF458795 LMB458776:LMB458795 LVX458776:LVX458795 MFT458776:MFT458795 MPP458776:MPP458795 MZL458776:MZL458795 NJH458776:NJH458795 NTD458776:NTD458795 OCZ458776:OCZ458795 OMV458776:OMV458795 OWR458776:OWR458795 PGN458776:PGN458795 PQJ458776:PQJ458795 QAF458776:QAF458795 QKB458776:QKB458795 QTX458776:QTX458795 RDT458776:RDT458795 RNP458776:RNP458795 RXL458776:RXL458795 SHH458776:SHH458795 SRD458776:SRD458795 TAZ458776:TAZ458795 TKV458776:TKV458795 TUR458776:TUR458795 UEN458776:UEN458795 UOJ458776:UOJ458795 UYF458776:UYF458795 VIB458776:VIB458795 VRX458776:VRX458795 WBT458776:WBT458795 WLP458776:WLP458795 WVL458776:WVL458795 J589849:J589868 IZ524312:IZ524331 SV524312:SV524331 ACR524312:ACR524331 AMN524312:AMN524331 AWJ524312:AWJ524331 BGF524312:BGF524331 BQB524312:BQB524331 BZX524312:BZX524331 CJT524312:CJT524331 CTP524312:CTP524331 DDL524312:DDL524331 DNH524312:DNH524331 DXD524312:DXD524331 EGZ524312:EGZ524331 EQV524312:EQV524331 FAR524312:FAR524331 FKN524312:FKN524331 FUJ524312:FUJ524331 GEF524312:GEF524331 GOB524312:GOB524331 GXX524312:GXX524331 HHT524312:HHT524331 HRP524312:HRP524331 IBL524312:IBL524331 ILH524312:ILH524331 IVD524312:IVD524331 JEZ524312:JEZ524331 JOV524312:JOV524331 JYR524312:JYR524331 KIN524312:KIN524331 KSJ524312:KSJ524331 LCF524312:LCF524331 LMB524312:LMB524331 LVX524312:LVX524331 MFT524312:MFT524331 MPP524312:MPP524331 MZL524312:MZL524331 NJH524312:NJH524331 NTD524312:NTD524331 OCZ524312:OCZ524331 OMV524312:OMV524331 OWR524312:OWR524331 PGN524312:PGN524331 PQJ524312:PQJ524331 QAF524312:QAF524331 QKB524312:QKB524331 QTX524312:QTX524331 RDT524312:RDT524331 RNP524312:RNP524331 RXL524312:RXL524331 SHH524312:SHH524331 SRD524312:SRD524331 TAZ524312:TAZ524331 TKV524312:TKV524331 TUR524312:TUR524331 UEN524312:UEN524331 UOJ524312:UOJ524331 UYF524312:UYF524331 VIB524312:VIB524331 VRX524312:VRX524331 WBT524312:WBT524331 WLP524312:WLP524331 WVL524312:WVL524331 J655385:J655404 IZ589848:IZ589867 SV589848:SV589867 ACR589848:ACR589867 AMN589848:AMN589867 AWJ589848:AWJ589867 BGF589848:BGF589867 BQB589848:BQB589867 BZX589848:BZX589867 CJT589848:CJT589867 CTP589848:CTP589867 DDL589848:DDL589867 DNH589848:DNH589867 DXD589848:DXD589867 EGZ589848:EGZ589867 EQV589848:EQV589867 FAR589848:FAR589867 FKN589848:FKN589867 FUJ589848:FUJ589867 GEF589848:GEF589867 GOB589848:GOB589867 GXX589848:GXX589867 HHT589848:HHT589867 HRP589848:HRP589867 IBL589848:IBL589867 ILH589848:ILH589867 IVD589848:IVD589867 JEZ589848:JEZ589867 JOV589848:JOV589867 JYR589848:JYR589867 KIN589848:KIN589867 KSJ589848:KSJ589867 LCF589848:LCF589867 LMB589848:LMB589867 LVX589848:LVX589867 MFT589848:MFT589867 MPP589848:MPP589867 MZL589848:MZL589867 NJH589848:NJH589867 NTD589848:NTD589867 OCZ589848:OCZ589867 OMV589848:OMV589867 OWR589848:OWR589867 PGN589848:PGN589867 PQJ589848:PQJ589867 QAF589848:QAF589867 QKB589848:QKB589867 QTX589848:QTX589867 RDT589848:RDT589867 RNP589848:RNP589867 RXL589848:RXL589867 SHH589848:SHH589867 SRD589848:SRD589867 TAZ589848:TAZ589867 TKV589848:TKV589867 TUR589848:TUR589867 UEN589848:UEN589867 UOJ589848:UOJ589867 UYF589848:UYF589867 VIB589848:VIB589867 VRX589848:VRX589867 WBT589848:WBT589867 WLP589848:WLP589867 WVL589848:WVL589867 J720921:J720940 IZ655384:IZ655403 SV655384:SV655403 ACR655384:ACR655403 AMN655384:AMN655403 AWJ655384:AWJ655403 BGF655384:BGF655403 BQB655384:BQB655403 BZX655384:BZX655403 CJT655384:CJT655403 CTP655384:CTP655403 DDL655384:DDL655403 DNH655384:DNH655403 DXD655384:DXD655403 EGZ655384:EGZ655403 EQV655384:EQV655403 FAR655384:FAR655403 FKN655384:FKN655403 FUJ655384:FUJ655403 GEF655384:GEF655403 GOB655384:GOB655403 GXX655384:GXX655403 HHT655384:HHT655403 HRP655384:HRP655403 IBL655384:IBL655403 ILH655384:ILH655403 IVD655384:IVD655403 JEZ655384:JEZ655403 JOV655384:JOV655403 JYR655384:JYR655403 KIN655384:KIN655403 KSJ655384:KSJ655403 LCF655384:LCF655403 LMB655384:LMB655403 LVX655384:LVX655403 MFT655384:MFT655403 MPP655384:MPP655403 MZL655384:MZL655403 NJH655384:NJH655403 NTD655384:NTD655403 OCZ655384:OCZ655403 OMV655384:OMV655403 OWR655384:OWR655403 PGN655384:PGN655403 PQJ655384:PQJ655403 QAF655384:QAF655403 QKB655384:QKB655403 QTX655384:QTX655403 RDT655384:RDT655403 RNP655384:RNP655403 RXL655384:RXL655403 SHH655384:SHH655403 SRD655384:SRD655403 TAZ655384:TAZ655403 TKV655384:TKV655403 TUR655384:TUR655403 UEN655384:UEN655403 UOJ655384:UOJ655403 UYF655384:UYF655403 VIB655384:VIB655403 VRX655384:VRX655403 WBT655384:WBT655403 WLP655384:WLP655403 WVL655384:WVL655403 J786457:J786476 IZ720920:IZ720939 SV720920:SV720939 ACR720920:ACR720939 AMN720920:AMN720939 AWJ720920:AWJ720939 BGF720920:BGF720939 BQB720920:BQB720939 BZX720920:BZX720939 CJT720920:CJT720939 CTP720920:CTP720939 DDL720920:DDL720939 DNH720920:DNH720939 DXD720920:DXD720939 EGZ720920:EGZ720939 EQV720920:EQV720939 FAR720920:FAR720939 FKN720920:FKN720939 FUJ720920:FUJ720939 GEF720920:GEF720939 GOB720920:GOB720939 GXX720920:GXX720939 HHT720920:HHT720939 HRP720920:HRP720939 IBL720920:IBL720939 ILH720920:ILH720939 IVD720920:IVD720939 JEZ720920:JEZ720939 JOV720920:JOV720939 JYR720920:JYR720939 KIN720920:KIN720939 KSJ720920:KSJ720939 LCF720920:LCF720939 LMB720920:LMB720939 LVX720920:LVX720939 MFT720920:MFT720939 MPP720920:MPP720939 MZL720920:MZL720939 NJH720920:NJH720939 NTD720920:NTD720939 OCZ720920:OCZ720939 OMV720920:OMV720939 OWR720920:OWR720939 PGN720920:PGN720939 PQJ720920:PQJ720939 QAF720920:QAF720939 QKB720920:QKB720939 QTX720920:QTX720939 RDT720920:RDT720939 RNP720920:RNP720939 RXL720920:RXL720939 SHH720920:SHH720939 SRD720920:SRD720939 TAZ720920:TAZ720939 TKV720920:TKV720939 TUR720920:TUR720939 UEN720920:UEN720939 UOJ720920:UOJ720939 UYF720920:UYF720939 VIB720920:VIB720939 VRX720920:VRX720939 WBT720920:WBT720939 WLP720920:WLP720939 WVL720920:WVL720939 J851993:J852012 IZ786456:IZ786475 SV786456:SV786475 ACR786456:ACR786475 AMN786456:AMN786475 AWJ786456:AWJ786475 BGF786456:BGF786475 BQB786456:BQB786475 BZX786456:BZX786475 CJT786456:CJT786475 CTP786456:CTP786475 DDL786456:DDL786475 DNH786456:DNH786475 DXD786456:DXD786475 EGZ786456:EGZ786475 EQV786456:EQV786475 FAR786456:FAR786475 FKN786456:FKN786475 FUJ786456:FUJ786475 GEF786456:GEF786475 GOB786456:GOB786475 GXX786456:GXX786475 HHT786456:HHT786475 HRP786456:HRP786475 IBL786456:IBL786475 ILH786456:ILH786475 IVD786456:IVD786475 JEZ786456:JEZ786475 JOV786456:JOV786475 JYR786456:JYR786475 KIN786456:KIN786475 KSJ786456:KSJ786475 LCF786456:LCF786475 LMB786456:LMB786475 LVX786456:LVX786475 MFT786456:MFT786475 MPP786456:MPP786475 MZL786456:MZL786475 NJH786456:NJH786475 NTD786456:NTD786475 OCZ786456:OCZ786475 OMV786456:OMV786475 OWR786456:OWR786475 PGN786456:PGN786475 PQJ786456:PQJ786475 QAF786456:QAF786475 QKB786456:QKB786475 QTX786456:QTX786475 RDT786456:RDT786475 RNP786456:RNP786475 RXL786456:RXL786475 SHH786456:SHH786475 SRD786456:SRD786475 TAZ786456:TAZ786475 TKV786456:TKV786475 TUR786456:TUR786475 UEN786456:UEN786475 UOJ786456:UOJ786475 UYF786456:UYF786475 VIB786456:VIB786475 VRX786456:VRX786475 WBT786456:WBT786475 WLP786456:WLP786475 WVL786456:WVL786475 J917529:J917548 IZ851992:IZ852011 SV851992:SV852011 ACR851992:ACR852011 AMN851992:AMN852011 AWJ851992:AWJ852011 BGF851992:BGF852011 BQB851992:BQB852011 BZX851992:BZX852011 CJT851992:CJT852011 CTP851992:CTP852011 DDL851992:DDL852011 DNH851992:DNH852011 DXD851992:DXD852011 EGZ851992:EGZ852011 EQV851992:EQV852011 FAR851992:FAR852011 FKN851992:FKN852011 FUJ851992:FUJ852011 GEF851992:GEF852011 GOB851992:GOB852011 GXX851992:GXX852011 HHT851992:HHT852011 HRP851992:HRP852011 IBL851992:IBL852011 ILH851992:ILH852011 IVD851992:IVD852011 JEZ851992:JEZ852011 JOV851992:JOV852011 JYR851992:JYR852011 KIN851992:KIN852011 KSJ851992:KSJ852011 LCF851992:LCF852011 LMB851992:LMB852011 LVX851992:LVX852011 MFT851992:MFT852011 MPP851992:MPP852011 MZL851992:MZL852011 NJH851992:NJH852011 NTD851992:NTD852011 OCZ851992:OCZ852011 OMV851992:OMV852011 OWR851992:OWR852011 PGN851992:PGN852011 PQJ851992:PQJ852011 QAF851992:QAF852011 QKB851992:QKB852011 QTX851992:QTX852011 RDT851992:RDT852011 RNP851992:RNP852011 RXL851992:RXL852011 SHH851992:SHH852011 SRD851992:SRD852011 TAZ851992:TAZ852011 TKV851992:TKV852011 TUR851992:TUR852011 UEN851992:UEN852011 UOJ851992:UOJ852011 UYF851992:UYF852011 VIB851992:VIB852011 VRX851992:VRX852011 WBT851992:WBT852011 WLP851992:WLP852011 WVL851992:WVL852011 J983065:J983084 IZ917528:IZ917547 SV917528:SV917547 ACR917528:ACR917547 AMN917528:AMN917547 AWJ917528:AWJ917547 BGF917528:BGF917547 BQB917528:BQB917547 BZX917528:BZX917547 CJT917528:CJT917547 CTP917528:CTP917547 DDL917528:DDL917547 DNH917528:DNH917547 DXD917528:DXD917547 EGZ917528:EGZ917547 EQV917528:EQV917547 FAR917528:FAR917547 FKN917528:FKN917547 FUJ917528:FUJ917547 GEF917528:GEF917547 GOB917528:GOB917547 GXX917528:GXX917547 HHT917528:HHT917547 HRP917528:HRP917547 IBL917528:IBL917547 ILH917528:ILH917547 IVD917528:IVD917547 JEZ917528:JEZ917547 JOV917528:JOV917547 JYR917528:JYR917547 KIN917528:KIN917547 KSJ917528:KSJ917547 LCF917528:LCF917547 LMB917528:LMB917547 LVX917528:LVX917547 MFT917528:MFT917547 MPP917528:MPP917547 MZL917528:MZL917547 NJH917528:NJH917547 NTD917528:NTD917547 OCZ917528:OCZ917547 OMV917528:OMV917547 OWR917528:OWR917547 PGN917528:PGN917547 PQJ917528:PQJ917547 QAF917528:QAF917547 QKB917528:QKB917547 QTX917528:QTX917547 RDT917528:RDT917547 RNP917528:RNP917547 RXL917528:RXL917547 SHH917528:SHH917547 SRD917528:SRD917547 TAZ917528:TAZ917547 TKV917528:TKV917547 TUR917528:TUR917547 UEN917528:UEN917547 UOJ917528:UOJ917547 UYF917528:UYF917547 VIB917528:VIB917547 VRX917528:VRX917547 WBT917528:WBT917547 WLP917528:WLP917547 WVL917528:WVL917547 IZ983064:IZ983083 SV983064:SV983083 ACR983064:ACR983083 AMN983064:AMN983083 AWJ983064:AWJ983083 BGF983064:BGF983083 BQB983064:BQB983083 BZX983064:BZX983083 CJT983064:CJT983083 CTP983064:CTP983083 DDL983064:DDL983083 DNH983064:DNH983083 DXD983064:DXD983083 EGZ983064:EGZ983083 EQV983064:EQV983083 FAR983064:FAR983083 FKN983064:FKN983083 FUJ983064:FUJ983083 GEF983064:GEF983083 GOB983064:GOB983083 GXX983064:GXX983083 HHT983064:HHT983083 HRP983064:HRP983083 IBL983064:IBL983083 ILH983064:ILH983083 IVD983064:IVD983083 JEZ983064:JEZ983083 JOV983064:JOV983083 JYR983064:JYR983083 KIN983064:KIN983083 KSJ983064:KSJ983083 LCF983064:LCF983083 LMB983064:LMB983083 LVX983064:LVX983083 MFT983064:MFT983083 MPP983064:MPP983083 MZL983064:MZL983083 NJH983064:NJH983083 NTD983064:NTD983083 OCZ983064:OCZ983083 OMV983064:OMV983083 OWR983064:OWR983083 PGN983064:PGN983083 PQJ983064:PQJ983083 QAF983064:QAF983083 QKB983064:QKB983083 QTX983064:QTX983083 RDT983064:RDT983083 RNP983064:RNP983083 RXL983064:RXL983083 SHH983064:SHH983083 SRD983064:SRD983083 TAZ983064:TAZ983083 TKV983064:TKV983083 TUR983064:TUR983083 UEN983064:UEN983083 UOJ983064:UOJ983083 UYF983064:UYF983083 VIB983064:VIB983083 VRX983064:VRX983083 WBT983064:WBT983083 WLP983064:WLP983083 SV65:SV68 ACR65:ACR68 AMN65:AMN68 AWJ65:AWJ68 BGF65:BGF68 BQB65:BQB68 BZX65:BZX68 CJT65:CJT68 CTP65:CTP68 DDL65:DDL68 DNH65:DNH68 DXD65:DXD68 EGZ65:EGZ68 EQV65:EQV68 FAR65:FAR68 FKN65:FKN68 FUJ65:FUJ68 GEF65:GEF68 GOB65:GOB68 GXX65:GXX68 HHT65:HHT68 HRP65:HRP68 IBL65:IBL68 ILH65:ILH68 IVD65:IVD68 JEZ65:JEZ68 JOV65:JOV68 JYR65:JYR68 KIN65:KIN68 KSJ65:KSJ68 LCF65:LCF68 LMB65:LMB68 LVX65:LVX68 MFT65:MFT68 MPP65:MPP68 MZL65:MZL68 NJH65:NJH68 NTD65:NTD68 OCZ65:OCZ68 OMV65:OMV68 OWR65:OWR68 PGN65:PGN68 PQJ65:PQJ68 QAF65:QAF68 QKB65:QKB68 QTX65:QTX68 RDT65:RDT68 RNP65:RNP68 RXL65:RXL68 SHH65:SHH68 SRD65:SRD68 TAZ65:TAZ68 TKV65:TKV68 TUR65:TUR68 UEN65:UEN68 UOJ65:UOJ68 UYF65:UYF68 VIB65:VIB68 VRX65:VRX68 WBT65:WBT68 WLP65:WLP68 WVL65:WVL68 J65561:J65580 IZ65:IZ68 IR11:IR61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xr:uid="{049EB11F-E1F9-4DD4-B52B-99EFA347E15B}">
      <formula1>"教育・保育従事者,教育・保育従事者以外"</formula1>
    </dataValidation>
    <dataValidation type="custom" allowBlank="1" showInputMessage="1" showErrorMessage="1" sqref="AR65560:AR65579 AR131096:AR131115 AR196632:AR196651 AR262168:AR262187 AR327704:AR327723 AR393240:AR393259 AR458776:AR458795 AR524312:AR524331 AR589848:AR589867 AR655384:AR655403 AR720920:AR720939 AR786456:AR786475 AR851992:AR852011 AR917528:AR917547 AR983064:AR983083 WVP983064:WWQ983083 VSB983064:VTC983083 WBX983064:WCY983083 JD65560:KE65579 SZ65560:UA65579 ACV65560:ADW65579 AMR65560:ANS65579 AWN65560:AXO65579 BGJ65560:BHK65579 BQF65560:BRG65579 CAB65560:CBC65579 CJX65560:CKY65579 CTT65560:CUU65579 DDP65560:DEQ65579 DNL65560:DOM65579 DXH65560:DYI65579 EHD65560:EIE65579 EQZ65560:ESA65579 FAV65560:FBW65579 FKR65560:FLS65579 FUN65560:FVO65579 GEJ65560:GFK65579 GOF65560:GPG65579 GYB65560:GZC65579 HHX65560:HIY65579 HRT65560:HSU65579 IBP65560:ICQ65579 ILL65560:IMM65579 IVH65560:IWI65579 JFD65560:JGE65579 JOZ65560:JQA65579 JYV65560:JZW65579 KIR65560:KJS65579 KSN65560:KTO65579 LCJ65560:LDK65579 LMF65560:LNG65579 LWB65560:LXC65579 MFX65560:MGY65579 MPT65560:MQU65579 MZP65560:NAQ65579 NJL65560:NKM65579 NTH65560:NUI65579 ODD65560:OEE65579 OMZ65560:OOA65579 OWV65560:OXW65579 PGR65560:PHS65579 PQN65560:PRO65579 QAJ65560:QBK65579 QKF65560:QLG65579 QUB65560:QVC65579 RDX65560:REY65579 RNT65560:ROU65579 RXP65560:RYQ65579 SHL65560:SIM65579 SRH65560:SSI65579 TBD65560:TCE65579 TKZ65560:TMA65579 TUV65560:TVW65579 UER65560:UFS65579 UON65560:UPO65579 UYJ65560:UZK65579 VIF65560:VJG65579 VSB65560:VTC65579 WBX65560:WCY65579 WLT65560:WMU65579 WVP65560:WWQ65579 JD131096:KE131115 SZ131096:UA131115 ACV131096:ADW131115 AMR131096:ANS131115 AWN131096:AXO131115 BGJ131096:BHK131115 BQF131096:BRG131115 CAB131096:CBC131115 CJX131096:CKY131115 CTT131096:CUU131115 DDP131096:DEQ131115 DNL131096:DOM131115 DXH131096:DYI131115 EHD131096:EIE131115 EQZ131096:ESA131115 FAV131096:FBW131115 FKR131096:FLS131115 FUN131096:FVO131115 GEJ131096:GFK131115 GOF131096:GPG131115 GYB131096:GZC131115 HHX131096:HIY131115 HRT131096:HSU131115 IBP131096:ICQ131115 ILL131096:IMM131115 IVH131096:IWI131115 JFD131096:JGE131115 JOZ131096:JQA131115 JYV131096:JZW131115 KIR131096:KJS131115 KSN131096:KTO131115 LCJ131096:LDK131115 LMF131096:LNG131115 LWB131096:LXC131115 MFX131096:MGY131115 MPT131096:MQU131115 MZP131096:NAQ131115 NJL131096:NKM131115 NTH131096:NUI131115 ODD131096:OEE131115 OMZ131096:OOA131115 OWV131096:OXW131115 PGR131096:PHS131115 PQN131096:PRO131115 QAJ131096:QBK131115 QKF131096:QLG131115 QUB131096:QVC131115 RDX131096:REY131115 RNT131096:ROU131115 RXP131096:RYQ131115 SHL131096:SIM131115 SRH131096:SSI131115 TBD131096:TCE131115 TKZ131096:TMA131115 TUV131096:TVW131115 UER131096:UFS131115 UON131096:UPO131115 UYJ131096:UZK131115 VIF131096:VJG131115 VSB131096:VTC131115 WBX131096:WCY131115 WLT131096:WMU131115 WVP131096:WWQ131115 JD196632:KE196651 SZ196632:UA196651 ACV196632:ADW196651 AMR196632:ANS196651 AWN196632:AXO196651 BGJ196632:BHK196651 BQF196632:BRG196651 CAB196632:CBC196651 CJX196632:CKY196651 CTT196632:CUU196651 DDP196632:DEQ196651 DNL196632:DOM196651 DXH196632:DYI196651 EHD196632:EIE196651 EQZ196632:ESA196651 FAV196632:FBW196651 FKR196632:FLS196651 FUN196632:FVO196651 GEJ196632:GFK196651 GOF196632:GPG196651 GYB196632:GZC196651 HHX196632:HIY196651 HRT196632:HSU196651 IBP196632:ICQ196651 ILL196632:IMM196651 IVH196632:IWI196651 JFD196632:JGE196651 JOZ196632:JQA196651 JYV196632:JZW196651 KIR196632:KJS196651 KSN196632:KTO196651 LCJ196632:LDK196651 LMF196632:LNG196651 LWB196632:LXC196651 MFX196632:MGY196651 MPT196632:MQU196651 MZP196632:NAQ196651 NJL196632:NKM196651 NTH196632:NUI196651 ODD196632:OEE196651 OMZ196632:OOA196651 OWV196632:OXW196651 PGR196632:PHS196651 PQN196632:PRO196651 QAJ196632:QBK196651 QKF196632:QLG196651 QUB196632:QVC196651 RDX196632:REY196651 RNT196632:ROU196651 RXP196632:RYQ196651 SHL196632:SIM196651 SRH196632:SSI196651 TBD196632:TCE196651 TKZ196632:TMA196651 TUV196632:TVW196651 UER196632:UFS196651 UON196632:UPO196651 UYJ196632:UZK196651 VIF196632:VJG196651 VSB196632:VTC196651 WBX196632:WCY196651 WLT196632:WMU196651 WVP196632:WWQ196651 JD262168:KE262187 SZ262168:UA262187 ACV262168:ADW262187 AMR262168:ANS262187 AWN262168:AXO262187 BGJ262168:BHK262187 BQF262168:BRG262187 CAB262168:CBC262187 CJX262168:CKY262187 CTT262168:CUU262187 DDP262168:DEQ262187 DNL262168:DOM262187 DXH262168:DYI262187 EHD262168:EIE262187 EQZ262168:ESA262187 FAV262168:FBW262187 FKR262168:FLS262187 FUN262168:FVO262187 GEJ262168:GFK262187 GOF262168:GPG262187 GYB262168:GZC262187 HHX262168:HIY262187 HRT262168:HSU262187 IBP262168:ICQ262187 ILL262168:IMM262187 IVH262168:IWI262187 JFD262168:JGE262187 JOZ262168:JQA262187 JYV262168:JZW262187 KIR262168:KJS262187 KSN262168:KTO262187 LCJ262168:LDK262187 LMF262168:LNG262187 LWB262168:LXC262187 MFX262168:MGY262187 MPT262168:MQU262187 MZP262168:NAQ262187 NJL262168:NKM262187 NTH262168:NUI262187 ODD262168:OEE262187 OMZ262168:OOA262187 OWV262168:OXW262187 PGR262168:PHS262187 PQN262168:PRO262187 QAJ262168:QBK262187 QKF262168:QLG262187 QUB262168:QVC262187 RDX262168:REY262187 RNT262168:ROU262187 RXP262168:RYQ262187 SHL262168:SIM262187 SRH262168:SSI262187 TBD262168:TCE262187 TKZ262168:TMA262187 TUV262168:TVW262187 UER262168:UFS262187 UON262168:UPO262187 UYJ262168:UZK262187 VIF262168:VJG262187 VSB262168:VTC262187 WBX262168:WCY262187 WLT262168:WMU262187 WVP262168:WWQ262187 JD327704:KE327723 SZ327704:UA327723 ACV327704:ADW327723 AMR327704:ANS327723 AWN327704:AXO327723 BGJ327704:BHK327723 BQF327704:BRG327723 CAB327704:CBC327723 CJX327704:CKY327723 CTT327704:CUU327723 DDP327704:DEQ327723 DNL327704:DOM327723 DXH327704:DYI327723 EHD327704:EIE327723 EQZ327704:ESA327723 FAV327704:FBW327723 FKR327704:FLS327723 FUN327704:FVO327723 GEJ327704:GFK327723 GOF327704:GPG327723 GYB327704:GZC327723 HHX327704:HIY327723 HRT327704:HSU327723 IBP327704:ICQ327723 ILL327704:IMM327723 IVH327704:IWI327723 JFD327704:JGE327723 JOZ327704:JQA327723 JYV327704:JZW327723 KIR327704:KJS327723 KSN327704:KTO327723 LCJ327704:LDK327723 LMF327704:LNG327723 LWB327704:LXC327723 MFX327704:MGY327723 MPT327704:MQU327723 MZP327704:NAQ327723 NJL327704:NKM327723 NTH327704:NUI327723 ODD327704:OEE327723 OMZ327704:OOA327723 OWV327704:OXW327723 PGR327704:PHS327723 PQN327704:PRO327723 QAJ327704:QBK327723 QKF327704:QLG327723 QUB327704:QVC327723 RDX327704:REY327723 RNT327704:ROU327723 RXP327704:RYQ327723 SHL327704:SIM327723 SRH327704:SSI327723 TBD327704:TCE327723 TKZ327704:TMA327723 TUV327704:TVW327723 UER327704:UFS327723 UON327704:UPO327723 UYJ327704:UZK327723 VIF327704:VJG327723 VSB327704:VTC327723 WBX327704:WCY327723 WLT327704:WMU327723 WVP327704:WWQ327723 JD393240:KE393259 SZ393240:UA393259 ACV393240:ADW393259 AMR393240:ANS393259 AWN393240:AXO393259 BGJ393240:BHK393259 BQF393240:BRG393259 CAB393240:CBC393259 CJX393240:CKY393259 CTT393240:CUU393259 DDP393240:DEQ393259 DNL393240:DOM393259 DXH393240:DYI393259 EHD393240:EIE393259 EQZ393240:ESA393259 FAV393240:FBW393259 FKR393240:FLS393259 FUN393240:FVO393259 GEJ393240:GFK393259 GOF393240:GPG393259 GYB393240:GZC393259 HHX393240:HIY393259 HRT393240:HSU393259 IBP393240:ICQ393259 ILL393240:IMM393259 IVH393240:IWI393259 JFD393240:JGE393259 JOZ393240:JQA393259 JYV393240:JZW393259 KIR393240:KJS393259 KSN393240:KTO393259 LCJ393240:LDK393259 LMF393240:LNG393259 LWB393240:LXC393259 MFX393240:MGY393259 MPT393240:MQU393259 MZP393240:NAQ393259 NJL393240:NKM393259 NTH393240:NUI393259 ODD393240:OEE393259 OMZ393240:OOA393259 OWV393240:OXW393259 PGR393240:PHS393259 PQN393240:PRO393259 QAJ393240:QBK393259 QKF393240:QLG393259 QUB393240:QVC393259 RDX393240:REY393259 RNT393240:ROU393259 RXP393240:RYQ393259 SHL393240:SIM393259 SRH393240:SSI393259 TBD393240:TCE393259 TKZ393240:TMA393259 TUV393240:TVW393259 UER393240:UFS393259 UON393240:UPO393259 UYJ393240:UZK393259 VIF393240:VJG393259 VSB393240:VTC393259 WBX393240:WCY393259 WLT393240:WMU393259 WVP393240:WWQ393259 JD458776:KE458795 SZ458776:UA458795 ACV458776:ADW458795 AMR458776:ANS458795 AWN458776:AXO458795 BGJ458776:BHK458795 BQF458776:BRG458795 CAB458776:CBC458795 CJX458776:CKY458795 CTT458776:CUU458795 DDP458776:DEQ458795 DNL458776:DOM458795 DXH458776:DYI458795 EHD458776:EIE458795 EQZ458776:ESA458795 FAV458776:FBW458795 FKR458776:FLS458795 FUN458776:FVO458795 GEJ458776:GFK458795 GOF458776:GPG458795 GYB458776:GZC458795 HHX458776:HIY458795 HRT458776:HSU458795 IBP458776:ICQ458795 ILL458776:IMM458795 IVH458776:IWI458795 JFD458776:JGE458795 JOZ458776:JQA458795 JYV458776:JZW458795 KIR458776:KJS458795 KSN458776:KTO458795 LCJ458776:LDK458795 LMF458776:LNG458795 LWB458776:LXC458795 MFX458776:MGY458795 MPT458776:MQU458795 MZP458776:NAQ458795 NJL458776:NKM458795 NTH458776:NUI458795 ODD458776:OEE458795 OMZ458776:OOA458795 OWV458776:OXW458795 PGR458776:PHS458795 PQN458776:PRO458795 QAJ458776:QBK458795 QKF458776:QLG458795 QUB458776:QVC458795 RDX458776:REY458795 RNT458776:ROU458795 RXP458776:RYQ458795 SHL458776:SIM458795 SRH458776:SSI458795 TBD458776:TCE458795 TKZ458776:TMA458795 TUV458776:TVW458795 UER458776:UFS458795 UON458776:UPO458795 UYJ458776:UZK458795 VIF458776:VJG458795 VSB458776:VTC458795 WBX458776:WCY458795 WLT458776:WMU458795 WVP458776:WWQ458795 JD524312:KE524331 SZ524312:UA524331 ACV524312:ADW524331 AMR524312:ANS524331 AWN524312:AXO524331 BGJ524312:BHK524331 BQF524312:BRG524331 CAB524312:CBC524331 CJX524312:CKY524331 CTT524312:CUU524331 DDP524312:DEQ524331 DNL524312:DOM524331 DXH524312:DYI524331 EHD524312:EIE524331 EQZ524312:ESA524331 FAV524312:FBW524331 FKR524312:FLS524331 FUN524312:FVO524331 GEJ524312:GFK524331 GOF524312:GPG524331 GYB524312:GZC524331 HHX524312:HIY524331 HRT524312:HSU524331 IBP524312:ICQ524331 ILL524312:IMM524331 IVH524312:IWI524331 JFD524312:JGE524331 JOZ524312:JQA524331 JYV524312:JZW524331 KIR524312:KJS524331 KSN524312:KTO524331 LCJ524312:LDK524331 LMF524312:LNG524331 LWB524312:LXC524331 MFX524312:MGY524331 MPT524312:MQU524331 MZP524312:NAQ524331 NJL524312:NKM524331 NTH524312:NUI524331 ODD524312:OEE524331 OMZ524312:OOA524331 OWV524312:OXW524331 PGR524312:PHS524331 PQN524312:PRO524331 QAJ524312:QBK524331 QKF524312:QLG524331 QUB524312:QVC524331 RDX524312:REY524331 RNT524312:ROU524331 RXP524312:RYQ524331 SHL524312:SIM524331 SRH524312:SSI524331 TBD524312:TCE524331 TKZ524312:TMA524331 TUV524312:TVW524331 UER524312:UFS524331 UON524312:UPO524331 UYJ524312:UZK524331 VIF524312:VJG524331 VSB524312:VTC524331 WBX524312:WCY524331 WLT524312:WMU524331 WVP524312:WWQ524331 JD589848:KE589867 SZ589848:UA589867 ACV589848:ADW589867 AMR589848:ANS589867 AWN589848:AXO589867 BGJ589848:BHK589867 BQF589848:BRG589867 CAB589848:CBC589867 CJX589848:CKY589867 CTT589848:CUU589867 DDP589848:DEQ589867 DNL589848:DOM589867 DXH589848:DYI589867 EHD589848:EIE589867 EQZ589848:ESA589867 FAV589848:FBW589867 FKR589848:FLS589867 FUN589848:FVO589867 GEJ589848:GFK589867 GOF589848:GPG589867 GYB589848:GZC589867 HHX589848:HIY589867 HRT589848:HSU589867 IBP589848:ICQ589867 ILL589848:IMM589867 IVH589848:IWI589867 JFD589848:JGE589867 JOZ589848:JQA589867 JYV589848:JZW589867 KIR589848:KJS589867 KSN589848:KTO589867 LCJ589848:LDK589867 LMF589848:LNG589867 LWB589848:LXC589867 MFX589848:MGY589867 MPT589848:MQU589867 MZP589848:NAQ589867 NJL589848:NKM589867 NTH589848:NUI589867 ODD589848:OEE589867 OMZ589848:OOA589867 OWV589848:OXW589867 PGR589848:PHS589867 PQN589848:PRO589867 QAJ589848:QBK589867 QKF589848:QLG589867 QUB589848:QVC589867 RDX589848:REY589867 RNT589848:ROU589867 RXP589848:RYQ589867 SHL589848:SIM589867 SRH589848:SSI589867 TBD589848:TCE589867 TKZ589848:TMA589867 TUV589848:TVW589867 UER589848:UFS589867 UON589848:UPO589867 UYJ589848:UZK589867 VIF589848:VJG589867 VSB589848:VTC589867 WBX589848:WCY589867 WLT589848:WMU589867 WVP589848:WWQ589867 JD655384:KE655403 SZ655384:UA655403 ACV655384:ADW655403 AMR655384:ANS655403 AWN655384:AXO655403 BGJ655384:BHK655403 BQF655384:BRG655403 CAB655384:CBC655403 CJX655384:CKY655403 CTT655384:CUU655403 DDP655384:DEQ655403 DNL655384:DOM655403 DXH655384:DYI655403 EHD655384:EIE655403 EQZ655384:ESA655403 FAV655384:FBW655403 FKR655384:FLS655403 FUN655384:FVO655403 GEJ655384:GFK655403 GOF655384:GPG655403 GYB655384:GZC655403 HHX655384:HIY655403 HRT655384:HSU655403 IBP655384:ICQ655403 ILL655384:IMM655403 IVH655384:IWI655403 JFD655384:JGE655403 JOZ655384:JQA655403 JYV655384:JZW655403 KIR655384:KJS655403 KSN655384:KTO655403 LCJ655384:LDK655403 LMF655384:LNG655403 LWB655384:LXC655403 MFX655384:MGY655403 MPT655384:MQU655403 MZP655384:NAQ655403 NJL655384:NKM655403 NTH655384:NUI655403 ODD655384:OEE655403 OMZ655384:OOA655403 OWV655384:OXW655403 PGR655384:PHS655403 PQN655384:PRO655403 QAJ655384:QBK655403 QKF655384:QLG655403 QUB655384:QVC655403 RDX655384:REY655403 RNT655384:ROU655403 RXP655384:RYQ655403 SHL655384:SIM655403 SRH655384:SSI655403 TBD655384:TCE655403 TKZ655384:TMA655403 TUV655384:TVW655403 UER655384:UFS655403 UON655384:UPO655403 UYJ655384:UZK655403 VIF655384:VJG655403 VSB655384:VTC655403 WBX655384:WCY655403 WLT655384:WMU655403 WVP655384:WWQ655403 JD720920:KE720939 SZ720920:UA720939 ACV720920:ADW720939 AMR720920:ANS720939 AWN720920:AXO720939 BGJ720920:BHK720939 BQF720920:BRG720939 CAB720920:CBC720939 CJX720920:CKY720939 CTT720920:CUU720939 DDP720920:DEQ720939 DNL720920:DOM720939 DXH720920:DYI720939 EHD720920:EIE720939 EQZ720920:ESA720939 FAV720920:FBW720939 FKR720920:FLS720939 FUN720920:FVO720939 GEJ720920:GFK720939 GOF720920:GPG720939 GYB720920:GZC720939 HHX720920:HIY720939 HRT720920:HSU720939 IBP720920:ICQ720939 ILL720920:IMM720939 IVH720920:IWI720939 JFD720920:JGE720939 JOZ720920:JQA720939 JYV720920:JZW720939 KIR720920:KJS720939 KSN720920:KTO720939 LCJ720920:LDK720939 LMF720920:LNG720939 LWB720920:LXC720939 MFX720920:MGY720939 MPT720920:MQU720939 MZP720920:NAQ720939 NJL720920:NKM720939 NTH720920:NUI720939 ODD720920:OEE720939 OMZ720920:OOA720939 OWV720920:OXW720939 PGR720920:PHS720939 PQN720920:PRO720939 QAJ720920:QBK720939 QKF720920:QLG720939 QUB720920:QVC720939 RDX720920:REY720939 RNT720920:ROU720939 RXP720920:RYQ720939 SHL720920:SIM720939 SRH720920:SSI720939 TBD720920:TCE720939 TKZ720920:TMA720939 TUV720920:TVW720939 UER720920:UFS720939 UON720920:UPO720939 UYJ720920:UZK720939 VIF720920:VJG720939 VSB720920:VTC720939 WBX720920:WCY720939 WLT720920:WMU720939 WVP720920:WWQ720939 JD786456:KE786475 SZ786456:UA786475 ACV786456:ADW786475 AMR786456:ANS786475 AWN786456:AXO786475 BGJ786456:BHK786475 BQF786456:BRG786475 CAB786456:CBC786475 CJX786456:CKY786475 CTT786456:CUU786475 DDP786456:DEQ786475 DNL786456:DOM786475 DXH786456:DYI786475 EHD786456:EIE786475 EQZ786456:ESA786475 FAV786456:FBW786475 FKR786456:FLS786475 FUN786456:FVO786475 GEJ786456:GFK786475 GOF786456:GPG786475 GYB786456:GZC786475 HHX786456:HIY786475 HRT786456:HSU786475 IBP786456:ICQ786475 ILL786456:IMM786475 IVH786456:IWI786475 JFD786456:JGE786475 JOZ786456:JQA786475 JYV786456:JZW786475 KIR786456:KJS786475 KSN786456:KTO786475 LCJ786456:LDK786475 LMF786456:LNG786475 LWB786456:LXC786475 MFX786456:MGY786475 MPT786456:MQU786475 MZP786456:NAQ786475 NJL786456:NKM786475 NTH786456:NUI786475 ODD786456:OEE786475 OMZ786456:OOA786475 OWV786456:OXW786475 PGR786456:PHS786475 PQN786456:PRO786475 QAJ786456:QBK786475 QKF786456:QLG786475 QUB786456:QVC786475 RDX786456:REY786475 RNT786456:ROU786475 RXP786456:RYQ786475 SHL786456:SIM786475 SRH786456:SSI786475 TBD786456:TCE786475 TKZ786456:TMA786475 TUV786456:TVW786475 UER786456:UFS786475 UON786456:UPO786475 UYJ786456:UZK786475 VIF786456:VJG786475 VSB786456:VTC786475 WBX786456:WCY786475 WLT786456:WMU786475 WVP786456:WWQ786475 JD851992:KE852011 SZ851992:UA852011 ACV851992:ADW852011 AMR851992:ANS852011 AWN851992:AXO852011 BGJ851992:BHK852011 BQF851992:BRG852011 CAB851992:CBC852011 CJX851992:CKY852011 CTT851992:CUU852011 DDP851992:DEQ852011 DNL851992:DOM852011 DXH851992:DYI852011 EHD851992:EIE852011 EQZ851992:ESA852011 FAV851992:FBW852011 FKR851992:FLS852011 FUN851992:FVO852011 GEJ851992:GFK852011 GOF851992:GPG852011 GYB851992:GZC852011 HHX851992:HIY852011 HRT851992:HSU852011 IBP851992:ICQ852011 ILL851992:IMM852011 IVH851992:IWI852011 JFD851992:JGE852011 JOZ851992:JQA852011 JYV851992:JZW852011 KIR851992:KJS852011 KSN851992:KTO852011 LCJ851992:LDK852011 LMF851992:LNG852011 LWB851992:LXC852011 MFX851992:MGY852011 MPT851992:MQU852011 MZP851992:NAQ852011 NJL851992:NKM852011 NTH851992:NUI852011 ODD851992:OEE852011 OMZ851992:OOA852011 OWV851992:OXW852011 PGR851992:PHS852011 PQN851992:PRO852011 QAJ851992:QBK852011 QKF851992:QLG852011 QUB851992:QVC852011 RDX851992:REY852011 RNT851992:ROU852011 RXP851992:RYQ852011 SHL851992:SIM852011 SRH851992:SSI852011 TBD851992:TCE852011 TKZ851992:TMA852011 TUV851992:TVW852011 UER851992:UFS852011 UON851992:UPO852011 UYJ851992:UZK852011 VIF851992:VJG852011 VSB851992:VTC852011 WBX851992:WCY852011 WLT851992:WMU852011 WVP851992:WWQ852011 JD917528:KE917547 SZ917528:UA917547 ACV917528:ADW917547 AMR917528:ANS917547 AWN917528:AXO917547 BGJ917528:BHK917547 BQF917528:BRG917547 CAB917528:CBC917547 CJX917528:CKY917547 CTT917528:CUU917547 DDP917528:DEQ917547 DNL917528:DOM917547 DXH917528:DYI917547 EHD917528:EIE917547 EQZ917528:ESA917547 FAV917528:FBW917547 FKR917528:FLS917547 FUN917528:FVO917547 GEJ917528:GFK917547 GOF917528:GPG917547 GYB917528:GZC917547 HHX917528:HIY917547 HRT917528:HSU917547 IBP917528:ICQ917547 ILL917528:IMM917547 IVH917528:IWI917547 JFD917528:JGE917547 JOZ917528:JQA917547 JYV917528:JZW917547 KIR917528:KJS917547 KSN917528:KTO917547 LCJ917528:LDK917547 LMF917528:LNG917547 LWB917528:LXC917547 MFX917528:MGY917547 MPT917528:MQU917547 MZP917528:NAQ917547 NJL917528:NKM917547 NTH917528:NUI917547 ODD917528:OEE917547 OMZ917528:OOA917547 OWV917528:OXW917547 PGR917528:PHS917547 PQN917528:PRO917547 QAJ917528:QBK917547 QKF917528:QLG917547 QUB917528:QVC917547 RDX917528:REY917547 RNT917528:ROU917547 RXP917528:RYQ917547 SHL917528:SIM917547 SRH917528:SSI917547 TBD917528:TCE917547 TKZ917528:TMA917547 TUV917528:TVW917547 UER917528:UFS917547 UON917528:UPO917547 UYJ917528:UZK917547 VIF917528:VJG917547 VSB917528:VTC917547 WBX917528:WCY917547 WLT917528:WMU917547 WVP917528:WWQ917547 JD983064:KE983083 SZ983064:UA983083 ACV983064:ADW983083 AMR983064:ANS983083 AWN983064:AXO983083 BGJ983064:BHK983083 BQF983064:BRG983083 CAB983064:CBC983083 CJX983064:CKY983083 CTT983064:CUU983083 DDP983064:DEQ983083 DNL983064:DOM983083 DXH983064:DYI983083 EHD983064:EIE983083 EQZ983064:ESA983083 FAV983064:FBW983083 FKR983064:FLS983083 FUN983064:FVO983083 GEJ983064:GFK983083 GOF983064:GPG983083 GYB983064:GZC983083 HHX983064:HIY983083 HRT983064:HSU983083 IBP983064:ICQ983083 ILL983064:IMM983083 IVH983064:IWI983083 JFD983064:JGE983083 JOZ983064:JQA983083 JYV983064:JZW983083 KIR983064:KJS983083 KSN983064:KTO983083 LCJ983064:LDK983083 LMF983064:LNG983083 LWB983064:LXC983083 MFX983064:MGY983083 MPT983064:MQU983083 MZP983064:NAQ983083 NJL983064:NKM983083 NTH983064:NUI983083 ODD983064:OEE983083 OMZ983064:OOA983083 OWV983064:OXW983083 PGR983064:PHS983083 PQN983064:PRO983083 QAJ983064:QBK983083 QKF983064:QLG983083 QUB983064:QVC983083 RDX983064:REY983083 RNT983064:ROU983083 RXP983064:RYQ983083 SHL983064:SIM983083 SRH983064:SSI983083 TBD983064:TCE983083 TKZ983064:TMA983083 TUV983064:TVW983083 UER983064:UFS983083 UON983064:UPO983083 UYJ983064:UZK983083 VIF983064:VJG983083 WLT983064:WMU983083 SZ65:UA68 ACV65:ADW68 AMR65:ANS68 AWN65:AXO68 BGJ65:BHK68 BQF65:BRG68 CAB65:CBC68 CJX65:CKY68 CTT65:CUU68 DDP65:DEQ68 DNL65:DOM68 DXH65:DYI68 EHD65:EIE68 EQZ65:ESA68 FAV65:FBW68 FKR65:FLS68 FUN65:FVO68 GEJ65:GFK68 GOF65:GPG68 GYB65:GZC68 HHX65:HIY68 HRT65:HSU68 IBP65:ICQ68 ILL65:IMM68 IVH65:IWI68 JFD65:JGE68 JOZ65:JQA68 JYV65:JZW68 KIR65:KJS68 KSN65:KTO68 LCJ65:LDK68 LMF65:LNG68 LWB65:LXC68 MFX65:MGY68 MPT65:MQU68 MZP65:NAQ68 NJL65:NKM68 NTH65:NUI68 ODD65:OEE68 OMZ65:OOA68 OWV65:OXW68 PGR65:PHS68 PQN65:PRO68 QAJ65:QBK68 QKF65:QLG68 QUB65:QVC68 RDX65:REY68 RNT65:ROU68 RXP65:RYQ68 SHL65:SIM68 SRH65:SSI68 TBD65:TCE68 TKZ65:TMA68 TUV65:TVW68 UER65:UFS68 UON65:UPO68 UYJ65:UZK68 VIF65:VJG68 VSB65:VTC68 WBX65:WCY68 WLT65:WMU68 WVP65:WWQ68 JD65:KE68 AR65:AR68 AF917529:AI917548 AK983065:AQ983084 AK917529:AQ917548 AK851993:AQ852012 AK786457:AQ786476 AK720921:AQ720940 AK655385:AQ655404 AK589849:AQ589868 AK524313:AQ524332 AK458777:AQ458796 AK393241:AQ393260 AK327705:AQ327724 AK262169:AQ262188 AK196633:AQ196652 AK131097:AQ131116 AK65561:AQ65580 T262169:X262188 T327705:X327724 T393241:X393260 T458777:X458796 T524313:X524332 T589849:X589868 T655385:X655404 T720921:X720940 T786457:X786476 T851993:X852012 T917529:X917548 T983065:X983084 T65561:X65580 T131097:X131116 T196633:X196652 AF983065:AI983084 AF65561:AI65580 AF131097:AI131116 AF196633:AI196652 AF262169:AI262188 AF327705:AI327724 AF393241:AI393260 AF458777:AI458796 AF524313:AI524332 AF589849:AI589868 AF655385:AI655404 AF720921:AI720940 AF786457:AI786476 AF851993:AI852012 IV11:JW61 AJ11:AJ61 SR11:TS61 ACN11:ADO61 AMJ11:ANK61 AWF11:AXG61 BGB11:BHC61 BPX11:BQY61 BZT11:CAU61 CJP11:CKQ61 CTL11:CUM61 DDH11:DEI61 DND11:DOE61 DWZ11:DYA61 EGV11:EHW61 EQR11:ERS61 FAN11:FBO61 FKJ11:FLK61 FUF11:FVG61 GEB11:GFC61 GNX11:GOY61 GXT11:GYU61 HHP11:HIQ61 HRL11:HSM61 IBH11:ICI61 ILD11:IME61 IUZ11:IWA61 JEV11:JFW61 JOR11:JPS61 JYN11:JZO61 KIJ11:KJK61 KSF11:KTG61 LCB11:LDC61 LLX11:LMY61 LVT11:LWU61 MFP11:MGQ61 MPL11:MQM61 MZH11:NAI61 NJD11:NKE61 NSZ11:NUA61 OCV11:ODW61 OMR11:ONS61 OWN11:OXO61 PGJ11:PHK61 PQF11:PRG61 QAB11:QBC61 QJX11:QKY61 QTT11:QUU61 RDP11:REQ61 RNL11:ROM61 RXH11:RYI61 SHD11:SIE61 SQZ11:SSA61 TAV11:TBW61 TKR11:TLS61 TUN11:TVO61 UEJ11:UFK61 UOF11:UPG61 UYB11:UZC61 VHX11:VIY61 VRT11:VSU61 WBP11:WCQ61 WLL11:WMM61 WVH11:WWI61" xr:uid="{9CED3F26-B77B-4AC5-B641-2202A125C419}">
      <formula1>IF(#REF!="×","")</formula1>
    </dataValidation>
    <dataValidation showErrorMessage="1" sqref="L11:M60" xr:uid="{6E3DE7E2-7A2D-4342-8420-84923AD1AF21}"/>
    <dataValidation type="list" allowBlank="1" showInputMessage="1" showErrorMessage="1" sqref="F11:F60" xr:uid="{A326A5DE-DC2B-489C-8EA1-B4A52A3CF547}">
      <formula1>$F$80:$F$95</formula1>
    </dataValidation>
    <dataValidation type="list" allowBlank="1" showInputMessage="1" showErrorMessage="1" sqref="Z11:Z60" xr:uid="{4C0E8EC7-E895-462C-AE5F-F8A740CF6AF9}">
      <formula1>$Z$80:$Z$85</formula1>
    </dataValidation>
  </dataValidations>
  <printOptions horizontalCentered="1"/>
  <pageMargins left="0.78740157480314965" right="0.78740157480314965" top="0.59055118110236227" bottom="0.59055118110236227" header="0.51181102362204722" footer="0.51181102362204722"/>
  <pageSetup paperSize="8" scale="2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35DA7-C4B1-4232-A0AC-540EB985F435}">
  <sheetPr>
    <pageSetUpPr fitToPage="1"/>
  </sheetPr>
  <dimension ref="A1:F21"/>
  <sheetViews>
    <sheetView showGridLines="0" view="pageBreakPreview" zoomScale="85" zoomScaleNormal="100" zoomScaleSheetLayoutView="85" workbookViewId="0">
      <selection activeCell="G27" sqref="G27"/>
    </sheetView>
  </sheetViews>
  <sheetFormatPr defaultColWidth="9" defaultRowHeight="18" customHeight="1"/>
  <cols>
    <col min="1" max="1" width="5" style="420" customWidth="1"/>
    <col min="2" max="2" width="15.625" style="420" customWidth="1"/>
    <col min="3" max="3" width="14.625" style="420" customWidth="1"/>
    <col min="4" max="4" width="23.125" style="420" customWidth="1"/>
    <col min="5" max="6" width="22.875" style="420" customWidth="1"/>
    <col min="7" max="7" width="2.5" style="420" customWidth="1"/>
    <col min="8" max="19" width="3" style="420" customWidth="1"/>
    <col min="20" max="16384" width="9" style="420"/>
  </cols>
  <sheetData>
    <row r="1" spans="1:6" ht="18" customHeight="1" thickBot="1">
      <c r="A1" s="459" t="s">
        <v>564</v>
      </c>
    </row>
    <row r="2" spans="1:6" ht="18" customHeight="1" thickBot="1">
      <c r="D2" s="578" t="s">
        <v>549</v>
      </c>
      <c r="E2" s="1362">
        <f>様式1!U8</f>
        <v>0</v>
      </c>
      <c r="F2" s="1364"/>
    </row>
    <row r="4" spans="1:6" ht="18" customHeight="1">
      <c r="A4" s="1130" t="s">
        <v>563</v>
      </c>
      <c r="B4" s="1130"/>
      <c r="C4" s="1130"/>
      <c r="D4" s="1130"/>
      <c r="E4" s="1130"/>
      <c r="F4" s="1130"/>
    </row>
    <row r="5" spans="1:6" ht="18" customHeight="1" thickBot="1">
      <c r="A5" s="455"/>
      <c r="B5" s="455"/>
      <c r="C5" s="455"/>
      <c r="D5" s="455"/>
      <c r="E5" s="455"/>
      <c r="F5" s="455"/>
    </row>
    <row r="6" spans="1:6" ht="40.15" customHeight="1">
      <c r="A6" s="1538" t="s">
        <v>562</v>
      </c>
      <c r="B6" s="1540" t="s">
        <v>561</v>
      </c>
      <c r="C6" s="1540" t="s">
        <v>560</v>
      </c>
      <c r="D6" s="1540" t="s">
        <v>559</v>
      </c>
      <c r="E6" s="1542" t="s">
        <v>558</v>
      </c>
      <c r="F6" s="1531" t="s">
        <v>557</v>
      </c>
    </row>
    <row r="7" spans="1:6" ht="56.1" customHeight="1" thickBot="1">
      <c r="A7" s="1539"/>
      <c r="B7" s="1541"/>
      <c r="C7" s="1541"/>
      <c r="D7" s="1541"/>
      <c r="E7" s="1543"/>
      <c r="F7" s="1532"/>
    </row>
    <row r="8" spans="1:6" ht="21.75" customHeight="1">
      <c r="A8" s="577" t="s">
        <v>556</v>
      </c>
      <c r="B8" s="576" t="s">
        <v>555</v>
      </c>
      <c r="C8" s="576" t="s">
        <v>554</v>
      </c>
      <c r="D8" s="576" t="s">
        <v>553</v>
      </c>
      <c r="E8" s="575">
        <v>200000</v>
      </c>
      <c r="F8" s="574"/>
    </row>
    <row r="9" spans="1:6" ht="21.75" customHeight="1">
      <c r="A9" s="597"/>
      <c r="B9" s="598"/>
      <c r="C9" s="598"/>
      <c r="D9" s="598"/>
      <c r="E9" s="599"/>
      <c r="F9" s="600"/>
    </row>
    <row r="10" spans="1:6" ht="21.75" customHeight="1">
      <c r="A10" s="597"/>
      <c r="B10" s="598"/>
      <c r="C10" s="598"/>
      <c r="D10" s="598"/>
      <c r="E10" s="599"/>
      <c r="F10" s="600"/>
    </row>
    <row r="11" spans="1:6" ht="21.75" customHeight="1">
      <c r="A11" s="597"/>
      <c r="B11" s="598"/>
      <c r="C11" s="598"/>
      <c r="D11" s="598"/>
      <c r="E11" s="599"/>
      <c r="F11" s="600"/>
    </row>
    <row r="12" spans="1:6" ht="21.75" customHeight="1">
      <c r="A12" s="597"/>
      <c r="B12" s="598"/>
      <c r="C12" s="598"/>
      <c r="D12" s="598"/>
      <c r="E12" s="599"/>
      <c r="F12" s="600"/>
    </row>
    <row r="13" spans="1:6" ht="21.75" customHeight="1">
      <c r="A13" s="597"/>
      <c r="B13" s="598"/>
      <c r="C13" s="598"/>
      <c r="D13" s="598"/>
      <c r="E13" s="599"/>
      <c r="F13" s="600"/>
    </row>
    <row r="14" spans="1:6" ht="21.75" customHeight="1">
      <c r="A14" s="597"/>
      <c r="B14" s="598"/>
      <c r="C14" s="598"/>
      <c r="D14" s="598"/>
      <c r="E14" s="599"/>
      <c r="F14" s="600"/>
    </row>
    <row r="15" spans="1:6" ht="21.75" customHeight="1">
      <c r="A15" s="597"/>
      <c r="B15" s="598"/>
      <c r="C15" s="598"/>
      <c r="D15" s="598"/>
      <c r="E15" s="599"/>
      <c r="F15" s="600"/>
    </row>
    <row r="16" spans="1:6" ht="21.75" customHeight="1">
      <c r="A16" s="597"/>
      <c r="B16" s="598"/>
      <c r="C16" s="598"/>
      <c r="D16" s="598"/>
      <c r="E16" s="599"/>
      <c r="F16" s="600"/>
    </row>
    <row r="17" spans="1:6" ht="21.75" customHeight="1">
      <c r="A17" s="601"/>
      <c r="B17" s="602"/>
      <c r="C17" s="602"/>
      <c r="D17" s="602"/>
      <c r="E17" s="603"/>
      <c r="F17" s="604"/>
    </row>
    <row r="18" spans="1:6" ht="21.75" customHeight="1" thickBot="1">
      <c r="A18" s="1533" t="s">
        <v>552</v>
      </c>
      <c r="B18" s="1534"/>
      <c r="C18" s="1534"/>
      <c r="D18" s="1535"/>
      <c r="E18" s="573">
        <f>SUM(E9:E17)</f>
        <v>0</v>
      </c>
      <c r="F18" s="572">
        <f>SUM(F9:F17)</f>
        <v>0</v>
      </c>
    </row>
    <row r="19" spans="1:6" ht="19.5" customHeight="1">
      <c r="A19" s="571" t="s">
        <v>495</v>
      </c>
      <c r="B19" s="1536" t="s">
        <v>551</v>
      </c>
      <c r="C19" s="1536"/>
      <c r="D19" s="1536"/>
      <c r="E19" s="1536"/>
      <c r="F19" s="1536"/>
    </row>
    <row r="20" spans="1:6" ht="19.5" customHeight="1">
      <c r="A20" s="571"/>
      <c r="B20" s="1536"/>
      <c r="C20" s="1536"/>
      <c r="D20" s="1536"/>
      <c r="E20" s="1536"/>
      <c r="F20" s="1536"/>
    </row>
    <row r="21" spans="1:6" ht="18" customHeight="1">
      <c r="A21" s="570"/>
      <c r="B21" s="1537"/>
      <c r="C21" s="1537"/>
      <c r="D21" s="1537"/>
      <c r="E21" s="1537"/>
      <c r="F21" s="1537"/>
    </row>
  </sheetData>
  <sheetProtection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22330-334D-47A6-B46C-0328378F0A02}">
  <sheetPr>
    <pageSetUpPr fitToPage="1"/>
  </sheetPr>
  <dimension ref="A1:AD23"/>
  <sheetViews>
    <sheetView showGridLines="0" view="pageBreakPreview" zoomScale="85" zoomScaleNormal="100" zoomScaleSheetLayoutView="85" workbookViewId="0">
      <selection activeCell="G27" sqref="G27"/>
    </sheetView>
  </sheetViews>
  <sheetFormatPr defaultColWidth="9" defaultRowHeight="18" customHeight="1"/>
  <cols>
    <col min="1" max="1" width="3" style="420" customWidth="1"/>
    <col min="2" max="28" width="3.125" style="420" customWidth="1"/>
    <col min="29" max="29" width="1.625" style="420" customWidth="1"/>
    <col min="30" max="30" width="3" style="420" hidden="1" customWidth="1"/>
    <col min="31" max="31" width="3" style="420" customWidth="1"/>
    <col min="32" max="16384" width="9" style="420"/>
  </cols>
  <sheetData>
    <row r="1" spans="1:28" ht="18" customHeight="1">
      <c r="A1" s="459" t="s">
        <v>573</v>
      </c>
    </row>
    <row r="2" spans="1:28" ht="18" customHeight="1">
      <c r="A2" s="1550" t="str">
        <f>様式1!$AQ$1&amp;様式1!$AQ$2&amp;"年度　賃金改善の誓約書"</f>
        <v>令和８年度　賃金改善の誓約書</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c r="AB2" s="1550"/>
    </row>
    <row r="3" spans="1:28" ht="33" customHeight="1" thickBot="1">
      <c r="A3" s="585"/>
      <c r="B3" s="585"/>
      <c r="C3" s="585"/>
      <c r="D3" s="585"/>
      <c r="E3" s="585"/>
      <c r="F3" s="585"/>
      <c r="G3" s="585"/>
      <c r="H3" s="585"/>
      <c r="I3" s="585"/>
      <c r="J3" s="585"/>
      <c r="K3" s="585"/>
      <c r="L3" s="585"/>
      <c r="M3" s="585"/>
      <c r="N3" s="585"/>
      <c r="O3" s="585"/>
      <c r="P3" s="585"/>
      <c r="Q3" s="585"/>
      <c r="R3" s="585"/>
      <c r="S3" s="585"/>
      <c r="T3" s="585"/>
      <c r="U3" s="585"/>
      <c r="V3" s="585"/>
      <c r="W3" s="585"/>
      <c r="X3" s="585"/>
      <c r="Y3" s="585"/>
      <c r="Z3" s="455"/>
    </row>
    <row r="4" spans="1:28" ht="17.25" customHeight="1">
      <c r="B4" s="453"/>
      <c r="C4" s="453"/>
      <c r="D4" s="453"/>
      <c r="E4" s="453"/>
      <c r="H4" s="431"/>
      <c r="I4" s="1124" t="s">
        <v>381</v>
      </c>
      <c r="J4" s="1152"/>
      <c r="K4" s="1152"/>
      <c r="L4" s="1152"/>
      <c r="M4" s="1152"/>
      <c r="N4" s="1152"/>
      <c r="O4" s="1153" t="str">
        <f>様式3!U8</f>
        <v>横須賀市</v>
      </c>
      <c r="P4" s="1154"/>
      <c r="Q4" s="1154"/>
      <c r="R4" s="1154"/>
      <c r="S4" s="1154"/>
      <c r="T4" s="1154"/>
      <c r="U4" s="1154"/>
      <c r="V4" s="1154"/>
      <c r="W4" s="1154"/>
      <c r="X4" s="1154"/>
      <c r="Y4" s="1154"/>
      <c r="Z4" s="1154"/>
      <c r="AA4" s="1154"/>
      <c r="AB4" s="1155"/>
    </row>
    <row r="5" spans="1:28" ht="17.25" customHeight="1">
      <c r="B5" s="453"/>
      <c r="C5" s="453"/>
      <c r="I5" s="1127" t="s">
        <v>380</v>
      </c>
      <c r="J5" s="1162"/>
      <c r="K5" s="1162"/>
      <c r="L5" s="1162"/>
      <c r="M5" s="1162"/>
      <c r="N5" s="1162"/>
      <c r="O5" s="1558">
        <f>様式3!U9</f>
        <v>0</v>
      </c>
      <c r="P5" s="1559"/>
      <c r="Q5" s="1559"/>
      <c r="R5" s="1559"/>
      <c r="S5" s="1559"/>
      <c r="T5" s="1559"/>
      <c r="U5" s="1559"/>
      <c r="V5" s="1559"/>
      <c r="W5" s="1559"/>
      <c r="X5" s="1559"/>
      <c r="Y5" s="1559"/>
      <c r="Z5" s="1559"/>
      <c r="AA5" s="1559"/>
      <c r="AB5" s="1560"/>
    </row>
    <row r="6" spans="1:28" ht="17.25" customHeight="1" thickBot="1">
      <c r="B6" s="453"/>
      <c r="C6" s="453"/>
      <c r="I6" s="1119" t="s">
        <v>379</v>
      </c>
      <c r="J6" s="1168"/>
      <c r="K6" s="1168"/>
      <c r="L6" s="1168"/>
      <c r="M6" s="1168"/>
      <c r="N6" s="1168"/>
      <c r="O6" s="1561">
        <f>様式3!U10</f>
        <v>0</v>
      </c>
      <c r="P6" s="1562"/>
      <c r="Q6" s="1562"/>
      <c r="R6" s="1562"/>
      <c r="S6" s="1562"/>
      <c r="T6" s="1562"/>
      <c r="U6" s="1562"/>
      <c r="V6" s="1562"/>
      <c r="W6" s="1562"/>
      <c r="X6" s="1562"/>
      <c r="Y6" s="1562"/>
      <c r="Z6" s="1562"/>
      <c r="AA6" s="1562"/>
      <c r="AB6" s="1563"/>
    </row>
    <row r="7" spans="1:28" ht="18" customHeight="1">
      <c r="K7" s="425"/>
      <c r="L7" s="425"/>
      <c r="M7" s="425"/>
      <c r="N7" s="425"/>
      <c r="O7" s="425"/>
      <c r="P7" s="425"/>
      <c r="Q7" s="425"/>
      <c r="R7" s="425"/>
      <c r="S7" s="425"/>
    </row>
    <row r="8" spans="1:28" ht="30" customHeight="1">
      <c r="B8" s="420" t="s">
        <v>572</v>
      </c>
      <c r="K8" s="425"/>
      <c r="L8" s="425"/>
      <c r="M8" s="425"/>
      <c r="N8" s="425"/>
      <c r="O8" s="425"/>
      <c r="P8" s="425"/>
      <c r="Q8" s="425"/>
      <c r="R8" s="425"/>
      <c r="S8" s="425"/>
    </row>
    <row r="9" spans="1:28" s="584" customFormat="1" ht="35.25" customHeight="1">
      <c r="B9" s="1551"/>
      <c r="C9" s="1552"/>
      <c r="D9" s="1552"/>
      <c r="E9" s="1552"/>
      <c r="F9" s="1552"/>
      <c r="G9" s="1552"/>
      <c r="H9" s="1552"/>
      <c r="I9" s="1552"/>
      <c r="J9" s="1552"/>
      <c r="K9" s="1321" t="s">
        <v>458</v>
      </c>
      <c r="L9" s="1322"/>
      <c r="M9" s="1322"/>
      <c r="N9" s="1322"/>
      <c r="O9" s="1322"/>
      <c r="P9" s="1322"/>
      <c r="Q9" s="1322"/>
      <c r="R9" s="1322"/>
      <c r="S9" s="1323"/>
      <c r="T9" s="1551" t="s">
        <v>482</v>
      </c>
      <c r="U9" s="1552"/>
      <c r="V9" s="1552"/>
      <c r="W9" s="1552"/>
      <c r="X9" s="1552"/>
      <c r="Y9" s="1552"/>
      <c r="Z9" s="1552"/>
      <c r="AA9" s="1552"/>
      <c r="AB9" s="1553"/>
    </row>
    <row r="10" spans="1:28" s="584" customFormat="1" ht="27.75" customHeight="1">
      <c r="B10" s="1554" t="s">
        <v>480</v>
      </c>
      <c r="C10" s="1555"/>
      <c r="D10" s="1555"/>
      <c r="E10" s="1555"/>
      <c r="F10" s="1555"/>
      <c r="G10" s="1555"/>
      <c r="H10" s="1555"/>
      <c r="I10" s="1555"/>
      <c r="J10" s="1556"/>
      <c r="K10" s="1427" t="e">
        <f>【参考】計算結果!$D$14</f>
        <v>#N/A</v>
      </c>
      <c r="L10" s="1427"/>
      <c r="M10" s="1427"/>
      <c r="N10" s="1427"/>
      <c r="O10" s="1427"/>
      <c r="P10" s="1427"/>
      <c r="Q10" s="1427"/>
      <c r="R10" s="1427"/>
      <c r="S10" s="495" t="s">
        <v>455</v>
      </c>
      <c r="T10" s="1557">
        <f>【参考】計算結果!$D$20</f>
        <v>0</v>
      </c>
      <c r="U10" s="1557"/>
      <c r="V10" s="1557"/>
      <c r="W10" s="1557"/>
      <c r="X10" s="1557"/>
      <c r="Y10" s="1557"/>
      <c r="Z10" s="1557"/>
      <c r="AA10" s="1557"/>
      <c r="AB10" s="495" t="s">
        <v>455</v>
      </c>
    </row>
    <row r="11" spans="1:28" s="581" customFormat="1" ht="18" customHeight="1">
      <c r="B11" s="583"/>
      <c r="K11" s="582"/>
      <c r="L11" s="582"/>
      <c r="M11" s="582"/>
      <c r="N11" s="582"/>
      <c r="O11" s="582"/>
      <c r="P11" s="582"/>
      <c r="Q11" s="582"/>
      <c r="R11" s="582"/>
      <c r="S11" s="582"/>
    </row>
    <row r="12" spans="1:28" ht="24.75" customHeight="1">
      <c r="B12" s="1545" t="s">
        <v>571</v>
      </c>
      <c r="C12" s="1545"/>
      <c r="D12" s="1545"/>
      <c r="E12" s="1545"/>
      <c r="F12" s="1545"/>
      <c r="G12" s="1545"/>
      <c r="H12" s="1545"/>
      <c r="I12" s="1545"/>
      <c r="J12" s="1545"/>
      <c r="K12" s="1545"/>
      <c r="L12" s="1545"/>
      <c r="M12" s="1545"/>
      <c r="N12" s="1545"/>
      <c r="O12" s="1545"/>
      <c r="P12" s="1545"/>
      <c r="Q12" s="1545"/>
      <c r="R12" s="1545"/>
      <c r="S12" s="1545"/>
      <c r="T12" s="1545"/>
      <c r="U12" s="1545"/>
      <c r="V12" s="1545"/>
      <c r="W12" s="1545"/>
      <c r="X12" s="1545"/>
      <c r="Y12" s="1545"/>
      <c r="Z12" s="1545"/>
      <c r="AA12" s="1545"/>
      <c r="AB12" s="1545"/>
    </row>
    <row r="13" spans="1:28" s="449" customFormat="1" ht="30.75" customHeight="1">
      <c r="B13" s="1546" t="s">
        <v>570</v>
      </c>
      <c r="C13" s="1546"/>
      <c r="D13" s="1546"/>
      <c r="E13" s="1546"/>
      <c r="F13" s="1546"/>
      <c r="G13" s="1546"/>
      <c r="H13" s="1546"/>
      <c r="I13" s="1546"/>
      <c r="J13" s="1546"/>
      <c r="K13" s="1546"/>
      <c r="L13" s="1546"/>
      <c r="M13" s="1546"/>
      <c r="N13" s="1546"/>
      <c r="O13" s="1546"/>
      <c r="P13" s="1546"/>
      <c r="Q13" s="1546"/>
      <c r="R13" s="1546"/>
      <c r="S13" s="1546"/>
      <c r="T13" s="1546"/>
      <c r="U13" s="1546"/>
      <c r="V13" s="1546"/>
      <c r="W13" s="1546"/>
      <c r="X13" s="1546"/>
      <c r="Y13" s="1546"/>
      <c r="Z13" s="1546"/>
      <c r="AA13" s="1546"/>
      <c r="AB13" s="1546"/>
    </row>
    <row r="14" spans="1:28" ht="33" customHeight="1">
      <c r="B14" s="1547" t="s">
        <v>568</v>
      </c>
      <c r="C14" s="1547"/>
      <c r="D14" s="1548" t="s">
        <v>569</v>
      </c>
      <c r="E14" s="1548"/>
      <c r="F14" s="1548"/>
      <c r="G14" s="1548"/>
      <c r="H14" s="1548"/>
      <c r="I14" s="1548"/>
      <c r="J14" s="1548"/>
      <c r="K14" s="1548"/>
      <c r="L14" s="1548"/>
      <c r="M14" s="1548"/>
      <c r="N14" s="1548"/>
      <c r="O14" s="1548"/>
      <c r="P14" s="1548"/>
      <c r="Q14" s="1548"/>
      <c r="R14" s="1548"/>
      <c r="S14" s="1548"/>
      <c r="T14" s="1548"/>
      <c r="U14" s="1548"/>
      <c r="V14" s="1548"/>
      <c r="W14" s="1548"/>
      <c r="X14" s="1548"/>
      <c r="Y14" s="1548"/>
      <c r="Z14" s="1548"/>
      <c r="AA14" s="1548"/>
      <c r="AB14" s="1548"/>
    </row>
    <row r="15" spans="1:28" ht="33" customHeight="1">
      <c r="B15" s="1547" t="s">
        <v>568</v>
      </c>
      <c r="C15" s="1547"/>
      <c r="D15" s="1548" t="s">
        <v>567</v>
      </c>
      <c r="E15" s="1548"/>
      <c r="F15" s="1548"/>
      <c r="G15" s="1548"/>
      <c r="H15" s="1548"/>
      <c r="I15" s="1548"/>
      <c r="J15" s="1548"/>
      <c r="K15" s="1548"/>
      <c r="L15" s="1548"/>
      <c r="M15" s="1548"/>
      <c r="N15" s="1548"/>
      <c r="O15" s="1548"/>
      <c r="P15" s="1548"/>
      <c r="Q15" s="1548"/>
      <c r="R15" s="1548"/>
      <c r="S15" s="1548"/>
      <c r="T15" s="1548"/>
      <c r="U15" s="1548"/>
      <c r="V15" s="1548"/>
      <c r="W15" s="1548"/>
      <c r="X15" s="1548"/>
      <c r="Y15" s="1548"/>
      <c r="Z15" s="1548"/>
      <c r="AA15" s="1548"/>
      <c r="AB15" s="1548"/>
    </row>
    <row r="16" spans="1:28" s="581" customFormat="1" ht="13.5" customHeight="1">
      <c r="B16" s="583"/>
      <c r="K16" s="582"/>
      <c r="L16" s="582"/>
      <c r="M16" s="582"/>
      <c r="N16" s="582"/>
      <c r="O16" s="582"/>
      <c r="P16" s="582"/>
      <c r="Q16" s="582"/>
      <c r="R16" s="582"/>
      <c r="S16" s="582"/>
    </row>
    <row r="17" spans="1:28" ht="118.15" customHeight="1">
      <c r="A17" s="580"/>
      <c r="B17" s="1549" t="s">
        <v>566</v>
      </c>
      <c r="C17" s="1549"/>
      <c r="D17" s="1549"/>
      <c r="E17" s="1549"/>
      <c r="F17" s="1549"/>
      <c r="G17" s="1549"/>
      <c r="H17" s="1549"/>
      <c r="I17" s="1549"/>
      <c r="J17" s="1549"/>
      <c r="K17" s="1549"/>
      <c r="L17" s="1549"/>
      <c r="M17" s="1549"/>
      <c r="N17" s="1549"/>
      <c r="O17" s="1549"/>
      <c r="P17" s="1549"/>
      <c r="Q17" s="1549"/>
      <c r="R17" s="1549"/>
      <c r="S17" s="1549"/>
      <c r="T17" s="1549"/>
      <c r="U17" s="1549"/>
      <c r="V17" s="1549"/>
      <c r="W17" s="1549"/>
      <c r="X17" s="1549"/>
      <c r="Y17" s="1549"/>
      <c r="Z17" s="1549"/>
      <c r="AA17" s="1549"/>
      <c r="AB17" s="1549"/>
    </row>
    <row r="18" spans="1:28" ht="10.15" customHeight="1">
      <c r="A18" s="494"/>
      <c r="B18" s="579"/>
      <c r="C18" s="579"/>
      <c r="D18" s="579"/>
      <c r="E18" s="579"/>
      <c r="F18" s="579"/>
      <c r="G18" s="579"/>
      <c r="H18" s="579"/>
      <c r="I18" s="579"/>
      <c r="J18" s="579"/>
      <c r="K18" s="579"/>
      <c r="L18" s="579"/>
      <c r="M18" s="579"/>
      <c r="N18" s="579"/>
      <c r="O18" s="579"/>
      <c r="P18" s="579"/>
      <c r="Q18" s="579"/>
      <c r="R18" s="579"/>
      <c r="S18" s="579"/>
      <c r="T18" s="579"/>
      <c r="U18" s="579"/>
      <c r="V18" s="579"/>
      <c r="W18" s="579"/>
      <c r="X18" s="579"/>
      <c r="Y18" s="579"/>
      <c r="Z18" s="579"/>
      <c r="AA18" s="579"/>
      <c r="AB18" s="579"/>
    </row>
    <row r="19" spans="1:28" ht="36" customHeight="1">
      <c r="B19" s="1545" t="s">
        <v>565</v>
      </c>
      <c r="C19" s="1545"/>
      <c r="D19" s="1545"/>
      <c r="E19" s="1545"/>
      <c r="F19" s="1545"/>
      <c r="G19" s="1545"/>
      <c r="H19" s="1545"/>
      <c r="I19" s="1545"/>
      <c r="J19" s="1545"/>
      <c r="K19" s="1545"/>
      <c r="L19" s="1545"/>
      <c r="M19" s="1545"/>
      <c r="N19" s="1545"/>
      <c r="O19" s="1545"/>
      <c r="P19" s="1545"/>
      <c r="Q19" s="1545"/>
      <c r="R19" s="1545"/>
      <c r="S19" s="1545"/>
      <c r="T19" s="1545"/>
      <c r="U19" s="1545"/>
      <c r="V19" s="1545"/>
      <c r="W19" s="1545"/>
      <c r="X19" s="1545"/>
      <c r="Y19" s="1545"/>
      <c r="Z19" s="1545"/>
      <c r="AA19" s="1545"/>
      <c r="AB19" s="1545"/>
    </row>
    <row r="21" spans="1:28" ht="18" customHeight="1">
      <c r="J21" s="1544" t="s">
        <v>386</v>
      </c>
      <c r="K21" s="1544"/>
      <c r="L21" s="1544"/>
      <c r="M21" s="1544"/>
      <c r="N21" s="1544"/>
      <c r="O21" s="1544"/>
      <c r="P21" s="1544"/>
      <c r="R21" s="1130"/>
      <c r="S21" s="1130"/>
      <c r="T21" s="1130"/>
      <c r="U21" s="1130"/>
      <c r="V21" s="1130"/>
      <c r="W21" s="1130"/>
      <c r="X21" s="1130"/>
      <c r="Y21" s="1130"/>
      <c r="Z21" s="1130"/>
      <c r="AA21" s="1130"/>
      <c r="AB21" s="1130"/>
    </row>
    <row r="22" spans="1:28" ht="18" customHeight="1">
      <c r="L22" s="1163" t="s">
        <v>385</v>
      </c>
      <c r="M22" s="1163"/>
      <c r="N22" s="1163"/>
      <c r="O22" s="1163"/>
      <c r="P22" s="1163"/>
      <c r="Q22" s="1163"/>
      <c r="R22" s="1164"/>
      <c r="S22" s="1164"/>
      <c r="T22" s="1164"/>
      <c r="U22" s="1164"/>
      <c r="V22" s="1164"/>
      <c r="W22" s="1164"/>
      <c r="X22" s="1164"/>
      <c r="Y22" s="1164"/>
      <c r="Z22" s="1164"/>
      <c r="AA22" s="1164"/>
      <c r="AB22" s="1164"/>
    </row>
    <row r="23" spans="1:28" ht="18" customHeight="1">
      <c r="L23" s="1156" t="s">
        <v>384</v>
      </c>
      <c r="M23" s="1156"/>
      <c r="N23" s="1156"/>
      <c r="O23" s="1156"/>
      <c r="P23" s="1156"/>
      <c r="Q23" s="1156"/>
      <c r="R23" s="1157"/>
      <c r="S23" s="1157"/>
      <c r="T23" s="1157"/>
      <c r="U23" s="1157"/>
      <c r="V23" s="1157"/>
      <c r="W23" s="1157"/>
      <c r="X23" s="1157"/>
      <c r="Y23" s="1157"/>
      <c r="Z23" s="1157"/>
      <c r="AA23" s="1157"/>
      <c r="AB23" s="1157"/>
    </row>
  </sheetData>
  <mergeCells count="27">
    <mergeCell ref="A2:AB2"/>
    <mergeCell ref="K9:S9"/>
    <mergeCell ref="T9:AB9"/>
    <mergeCell ref="B10:J10"/>
    <mergeCell ref="K10:R10"/>
    <mergeCell ref="T10:AA10"/>
    <mergeCell ref="I4:N4"/>
    <mergeCell ref="O4:AB4"/>
    <mergeCell ref="I5:N5"/>
    <mergeCell ref="O5:AB5"/>
    <mergeCell ref="I6:N6"/>
    <mergeCell ref="B9:J9"/>
    <mergeCell ref="O6:AB6"/>
    <mergeCell ref="L23:Q23"/>
    <mergeCell ref="R23:AB23"/>
    <mergeCell ref="J21:P21"/>
    <mergeCell ref="R21:AB21"/>
    <mergeCell ref="B12:AB12"/>
    <mergeCell ref="B13:AB13"/>
    <mergeCell ref="B19:AB19"/>
    <mergeCell ref="B14:C14"/>
    <mergeCell ref="D14:AB14"/>
    <mergeCell ref="B15:C15"/>
    <mergeCell ref="D15:AB15"/>
    <mergeCell ref="B17:AB17"/>
    <mergeCell ref="L22:Q22"/>
    <mergeCell ref="R22:AB22"/>
  </mergeCells>
  <phoneticPr fontId="4"/>
  <dataValidations count="1">
    <dataValidation type="list" allowBlank="1" showInputMessage="1" showErrorMessage="1" sqref="B14:C15"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88" fitToHeight="0" orientation="portrait" r:id="rId1"/>
  <headerFooter alignWithMargins="0"/>
  <rowBreaks count="1" manualBreakCount="1">
    <brk id="24" max="2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05178-602D-4A3F-A888-5908F2623BF2}">
  <sheetPr>
    <pageSetUpPr fitToPage="1"/>
  </sheetPr>
  <dimension ref="A1:AL38"/>
  <sheetViews>
    <sheetView showGridLines="0" view="pageBreakPreview" zoomScale="85" zoomScaleNormal="70" zoomScaleSheetLayoutView="85" workbookViewId="0">
      <selection activeCell="B27" sqref="B27:AK27"/>
    </sheetView>
  </sheetViews>
  <sheetFormatPr defaultColWidth="2.375" defaultRowHeight="13.5"/>
  <cols>
    <col min="1" max="1" width="2.375" style="586"/>
    <col min="2" max="37" width="2.375" style="587"/>
    <col min="38" max="16384" width="2.375" style="586"/>
  </cols>
  <sheetData>
    <row r="1" spans="1:38">
      <c r="B1" s="595" t="s">
        <v>584</v>
      </c>
      <c r="C1" s="590"/>
      <c r="D1" s="590"/>
      <c r="E1" s="590"/>
      <c r="F1" s="590"/>
      <c r="G1" s="590"/>
      <c r="H1" s="590"/>
      <c r="I1" s="590"/>
      <c r="J1" s="590"/>
      <c r="K1" s="590"/>
      <c r="L1" s="590"/>
      <c r="M1" s="590"/>
      <c r="N1" s="590"/>
      <c r="O1" s="590"/>
      <c r="P1" s="590"/>
      <c r="Q1" s="590"/>
      <c r="R1" s="590"/>
      <c r="S1" s="590"/>
      <c r="T1" s="590"/>
      <c r="U1" s="590"/>
      <c r="V1" s="590"/>
      <c r="W1" s="590"/>
      <c r="X1" s="590"/>
      <c r="Y1" s="590"/>
      <c r="Z1" s="594"/>
      <c r="AA1" s="594"/>
      <c r="AB1" s="594"/>
      <c r="AC1" s="594"/>
      <c r="AD1" s="594"/>
      <c r="AE1" s="594"/>
      <c r="AF1" s="594"/>
      <c r="AG1" s="594"/>
      <c r="AH1" s="594"/>
      <c r="AI1" s="594"/>
      <c r="AJ1" s="594"/>
      <c r="AK1" s="594"/>
    </row>
    <row r="2" spans="1:38">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row>
    <row r="3" spans="1:38" ht="17.25">
      <c r="B3" s="1564" t="s">
        <v>583</v>
      </c>
      <c r="C3" s="1564"/>
      <c r="D3" s="1564"/>
      <c r="E3" s="1564"/>
      <c r="F3" s="1564"/>
      <c r="G3" s="1564"/>
      <c r="H3" s="1564"/>
      <c r="I3" s="1564"/>
      <c r="J3" s="1564"/>
      <c r="K3" s="1564"/>
      <c r="L3" s="1564"/>
      <c r="M3" s="1564"/>
      <c r="N3" s="1564"/>
      <c r="O3" s="1564"/>
      <c r="P3" s="1564"/>
      <c r="Q3" s="1564"/>
      <c r="R3" s="1564"/>
      <c r="S3" s="1564"/>
      <c r="T3" s="1564"/>
      <c r="U3" s="1564"/>
      <c r="V3" s="1564"/>
      <c r="W3" s="1564"/>
      <c r="X3" s="1565" t="str">
        <f>様式1!$AQ$2</f>
        <v>８</v>
      </c>
      <c r="Y3" s="1565"/>
      <c r="Z3" s="593" t="s">
        <v>582</v>
      </c>
      <c r="AA3" s="593"/>
      <c r="AB3" s="593"/>
      <c r="AC3" s="592"/>
      <c r="AD3" s="591"/>
      <c r="AE3" s="591"/>
      <c r="AF3" s="591"/>
      <c r="AG3" s="590"/>
      <c r="AH3" s="590"/>
      <c r="AI3" s="590"/>
      <c r="AJ3" s="590"/>
      <c r="AK3" s="590"/>
    </row>
    <row r="4" spans="1:38">
      <c r="B4" s="590"/>
      <c r="C4" s="590"/>
      <c r="D4" s="590"/>
      <c r="E4" s="590"/>
      <c r="F4" s="590"/>
      <c r="G4" s="590"/>
      <c r="H4" s="590"/>
      <c r="I4" s="590"/>
      <c r="J4" s="590"/>
      <c r="K4" s="590"/>
      <c r="L4" s="590"/>
      <c r="M4" s="590"/>
      <c r="N4" s="590"/>
      <c r="O4" s="590"/>
      <c r="P4" s="590"/>
      <c r="Q4" s="590"/>
      <c r="R4" s="590"/>
      <c r="S4" s="590"/>
      <c r="T4" s="590"/>
      <c r="U4" s="590"/>
      <c r="V4" s="590"/>
      <c r="W4" s="590"/>
      <c r="X4" s="590"/>
      <c r="Y4" s="590"/>
      <c r="Z4" s="590"/>
      <c r="AA4" s="590"/>
      <c r="AB4" s="590"/>
      <c r="AC4" s="590"/>
      <c r="AD4" s="590"/>
      <c r="AE4" s="590"/>
      <c r="AF4" s="590"/>
      <c r="AG4" s="590"/>
      <c r="AH4" s="590"/>
      <c r="AI4" s="590"/>
      <c r="AJ4" s="590"/>
      <c r="AK4" s="590"/>
    </row>
    <row r="5" spans="1:38" s="420" customFormat="1" ht="17.25" customHeight="1">
      <c r="A5" s="581"/>
      <c r="B5" s="581"/>
      <c r="F5" s="453"/>
      <c r="G5" s="453"/>
      <c r="M5" s="437"/>
      <c r="N5" s="437"/>
      <c r="O5" s="437"/>
      <c r="P5" s="437"/>
      <c r="Q5" s="581"/>
      <c r="R5" s="581"/>
      <c r="S5" s="581"/>
      <c r="T5" s="581"/>
      <c r="U5" s="581"/>
      <c r="V5" s="581"/>
      <c r="W5" s="581"/>
      <c r="X5" s="581"/>
      <c r="Y5" s="581"/>
      <c r="Z5" s="581"/>
      <c r="AA5" s="581"/>
      <c r="AB5" s="581"/>
      <c r="AC5" s="581"/>
      <c r="AD5" s="581"/>
      <c r="AE5" s="581"/>
      <c r="AF5" s="581"/>
      <c r="AG5" s="581"/>
      <c r="AH5" s="581"/>
      <c r="AI5" s="581"/>
      <c r="AJ5" s="581"/>
      <c r="AK5" s="581"/>
      <c r="AL5" s="581"/>
    </row>
    <row r="6" spans="1:38" s="420" customFormat="1" ht="17.25" customHeight="1">
      <c r="A6" s="581"/>
      <c r="B6" s="581"/>
      <c r="F6" s="1123" t="str">
        <f>様式1!F5</f>
        <v>横須賀市長　殿</v>
      </c>
      <c r="G6" s="1123"/>
      <c r="H6" s="1123"/>
      <c r="I6" s="1123"/>
      <c r="J6" s="1123"/>
      <c r="K6" s="1123"/>
      <c r="L6" s="1123"/>
      <c r="M6" s="437"/>
      <c r="N6" s="437"/>
      <c r="O6" s="437"/>
      <c r="P6" s="581"/>
      <c r="Q6" s="581"/>
      <c r="R6" s="581"/>
      <c r="S6" s="581"/>
      <c r="T6" s="581"/>
      <c r="U6" s="581"/>
      <c r="V6" s="581"/>
      <c r="W6" s="581"/>
      <c r="X6" s="581"/>
      <c r="Y6" s="581"/>
      <c r="Z6" s="581"/>
      <c r="AA6" s="581"/>
      <c r="AB6" s="581"/>
      <c r="AC6" s="581"/>
      <c r="AD6" s="581"/>
      <c r="AE6" s="581"/>
      <c r="AF6" s="581"/>
      <c r="AG6" s="581"/>
      <c r="AH6" s="581"/>
      <c r="AI6" s="581"/>
      <c r="AJ6" s="581"/>
      <c r="AK6" s="581"/>
      <c r="AL6" s="581"/>
    </row>
    <row r="7" spans="1:38" s="420" customFormat="1" ht="17.25" customHeight="1" thickBot="1">
      <c r="A7" s="581"/>
      <c r="B7" s="581"/>
      <c r="C7" s="581"/>
      <c r="D7" s="581"/>
      <c r="E7" s="581"/>
      <c r="F7" s="437"/>
      <c r="G7" s="437"/>
      <c r="H7" s="437"/>
      <c r="I7" s="437"/>
      <c r="J7" s="437"/>
      <c r="K7" s="437"/>
      <c r="L7" s="437"/>
      <c r="M7" s="437"/>
      <c r="N7" s="437"/>
      <c r="O7" s="437"/>
      <c r="P7" s="437"/>
      <c r="Q7" s="437"/>
      <c r="R7" s="437"/>
      <c r="S7" s="437"/>
      <c r="T7" s="581"/>
      <c r="U7" s="581"/>
      <c r="V7" s="581"/>
      <c r="W7" s="581"/>
      <c r="X7" s="711"/>
      <c r="Y7" s="616"/>
      <c r="Z7" s="712"/>
      <c r="AA7" s="616"/>
      <c r="AB7" s="616"/>
      <c r="AC7" s="616"/>
      <c r="AD7" s="616"/>
      <c r="AE7" s="616"/>
      <c r="AF7" s="616"/>
      <c r="AG7" s="616"/>
      <c r="AH7" s="616"/>
      <c r="AI7" s="616"/>
      <c r="AJ7" s="616"/>
      <c r="AK7" s="616"/>
      <c r="AL7" s="581"/>
    </row>
    <row r="8" spans="1:38" s="420" customFormat="1" ht="17.25" customHeight="1">
      <c r="A8" s="581"/>
      <c r="B8" s="581"/>
      <c r="C8" s="581"/>
      <c r="D8" s="581"/>
      <c r="E8" s="581"/>
      <c r="F8" s="437"/>
      <c r="G8" s="437"/>
      <c r="H8" s="581"/>
      <c r="I8" s="581"/>
      <c r="J8" s="581"/>
      <c r="K8" s="581"/>
      <c r="L8" s="581"/>
      <c r="M8" s="581"/>
      <c r="N8" s="581"/>
      <c r="O8" s="581"/>
      <c r="P8" s="581"/>
      <c r="Q8" s="1572" t="s">
        <v>381</v>
      </c>
      <c r="R8" s="1573"/>
      <c r="S8" s="1573"/>
      <c r="T8" s="1573"/>
      <c r="U8" s="1573"/>
      <c r="V8" s="1573"/>
      <c r="W8" s="1573"/>
      <c r="X8" s="1573"/>
      <c r="Y8" s="1153" t="str">
        <f>様式1!U7</f>
        <v>横須賀市</v>
      </c>
      <c r="Z8" s="1154"/>
      <c r="AA8" s="1154"/>
      <c r="AB8" s="1154"/>
      <c r="AC8" s="1154"/>
      <c r="AD8" s="1154"/>
      <c r="AE8" s="1154"/>
      <c r="AF8" s="1154"/>
      <c r="AG8" s="1154"/>
      <c r="AH8" s="1154"/>
      <c r="AI8" s="1154"/>
      <c r="AJ8" s="1154"/>
      <c r="AK8" s="1155"/>
      <c r="AL8" s="581"/>
    </row>
    <row r="9" spans="1:38" s="420" customFormat="1" ht="17.25" customHeight="1">
      <c r="A9" s="581"/>
      <c r="B9" s="581"/>
      <c r="C9" s="581"/>
      <c r="D9" s="581"/>
      <c r="E9" s="581"/>
      <c r="F9" s="437"/>
      <c r="G9" s="437"/>
      <c r="H9" s="581"/>
      <c r="I9" s="581"/>
      <c r="J9" s="581"/>
      <c r="K9" s="581"/>
      <c r="L9" s="581"/>
      <c r="M9" s="581"/>
      <c r="N9" s="581"/>
      <c r="O9" s="581"/>
      <c r="P9" s="581"/>
      <c r="Q9" s="1574" t="s">
        <v>380</v>
      </c>
      <c r="R9" s="1575"/>
      <c r="S9" s="1575"/>
      <c r="T9" s="1575"/>
      <c r="U9" s="1575"/>
      <c r="V9" s="1575"/>
      <c r="W9" s="1575"/>
      <c r="X9" s="1575"/>
      <c r="Y9" s="1558">
        <f>様式1!U8</f>
        <v>0</v>
      </c>
      <c r="Z9" s="1559"/>
      <c r="AA9" s="1559"/>
      <c r="AB9" s="1559"/>
      <c r="AC9" s="1559"/>
      <c r="AD9" s="1559"/>
      <c r="AE9" s="1559"/>
      <c r="AF9" s="1559"/>
      <c r="AG9" s="1559"/>
      <c r="AH9" s="1559"/>
      <c r="AI9" s="1559"/>
      <c r="AJ9" s="1559"/>
      <c r="AK9" s="1560"/>
      <c r="AL9" s="581"/>
    </row>
    <row r="10" spans="1:38" s="420" customFormat="1" ht="17.25" customHeight="1">
      <c r="A10" s="581"/>
      <c r="B10" s="581"/>
      <c r="C10" s="581"/>
      <c r="D10" s="581"/>
      <c r="E10" s="581"/>
      <c r="F10" s="437"/>
      <c r="G10" s="437"/>
      <c r="H10" s="581"/>
      <c r="I10" s="581"/>
      <c r="J10" s="581"/>
      <c r="K10" s="581"/>
      <c r="L10" s="581"/>
      <c r="M10" s="581"/>
      <c r="N10" s="581"/>
      <c r="O10" s="581"/>
      <c r="P10" s="581"/>
      <c r="Q10" s="1574" t="s">
        <v>379</v>
      </c>
      <c r="R10" s="1575"/>
      <c r="S10" s="1575"/>
      <c r="T10" s="1575"/>
      <c r="U10" s="1575"/>
      <c r="V10" s="1575"/>
      <c r="W10" s="1575"/>
      <c r="X10" s="1575"/>
      <c r="Y10" s="1558">
        <f>様式1!U9</f>
        <v>0</v>
      </c>
      <c r="Z10" s="1559"/>
      <c r="AA10" s="1559"/>
      <c r="AB10" s="1559"/>
      <c r="AC10" s="1559"/>
      <c r="AD10" s="1559"/>
      <c r="AE10" s="1559"/>
      <c r="AF10" s="1559"/>
      <c r="AG10" s="1559"/>
      <c r="AH10" s="1559"/>
      <c r="AI10" s="1559"/>
      <c r="AJ10" s="1559"/>
      <c r="AK10" s="1560"/>
      <c r="AL10" s="581"/>
    </row>
    <row r="11" spans="1:38" s="420" customFormat="1" ht="17.25" customHeight="1">
      <c r="A11" s="581"/>
      <c r="B11" s="581"/>
      <c r="C11" s="581"/>
      <c r="D11" s="581"/>
      <c r="E11" s="581"/>
      <c r="F11" s="437"/>
      <c r="G11" s="437"/>
      <c r="H11" s="581"/>
      <c r="I11" s="581"/>
      <c r="J11" s="581"/>
      <c r="K11" s="581"/>
      <c r="L11" s="581"/>
      <c r="M11" s="581"/>
      <c r="N11" s="581"/>
      <c r="O11" s="581"/>
      <c r="P11" s="581"/>
      <c r="Q11" s="1574" t="s">
        <v>581</v>
      </c>
      <c r="R11" s="1575"/>
      <c r="S11" s="1575"/>
      <c r="T11" s="1575"/>
      <c r="U11" s="1575"/>
      <c r="V11" s="1575"/>
      <c r="W11" s="1575"/>
      <c r="X11" s="1575"/>
      <c r="Y11" s="1585"/>
      <c r="Z11" s="1586"/>
      <c r="AA11" s="1586"/>
      <c r="AB11" s="1586"/>
      <c r="AC11" s="1586"/>
      <c r="AD11" s="1586"/>
      <c r="AE11" s="1586"/>
      <c r="AF11" s="1586"/>
      <c r="AG11" s="1586"/>
      <c r="AH11" s="1586"/>
      <c r="AI11" s="1586"/>
      <c r="AJ11" s="1586"/>
      <c r="AK11" s="1587"/>
      <c r="AL11" s="581"/>
    </row>
    <row r="12" spans="1:38" s="420" customFormat="1" ht="17.25" customHeight="1" thickBot="1">
      <c r="A12" s="581"/>
      <c r="B12" s="581"/>
      <c r="C12" s="581"/>
      <c r="D12" s="581"/>
      <c r="E12" s="581"/>
      <c r="F12" s="437"/>
      <c r="G12" s="437"/>
      <c r="H12" s="581"/>
      <c r="I12" s="581"/>
      <c r="J12" s="581"/>
      <c r="K12" s="581"/>
      <c r="L12" s="581"/>
      <c r="M12" s="581"/>
      <c r="N12" s="581"/>
      <c r="O12" s="581"/>
      <c r="P12" s="581"/>
      <c r="Q12" s="1588" t="s">
        <v>384</v>
      </c>
      <c r="R12" s="1589"/>
      <c r="S12" s="1589"/>
      <c r="T12" s="1589"/>
      <c r="U12" s="1589"/>
      <c r="V12" s="1589"/>
      <c r="W12" s="1589"/>
      <c r="X12" s="1589"/>
      <c r="Y12" s="1576"/>
      <c r="Z12" s="1577"/>
      <c r="AA12" s="1577"/>
      <c r="AB12" s="1577"/>
      <c r="AC12" s="1577"/>
      <c r="AD12" s="1577"/>
      <c r="AE12" s="1577"/>
      <c r="AF12" s="1577"/>
      <c r="AG12" s="1577"/>
      <c r="AH12" s="1577"/>
      <c r="AI12" s="1577"/>
      <c r="AJ12" s="1577"/>
      <c r="AK12" s="1578"/>
      <c r="AL12" s="581"/>
    </row>
    <row r="13" spans="1:38">
      <c r="B13" s="590"/>
      <c r="C13" s="590"/>
      <c r="D13" s="590"/>
      <c r="E13" s="590"/>
      <c r="F13" s="590"/>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0"/>
    </row>
    <row r="14" spans="1:38" ht="22.5" customHeight="1">
      <c r="B14" s="589" t="s">
        <v>580</v>
      </c>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8"/>
    </row>
    <row r="15" spans="1:38" ht="46.5" customHeight="1">
      <c r="B15" s="1566" t="s">
        <v>579</v>
      </c>
      <c r="C15" s="1567"/>
      <c r="D15" s="1567"/>
      <c r="E15" s="1567"/>
      <c r="F15" s="1567"/>
      <c r="G15" s="1567"/>
      <c r="H15" s="1567"/>
      <c r="I15" s="1567"/>
      <c r="J15" s="1567"/>
      <c r="K15" s="1567"/>
      <c r="L15" s="1567"/>
      <c r="M15" s="1567"/>
      <c r="N15" s="1567"/>
      <c r="O15" s="1567"/>
      <c r="P15" s="1567"/>
      <c r="Q15" s="1567"/>
      <c r="R15" s="1567"/>
      <c r="S15" s="1567"/>
      <c r="T15" s="1567"/>
      <c r="U15" s="1567"/>
      <c r="V15" s="1567"/>
      <c r="W15" s="1567"/>
      <c r="X15" s="1567"/>
      <c r="Y15" s="1567"/>
      <c r="Z15" s="1567"/>
      <c r="AA15" s="1567"/>
      <c r="AB15" s="1567"/>
      <c r="AC15" s="1567"/>
      <c r="AD15" s="1567"/>
      <c r="AE15" s="1567"/>
      <c r="AF15" s="1567"/>
      <c r="AG15" s="1567"/>
      <c r="AH15" s="1567"/>
      <c r="AI15" s="1567"/>
      <c r="AJ15" s="1567"/>
      <c r="AK15" s="1568"/>
      <c r="AL15" s="588"/>
    </row>
    <row r="16" spans="1:38" ht="86.25" customHeight="1">
      <c r="B16" s="1569"/>
      <c r="C16" s="1570"/>
      <c r="D16" s="1570"/>
      <c r="E16" s="1570"/>
      <c r="F16" s="1570"/>
      <c r="G16" s="1570"/>
      <c r="H16" s="1570"/>
      <c r="I16" s="1570"/>
      <c r="J16" s="1570"/>
      <c r="K16" s="1570"/>
      <c r="L16" s="1570"/>
      <c r="M16" s="1570"/>
      <c r="N16" s="1570"/>
      <c r="O16" s="1570"/>
      <c r="P16" s="1570"/>
      <c r="Q16" s="1570"/>
      <c r="R16" s="1570"/>
      <c r="S16" s="1570"/>
      <c r="T16" s="1570"/>
      <c r="U16" s="1570"/>
      <c r="V16" s="1570"/>
      <c r="W16" s="1570"/>
      <c r="X16" s="1570"/>
      <c r="Y16" s="1570"/>
      <c r="Z16" s="1570"/>
      <c r="AA16" s="1570"/>
      <c r="AB16" s="1570"/>
      <c r="AC16" s="1570"/>
      <c r="AD16" s="1570"/>
      <c r="AE16" s="1570"/>
      <c r="AF16" s="1570"/>
      <c r="AG16" s="1570"/>
      <c r="AH16" s="1570"/>
      <c r="AI16" s="1570"/>
      <c r="AJ16" s="1570"/>
      <c r="AK16" s="1571"/>
      <c r="AL16" s="588"/>
    </row>
    <row r="17" spans="2:38">
      <c r="B17" s="589"/>
      <c r="C17" s="589"/>
      <c r="D17" s="589"/>
      <c r="E17" s="589"/>
      <c r="F17" s="589"/>
      <c r="G17" s="589"/>
      <c r="H17" s="589"/>
      <c r="I17" s="589"/>
      <c r="J17" s="589"/>
      <c r="K17" s="589"/>
      <c r="L17" s="589"/>
      <c r="M17" s="589"/>
      <c r="N17" s="589"/>
      <c r="O17" s="589"/>
      <c r="P17" s="589"/>
      <c r="Q17" s="589"/>
      <c r="R17" s="589"/>
      <c r="S17" s="589"/>
      <c r="T17" s="589"/>
      <c r="U17" s="589"/>
      <c r="V17" s="589"/>
      <c r="W17" s="589"/>
      <c r="X17" s="589"/>
      <c r="Y17" s="589"/>
      <c r="Z17" s="589"/>
      <c r="AA17" s="589"/>
      <c r="AB17" s="589"/>
      <c r="AC17" s="589"/>
      <c r="AD17" s="589"/>
      <c r="AE17" s="589"/>
      <c r="AF17" s="589"/>
      <c r="AG17" s="589"/>
      <c r="AH17" s="589"/>
      <c r="AI17" s="589"/>
      <c r="AJ17" s="589"/>
      <c r="AK17" s="589"/>
      <c r="AL17" s="588"/>
    </row>
    <row r="18" spans="2:38" ht="22.5" customHeight="1">
      <c r="B18" s="589" t="s">
        <v>578</v>
      </c>
      <c r="C18" s="589"/>
      <c r="D18" s="589"/>
      <c r="E18" s="589"/>
      <c r="F18" s="589"/>
      <c r="G18" s="589"/>
      <c r="H18" s="589"/>
      <c r="I18" s="589"/>
      <c r="J18" s="589"/>
      <c r="K18" s="589"/>
      <c r="L18" s="589"/>
      <c r="M18" s="589"/>
      <c r="N18" s="589"/>
      <c r="O18" s="589"/>
      <c r="P18" s="589"/>
      <c r="Q18" s="589"/>
      <c r="R18" s="589"/>
      <c r="S18" s="589"/>
      <c r="T18" s="589"/>
      <c r="U18" s="589"/>
      <c r="V18" s="589"/>
      <c r="W18" s="589"/>
      <c r="X18" s="589"/>
      <c r="Y18" s="589"/>
      <c r="Z18" s="589"/>
      <c r="AA18" s="589"/>
      <c r="AB18" s="589"/>
      <c r="AC18" s="589"/>
      <c r="AD18" s="589"/>
      <c r="AE18" s="589"/>
      <c r="AF18" s="589"/>
      <c r="AG18" s="589"/>
      <c r="AH18" s="589"/>
      <c r="AI18" s="589"/>
      <c r="AJ18" s="589"/>
      <c r="AK18" s="589"/>
      <c r="AL18" s="588"/>
    </row>
    <row r="19" spans="2:38" ht="86.25" customHeight="1">
      <c r="B19" s="1579"/>
      <c r="C19" s="1580"/>
      <c r="D19" s="1580"/>
      <c r="E19" s="1580"/>
      <c r="F19" s="1580"/>
      <c r="G19" s="1580"/>
      <c r="H19" s="1580"/>
      <c r="I19" s="1580"/>
      <c r="J19" s="1580"/>
      <c r="K19" s="1580"/>
      <c r="L19" s="1580"/>
      <c r="M19" s="1580"/>
      <c r="N19" s="1580"/>
      <c r="O19" s="1580"/>
      <c r="P19" s="1580"/>
      <c r="Q19" s="1580"/>
      <c r="R19" s="1580"/>
      <c r="S19" s="1580"/>
      <c r="T19" s="1580"/>
      <c r="U19" s="1580"/>
      <c r="V19" s="1580"/>
      <c r="W19" s="1580"/>
      <c r="X19" s="1580"/>
      <c r="Y19" s="1580"/>
      <c r="Z19" s="1580"/>
      <c r="AA19" s="1580"/>
      <c r="AB19" s="1580"/>
      <c r="AC19" s="1580"/>
      <c r="AD19" s="1580"/>
      <c r="AE19" s="1580"/>
      <c r="AF19" s="1580"/>
      <c r="AG19" s="1580"/>
      <c r="AH19" s="1580"/>
      <c r="AI19" s="1580"/>
      <c r="AJ19" s="1580"/>
      <c r="AK19" s="1581"/>
      <c r="AL19" s="588"/>
    </row>
    <row r="20" spans="2:38">
      <c r="B20" s="589"/>
      <c r="C20" s="589"/>
      <c r="D20" s="589"/>
      <c r="E20" s="589"/>
      <c r="F20" s="589"/>
      <c r="G20" s="589"/>
      <c r="H20" s="589"/>
      <c r="I20" s="589"/>
      <c r="J20" s="589"/>
      <c r="K20" s="589"/>
      <c r="L20" s="589"/>
      <c r="M20" s="589"/>
      <c r="N20" s="589"/>
      <c r="O20" s="589"/>
      <c r="P20" s="589"/>
      <c r="Q20" s="589"/>
      <c r="R20" s="589"/>
      <c r="S20" s="589"/>
      <c r="T20" s="589"/>
      <c r="U20" s="589"/>
      <c r="V20" s="589"/>
      <c r="W20" s="589"/>
      <c r="X20" s="589"/>
      <c r="Y20" s="589"/>
      <c r="Z20" s="589"/>
      <c r="AA20" s="589"/>
      <c r="AB20" s="589"/>
      <c r="AC20" s="589"/>
      <c r="AD20" s="589"/>
      <c r="AE20" s="589"/>
      <c r="AF20" s="589"/>
      <c r="AG20" s="589"/>
      <c r="AH20" s="589"/>
      <c r="AI20" s="589"/>
      <c r="AJ20" s="589"/>
      <c r="AK20" s="589"/>
      <c r="AL20" s="588"/>
    </row>
    <row r="21" spans="2:38" ht="22.5" customHeight="1">
      <c r="B21" s="589" t="s">
        <v>577</v>
      </c>
      <c r="C21" s="589"/>
      <c r="D21" s="589"/>
      <c r="E21" s="589"/>
      <c r="F21" s="589"/>
      <c r="G21" s="589"/>
      <c r="H21" s="589"/>
      <c r="I21" s="589"/>
      <c r="J21" s="589"/>
      <c r="K21" s="589"/>
      <c r="L21" s="589"/>
      <c r="M21" s="589"/>
      <c r="N21" s="589"/>
      <c r="O21" s="589"/>
      <c r="P21" s="589"/>
      <c r="Q21" s="589"/>
      <c r="R21" s="589"/>
      <c r="S21" s="589"/>
      <c r="T21" s="589"/>
      <c r="U21" s="589"/>
      <c r="V21" s="589"/>
      <c r="W21" s="589"/>
      <c r="X21" s="589"/>
      <c r="Y21" s="589"/>
      <c r="Z21" s="589"/>
      <c r="AA21" s="589"/>
      <c r="AB21" s="589"/>
      <c r="AC21" s="589"/>
      <c r="AD21" s="589"/>
      <c r="AE21" s="589"/>
      <c r="AF21" s="589"/>
      <c r="AG21" s="589"/>
      <c r="AH21" s="589"/>
      <c r="AI21" s="589"/>
      <c r="AJ21" s="589"/>
      <c r="AK21" s="589"/>
      <c r="AL21" s="588"/>
    </row>
    <row r="22" spans="2:38" ht="86.25" customHeight="1">
      <c r="B22" s="1579"/>
      <c r="C22" s="1580"/>
      <c r="D22" s="1580"/>
      <c r="E22" s="1580"/>
      <c r="F22" s="1580"/>
      <c r="G22" s="1580"/>
      <c r="H22" s="1580"/>
      <c r="I22" s="1580"/>
      <c r="J22" s="1580"/>
      <c r="K22" s="1580"/>
      <c r="L22" s="1580"/>
      <c r="M22" s="1580"/>
      <c r="N22" s="1580"/>
      <c r="O22" s="1580"/>
      <c r="P22" s="1580"/>
      <c r="Q22" s="1580"/>
      <c r="R22" s="1580"/>
      <c r="S22" s="1580"/>
      <c r="T22" s="1580"/>
      <c r="U22" s="1580"/>
      <c r="V22" s="1580"/>
      <c r="W22" s="1580"/>
      <c r="X22" s="1580"/>
      <c r="Y22" s="1580"/>
      <c r="Z22" s="1580"/>
      <c r="AA22" s="1580"/>
      <c r="AB22" s="1580"/>
      <c r="AC22" s="1580"/>
      <c r="AD22" s="1580"/>
      <c r="AE22" s="1580"/>
      <c r="AF22" s="1580"/>
      <c r="AG22" s="1580"/>
      <c r="AH22" s="1580"/>
      <c r="AI22" s="1580"/>
      <c r="AJ22" s="1580"/>
      <c r="AK22" s="1581"/>
      <c r="AL22" s="588"/>
    </row>
    <row r="23" spans="2:38">
      <c r="B23" s="589" t="s">
        <v>370</v>
      </c>
      <c r="C23" s="589" t="s">
        <v>576</v>
      </c>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8"/>
    </row>
    <row r="24" spans="2:38">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c r="AD24" s="589"/>
      <c r="AE24" s="589"/>
      <c r="AF24" s="589"/>
      <c r="AG24" s="589"/>
      <c r="AH24" s="589"/>
      <c r="AI24" s="589"/>
      <c r="AJ24" s="589"/>
      <c r="AK24" s="589"/>
      <c r="AL24" s="588"/>
    </row>
    <row r="25" spans="2:38" ht="22.5" customHeight="1">
      <c r="B25" s="589" t="s">
        <v>575</v>
      </c>
      <c r="C25" s="589"/>
      <c r="D25" s="589"/>
      <c r="E25" s="589"/>
      <c r="F25" s="589"/>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c r="AD25" s="589"/>
      <c r="AE25" s="589"/>
      <c r="AF25" s="589"/>
      <c r="AG25" s="589"/>
      <c r="AH25" s="589"/>
      <c r="AI25" s="589"/>
      <c r="AJ25" s="589"/>
      <c r="AK25" s="589"/>
      <c r="AL25" s="588"/>
    </row>
    <row r="26" spans="2:38">
      <c r="B26" s="1582" t="s">
        <v>574</v>
      </c>
      <c r="C26" s="1583"/>
      <c r="D26" s="1583"/>
      <c r="E26" s="1583"/>
      <c r="F26" s="1583"/>
      <c r="G26" s="1583"/>
      <c r="H26" s="1583"/>
      <c r="I26" s="1583"/>
      <c r="J26" s="1583"/>
      <c r="K26" s="1583"/>
      <c r="L26" s="1583"/>
      <c r="M26" s="1583"/>
      <c r="N26" s="1583"/>
      <c r="O26" s="1583"/>
      <c r="P26" s="1583"/>
      <c r="Q26" s="1583"/>
      <c r="R26" s="1583"/>
      <c r="S26" s="1583"/>
      <c r="T26" s="1583"/>
      <c r="U26" s="1583"/>
      <c r="V26" s="1583"/>
      <c r="W26" s="1583"/>
      <c r="X26" s="1583"/>
      <c r="Y26" s="1583"/>
      <c r="Z26" s="1583"/>
      <c r="AA26" s="1583"/>
      <c r="AB26" s="1583"/>
      <c r="AC26" s="1583"/>
      <c r="AD26" s="1583"/>
      <c r="AE26" s="1583"/>
      <c r="AF26" s="1583"/>
      <c r="AG26" s="1583"/>
      <c r="AH26" s="1583"/>
      <c r="AI26" s="1583"/>
      <c r="AJ26" s="1583"/>
      <c r="AK26" s="1584"/>
      <c r="AL26" s="588"/>
    </row>
    <row r="27" spans="2:38" ht="86.25" customHeight="1">
      <c r="B27" s="1569"/>
      <c r="C27" s="1570"/>
      <c r="D27" s="1570"/>
      <c r="E27" s="1570"/>
      <c r="F27" s="1570"/>
      <c r="G27" s="1570"/>
      <c r="H27" s="1570"/>
      <c r="I27" s="1570"/>
      <c r="J27" s="1570"/>
      <c r="K27" s="1570"/>
      <c r="L27" s="1570"/>
      <c r="M27" s="1570"/>
      <c r="N27" s="1570"/>
      <c r="O27" s="1570"/>
      <c r="P27" s="1570"/>
      <c r="Q27" s="1570"/>
      <c r="R27" s="1570"/>
      <c r="S27" s="1570"/>
      <c r="T27" s="1570"/>
      <c r="U27" s="1570"/>
      <c r="V27" s="1570"/>
      <c r="W27" s="1570"/>
      <c r="X27" s="1570"/>
      <c r="Y27" s="1570"/>
      <c r="Z27" s="1570"/>
      <c r="AA27" s="1570"/>
      <c r="AB27" s="1570"/>
      <c r="AC27" s="1570"/>
      <c r="AD27" s="1570"/>
      <c r="AE27" s="1570"/>
      <c r="AF27" s="1570"/>
      <c r="AG27" s="1570"/>
      <c r="AH27" s="1570"/>
      <c r="AI27" s="1570"/>
      <c r="AJ27" s="1570"/>
      <c r="AK27" s="1571"/>
      <c r="AL27" s="588"/>
    </row>
    <row r="28" spans="2:38" ht="21" customHeight="1">
      <c r="B28" s="589"/>
      <c r="C28" s="589"/>
      <c r="D28" s="589"/>
      <c r="E28" s="589"/>
      <c r="F28" s="589"/>
      <c r="G28" s="589"/>
      <c r="H28" s="589"/>
      <c r="I28" s="589"/>
      <c r="J28" s="589"/>
      <c r="K28" s="589"/>
      <c r="L28" s="589"/>
      <c r="M28" s="589"/>
      <c r="N28" s="589"/>
      <c r="O28" s="589"/>
      <c r="P28" s="589"/>
      <c r="Q28" s="589"/>
      <c r="R28" s="589"/>
      <c r="S28" s="589"/>
      <c r="T28" s="589"/>
      <c r="U28" s="589"/>
      <c r="V28" s="589"/>
      <c r="W28" s="589"/>
      <c r="X28" s="589"/>
      <c r="Y28" s="589"/>
      <c r="Z28" s="589"/>
      <c r="AA28" s="589"/>
      <c r="AB28" s="589"/>
      <c r="AC28" s="589"/>
      <c r="AD28" s="589"/>
      <c r="AE28" s="589"/>
      <c r="AF28" s="589"/>
      <c r="AG28" s="589"/>
      <c r="AH28" s="589"/>
      <c r="AI28" s="589"/>
      <c r="AJ28" s="589"/>
      <c r="AK28" s="589"/>
      <c r="AL28" s="588"/>
    </row>
    <row r="29" spans="2:38" ht="6" customHeight="1">
      <c r="B29" s="589"/>
      <c r="C29" s="589"/>
      <c r="D29" s="589"/>
      <c r="E29" s="589"/>
      <c r="F29" s="589"/>
      <c r="G29" s="589"/>
      <c r="H29" s="589"/>
      <c r="I29" s="589"/>
      <c r="J29" s="589"/>
      <c r="K29" s="589"/>
      <c r="L29" s="589"/>
      <c r="M29" s="589"/>
      <c r="N29" s="589"/>
      <c r="O29" s="589"/>
      <c r="P29" s="589"/>
      <c r="Q29" s="589"/>
      <c r="R29" s="589"/>
      <c r="S29" s="589"/>
      <c r="T29" s="589"/>
      <c r="U29" s="589"/>
      <c r="V29" s="589"/>
      <c r="W29" s="589"/>
      <c r="X29" s="589"/>
      <c r="Y29" s="589"/>
      <c r="Z29" s="589"/>
      <c r="AA29" s="589"/>
      <c r="AB29" s="589"/>
      <c r="AC29" s="589"/>
      <c r="AD29" s="589"/>
      <c r="AE29" s="589"/>
      <c r="AF29" s="589"/>
      <c r="AG29" s="589"/>
      <c r="AH29" s="589"/>
      <c r="AI29" s="589"/>
      <c r="AJ29" s="589"/>
      <c r="AK29" s="589"/>
      <c r="AL29" s="588"/>
    </row>
    <row r="36" ht="3.6" customHeight="1"/>
    <row r="37" hidden="1"/>
    <row r="38" hidden="1"/>
  </sheetData>
  <mergeCells count="19">
    <mergeCell ref="B27:AK27"/>
    <mergeCell ref="B19:AK19"/>
    <mergeCell ref="B22:AK22"/>
    <mergeCell ref="B26:AK26"/>
    <mergeCell ref="Q11:X11"/>
    <mergeCell ref="Y11:AK11"/>
    <mergeCell ref="Q12:X12"/>
    <mergeCell ref="B3:W3"/>
    <mergeCell ref="X3:Y3"/>
    <mergeCell ref="B15:AK15"/>
    <mergeCell ref="B16:AK16"/>
    <mergeCell ref="Y8:AK8"/>
    <mergeCell ref="Y9:AK9"/>
    <mergeCell ref="Y10:AK10"/>
    <mergeCell ref="Q8:X8"/>
    <mergeCell ref="Q9:X9"/>
    <mergeCell ref="Q10:X10"/>
    <mergeCell ref="Y12:AK12"/>
    <mergeCell ref="F6:L6"/>
  </mergeCells>
  <phoneticPr fontId="4"/>
  <pageMargins left="0.7" right="0.7" top="0.75" bottom="0.75" header="0.3" footer="0.3"/>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AA48"/>
  <sheetViews>
    <sheetView showGridLines="0" view="pageBreakPreview" topLeftCell="A10" zoomScale="115" zoomScaleNormal="70" zoomScaleSheetLayoutView="115" workbookViewId="0">
      <selection activeCell="I33" sqref="I33"/>
    </sheetView>
  </sheetViews>
  <sheetFormatPr defaultRowHeight="18.75"/>
  <cols>
    <col min="1" max="1" width="4.625" customWidth="1"/>
    <col min="2" max="2" width="35.375" customWidth="1"/>
    <col min="3" max="3" width="5.625" bestFit="1" customWidth="1"/>
    <col min="4" max="27" width="7.125" customWidth="1"/>
  </cols>
  <sheetData>
    <row r="1" spans="1:27">
      <c r="D1" s="144" t="s">
        <v>121</v>
      </c>
      <c r="E1" s="144" t="str">
        <f>D1</f>
        <v>D</v>
      </c>
      <c r="F1" s="144" t="str">
        <f>E1</f>
        <v>D</v>
      </c>
      <c r="G1" s="144" t="str">
        <f>F1</f>
        <v>D</v>
      </c>
      <c r="H1" s="144" t="s">
        <v>122</v>
      </c>
      <c r="I1" s="144" t="str">
        <f>H1</f>
        <v>C</v>
      </c>
      <c r="J1" s="144" t="str">
        <f>I1</f>
        <v>C</v>
      </c>
      <c r="K1" s="144" t="str">
        <f>J1</f>
        <v>C</v>
      </c>
      <c r="L1" s="144" t="s">
        <v>122</v>
      </c>
      <c r="M1" s="144" t="str">
        <f>L1</f>
        <v>C</v>
      </c>
      <c r="N1" s="144" t="str">
        <f>M1</f>
        <v>C</v>
      </c>
      <c r="O1" s="144" t="str">
        <f>N1</f>
        <v>C</v>
      </c>
      <c r="P1" s="144" t="s">
        <v>36</v>
      </c>
      <c r="Q1" s="144" t="str">
        <f>P1</f>
        <v>B</v>
      </c>
      <c r="R1" s="144" t="str">
        <f>Q1</f>
        <v>B</v>
      </c>
      <c r="S1" s="144" t="str">
        <f>R1</f>
        <v>B</v>
      </c>
      <c r="T1" s="144" t="s">
        <v>123</v>
      </c>
      <c r="U1" s="144" t="str">
        <f>T1</f>
        <v>A</v>
      </c>
      <c r="V1" s="144" t="str">
        <f>U1</f>
        <v>A</v>
      </c>
      <c r="W1" s="144" t="str">
        <f>V1</f>
        <v>A</v>
      </c>
      <c r="X1" s="144" t="s">
        <v>123</v>
      </c>
      <c r="Y1" s="144" t="str">
        <f>X1</f>
        <v>A</v>
      </c>
      <c r="Z1" s="144" t="str">
        <f>Y1</f>
        <v>A</v>
      </c>
      <c r="AA1" s="144" t="str">
        <f>Z1</f>
        <v>A</v>
      </c>
    </row>
    <row r="2" spans="1:27">
      <c r="D2" s="88"/>
      <c r="E2" s="88"/>
      <c r="F2" s="88"/>
      <c r="G2" s="88"/>
      <c r="H2" s="88"/>
      <c r="I2" s="88"/>
      <c r="J2" s="88"/>
      <c r="K2" s="88"/>
      <c r="L2" s="88"/>
      <c r="M2" s="88"/>
      <c r="N2" s="88"/>
      <c r="O2" s="88"/>
      <c r="P2" s="88"/>
      <c r="Q2" s="88"/>
      <c r="R2" s="88"/>
      <c r="S2" s="88"/>
      <c r="T2" s="88"/>
      <c r="U2" s="88"/>
      <c r="V2" s="88"/>
      <c r="W2" s="88"/>
      <c r="X2" s="88"/>
      <c r="Y2" s="88"/>
      <c r="Z2" s="88"/>
      <c r="AA2" s="88"/>
    </row>
    <row r="3" spans="1:27">
      <c r="A3" t="s">
        <v>127</v>
      </c>
      <c r="D3" s="107">
        <v>0</v>
      </c>
      <c r="E3" s="107"/>
      <c r="F3" s="107"/>
      <c r="G3" s="107"/>
      <c r="H3" s="107">
        <v>1</v>
      </c>
      <c r="I3" s="107"/>
      <c r="J3" s="107"/>
      <c r="K3" s="107"/>
      <c r="L3" s="107">
        <v>2</v>
      </c>
      <c r="M3" s="107"/>
      <c r="N3" s="107"/>
      <c r="O3" s="107"/>
      <c r="P3" s="107">
        <v>3</v>
      </c>
      <c r="Q3" s="107"/>
      <c r="R3" s="107"/>
      <c r="S3" s="107"/>
      <c r="T3" s="107">
        <v>4</v>
      </c>
      <c r="U3" s="107"/>
      <c r="V3" s="107"/>
      <c r="W3" s="107"/>
      <c r="X3" s="107">
        <v>5</v>
      </c>
      <c r="Y3" s="107"/>
      <c r="Z3" s="107"/>
      <c r="AA3" s="107"/>
    </row>
    <row r="4" spans="1:27">
      <c r="D4" s="107" t="s">
        <v>95</v>
      </c>
      <c r="E4" s="107"/>
      <c r="F4" s="107" t="s">
        <v>96</v>
      </c>
      <c r="G4" s="107"/>
      <c r="H4" s="107" t="s">
        <v>95</v>
      </c>
      <c r="I4" s="107"/>
      <c r="J4" s="107" t="s">
        <v>96</v>
      </c>
      <c r="K4" s="107"/>
      <c r="L4" s="107" t="s">
        <v>95</v>
      </c>
      <c r="M4" s="107"/>
      <c r="N4" s="107" t="s">
        <v>96</v>
      </c>
      <c r="O4" s="107"/>
      <c r="P4" s="107" t="s">
        <v>95</v>
      </c>
      <c r="Q4" s="107"/>
      <c r="R4" s="107" t="s">
        <v>96</v>
      </c>
      <c r="S4" s="107"/>
      <c r="T4" s="107" t="s">
        <v>95</v>
      </c>
      <c r="U4" s="107"/>
      <c r="V4" s="107" t="s">
        <v>96</v>
      </c>
      <c r="W4" s="107"/>
      <c r="X4" s="107" t="s">
        <v>95</v>
      </c>
      <c r="Y4" s="107"/>
      <c r="Z4" s="107" t="s">
        <v>96</v>
      </c>
      <c r="AA4" s="107"/>
    </row>
    <row r="5" spans="1:27">
      <c r="C5" s="86" t="s">
        <v>178</v>
      </c>
      <c r="D5" s="108" t="s">
        <v>126</v>
      </c>
      <c r="E5" s="126" t="s">
        <v>92</v>
      </c>
      <c r="F5" s="126" t="s">
        <v>126</v>
      </c>
      <c r="G5" s="126" t="s">
        <v>92</v>
      </c>
      <c r="H5" s="108" t="s">
        <v>126</v>
      </c>
      <c r="I5" s="126" t="s">
        <v>92</v>
      </c>
      <c r="J5" s="126" t="s">
        <v>126</v>
      </c>
      <c r="K5" s="126" t="s">
        <v>92</v>
      </c>
      <c r="L5" s="126" t="s">
        <v>126</v>
      </c>
      <c r="M5" s="126" t="s">
        <v>92</v>
      </c>
      <c r="N5" s="126" t="s">
        <v>126</v>
      </c>
      <c r="O5" s="126" t="s">
        <v>92</v>
      </c>
      <c r="P5" s="126" t="s">
        <v>126</v>
      </c>
      <c r="Q5" s="126" t="s">
        <v>92</v>
      </c>
      <c r="R5" s="126" t="s">
        <v>126</v>
      </c>
      <c r="S5" s="126" t="s">
        <v>92</v>
      </c>
      <c r="T5" s="126" t="s">
        <v>126</v>
      </c>
      <c r="U5" s="126" t="s">
        <v>92</v>
      </c>
      <c r="V5" s="108" t="s">
        <v>126</v>
      </c>
      <c r="W5" s="126" t="s">
        <v>92</v>
      </c>
      <c r="X5" s="126" t="s">
        <v>126</v>
      </c>
      <c r="Y5" s="126" t="s">
        <v>92</v>
      </c>
      <c r="Z5" s="126" t="s">
        <v>126</v>
      </c>
      <c r="AA5" s="126" t="s">
        <v>92</v>
      </c>
    </row>
    <row r="6" spans="1:27">
      <c r="A6" s="90"/>
      <c r="B6" s="114" t="s">
        <v>161</v>
      </c>
      <c r="C6" s="109"/>
      <c r="D6" s="125">
        <f>'2_区分12加算額計算表'!$D$12</f>
        <v>0</v>
      </c>
      <c r="E6" s="127">
        <f>'2_区分12加算額計算表'!$E$12</f>
        <v>0</v>
      </c>
      <c r="F6" s="127">
        <f>IF('2_区分12加算額計算表'!$D$5=【リスト】!$B$3,'2_区分12加算額計算表'!$H$12,0)</f>
        <v>0</v>
      </c>
      <c r="G6" s="127">
        <f>IF('2_区分12加算額計算表'!$D$5=【リスト】!$B$3,'2_区分12加算額計算表'!$I$12,0)</f>
        <v>0</v>
      </c>
      <c r="H6" s="125">
        <f>'2_区分12加算額計算表'!$D$13</f>
        <v>0</v>
      </c>
      <c r="I6" s="127">
        <f>'2_区分12加算額計算表'!$E$13</f>
        <v>0</v>
      </c>
      <c r="J6" s="127">
        <f>IF('2_区分12加算額計算表'!$D$5=【リスト】!$B$3,'2_区分12加算額計算表'!$H$13,0)</f>
        <v>0</v>
      </c>
      <c r="K6" s="127">
        <f>IF('2_区分12加算額計算表'!$D$5=【リスト】!$B$3,'2_区分12加算額計算表'!$I$13,0)</f>
        <v>0</v>
      </c>
      <c r="L6" s="127">
        <f>'2_区分12加算額計算表'!$D$14</f>
        <v>0</v>
      </c>
      <c r="M6" s="127">
        <f>'2_区分12加算額計算表'!$E$14</f>
        <v>0</v>
      </c>
      <c r="N6" s="127">
        <f>IF('2_区分12加算額計算表'!$D$5=【リスト】!$B$3,'2_区分12加算額計算表'!$H$14,0)</f>
        <v>0</v>
      </c>
      <c r="O6" s="127">
        <f>IF('2_区分12加算額計算表'!$D$5=【リスト】!$B$3,'2_区分12加算額計算表'!$I$14,0)</f>
        <v>0</v>
      </c>
      <c r="P6" s="127">
        <f>'2_区分12加算額計算表'!$D$15</f>
        <v>0</v>
      </c>
      <c r="Q6" s="127">
        <f>'2_区分12加算額計算表'!$E$15</f>
        <v>0</v>
      </c>
      <c r="R6" s="127">
        <f>IF('2_区分12加算額計算表'!$D$5=【リスト】!$B$3,'2_区分12加算額計算表'!$H$15,0)</f>
        <v>0</v>
      </c>
      <c r="S6" s="127">
        <f>IF('2_区分12加算額計算表'!$D$5=【リスト】!$B$3,'2_区分12加算額計算表'!$I$15,0)</f>
        <v>0</v>
      </c>
      <c r="T6" s="127">
        <f>'2_区分12加算額計算表'!$D$16</f>
        <v>0</v>
      </c>
      <c r="U6" s="127">
        <f>'2_区分12加算額計算表'!$E$16</f>
        <v>0</v>
      </c>
      <c r="V6" s="125">
        <f>IF('2_区分12加算額計算表'!$D$5=【リスト】!$B$3,'2_区分12加算額計算表'!$H$16,0)</f>
        <v>0</v>
      </c>
      <c r="W6" s="127">
        <f>IF('2_区分12加算額計算表'!$D$5=【リスト】!$B$3,'2_区分12加算額計算表'!$I$16,0)</f>
        <v>0</v>
      </c>
      <c r="X6" s="127">
        <f>'2_区分12加算額計算表'!$D$17</f>
        <v>0</v>
      </c>
      <c r="Y6" s="127">
        <f>'2_区分12加算額計算表'!$E$17</f>
        <v>0</v>
      </c>
      <c r="Z6" s="127">
        <f>IF('2_区分12加算額計算表'!$D$5=【リスト】!$B$3,'2_区分12加算額計算表'!$H$17,0)</f>
        <v>0</v>
      </c>
      <c r="AA6" s="127">
        <f>IF('2_区分12加算額計算表'!$D$5=【リスト】!$B$3,'2_区分12加算額計算表'!$I$17,0)</f>
        <v>0</v>
      </c>
    </row>
    <row r="7" spans="1:27">
      <c r="A7" s="140" t="e">
        <f>VLOOKUP('2_区分12加算額計算表'!$D$6,【リスト】!$I$2:$J$23,2,TRUE)</f>
        <v>#N/A</v>
      </c>
      <c r="B7" s="115" t="s">
        <v>128</v>
      </c>
      <c r="C7" s="110"/>
      <c r="D7" s="128" t="e">
        <f>VLOOKUP($A7&amp;D$1,単価[],保育所単価!$G$1,FALSE)*加算率a</f>
        <v>#N/A</v>
      </c>
      <c r="E7" s="130"/>
      <c r="F7" s="130"/>
      <c r="G7" s="130"/>
      <c r="H7" s="128" t="e">
        <f>VLOOKUP($A7&amp;H$1,単価[],保育所単価!$G$1,FALSE)*加算率a</f>
        <v>#N/A</v>
      </c>
      <c r="I7" s="130"/>
      <c r="J7" s="130"/>
      <c r="K7" s="130"/>
      <c r="L7" s="128" t="e">
        <f>VLOOKUP($A7&amp;L$1,単価[],保育所単価!$G$1,FALSE)*加算率a</f>
        <v>#N/A</v>
      </c>
      <c r="M7" s="130"/>
      <c r="N7" s="130"/>
      <c r="O7" s="130"/>
      <c r="P7" s="128" t="e">
        <f>VLOOKUP($A7&amp;P$1,単価[],保育所単価!$G$1,FALSE)*加算率a</f>
        <v>#N/A</v>
      </c>
      <c r="Q7" s="130"/>
      <c r="R7" s="130"/>
      <c r="S7" s="130"/>
      <c r="T7" s="128" t="e">
        <f>VLOOKUP($A7&amp;T$1,単価[],保育所単価!$G$1,FALSE)*加算率a</f>
        <v>#N/A</v>
      </c>
      <c r="U7" s="130"/>
      <c r="V7" s="134"/>
      <c r="W7" s="130"/>
      <c r="X7" s="128" t="e">
        <f>VLOOKUP($A7&amp;X$1,単価[],保育所単価!$G$1,FALSE)*加算率a</f>
        <v>#N/A</v>
      </c>
      <c r="Y7" s="130"/>
      <c r="Z7" s="130"/>
      <c r="AA7" s="130"/>
    </row>
    <row r="8" spans="1:27">
      <c r="A8" s="140" t="e">
        <f>A7</f>
        <v>#N/A</v>
      </c>
      <c r="B8" s="116" t="s">
        <v>129</v>
      </c>
      <c r="C8" s="111"/>
      <c r="D8" s="129"/>
      <c r="E8" s="131" t="e">
        <f>VLOOKUP($A8&amp;E$1,単価[],保育所単価!$I$1,FALSE)*加算率a</f>
        <v>#N/A</v>
      </c>
      <c r="F8" s="132"/>
      <c r="G8" s="132"/>
      <c r="H8" s="129"/>
      <c r="I8" s="131" t="e">
        <f>VLOOKUP($A8&amp;I$1,単価[],保育所単価!$I$1,FALSE)*加算率a</f>
        <v>#N/A</v>
      </c>
      <c r="J8" s="132"/>
      <c r="K8" s="132"/>
      <c r="L8" s="132"/>
      <c r="M8" s="131" t="e">
        <f>VLOOKUP($A8&amp;M$1,単価[],保育所単価!$I$1,FALSE)*加算率a</f>
        <v>#N/A</v>
      </c>
      <c r="N8" s="132"/>
      <c r="O8" s="132"/>
      <c r="P8" s="132"/>
      <c r="Q8" s="131" t="e">
        <f>VLOOKUP($A8&amp;Q$1,単価[],保育所単価!$I$1,FALSE)*加算率a</f>
        <v>#N/A</v>
      </c>
      <c r="R8" s="132"/>
      <c r="S8" s="132"/>
      <c r="T8" s="132"/>
      <c r="U8" s="131" t="e">
        <f>VLOOKUP($A8&amp;U$1,単価[],保育所単価!$I$1,FALSE)*加算率a</f>
        <v>#N/A</v>
      </c>
      <c r="V8" s="129"/>
      <c r="W8" s="132"/>
      <c r="X8" s="132"/>
      <c r="Y8" s="131" t="e">
        <f>VLOOKUP($A8&amp;Y$1,単価[],保育所単価!$I$1,FALSE)*加算率a</f>
        <v>#N/A</v>
      </c>
      <c r="Z8" s="132"/>
      <c r="AA8" s="132"/>
    </row>
    <row r="9" spans="1:27">
      <c r="A9" s="140">
        <f>IF('2_区分12加算額計算表'!$D$5=【リスト】!$B$3,VLOOKUP('2_区分12加算額計算表'!$D$7,【リスト】!$I$2:$J$23,2,TRUE),0)</f>
        <v>0</v>
      </c>
      <c r="B9" s="116" t="s">
        <v>130</v>
      </c>
      <c r="C9" s="111"/>
      <c r="D9" s="129"/>
      <c r="E9" s="132"/>
      <c r="F9" s="131" t="e">
        <f>VLOOKUP($A9&amp;F$1,単価[],保育所単価!$G$1,FALSE)*加算率a</f>
        <v>#N/A</v>
      </c>
      <c r="G9" s="132"/>
      <c r="H9" s="129"/>
      <c r="I9" s="132"/>
      <c r="J9" s="131" t="e">
        <f>VLOOKUP($A9&amp;J$1,単価[],保育所単価!$G$1,FALSE)*加算率a</f>
        <v>#N/A</v>
      </c>
      <c r="K9" s="132"/>
      <c r="L9" s="132"/>
      <c r="M9" s="132"/>
      <c r="N9" s="131" t="e">
        <f>VLOOKUP($A9&amp;N$1,単価[],保育所単価!$G$1,FALSE)*加算率a</f>
        <v>#N/A</v>
      </c>
      <c r="O9" s="132"/>
      <c r="P9" s="132"/>
      <c r="Q9" s="132"/>
      <c r="R9" s="131" t="e">
        <f>VLOOKUP($A9&amp;R$1,単価[],保育所単価!$G$1,FALSE)*加算率a</f>
        <v>#N/A</v>
      </c>
      <c r="S9" s="132"/>
      <c r="T9" s="132"/>
      <c r="U9" s="132"/>
      <c r="V9" s="131" t="e">
        <f>VLOOKUP($A9&amp;V$1,単価[],保育所単価!$G$1,FALSE)*加算率a</f>
        <v>#N/A</v>
      </c>
      <c r="W9" s="132"/>
      <c r="X9" s="132"/>
      <c r="Y9" s="132"/>
      <c r="Z9" s="131" t="e">
        <f>VLOOKUP($A9&amp;Z$1,単価[],保育所単価!$G$1,FALSE)*加算率a</f>
        <v>#N/A</v>
      </c>
      <c r="AA9" s="132"/>
    </row>
    <row r="10" spans="1:27">
      <c r="A10" s="140">
        <f>A9</f>
        <v>0</v>
      </c>
      <c r="B10" s="116" t="s">
        <v>131</v>
      </c>
      <c r="C10" s="111"/>
      <c r="D10" s="129"/>
      <c r="E10" s="132"/>
      <c r="F10" s="132"/>
      <c r="G10" s="131" t="e">
        <f>VLOOKUP($A10&amp;G$1,単価[],保育所単価!$I$1,FALSE)*加算率a</f>
        <v>#N/A</v>
      </c>
      <c r="H10" s="129"/>
      <c r="I10" s="132"/>
      <c r="J10" s="132"/>
      <c r="K10" s="131" t="e">
        <f>VLOOKUP($A10&amp;K$1,単価[],保育所単価!$I$1,FALSE)*加算率a</f>
        <v>#N/A</v>
      </c>
      <c r="L10" s="132"/>
      <c r="M10" s="132"/>
      <c r="N10" s="132"/>
      <c r="O10" s="131" t="e">
        <f>VLOOKUP($A10&amp;O$1,単価[],保育所単価!$I$1,FALSE)*加算率a</f>
        <v>#N/A</v>
      </c>
      <c r="P10" s="132"/>
      <c r="Q10" s="132"/>
      <c r="R10" s="132"/>
      <c r="S10" s="131" t="e">
        <f>VLOOKUP($A10&amp;S$1,単価[],保育所単価!$I$1,FALSE)*加算率a</f>
        <v>#N/A</v>
      </c>
      <c r="T10" s="132"/>
      <c r="U10" s="132"/>
      <c r="V10" s="129"/>
      <c r="W10" s="131" t="e">
        <f>VLOOKUP($A10&amp;W$1,単価[],保育所単価!$I$1,FALSE)*加算率a</f>
        <v>#N/A</v>
      </c>
      <c r="X10" s="132"/>
      <c r="Y10" s="132"/>
      <c r="Z10" s="132"/>
      <c r="AA10" s="131" t="e">
        <f>VLOOKUP($A10&amp;AA$1,単価[],保育所単価!$I$1,FALSE)*加算率a</f>
        <v>#N/A</v>
      </c>
    </row>
    <row r="11" spans="1:27">
      <c r="A11" s="140" t="e">
        <f>VLOOKUP('2_区分12加算額計算表'!$D$8,【リスト】!$I$2:$J$23,2,TRUE)</f>
        <v>#N/A</v>
      </c>
      <c r="B11" s="116" t="s">
        <v>132</v>
      </c>
      <c r="C11" s="111">
        <f>IF('2_区分12加算額計算表'!$F$22&lt;&gt;"",1,0)</f>
        <v>0</v>
      </c>
      <c r="D11" s="129"/>
      <c r="E11" s="132"/>
      <c r="F11" s="132"/>
      <c r="G11" s="132"/>
      <c r="H11" s="129"/>
      <c r="I11" s="132"/>
      <c r="J11" s="132"/>
      <c r="K11" s="132"/>
      <c r="L11" s="132"/>
      <c r="M11" s="132"/>
      <c r="N11" s="132"/>
      <c r="O11" s="132"/>
      <c r="P11" s="131" t="e">
        <f>VLOOKUP($A11&amp;P$1,単価[],保育所単価!$K$1,FALSE)*加算率a*$C11</f>
        <v>#N/A</v>
      </c>
      <c r="Q11" s="131" t="e">
        <f>VLOOKUP($A11&amp;Q$1,単価[],保育所単価!$K$1,FALSE)*加算率a*$C11</f>
        <v>#N/A</v>
      </c>
      <c r="R11" s="131" t="e">
        <f>VLOOKUP($A11&amp;R$1,単価[],保育所単価!$K$1,FALSE)*加算率a*$C11</f>
        <v>#N/A</v>
      </c>
      <c r="S11" s="131" t="e">
        <f>VLOOKUP($A11&amp;S$1,単価[],保育所単価!$K$1,FALSE)*加算率a*$C11</f>
        <v>#N/A</v>
      </c>
      <c r="T11" s="132"/>
      <c r="U11" s="132"/>
      <c r="V11" s="129"/>
      <c r="W11" s="132"/>
      <c r="X11" s="132"/>
      <c r="Y11" s="132"/>
      <c r="Z11" s="132"/>
      <c r="AA11" s="132"/>
    </row>
    <row r="12" spans="1:27">
      <c r="A12" s="140" t="e">
        <f>A11</f>
        <v>#N/A</v>
      </c>
      <c r="B12" s="116" t="s">
        <v>134</v>
      </c>
      <c r="C12" s="111">
        <f>IF('2_区分12加算額計算表'!$F$23&lt;&gt;"",1,0)</f>
        <v>0</v>
      </c>
      <c r="D12" s="129"/>
      <c r="E12" s="132"/>
      <c r="F12" s="132"/>
      <c r="G12" s="132"/>
      <c r="H12" s="129"/>
      <c r="I12" s="132"/>
      <c r="J12" s="132"/>
      <c r="K12" s="132"/>
      <c r="L12" s="132"/>
      <c r="M12" s="132"/>
      <c r="N12" s="132"/>
      <c r="O12" s="132"/>
      <c r="P12" s="132"/>
      <c r="Q12" s="132"/>
      <c r="R12" s="132"/>
      <c r="S12" s="132"/>
      <c r="T12" s="131" t="e">
        <f>VLOOKUP($A12&amp;T$1,単価[],保育所単価!$M$1,FALSE)*加算率a*$C12</f>
        <v>#N/A</v>
      </c>
      <c r="U12" s="131" t="e">
        <f>VLOOKUP($A12&amp;U$1,単価[],保育所単価!$M$1,FALSE)*加算率a*$C12</f>
        <v>#N/A</v>
      </c>
      <c r="V12" s="131" t="e">
        <f>VLOOKUP($A12&amp;V$1,単価[],保育所単価!$M$1,FALSE)*加算率a*$C12</f>
        <v>#N/A</v>
      </c>
      <c r="W12" s="131" t="e">
        <f>VLOOKUP($A12&amp;W$1,単価[],保育所単価!$M$1,FALSE)*加算率a*$C12</f>
        <v>#N/A</v>
      </c>
      <c r="X12" s="131" t="e">
        <f>VLOOKUP($A12&amp;X$1,単価[],保育所単価!$M$1,FALSE)*加算率a*$C12</f>
        <v>#N/A</v>
      </c>
      <c r="Y12" s="131" t="e">
        <f>VLOOKUP($A12&amp;Y$1,単価[],保育所単価!$M$1,FALSE)*加算率a*$C12</f>
        <v>#N/A</v>
      </c>
      <c r="Z12" s="131" t="e">
        <f>VLOOKUP($A12&amp;Z$1,単価[],保育所単価!$M$1,FALSE)*加算率a*$C12</f>
        <v>#N/A</v>
      </c>
      <c r="AA12" s="131" t="e">
        <f>VLOOKUP($A12&amp;AA$1,単価[],保育所単価!$M$1,FALSE)*加算率a*$C12</f>
        <v>#N/A</v>
      </c>
    </row>
    <row r="13" spans="1:27">
      <c r="A13" s="140" t="e">
        <f>A12</f>
        <v>#N/A</v>
      </c>
      <c r="B13" s="116" t="s">
        <v>133</v>
      </c>
      <c r="C13" s="111">
        <f>IF('2_区分12加算額計算表'!$F$24&lt;&gt;"",1,0)</f>
        <v>0</v>
      </c>
      <c r="D13" s="129"/>
      <c r="E13" s="132"/>
      <c r="F13" s="132"/>
      <c r="G13" s="132"/>
      <c r="H13" s="131" t="e">
        <f>VLOOKUP($A13&amp;H$1,単価[],保育所単価!$O$1,FALSE)*加算率a*$C13</f>
        <v>#N/A</v>
      </c>
      <c r="I13" s="131" t="e">
        <f>VLOOKUP($A13&amp;I$1,単価[],保育所単価!$O$1,FALSE)*加算率a*$C13</f>
        <v>#N/A</v>
      </c>
      <c r="J13" s="131" t="e">
        <f>VLOOKUP($A13&amp;J$1,単価[],保育所単価!$O$1,FALSE)*加算率a*$C13</f>
        <v>#N/A</v>
      </c>
      <c r="K13" s="131" t="e">
        <f>VLOOKUP($A13&amp;K$1,単価[],保育所単価!$O$1,FALSE)*加算率a*$C13</f>
        <v>#N/A</v>
      </c>
      <c r="L13" s="132"/>
      <c r="M13" s="132"/>
      <c r="N13" s="132"/>
      <c r="O13" s="132"/>
      <c r="P13" s="132"/>
      <c r="Q13" s="132"/>
      <c r="R13" s="132"/>
      <c r="S13" s="132"/>
      <c r="T13" s="132"/>
      <c r="U13" s="132"/>
      <c r="V13" s="129"/>
      <c r="W13" s="132"/>
      <c r="X13" s="132"/>
      <c r="Y13" s="132"/>
      <c r="Z13" s="132"/>
      <c r="AA13" s="132"/>
    </row>
    <row r="14" spans="1:27">
      <c r="A14" s="140">
        <f>VLOOKUP(IF('2_区分12加算額計算表'!$F$25=【リスト】!$C$2,'2_区分12加算額計算表'!$I$25,"対象外"),休日保育[],保育所単価!$AC$1,FALSE)</f>
        <v>1</v>
      </c>
      <c r="B14" s="116" t="s">
        <v>150</v>
      </c>
      <c r="C14" s="111">
        <f>IF('2_区分12加算額計算表'!$F$25&lt;&gt;"",1,0)</f>
        <v>0</v>
      </c>
      <c r="D14" s="131" t="e">
        <f>ROUNDDOWN(VLOOKUP($A14,保育所単価!$AC$8:$AE$22,2,FALSE)*加算率a/'2_区分12加算額計算表'!$D$19,-1)*$C14</f>
        <v>#N/A</v>
      </c>
      <c r="E14" s="131" t="e">
        <f>ROUNDDOWN(VLOOKUP($A14,保育所単価!$AC$8:$AE$22,2,FALSE)*加算率a/'2_区分12加算額計算表'!$D$19,-1)*$C14</f>
        <v>#N/A</v>
      </c>
      <c r="F14" s="131" t="e">
        <f>ROUNDDOWN(VLOOKUP($A14,保育所単価!$AC$8:$AE$22,2,FALSE)*加算率a/'2_区分12加算額計算表'!$D$19,-1)*$C14</f>
        <v>#N/A</v>
      </c>
      <c r="G14" s="131" t="e">
        <f>ROUNDDOWN(VLOOKUP($A14,保育所単価!$AC$8:$AE$22,2,FALSE)*加算率a/'2_区分12加算額計算表'!$D$19,-1)*$C14</f>
        <v>#N/A</v>
      </c>
      <c r="H14" s="131" t="e">
        <f>ROUNDDOWN(VLOOKUP($A14,保育所単価!$AC$8:$AE$22,2,FALSE)*加算率a/'2_区分12加算額計算表'!$D$19,-1)*$C14</f>
        <v>#N/A</v>
      </c>
      <c r="I14" s="131" t="e">
        <f>ROUNDDOWN(VLOOKUP($A14,保育所単価!$AC$8:$AE$22,2,FALSE)*加算率a/'2_区分12加算額計算表'!$D$19,-1)*$C14</f>
        <v>#N/A</v>
      </c>
      <c r="J14" s="131" t="e">
        <f>ROUNDDOWN(VLOOKUP($A14,保育所単価!$AC$8:$AE$22,2,FALSE)*加算率a/'2_区分12加算額計算表'!$D$19,-1)*$C14</f>
        <v>#N/A</v>
      </c>
      <c r="K14" s="131" t="e">
        <f>ROUNDDOWN(VLOOKUP($A14,保育所単価!$AC$8:$AE$22,2,FALSE)*加算率a/'2_区分12加算額計算表'!$D$19,-1)*$C14</f>
        <v>#N/A</v>
      </c>
      <c r="L14" s="131" t="e">
        <f>ROUNDDOWN(VLOOKUP($A14,保育所単価!$AC$8:$AE$22,2,FALSE)*加算率a/'2_区分12加算額計算表'!$D$19,-1)*$C14</f>
        <v>#N/A</v>
      </c>
      <c r="M14" s="131" t="e">
        <f>ROUNDDOWN(VLOOKUP($A14,保育所単価!$AC$8:$AE$22,2,FALSE)*加算率a/'2_区分12加算額計算表'!$D$19,-1)*$C14</f>
        <v>#N/A</v>
      </c>
      <c r="N14" s="131" t="e">
        <f>ROUNDDOWN(VLOOKUP($A14,保育所単価!$AC$8:$AE$22,2,FALSE)*加算率a/'2_区分12加算額計算表'!$D$19,-1)*$C14</f>
        <v>#N/A</v>
      </c>
      <c r="O14" s="131" t="e">
        <f>ROUNDDOWN(VLOOKUP($A14,保育所単価!$AC$8:$AE$22,2,FALSE)*加算率a/'2_区分12加算額計算表'!$D$19,-1)*$C14</f>
        <v>#N/A</v>
      </c>
      <c r="P14" s="131" t="e">
        <f>ROUNDDOWN(VLOOKUP($A14,保育所単価!$AC$8:$AE$22,2,FALSE)*加算率a/'2_区分12加算額計算表'!$D$19,-1)*$C14</f>
        <v>#N/A</v>
      </c>
      <c r="Q14" s="131" t="e">
        <f>ROUNDDOWN(VLOOKUP($A14,保育所単価!$AC$8:$AE$22,2,FALSE)*加算率a/'2_区分12加算額計算表'!$D$19,-1)*$C14</f>
        <v>#N/A</v>
      </c>
      <c r="R14" s="131" t="e">
        <f>ROUNDDOWN(VLOOKUP($A14,保育所単価!$AC$8:$AE$22,2,FALSE)*加算率a/'2_区分12加算額計算表'!$D$19,-1)*$C14</f>
        <v>#N/A</v>
      </c>
      <c r="S14" s="131" t="e">
        <f>ROUNDDOWN(VLOOKUP($A14,保育所単価!$AC$8:$AE$22,2,FALSE)*加算率a/'2_区分12加算額計算表'!$D$19,-1)*$C14</f>
        <v>#N/A</v>
      </c>
      <c r="T14" s="131" t="e">
        <f>ROUNDDOWN(VLOOKUP($A14,保育所単価!$AC$8:$AE$22,2,FALSE)*加算率a/'2_区分12加算額計算表'!$D$19,-1)*$C14</f>
        <v>#N/A</v>
      </c>
      <c r="U14" s="131" t="e">
        <f>ROUNDDOWN(VLOOKUP($A14,保育所単価!$AC$8:$AE$22,2,FALSE)*加算率a/'2_区分12加算額計算表'!$D$19,-1)*$C14</f>
        <v>#N/A</v>
      </c>
      <c r="V14" s="131" t="e">
        <f>ROUNDDOWN(VLOOKUP($A14,保育所単価!$AC$8:$AE$22,2,FALSE)*加算率a/'2_区分12加算額計算表'!$D$19,-1)*$C14</f>
        <v>#N/A</v>
      </c>
      <c r="W14" s="131" t="e">
        <f>ROUNDDOWN(VLOOKUP($A14,保育所単価!$AC$8:$AE$22,2,FALSE)*加算率a/'2_区分12加算額計算表'!$D$19,-1)*$C14</f>
        <v>#N/A</v>
      </c>
      <c r="X14" s="131" t="e">
        <f>ROUNDDOWN(VLOOKUP($A14,保育所単価!$AC$8:$AE$22,2,FALSE)*加算率a/'2_区分12加算額計算表'!$D$19,-1)*$C14</f>
        <v>#N/A</v>
      </c>
      <c r="Y14" s="131" t="e">
        <f>ROUNDDOWN(VLOOKUP($A14,保育所単価!$AC$8:$AE$22,2,FALSE)*加算率a/'2_区分12加算額計算表'!$D$19,-1)*$C14</f>
        <v>#N/A</v>
      </c>
      <c r="Z14" s="131" t="e">
        <f>ROUNDDOWN(VLOOKUP($A14,保育所単価!$AC$8:$AE$22,2,FALSE)*加算率a/'2_区分12加算額計算表'!$D$19,-1)*$C14</f>
        <v>#N/A</v>
      </c>
      <c r="AA14" s="131" t="e">
        <f>ROUNDDOWN(VLOOKUP($A14,保育所単価!$AC$8:$AE$22,2,FALSE)*加算率a/'2_区分12加算額計算表'!$D$19,-1)*$C14</f>
        <v>#N/A</v>
      </c>
    </row>
    <row r="15" spans="1:27">
      <c r="A15" s="140" t="e">
        <f>A13</f>
        <v>#N/A</v>
      </c>
      <c r="B15" s="116" t="s">
        <v>152</v>
      </c>
      <c r="C15" s="111">
        <f>IF('2_区分12加算額計算表'!$F$26&lt;&gt;"",1,0)</f>
        <v>0</v>
      </c>
      <c r="D15" s="131" t="e">
        <f>VLOOKUP($A15&amp;D$1,単価[],保育所単価!$Q$1,FALSE)*加算率a*$C15</f>
        <v>#N/A</v>
      </c>
      <c r="E15" s="131" t="e">
        <f>VLOOKUP($A15&amp;E$1,単価[],保育所単価!$Q$1,FALSE)*加算率a*$C15</f>
        <v>#N/A</v>
      </c>
      <c r="F15" s="131" t="e">
        <f>VLOOKUP($A15&amp;F$1,単価[],保育所単価!$Q$1,FALSE)*加算率a*$C15</f>
        <v>#N/A</v>
      </c>
      <c r="G15" s="131" t="e">
        <f>VLOOKUP($A15&amp;G$1,単価[],保育所単価!$Q$1,FALSE)*加算率a*$C15</f>
        <v>#N/A</v>
      </c>
      <c r="H15" s="131" t="e">
        <f>VLOOKUP($A15&amp;H$1,単価[],保育所単価!$Q$1,FALSE)*加算率a*$C15</f>
        <v>#N/A</v>
      </c>
      <c r="I15" s="131" t="e">
        <f>VLOOKUP($A15&amp;I$1,単価[],保育所単価!$Q$1,FALSE)*加算率a*$C15</f>
        <v>#N/A</v>
      </c>
      <c r="J15" s="131" t="e">
        <f>VLOOKUP($A15&amp;J$1,単価[],保育所単価!$Q$1,FALSE)*加算率a*$C15</f>
        <v>#N/A</v>
      </c>
      <c r="K15" s="131" t="e">
        <f>VLOOKUP($A15&amp;K$1,単価[],保育所単価!$Q$1,FALSE)*加算率a*$C15</f>
        <v>#N/A</v>
      </c>
      <c r="L15" s="131" t="e">
        <f>VLOOKUP($A15&amp;L$1,単価[],保育所単価!$Q$1,FALSE)*加算率a*$C15</f>
        <v>#N/A</v>
      </c>
      <c r="M15" s="131" t="e">
        <f>VLOOKUP($A15&amp;M$1,単価[],保育所単価!$Q$1,FALSE)*加算率a*$C15</f>
        <v>#N/A</v>
      </c>
      <c r="N15" s="131" t="e">
        <f>VLOOKUP($A15&amp;N$1,単価[],保育所単価!$Q$1,FALSE)*加算率a*$C15</f>
        <v>#N/A</v>
      </c>
      <c r="O15" s="131" t="e">
        <f>VLOOKUP($A15&amp;O$1,単価[],保育所単価!$Q$1,FALSE)*加算率a*$C15</f>
        <v>#N/A</v>
      </c>
      <c r="P15" s="131" t="e">
        <f>VLOOKUP($A15&amp;P$1,単価[],保育所単価!$Q$1,FALSE)*加算率a*$C15</f>
        <v>#N/A</v>
      </c>
      <c r="Q15" s="131" t="e">
        <f>VLOOKUP($A15&amp;Q$1,単価[],保育所単価!$Q$1,FALSE)*加算率a*$C15</f>
        <v>#N/A</v>
      </c>
      <c r="R15" s="131" t="e">
        <f>VLOOKUP($A15&amp;R$1,単価[],保育所単価!$Q$1,FALSE)*加算率a*$C15</f>
        <v>#N/A</v>
      </c>
      <c r="S15" s="131" t="e">
        <f>VLOOKUP($A15&amp;S$1,単価[],保育所単価!$Q$1,FALSE)*加算率a*$C15</f>
        <v>#N/A</v>
      </c>
      <c r="T15" s="131" t="e">
        <f>VLOOKUP($A15&amp;T$1,単価[],保育所単価!$Q$1,FALSE)*加算率a*$C15</f>
        <v>#N/A</v>
      </c>
      <c r="U15" s="131" t="e">
        <f>VLOOKUP($A15&amp;U$1,単価[],保育所単価!$Q$1,FALSE)*加算率a*$C15</f>
        <v>#N/A</v>
      </c>
      <c r="V15" s="131" t="e">
        <f>VLOOKUP($A15&amp;V$1,単価[],保育所単価!$Q$1,FALSE)*加算率a*$C15</f>
        <v>#N/A</v>
      </c>
      <c r="W15" s="131" t="e">
        <f>VLOOKUP($A15&amp;W$1,単価[],保育所単価!$Q$1,FALSE)*加算率a*$C15</f>
        <v>#N/A</v>
      </c>
      <c r="X15" s="131" t="e">
        <f>VLOOKUP($A15&amp;X$1,単価[],保育所単価!$Q$1,FALSE)*加算率a*$C15</f>
        <v>#N/A</v>
      </c>
      <c r="Y15" s="131" t="e">
        <f>VLOOKUP($A15&amp;Y$1,単価[],保育所単価!$Q$1,FALSE)*加算率a*$C15</f>
        <v>#N/A</v>
      </c>
      <c r="Z15" s="131" t="e">
        <f>VLOOKUP($A15&amp;Z$1,単価[],保育所単価!$Q$1,FALSE)*加算率a*$C15</f>
        <v>#N/A</v>
      </c>
      <c r="AA15" s="131" t="e">
        <f>VLOOKUP($A15&amp;AA$1,単価[],保育所単価!$Q$1,FALSE)*加算率a*$C15</f>
        <v>#N/A</v>
      </c>
    </row>
    <row r="16" spans="1:27">
      <c r="A16" s="140" t="e">
        <f>A15</f>
        <v>#N/A</v>
      </c>
      <c r="B16" s="116" t="s">
        <v>153</v>
      </c>
      <c r="C16" s="111">
        <f>IF('2_区分12加算額計算表'!$F$27&lt;&gt;"",'2_区分12加算額計算表'!$I$27,0)</f>
        <v>0</v>
      </c>
      <c r="D16" s="131" t="e">
        <f>VLOOKUP($A16&amp;D$1,単価[],保育所単価!$S$1,FALSE)*加算率a*$C16</f>
        <v>#N/A</v>
      </c>
      <c r="E16" s="131" t="e">
        <f>VLOOKUP($A16&amp;E$1,単価[],保育所単価!$S$1,FALSE)*加算率a*$C16</f>
        <v>#N/A</v>
      </c>
      <c r="F16" s="131" t="e">
        <f>VLOOKUP($A16&amp;F$1,単価[],保育所単価!$S$1,FALSE)*加算率a*$C16</f>
        <v>#N/A</v>
      </c>
      <c r="G16" s="131" t="e">
        <f>VLOOKUP($A16&amp;G$1,単価[],保育所単価!$S$1,FALSE)*加算率a*$C16</f>
        <v>#N/A</v>
      </c>
      <c r="H16" s="131" t="e">
        <f>VLOOKUP($A16&amp;H$1,単価[],保育所単価!$S$1,FALSE)*加算率a*$C16</f>
        <v>#N/A</v>
      </c>
      <c r="I16" s="131" t="e">
        <f>VLOOKUP($A16&amp;I$1,単価[],保育所単価!$S$1,FALSE)*加算率a*$C16</f>
        <v>#N/A</v>
      </c>
      <c r="J16" s="131" t="e">
        <f>VLOOKUP($A16&amp;J$1,単価[],保育所単価!$S$1,FALSE)*加算率a*$C16</f>
        <v>#N/A</v>
      </c>
      <c r="K16" s="131" t="e">
        <f>VLOOKUP($A16&amp;K$1,単価[],保育所単価!$S$1,FALSE)*加算率a*$C16</f>
        <v>#N/A</v>
      </c>
      <c r="L16" s="131" t="e">
        <f>VLOOKUP($A16&amp;L$1,単価[],保育所単価!$S$1,FALSE)*加算率a*$C16</f>
        <v>#N/A</v>
      </c>
      <c r="M16" s="131" t="e">
        <f>VLOOKUP($A16&amp;M$1,単価[],保育所単価!$S$1,FALSE)*加算率a*$C16</f>
        <v>#N/A</v>
      </c>
      <c r="N16" s="131" t="e">
        <f>VLOOKUP($A16&amp;N$1,単価[],保育所単価!$S$1,FALSE)*加算率a*$C16</f>
        <v>#N/A</v>
      </c>
      <c r="O16" s="131" t="e">
        <f>VLOOKUP($A16&amp;O$1,単価[],保育所単価!$S$1,FALSE)*加算率a*$C16</f>
        <v>#N/A</v>
      </c>
      <c r="P16" s="131" t="e">
        <f>VLOOKUP($A16&amp;P$1,単価[],保育所単価!$S$1,FALSE)*加算率a*$C16</f>
        <v>#N/A</v>
      </c>
      <c r="Q16" s="131" t="e">
        <f>VLOOKUP($A16&amp;Q$1,単価[],保育所単価!$S$1,FALSE)*加算率a*$C16</f>
        <v>#N/A</v>
      </c>
      <c r="R16" s="131" t="e">
        <f>VLOOKUP($A16&amp;R$1,単価[],保育所単価!$S$1,FALSE)*加算率a*$C16</f>
        <v>#N/A</v>
      </c>
      <c r="S16" s="131" t="e">
        <f>VLOOKUP($A16&amp;S$1,単価[],保育所単価!$S$1,FALSE)*加算率a*$C16</f>
        <v>#N/A</v>
      </c>
      <c r="T16" s="131" t="e">
        <f>VLOOKUP($A16&amp;T$1,単価[],保育所単価!$S$1,FALSE)*加算率a*$C16</f>
        <v>#N/A</v>
      </c>
      <c r="U16" s="131" t="e">
        <f>VLOOKUP($A16&amp;U$1,単価[],保育所単価!$S$1,FALSE)*加算率a*$C16</f>
        <v>#N/A</v>
      </c>
      <c r="V16" s="131" t="e">
        <f>VLOOKUP($A16&amp;V$1,単価[],保育所単価!$S$1,FALSE)*加算率a*$C16</f>
        <v>#N/A</v>
      </c>
      <c r="W16" s="131" t="e">
        <f>VLOOKUP($A16&amp;W$1,単価[],保育所単価!$S$1,FALSE)*加算率a*$C16</f>
        <v>#N/A</v>
      </c>
      <c r="X16" s="131" t="e">
        <f>VLOOKUP($A16&amp;X$1,単価[],保育所単価!$S$1,FALSE)*加算率a*$C16</f>
        <v>#N/A</v>
      </c>
      <c r="Y16" s="131" t="e">
        <f>VLOOKUP($A16&amp;Y$1,単価[],保育所単価!$S$1,FALSE)*加算率a*$C16</f>
        <v>#N/A</v>
      </c>
      <c r="Z16" s="131" t="e">
        <f>VLOOKUP($A16&amp;Z$1,単価[],保育所単価!$S$1,FALSE)*加算率a*$C16</f>
        <v>#N/A</v>
      </c>
      <c r="AA16" s="131" t="e">
        <f>VLOOKUP($A16&amp;AA$1,単価[],保育所単価!$S$1,FALSE)*加算率a*$C16</f>
        <v>#N/A</v>
      </c>
    </row>
    <row r="17" spans="1:27">
      <c r="A17" s="140"/>
      <c r="B17" s="116" t="s">
        <v>154</v>
      </c>
      <c r="C17" s="111"/>
      <c r="D17" s="129"/>
      <c r="E17" s="132"/>
      <c r="F17" s="131" t="e">
        <f>ROUNDDOWN(SUM(F9:F10)/10,-1)*-1</f>
        <v>#N/A</v>
      </c>
      <c r="G17" s="131" t="e">
        <f>ROUNDDOWN(SUM(G9:G10)/10,-1)*-1</f>
        <v>#N/A</v>
      </c>
      <c r="H17" s="129"/>
      <c r="I17" s="132"/>
      <c r="J17" s="131" t="e">
        <f>ROUNDDOWN(SUM(J9:J10)/10,-1)*-1</f>
        <v>#N/A</v>
      </c>
      <c r="K17" s="131" t="e">
        <f>ROUNDDOWN(SUM(K9:K10)/10,-1)*-1</f>
        <v>#N/A</v>
      </c>
      <c r="L17" s="132"/>
      <c r="M17" s="132"/>
      <c r="N17" s="131" t="e">
        <f>ROUNDDOWN(SUM(N9:N10)/10,-1)*-1</f>
        <v>#N/A</v>
      </c>
      <c r="O17" s="131" t="e">
        <f>ROUNDDOWN(SUM(O9:O10)/10,-1)*-1</f>
        <v>#N/A</v>
      </c>
      <c r="P17" s="132"/>
      <c r="Q17" s="132"/>
      <c r="R17" s="131" t="e">
        <f>ROUNDDOWN(SUM(R9:R10)/10,-1)*-1</f>
        <v>#N/A</v>
      </c>
      <c r="S17" s="131" t="e">
        <f>ROUNDDOWN(SUM(S9:S10)/10,-1)*-1</f>
        <v>#N/A</v>
      </c>
      <c r="T17" s="132"/>
      <c r="U17" s="132"/>
      <c r="V17" s="135" t="e">
        <f>ROUNDDOWN(SUM(V9:V10)/10,-1)*-1</f>
        <v>#N/A</v>
      </c>
      <c r="W17" s="131" t="e">
        <f>ROUNDDOWN(SUM(W9:W10)/10,-1)*-1</f>
        <v>#N/A</v>
      </c>
      <c r="X17" s="132"/>
      <c r="Y17" s="132"/>
      <c r="Z17" s="131" t="e">
        <f>ROUNDDOWN(SUM(Z9:Z10)/10,-1)*-1</f>
        <v>#N/A</v>
      </c>
      <c r="AA17" s="131" t="e">
        <f>ROUNDDOWN(SUM(AA9:AA10)/10,-1)*-1</f>
        <v>#N/A</v>
      </c>
    </row>
    <row r="18" spans="1:27">
      <c r="A18" s="140" t="e">
        <f>A8</f>
        <v>#N/A</v>
      </c>
      <c r="B18" s="116" t="s">
        <v>180</v>
      </c>
      <c r="C18" s="111">
        <f>IF('2_区分12加算額計算表'!$F$28&lt;&gt;"",1,0)</f>
        <v>0</v>
      </c>
      <c r="D18" s="131" t="e">
        <f>VLOOKUP($A18&amp;D$1,単価[],保育所単価!$U$1,FALSE)*加算率a*-1*$C18</f>
        <v>#N/A</v>
      </c>
      <c r="E18" s="131" t="e">
        <f>VLOOKUP($A18&amp;E$1,単価[],保育所単価!$U$1,FALSE)*加算率a*-1*$C18</f>
        <v>#N/A</v>
      </c>
      <c r="F18" s="129"/>
      <c r="G18" s="129"/>
      <c r="H18" s="131" t="e">
        <f>VLOOKUP($A18&amp;H$1,単価[],保育所単価!$U$1,FALSE)*加算率a*-1*$C18</f>
        <v>#N/A</v>
      </c>
      <c r="I18" s="131" t="e">
        <f>VLOOKUP($A18&amp;I$1,単価[],保育所単価!$U$1,FALSE)*加算率a*-1*$C18</f>
        <v>#N/A</v>
      </c>
      <c r="J18" s="129"/>
      <c r="K18" s="129"/>
      <c r="L18" s="131" t="e">
        <f>VLOOKUP($A18&amp;L$1,単価[],保育所単価!$U$1,FALSE)*加算率a*-1*$C18</f>
        <v>#N/A</v>
      </c>
      <c r="M18" s="131" t="e">
        <f>VLOOKUP($A18&amp;M$1,単価[],保育所単価!$U$1,FALSE)*加算率a*-1*$C18</f>
        <v>#N/A</v>
      </c>
      <c r="N18" s="129"/>
      <c r="O18" s="129"/>
      <c r="P18" s="131" t="e">
        <f>VLOOKUP($A18&amp;P$1,単価[],保育所単価!$U$1,FALSE)*加算率a*-1*$C18</f>
        <v>#N/A</v>
      </c>
      <c r="Q18" s="131" t="e">
        <f>VLOOKUP($A18&amp;Q$1,単価[],保育所単価!$U$1,FALSE)*加算率a*-1*$C18</f>
        <v>#N/A</v>
      </c>
      <c r="R18" s="129"/>
      <c r="S18" s="129"/>
      <c r="T18" s="131" t="e">
        <f>VLOOKUP($A18&amp;T$1,単価[],保育所単価!$U$1,FALSE)*加算率a*-1*$C18</f>
        <v>#N/A</v>
      </c>
      <c r="U18" s="131" t="e">
        <f>VLOOKUP($A18&amp;U$1,単価[],保育所単価!$U$1,FALSE)*加算率a*-1*$C18</f>
        <v>#N/A</v>
      </c>
      <c r="V18" s="129"/>
      <c r="W18" s="129"/>
      <c r="X18" s="131" t="e">
        <f>VLOOKUP($A18&amp;X$1,単価[],保育所単価!$U$1,FALSE)*加算率a*-1*$C18</f>
        <v>#N/A</v>
      </c>
      <c r="Y18" s="131" t="e">
        <f>VLOOKUP($A18&amp;Y$1,単価[],保育所単価!$U$1,FALSE)*加算率a*-1*$C18</f>
        <v>#N/A</v>
      </c>
      <c r="Z18" s="129"/>
      <c r="AA18" s="129"/>
    </row>
    <row r="19" spans="1:27">
      <c r="A19" s="140">
        <f>A9</f>
        <v>0</v>
      </c>
      <c r="B19" s="116" t="s">
        <v>181</v>
      </c>
      <c r="C19" s="111">
        <f>C18</f>
        <v>0</v>
      </c>
      <c r="D19" s="129"/>
      <c r="E19" s="129"/>
      <c r="F19" s="131" t="e">
        <f>VLOOKUP($A19&amp;F$1,単価[],保育所単価!$U$1,FALSE)*加算率a*-1*$C19</f>
        <v>#N/A</v>
      </c>
      <c r="G19" s="131" t="e">
        <f>VLOOKUP($A19&amp;G$1,単価[],保育所単価!$U$1,FALSE)*加算率a*-1*$C19</f>
        <v>#N/A</v>
      </c>
      <c r="H19" s="129"/>
      <c r="I19" s="129"/>
      <c r="J19" s="131" t="e">
        <f>VLOOKUP($A19&amp;J$1,単価[],保育所単価!$U$1,FALSE)*加算率a*-1*$C19</f>
        <v>#N/A</v>
      </c>
      <c r="K19" s="131" t="e">
        <f>VLOOKUP($A19&amp;K$1,単価[],保育所単価!$U$1,FALSE)*加算率a*-1*$C19</f>
        <v>#N/A</v>
      </c>
      <c r="L19" s="129"/>
      <c r="M19" s="129"/>
      <c r="N19" s="131" t="e">
        <f>VLOOKUP($A19&amp;N$1,単価[],保育所単価!$U$1,FALSE)*加算率a*-1*$C19</f>
        <v>#N/A</v>
      </c>
      <c r="O19" s="131" t="e">
        <f>VLOOKUP($A19&amp;O$1,単価[],保育所単価!$U$1,FALSE)*加算率a*-1*$C19</f>
        <v>#N/A</v>
      </c>
      <c r="P19" s="129"/>
      <c r="Q19" s="129"/>
      <c r="R19" s="131" t="e">
        <f>VLOOKUP($A19&amp;R$1,単価[],保育所単価!$U$1,FALSE)*加算率a*-1*$C19</f>
        <v>#N/A</v>
      </c>
      <c r="S19" s="131" t="e">
        <f>VLOOKUP($A19&amp;S$1,単価[],保育所単価!$U$1,FALSE)*加算率a*-1*$C19</f>
        <v>#N/A</v>
      </c>
      <c r="T19" s="129"/>
      <c r="U19" s="129"/>
      <c r="V19" s="131" t="e">
        <f>VLOOKUP($A19&amp;V$1,単価[],保育所単価!$U$1,FALSE)*加算率a*-1*$C19</f>
        <v>#N/A</v>
      </c>
      <c r="W19" s="131" t="e">
        <f>VLOOKUP($A19&amp;W$1,単価[],保育所単価!$U$1,FALSE)*加算率a*-1*$C19</f>
        <v>#N/A</v>
      </c>
      <c r="X19" s="129"/>
      <c r="Y19" s="129"/>
      <c r="Z19" s="131" t="e">
        <f>VLOOKUP($A19&amp;Z$1,単価[],保育所単価!$U$1,FALSE)*加算率a*-1*$C19</f>
        <v>#N/A</v>
      </c>
      <c r="AA19" s="131" t="e">
        <f>VLOOKUP($A19&amp;AA$1,単価[],保育所単価!$U$1,FALSE)*加算率a*-1*$C19</f>
        <v>#N/A</v>
      </c>
    </row>
    <row r="20" spans="1:27">
      <c r="A20" s="140"/>
      <c r="B20" s="116" t="s">
        <v>156</v>
      </c>
      <c r="C20" s="111">
        <f>IF('2_区分12加算額計算表'!$F$29&lt;&gt;"",1,0)</f>
        <v>0</v>
      </c>
      <c r="D20" s="131" t="e">
        <f>ROUNDDOWN(保育所単価!$AJ15*加算率a/'2_区分12加算額計算表'!$D$19,-1)*$C20</f>
        <v>#N/A</v>
      </c>
      <c r="E20" s="131" t="e">
        <f>ROUNDDOWN(保育所単価!$AJ15*加算率a/'2_区分12加算額計算表'!$D$19,-1)*$C20</f>
        <v>#N/A</v>
      </c>
      <c r="F20" s="131" t="e">
        <f>ROUNDDOWN(保育所単価!$AJ15*加算率a/'2_区分12加算額計算表'!$D$19,-1)*$C20</f>
        <v>#N/A</v>
      </c>
      <c r="G20" s="131" t="e">
        <f>ROUNDDOWN(保育所単価!$AJ15*加算率a/'2_区分12加算額計算表'!$D$19,-1)*$C20</f>
        <v>#N/A</v>
      </c>
      <c r="H20" s="131" t="e">
        <f>ROUNDDOWN(保育所単価!$AJ15*加算率a/'2_区分12加算額計算表'!$D$19,-1)*$C20</f>
        <v>#N/A</v>
      </c>
      <c r="I20" s="131" t="e">
        <f>ROUNDDOWN(保育所単価!$AJ15*加算率a/'2_区分12加算額計算表'!$D$19,-1)*$C20</f>
        <v>#N/A</v>
      </c>
      <c r="J20" s="131" t="e">
        <f>ROUNDDOWN(保育所単価!$AJ15*加算率a/'2_区分12加算額計算表'!$D$19,-1)*$C20</f>
        <v>#N/A</v>
      </c>
      <c r="K20" s="131" t="e">
        <f>ROUNDDOWN(保育所単価!$AJ15*加算率a/'2_区分12加算額計算表'!$D$19,-1)*$C20</f>
        <v>#N/A</v>
      </c>
      <c r="L20" s="131" t="e">
        <f>ROUNDDOWN(保育所単価!$AJ15*加算率a/'2_区分12加算額計算表'!$D$19,-1)*$C20</f>
        <v>#N/A</v>
      </c>
      <c r="M20" s="131" t="e">
        <f>ROUNDDOWN(保育所単価!$AJ15*加算率a/'2_区分12加算額計算表'!$D$19,-1)*$C20</f>
        <v>#N/A</v>
      </c>
      <c r="N20" s="131" t="e">
        <f>ROUNDDOWN(保育所単価!$AJ15*加算率a/'2_区分12加算額計算表'!$D$19,-1)*$C20</f>
        <v>#N/A</v>
      </c>
      <c r="O20" s="131" t="e">
        <f>ROUNDDOWN(保育所単価!$AJ15*加算率a/'2_区分12加算額計算表'!$D$19,-1)*$C20</f>
        <v>#N/A</v>
      </c>
      <c r="P20" s="131" t="e">
        <f>ROUNDDOWN(保育所単価!$AJ15*加算率a/'2_区分12加算額計算表'!$D$19,-1)*$C20</f>
        <v>#N/A</v>
      </c>
      <c r="Q20" s="131" t="e">
        <f>ROUNDDOWN(保育所単価!$AJ15*加算率a/'2_区分12加算額計算表'!$D$19,-1)*$C20</f>
        <v>#N/A</v>
      </c>
      <c r="R20" s="131" t="e">
        <f>ROUNDDOWN(保育所単価!$AJ15*加算率a/'2_区分12加算額計算表'!$D$19,-1)*$C20</f>
        <v>#N/A</v>
      </c>
      <c r="S20" s="131" t="e">
        <f>ROUNDDOWN(保育所単価!$AJ15*加算率a/'2_区分12加算額計算表'!$D$19,-1)*$C20</f>
        <v>#N/A</v>
      </c>
      <c r="T20" s="131" t="e">
        <f>ROUNDDOWN(保育所単価!$AJ15*加算率a/'2_区分12加算額計算表'!$D$19,-1)*$C20</f>
        <v>#N/A</v>
      </c>
      <c r="U20" s="131" t="e">
        <f>ROUNDDOWN(保育所単価!$AJ15*加算率a/'2_区分12加算額計算表'!$D$19,-1)*$C20</f>
        <v>#N/A</v>
      </c>
      <c r="V20" s="131" t="e">
        <f>ROUNDDOWN(保育所単価!$AJ15*加算率a/'2_区分12加算額計算表'!$D$19,-1)*$C20</f>
        <v>#N/A</v>
      </c>
      <c r="W20" s="131" t="e">
        <f>ROUNDDOWN(保育所単価!$AJ15*加算率a/'2_区分12加算額計算表'!$D$19,-1)*$C20</f>
        <v>#N/A</v>
      </c>
      <c r="X20" s="131" t="e">
        <f>ROUNDDOWN(保育所単価!$AJ15*加算率a/'2_区分12加算額計算表'!$D$19,-1)*$C20</f>
        <v>#N/A</v>
      </c>
      <c r="Y20" s="131" t="e">
        <f>ROUNDDOWN(保育所単価!$AJ15*加算率a/'2_区分12加算額計算表'!$D$19,-1)*$C20</f>
        <v>#N/A</v>
      </c>
      <c r="Z20" s="131" t="e">
        <f>ROUNDDOWN(保育所単価!$AJ15*加算率a/'2_区分12加算額計算表'!$D$19,-1)*$C20</f>
        <v>#N/A</v>
      </c>
      <c r="AA20" s="131" t="e">
        <f>ROUNDDOWN(保育所単価!$AJ15*加算率a/'2_区分12加算額計算表'!$D$19,-1)*$C20</f>
        <v>#N/A</v>
      </c>
    </row>
    <row r="21" spans="1:27">
      <c r="A21" s="140">
        <f>IF('2_区分12加算額計算表'!$F$30=【リスト】!$D$2,2,IF('2_区分12加算額計算表'!$F$30=【リスト】!$D$3,3,1))</f>
        <v>1</v>
      </c>
      <c r="B21" s="116" t="s">
        <v>158</v>
      </c>
      <c r="C21" s="111">
        <f>IF('2_区分12加算額計算表'!$F$30&lt;&gt;"",1,0)</f>
        <v>0</v>
      </c>
      <c r="D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E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F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G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H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I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J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K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L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M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N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O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P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Q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R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S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T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U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V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W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X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Y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Z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AA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row>
    <row r="22" spans="1:27">
      <c r="A22" s="140"/>
      <c r="B22" s="116" t="s">
        <v>157</v>
      </c>
      <c r="C22" s="111">
        <f>IF('2_区分12加算額計算表'!$F$31&lt;&gt;"",1,0)</f>
        <v>0</v>
      </c>
      <c r="D22" s="131" t="e">
        <f>IF(保育所単価!$AJ16*加算率a/'2_区分12加算額計算表'!$D$19&gt;=10,
ROUNDDOWN(保育所単価!$AJ16*加算率a/'2_区分12加算額計算表'!$D$19,-1),
ROUNDDOWN(保育所単価!$AJ16*加算率a/'2_区分12加算額計算表'!$D$19,0))*$C22</f>
        <v>#N/A</v>
      </c>
      <c r="E22" s="131" t="e">
        <f>IF(保育所単価!$AJ16*加算率a/'2_区分12加算額計算表'!$D$19&gt;=10,
ROUNDDOWN(保育所単価!$AJ16*加算率a/'2_区分12加算額計算表'!$D$19,-1),
ROUNDDOWN(保育所単価!$AJ16*加算率a/'2_区分12加算額計算表'!$D$19,0))*$C22</f>
        <v>#N/A</v>
      </c>
      <c r="F22" s="131" t="e">
        <f>IF(保育所単価!$AJ16*加算率a/'2_区分12加算額計算表'!$D$19&gt;=10,
ROUNDDOWN(保育所単価!$AJ16*加算率a/'2_区分12加算額計算表'!$D$19,-1),
ROUNDDOWN(保育所単価!$AJ16*加算率a/'2_区分12加算額計算表'!$D$19,0))*$C22</f>
        <v>#N/A</v>
      </c>
      <c r="G22" s="131" t="e">
        <f>IF(保育所単価!$AJ16*加算率a/'2_区分12加算額計算表'!$D$19&gt;=10,
ROUNDDOWN(保育所単価!$AJ16*加算率a/'2_区分12加算額計算表'!$D$19,-1),
ROUNDDOWN(保育所単価!$AJ16*加算率a/'2_区分12加算額計算表'!$D$19,0))*$C22</f>
        <v>#N/A</v>
      </c>
      <c r="H22" s="131" t="e">
        <f>IF(保育所単価!$AJ16*加算率a/'2_区分12加算額計算表'!$D$19&gt;=10,
ROUNDDOWN(保育所単価!$AJ16*加算率a/'2_区分12加算額計算表'!$D$19,-1),
ROUNDDOWN(保育所単価!$AJ16*加算率a/'2_区分12加算額計算表'!$D$19,0))*$C22</f>
        <v>#N/A</v>
      </c>
      <c r="I22" s="131" t="e">
        <f>IF(保育所単価!$AJ16*加算率a/'2_区分12加算額計算表'!$D$19&gt;=10,
ROUNDDOWN(保育所単価!$AJ16*加算率a/'2_区分12加算額計算表'!$D$19,-1),
ROUNDDOWN(保育所単価!$AJ16*加算率a/'2_区分12加算額計算表'!$D$19,0))*$C22</f>
        <v>#N/A</v>
      </c>
      <c r="J22" s="131" t="e">
        <f>IF(保育所単価!$AJ16*加算率a/'2_区分12加算額計算表'!$D$19&gt;=10,
ROUNDDOWN(保育所単価!$AJ16*加算率a/'2_区分12加算額計算表'!$D$19,-1),
ROUNDDOWN(保育所単価!$AJ16*加算率a/'2_区分12加算額計算表'!$D$19,0))*$C22</f>
        <v>#N/A</v>
      </c>
      <c r="K22" s="131" t="e">
        <f>IF(保育所単価!$AJ16*加算率a/'2_区分12加算額計算表'!$D$19&gt;=10,
ROUNDDOWN(保育所単価!$AJ16*加算率a/'2_区分12加算額計算表'!$D$19,-1),
ROUNDDOWN(保育所単価!$AJ16*加算率a/'2_区分12加算額計算表'!$D$19,0))*$C22</f>
        <v>#N/A</v>
      </c>
      <c r="L22" s="131" t="e">
        <f>IF(保育所単価!$AJ16*加算率a/'2_区分12加算額計算表'!$D$19&gt;=10,
ROUNDDOWN(保育所単価!$AJ16*加算率a/'2_区分12加算額計算表'!$D$19,-1),
ROUNDDOWN(保育所単価!$AJ16*加算率a/'2_区分12加算額計算表'!$D$19,0))*$C22</f>
        <v>#N/A</v>
      </c>
      <c r="M22" s="131" t="e">
        <f>IF(保育所単価!$AJ16*加算率a/'2_区分12加算額計算表'!$D$19&gt;=10,
ROUNDDOWN(保育所単価!$AJ16*加算率a/'2_区分12加算額計算表'!$D$19,-1),
ROUNDDOWN(保育所単価!$AJ16*加算率a/'2_区分12加算額計算表'!$D$19,0))*$C22</f>
        <v>#N/A</v>
      </c>
      <c r="N22" s="131" t="e">
        <f>IF(保育所単価!$AJ16*加算率a/'2_区分12加算額計算表'!$D$19&gt;=10,
ROUNDDOWN(保育所単価!$AJ16*加算率a/'2_区分12加算額計算表'!$D$19,-1),
ROUNDDOWN(保育所単価!$AJ16*加算率a/'2_区分12加算額計算表'!$D$19,0))*$C22</f>
        <v>#N/A</v>
      </c>
      <c r="O22" s="131" t="e">
        <f>IF(保育所単価!$AJ16*加算率a/'2_区分12加算額計算表'!$D$19&gt;=10,
ROUNDDOWN(保育所単価!$AJ16*加算率a/'2_区分12加算額計算表'!$D$19,-1),
ROUNDDOWN(保育所単価!$AJ16*加算率a/'2_区分12加算額計算表'!$D$19,0))*$C22</f>
        <v>#N/A</v>
      </c>
      <c r="P22" s="131" t="e">
        <f>IF(保育所単価!$AJ16*加算率a/'2_区分12加算額計算表'!$D$19&gt;=10,
ROUNDDOWN(保育所単価!$AJ16*加算率a/'2_区分12加算額計算表'!$D$19,-1),
ROUNDDOWN(保育所単価!$AJ16*加算率a/'2_区分12加算額計算表'!$D$19,0))*$C22</f>
        <v>#N/A</v>
      </c>
      <c r="Q22" s="131" t="e">
        <f>IF(保育所単価!$AJ16*加算率a/'2_区分12加算額計算表'!$D$19&gt;=10,
ROUNDDOWN(保育所単価!$AJ16*加算率a/'2_区分12加算額計算表'!$D$19,-1),
ROUNDDOWN(保育所単価!$AJ16*加算率a/'2_区分12加算額計算表'!$D$19,0))*$C22</f>
        <v>#N/A</v>
      </c>
      <c r="R22" s="131" t="e">
        <f>IF(保育所単価!$AJ16*加算率a/'2_区分12加算額計算表'!$D$19&gt;=10,
ROUNDDOWN(保育所単価!$AJ16*加算率a/'2_区分12加算額計算表'!$D$19,-1),
ROUNDDOWN(保育所単価!$AJ16*加算率a/'2_区分12加算額計算表'!$D$19,0))*$C22</f>
        <v>#N/A</v>
      </c>
      <c r="S22" s="131" t="e">
        <f>IF(保育所単価!$AJ16*加算率a/'2_区分12加算額計算表'!$D$19&gt;=10,
ROUNDDOWN(保育所単価!$AJ16*加算率a/'2_区分12加算額計算表'!$D$19,-1),
ROUNDDOWN(保育所単価!$AJ16*加算率a/'2_区分12加算額計算表'!$D$19,0))*$C22</f>
        <v>#N/A</v>
      </c>
      <c r="T22" s="131" t="e">
        <f>IF(保育所単価!$AJ16*加算率a/'2_区分12加算額計算表'!$D$19&gt;=10,
ROUNDDOWN(保育所単価!$AJ16*加算率a/'2_区分12加算額計算表'!$D$19,-1),
ROUNDDOWN(保育所単価!$AJ16*加算率a/'2_区分12加算額計算表'!$D$19,0))*$C22</f>
        <v>#N/A</v>
      </c>
      <c r="U22" s="131" t="e">
        <f>IF(保育所単価!$AJ16*加算率a/'2_区分12加算額計算表'!$D$19&gt;=10,
ROUNDDOWN(保育所単価!$AJ16*加算率a/'2_区分12加算額計算表'!$D$19,-1),
ROUNDDOWN(保育所単価!$AJ16*加算率a/'2_区分12加算額計算表'!$D$19,0))*$C22</f>
        <v>#N/A</v>
      </c>
      <c r="V22" s="131" t="e">
        <f>IF(保育所単価!$AJ16*加算率a/'2_区分12加算額計算表'!$D$19&gt;=10,
ROUNDDOWN(保育所単価!$AJ16*加算率a/'2_区分12加算額計算表'!$D$19,-1),
ROUNDDOWN(保育所単価!$AJ16*加算率a/'2_区分12加算額計算表'!$D$19,0))*$C22</f>
        <v>#N/A</v>
      </c>
      <c r="W22" s="131" t="e">
        <f>IF(保育所単価!$AJ16*加算率a/'2_区分12加算額計算表'!$D$19&gt;=10,
ROUNDDOWN(保育所単価!$AJ16*加算率a/'2_区分12加算額計算表'!$D$19,-1),
ROUNDDOWN(保育所単価!$AJ16*加算率a/'2_区分12加算額計算表'!$D$19,0))*$C22</f>
        <v>#N/A</v>
      </c>
      <c r="X22" s="131" t="e">
        <f>IF(保育所単価!$AJ16*加算率a/'2_区分12加算額計算表'!$D$19&gt;=10,
ROUNDDOWN(保育所単価!$AJ16*加算率a/'2_区分12加算額計算表'!$D$19,-1),
ROUNDDOWN(保育所単価!$AJ16*加算率a/'2_区分12加算額計算表'!$D$19,0))*$C22</f>
        <v>#N/A</v>
      </c>
      <c r="Y22" s="131" t="e">
        <f>IF(保育所単価!$AJ16*加算率a/'2_区分12加算額計算表'!$D$19&gt;=10,
ROUNDDOWN(保育所単価!$AJ16*加算率a/'2_区分12加算額計算表'!$D$19,-1),
ROUNDDOWN(保育所単価!$AJ16*加算率a/'2_区分12加算額計算表'!$D$19,0))*$C22</f>
        <v>#N/A</v>
      </c>
      <c r="Z22" s="131" t="e">
        <f>IF(保育所単価!$AJ16*加算率a/'2_区分12加算額計算表'!$D$19&gt;=10,
ROUNDDOWN(保育所単価!$AJ16*加算率a/'2_区分12加算額計算表'!$D$19,-1),
ROUNDDOWN(保育所単価!$AJ16*加算率a/'2_区分12加算額計算表'!$D$19,0))*$C22</f>
        <v>#N/A</v>
      </c>
      <c r="AA22" s="131" t="e">
        <f>IF(保育所単価!$AJ16*加算率a/'2_区分12加算額計算表'!$D$19&gt;=10,
ROUNDDOWN(保育所単価!$AJ16*加算率a/'2_区分12加算額計算表'!$D$19,-1),
ROUNDDOWN(保育所単価!$AJ16*加算率a/'2_区分12加算額計算表'!$D$19,0))*$C22</f>
        <v>#N/A</v>
      </c>
    </row>
    <row r="23" spans="1:27">
      <c r="A23" s="140">
        <f>IF('2_区分12加算額計算表'!$F$32=【リスト】!$E$2,1,IF('2_区分12加算額計算表'!$F$32=【リスト】!$E$3,2,IF('2_区分12加算額計算表'!$F$32=【リスト】!$E$4,3,0)))</f>
        <v>0</v>
      </c>
      <c r="B23" s="117" t="s">
        <v>159</v>
      </c>
      <c r="C23" s="112">
        <f>IF('2_区分12加算額計算表'!$F$32&lt;&gt;"",1,0)</f>
        <v>0</v>
      </c>
      <c r="D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E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F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G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H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I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J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K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L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M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N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O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P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Q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R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S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T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U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V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W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X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Y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Z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AA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row>
    <row r="24" spans="1:27">
      <c r="A24" s="140" t="e">
        <f>A18</f>
        <v>#N/A</v>
      </c>
      <c r="B24" s="116" t="s">
        <v>179</v>
      </c>
      <c r="C24" s="111" t="str">
        <f>IF('2_区分12加算額計算表'!$F$33=【リスト】!$H$2,0,IF('2_区分12加算額計算表'!$F$33=【リスト】!$H$3,1,IF('2_区分12加算額計算表'!$F$33=【リスト】!$H$4,2,IF('2_区分12加算額計算表'!$F$33=【リスト】!$H$5,3,"Q"))))</f>
        <v>Q</v>
      </c>
      <c r="D24" s="131">
        <f>IF($C24="Q",0,ROUNDDOWN(SUM(D7:D13,D15)*VLOOKUP($A24&amp;D$1,単価[],保育所単価!$W$1+$C24,FALSE),-1))*-1</f>
        <v>0</v>
      </c>
      <c r="E24" s="131">
        <f>IF($C24="Q",0,ROUNDDOWN(SUM(E7:E13,E15)*VLOOKUP($A24&amp;E$1,単価[],保育所単価!$W$1+$C24,FALSE),-1))*-1</f>
        <v>0</v>
      </c>
      <c r="F24" s="131">
        <f>IF($C24="Q",0,ROUNDDOWN(SUM(F7:F13,F15)*VLOOKUP($A24&amp;F$1,単価[],保育所単価!$W$1+$C24,FALSE),-1))*-1</f>
        <v>0</v>
      </c>
      <c r="G24" s="131">
        <f>IF($C24="Q",0,ROUNDDOWN(SUM(G7:G13,G15)*VLOOKUP($A24&amp;G$1,単価[],保育所単価!$W$1+$C24,FALSE),-1))*-1</f>
        <v>0</v>
      </c>
      <c r="H24" s="131">
        <f>IF($C24="Q",0,ROUNDDOWN(SUM(H7:H13,H15)*VLOOKUP($A24&amp;H$1,単価[],保育所単価!$W$1+$C24,FALSE),-1))*-1</f>
        <v>0</v>
      </c>
      <c r="I24" s="131">
        <f>IF($C24="Q",0,ROUNDDOWN(SUM(I7:I13,I15)*VLOOKUP($A24&amp;I$1,単価[],保育所単価!$W$1+$C24,FALSE),-1))*-1</f>
        <v>0</v>
      </c>
      <c r="J24" s="131">
        <f>IF($C24="Q",0,ROUNDDOWN(SUM(J7:J13,J15)*VLOOKUP($A24&amp;J$1,単価[],保育所単価!$W$1+$C24,FALSE),-1))*-1</f>
        <v>0</v>
      </c>
      <c r="K24" s="131">
        <f>IF($C24="Q",0,ROUNDDOWN(SUM(K7:K13,K15)*VLOOKUP($A24&amp;K$1,単価[],保育所単価!$W$1+$C24,FALSE),-1))*-1</f>
        <v>0</v>
      </c>
      <c r="L24" s="131">
        <f>IF($C24="Q",0,ROUNDDOWN(SUM(L7:L13,L15)*VLOOKUP($A24&amp;L$1,単価[],保育所単価!$W$1+$C24,FALSE),-1))*-1</f>
        <v>0</v>
      </c>
      <c r="M24" s="131">
        <f>IF($C24="Q",0,ROUNDDOWN(SUM(M7:M13,M15)*VLOOKUP($A24&amp;M$1,単価[],保育所単価!$W$1+$C24,FALSE),-1))*-1</f>
        <v>0</v>
      </c>
      <c r="N24" s="131">
        <f>IF($C24="Q",0,ROUNDDOWN(SUM(N7:N13,N15)*VLOOKUP($A24&amp;N$1,単価[],保育所単価!$W$1+$C24,FALSE),-1))*-1</f>
        <v>0</v>
      </c>
      <c r="O24" s="131">
        <f>IF($C24="Q",0,ROUNDDOWN(SUM(O7:O13,O15)*VLOOKUP($A24&amp;O$1,単価[],保育所単価!$W$1+$C24,FALSE),-1))*-1</f>
        <v>0</v>
      </c>
      <c r="P24" s="131">
        <f>IF($C24="Q",0,ROUNDDOWN(SUM(P7:P13,P15)*VLOOKUP($A24&amp;P$1,単価[],保育所単価!$W$1+$C24,FALSE),-1))*-1</f>
        <v>0</v>
      </c>
      <c r="Q24" s="131">
        <f>IF($C24="Q",0,ROUNDDOWN(SUM(Q7:Q13,Q15)*VLOOKUP($A24&amp;Q$1,単価[],保育所単価!$W$1+$C24,FALSE),-1))*-1</f>
        <v>0</v>
      </c>
      <c r="R24" s="131">
        <f>IF($C24="Q",0,ROUNDDOWN(SUM(R7:R13,R15)*VLOOKUP($A24&amp;R$1,単価[],保育所単価!$W$1+$C24,FALSE),-1))*-1</f>
        <v>0</v>
      </c>
      <c r="S24" s="131">
        <f>IF($C24="Q",0,ROUNDDOWN(SUM(S7:S13,S15)*VLOOKUP($A24&amp;S$1,単価[],保育所単価!$W$1+$C24,FALSE),-1))*-1</f>
        <v>0</v>
      </c>
      <c r="T24" s="131">
        <f>IF($C24="Q",0,ROUNDDOWN(SUM(T7:T13,T15)*VLOOKUP($A24&amp;T$1,単価[],保育所単価!$W$1+$C24,FALSE),-1))*-1</f>
        <v>0</v>
      </c>
      <c r="U24" s="131">
        <f>IF($C24="Q",0,ROUNDDOWN(SUM(U7:U13,U15)*VLOOKUP($A24&amp;U$1,単価[],保育所単価!$W$1+$C24,FALSE),-1))*-1</f>
        <v>0</v>
      </c>
      <c r="V24" s="131">
        <f>IF($C24="Q",0,ROUNDDOWN(SUM(V7:V13,V15)*VLOOKUP($A24&amp;V$1,単価[],保育所単価!$W$1+$C24,FALSE),-1))*-1</f>
        <v>0</v>
      </c>
      <c r="W24" s="131">
        <f>IF($C24="Q",0,ROUNDDOWN(SUM(W7:W13,W15)*VLOOKUP($A24&amp;W$1,単価[],保育所単価!$W$1+$C24,FALSE),-1))*-1</f>
        <v>0</v>
      </c>
      <c r="X24" s="131">
        <f>IF($C24="Q",0,ROUNDDOWN(SUM(X7:X13,X15)*VLOOKUP($A24&amp;X$1,単価[],保育所単価!$W$1+$C24,FALSE),-1))*-1</f>
        <v>0</v>
      </c>
      <c r="Y24" s="131">
        <f>IF($C24="Q",0,ROUNDDOWN(SUM(Y7:Y13,Y15)*VLOOKUP($A24&amp;Y$1,単価[],保育所単価!$W$1+$C24,FALSE),-1))*-1</f>
        <v>0</v>
      </c>
      <c r="Z24" s="131">
        <f>IF($C24="Q",0,ROUNDDOWN(SUM(Z7:Z13,Z15)*VLOOKUP($A24&amp;Z$1,単価[],保育所単価!$W$1+$C24,FALSE),-1))*-1</f>
        <v>0</v>
      </c>
      <c r="AA24" s="131">
        <f>IF($C24="Q",0,ROUNDDOWN(SUM(AA7:AA13,AA15)*VLOOKUP($A24&amp;AA$1,単価[],保育所単価!$W$1+$C24,FALSE),-1))*-1</f>
        <v>0</v>
      </c>
    </row>
    <row r="25" spans="1:27">
      <c r="A25" s="141"/>
      <c r="B25" s="114" t="s">
        <v>162</v>
      </c>
      <c r="C25" s="109"/>
      <c r="D25" s="145" t="e">
        <f t="shared" ref="D25:AA25" si="0">SUM(D7:D24)</f>
        <v>#N/A</v>
      </c>
      <c r="E25" s="145" t="e">
        <f t="shared" si="0"/>
        <v>#N/A</v>
      </c>
      <c r="F25" s="145" t="e">
        <f t="shared" si="0"/>
        <v>#N/A</v>
      </c>
      <c r="G25" s="145" t="e">
        <f t="shared" si="0"/>
        <v>#N/A</v>
      </c>
      <c r="H25" s="145" t="e">
        <f t="shared" si="0"/>
        <v>#N/A</v>
      </c>
      <c r="I25" s="145" t="e">
        <f t="shared" si="0"/>
        <v>#N/A</v>
      </c>
      <c r="J25" s="145" t="e">
        <f t="shared" si="0"/>
        <v>#N/A</v>
      </c>
      <c r="K25" s="145" t="e">
        <f t="shared" si="0"/>
        <v>#N/A</v>
      </c>
      <c r="L25" s="145" t="e">
        <f t="shared" si="0"/>
        <v>#N/A</v>
      </c>
      <c r="M25" s="145" t="e">
        <f t="shared" si="0"/>
        <v>#N/A</v>
      </c>
      <c r="N25" s="145" t="e">
        <f t="shared" si="0"/>
        <v>#N/A</v>
      </c>
      <c r="O25" s="145" t="e">
        <f t="shared" si="0"/>
        <v>#N/A</v>
      </c>
      <c r="P25" s="145" t="e">
        <f t="shared" si="0"/>
        <v>#N/A</v>
      </c>
      <c r="Q25" s="145" t="e">
        <f t="shared" si="0"/>
        <v>#N/A</v>
      </c>
      <c r="R25" s="145" t="e">
        <f t="shared" si="0"/>
        <v>#N/A</v>
      </c>
      <c r="S25" s="145" t="e">
        <f t="shared" si="0"/>
        <v>#N/A</v>
      </c>
      <c r="T25" s="145" t="e">
        <f t="shared" si="0"/>
        <v>#N/A</v>
      </c>
      <c r="U25" s="145" t="e">
        <f t="shared" si="0"/>
        <v>#N/A</v>
      </c>
      <c r="V25" s="145" t="e">
        <f t="shared" si="0"/>
        <v>#N/A</v>
      </c>
      <c r="W25" s="145" t="e">
        <f t="shared" si="0"/>
        <v>#N/A</v>
      </c>
      <c r="X25" s="145" t="e">
        <f t="shared" si="0"/>
        <v>#N/A</v>
      </c>
      <c r="Y25" s="145" t="e">
        <f t="shared" si="0"/>
        <v>#N/A</v>
      </c>
      <c r="Z25" s="145" t="e">
        <f t="shared" si="0"/>
        <v>#N/A</v>
      </c>
      <c r="AA25" s="145" t="e">
        <f t="shared" si="0"/>
        <v>#N/A</v>
      </c>
    </row>
    <row r="26" spans="1:27">
      <c r="B26" s="118" t="s">
        <v>163</v>
      </c>
      <c r="C26" s="113"/>
      <c r="D26" s="145" t="e">
        <f>D$6*D25</f>
        <v>#N/A</v>
      </c>
      <c r="E26" s="146" t="e">
        <f t="shared" ref="E26:AA26" si="1">E$6*E25</f>
        <v>#N/A</v>
      </c>
      <c r="F26" s="146" t="e">
        <f t="shared" si="1"/>
        <v>#N/A</v>
      </c>
      <c r="G26" s="146" t="e">
        <f t="shared" si="1"/>
        <v>#N/A</v>
      </c>
      <c r="H26" s="145" t="e">
        <f t="shared" si="1"/>
        <v>#N/A</v>
      </c>
      <c r="I26" s="146" t="e">
        <f t="shared" si="1"/>
        <v>#N/A</v>
      </c>
      <c r="J26" s="146" t="e">
        <f t="shared" si="1"/>
        <v>#N/A</v>
      </c>
      <c r="K26" s="146" t="e">
        <f t="shared" si="1"/>
        <v>#N/A</v>
      </c>
      <c r="L26" s="146" t="e">
        <f t="shared" si="1"/>
        <v>#N/A</v>
      </c>
      <c r="M26" s="146" t="e">
        <f t="shared" si="1"/>
        <v>#N/A</v>
      </c>
      <c r="N26" s="146" t="e">
        <f t="shared" si="1"/>
        <v>#N/A</v>
      </c>
      <c r="O26" s="146" t="e">
        <f t="shared" si="1"/>
        <v>#N/A</v>
      </c>
      <c r="P26" s="146" t="e">
        <f t="shared" si="1"/>
        <v>#N/A</v>
      </c>
      <c r="Q26" s="146" t="e">
        <f t="shared" si="1"/>
        <v>#N/A</v>
      </c>
      <c r="R26" s="146" t="e">
        <f t="shared" si="1"/>
        <v>#N/A</v>
      </c>
      <c r="S26" s="146" t="e">
        <f t="shared" si="1"/>
        <v>#N/A</v>
      </c>
      <c r="T26" s="146" t="e">
        <f t="shared" si="1"/>
        <v>#N/A</v>
      </c>
      <c r="U26" s="146" t="e">
        <f t="shared" si="1"/>
        <v>#N/A</v>
      </c>
      <c r="V26" s="145" t="e">
        <f t="shared" si="1"/>
        <v>#N/A</v>
      </c>
      <c r="W26" s="146" t="e">
        <f t="shared" si="1"/>
        <v>#N/A</v>
      </c>
      <c r="X26" s="146" t="e">
        <f t="shared" si="1"/>
        <v>#N/A</v>
      </c>
      <c r="Y26" s="146" t="e">
        <f t="shared" si="1"/>
        <v>#N/A</v>
      </c>
      <c r="Z26" s="146" t="e">
        <f t="shared" si="1"/>
        <v>#N/A</v>
      </c>
      <c r="AA26" s="146" t="e">
        <f t="shared" si="1"/>
        <v>#N/A</v>
      </c>
    </row>
    <row r="27" spans="1:27">
      <c r="A27" s="141"/>
    </row>
    <row r="28" spans="1:27">
      <c r="A28" s="141" t="s">
        <v>164</v>
      </c>
    </row>
    <row r="29" spans="1:27">
      <c r="A29" s="140" t="e">
        <f t="shared" ref="A29:C44" si="2">A7</f>
        <v>#N/A</v>
      </c>
      <c r="B29" s="119" t="str">
        <f t="shared" si="2"/>
        <v>処遇改善等加算（本園/標準時間）単価</v>
      </c>
      <c r="C29" s="122">
        <f t="shared" si="2"/>
        <v>0</v>
      </c>
      <c r="D29" s="136" t="e">
        <f>ROUNDDOWN(VLOOKUP($A29&amp;D$1,単価[],保育所単価!$G$1,FALSE)*(加算率b+VLOOKUP($A29&amp;D$1,単価[],保育所単価!$H$1,FALSE)),-1)</f>
        <v>#N/A</v>
      </c>
      <c r="E29" s="137"/>
      <c r="F29" s="137"/>
      <c r="G29" s="137"/>
      <c r="H29" s="136" t="e">
        <f>ROUNDDOWN(VLOOKUP($A29&amp;H$1,単価[],保育所単価!$G$1,FALSE)*(加算率b+VLOOKUP($A29&amp;H$1,単価[],保育所単価!$H$1,FALSE)),-1)</f>
        <v>#N/A</v>
      </c>
      <c r="I29" s="137"/>
      <c r="J29" s="137"/>
      <c r="K29" s="137"/>
      <c r="L29" s="138" t="e">
        <f>ROUNDDOWN(VLOOKUP($A29&amp;L$1,単価[],保育所単価!$G$1,FALSE)*(加算率b+VLOOKUP($A29&amp;L$1,単価[],保育所単価!$H$1,FALSE)),-1)</f>
        <v>#N/A</v>
      </c>
      <c r="M29" s="137"/>
      <c r="N29" s="137"/>
      <c r="O29" s="137"/>
      <c r="P29" s="138" t="e">
        <f>ROUNDDOWN(VLOOKUP($A29&amp;P$1,単価[],保育所単価!$G$1,FALSE)*(加算率b+VLOOKUP($A29&amp;P$1,単価[],保育所単価!$H$1,FALSE)),-1)</f>
        <v>#N/A</v>
      </c>
      <c r="Q29" s="137"/>
      <c r="R29" s="137"/>
      <c r="S29" s="137"/>
      <c r="T29" s="138" t="e">
        <f>ROUNDDOWN(VLOOKUP($A29&amp;T$1,単価[],保育所単価!$G$1,FALSE)*(加算率b+VLOOKUP($A29&amp;T$1,単価[],保育所単価!$H$1,FALSE)),-1)</f>
        <v>#N/A</v>
      </c>
      <c r="U29" s="137"/>
      <c r="V29" s="139"/>
      <c r="W29" s="137"/>
      <c r="X29" s="138" t="e">
        <f>ROUNDDOWN(VLOOKUP($A29&amp;X$1,単価[],保育所単価!$G$1,FALSE)*(加算率b+VLOOKUP($A29&amp;X$1,単価[],保育所単価!$H$1,FALSE)),-1)</f>
        <v>#N/A</v>
      </c>
      <c r="Y29" s="137"/>
      <c r="Z29" s="137"/>
      <c r="AA29" s="137"/>
    </row>
    <row r="30" spans="1:27">
      <c r="A30" s="140" t="e">
        <f t="shared" si="2"/>
        <v>#N/A</v>
      </c>
      <c r="B30" s="120" t="str">
        <f t="shared" si="2"/>
        <v>処遇改善等加算（本園/短時間）単価</v>
      </c>
      <c r="C30" s="123">
        <f t="shared" si="2"/>
        <v>0</v>
      </c>
      <c r="D30" s="129"/>
      <c r="E30" s="131" t="e">
        <f>ROUNDDOWN(VLOOKUP($A30&amp;E$1,単価[],保育所単価!$I$1,FALSE)*(加算率b+VLOOKUP($A30&amp;E$1,単価[],保育所単価!$J$1,FALSE)),-1)</f>
        <v>#N/A</v>
      </c>
      <c r="F30" s="132"/>
      <c r="G30" s="132"/>
      <c r="H30" s="129"/>
      <c r="I30" s="131" t="e">
        <f>ROUNDDOWN(VLOOKUP($A30&amp;I$1,単価[],保育所単価!$I$1,FALSE)*(加算率b+VLOOKUP($A30&amp;I$1,単価[],保育所単価!$J$1,FALSE)),-1)</f>
        <v>#N/A</v>
      </c>
      <c r="J30" s="132"/>
      <c r="K30" s="132"/>
      <c r="L30" s="132"/>
      <c r="M30" s="131" t="e">
        <f>ROUNDDOWN(VLOOKUP($A30&amp;M$1,単価[],保育所単価!$I$1,FALSE)*(加算率b+VLOOKUP($A30&amp;M$1,単価[],保育所単価!$J$1,FALSE)),-1)</f>
        <v>#N/A</v>
      </c>
      <c r="N30" s="132"/>
      <c r="O30" s="132"/>
      <c r="P30" s="132"/>
      <c r="Q30" s="131" t="e">
        <f>ROUNDDOWN(VLOOKUP($A30&amp;Q$1,単価[],保育所単価!$I$1,FALSE)*(加算率b+VLOOKUP($A30&amp;Q$1,単価[],保育所単価!$J$1,FALSE)),-1)</f>
        <v>#N/A</v>
      </c>
      <c r="R30" s="132"/>
      <c r="S30" s="132"/>
      <c r="T30" s="132"/>
      <c r="U30" s="131" t="e">
        <f>ROUNDDOWN(VLOOKUP($A30&amp;U$1,単価[],保育所単価!$I$1,FALSE)*(加算率b+VLOOKUP($A30&amp;U$1,単価[],保育所単価!$J$1,FALSE)),-1)</f>
        <v>#N/A</v>
      </c>
      <c r="V30" s="129"/>
      <c r="W30" s="132"/>
      <c r="X30" s="132"/>
      <c r="Y30" s="131" t="e">
        <f>ROUNDDOWN(VLOOKUP($A30&amp;Y$1,単価[],保育所単価!$I$1,FALSE)*(加算率b+VLOOKUP($A30&amp;Y$1,単価[],保育所単価!$J$1,FALSE)),-1)</f>
        <v>#N/A</v>
      </c>
      <c r="Z30" s="132"/>
      <c r="AA30" s="132"/>
    </row>
    <row r="31" spans="1:27">
      <c r="A31" s="140">
        <f t="shared" si="2"/>
        <v>0</v>
      </c>
      <c r="B31" s="120" t="str">
        <f t="shared" si="2"/>
        <v>処遇改善等加算（分園/標準時間）単価</v>
      </c>
      <c r="C31" s="123">
        <f t="shared" si="2"/>
        <v>0</v>
      </c>
      <c r="D31" s="129"/>
      <c r="E31" s="132"/>
      <c r="F31" s="131" t="e">
        <f>ROUNDDOWN(VLOOKUP($A31&amp;F$1,単価[],保育所単価!$G$1,FALSE)*(加算率b+VLOOKUP($A31&amp;F$1,単価[],保育所単価!$H$1,FALSE)),-1)</f>
        <v>#N/A</v>
      </c>
      <c r="G31" s="132"/>
      <c r="H31" s="129"/>
      <c r="I31" s="132"/>
      <c r="J31" s="131" t="e">
        <f>ROUNDDOWN(VLOOKUP($A31&amp;J$1,単価[],保育所単価!$G$1,FALSE)*(加算率b+VLOOKUP($A31&amp;J$1,単価[],保育所単価!$H$1,FALSE)),-1)</f>
        <v>#N/A</v>
      </c>
      <c r="K31" s="132"/>
      <c r="L31" s="132"/>
      <c r="M31" s="132"/>
      <c r="N31" s="131" t="e">
        <f>ROUNDDOWN(VLOOKUP($A31&amp;N$1,単価[],保育所単価!$G$1,FALSE)*(加算率b+VLOOKUP($A31&amp;N$1,単価[],保育所単価!$H$1,FALSE)),-1)</f>
        <v>#N/A</v>
      </c>
      <c r="O31" s="132"/>
      <c r="P31" s="132"/>
      <c r="Q31" s="132"/>
      <c r="R31" s="131" t="e">
        <f>ROUNDDOWN(VLOOKUP($A31&amp;R$1,単価[],保育所単価!$G$1,FALSE)*(加算率b+VLOOKUP($A31&amp;R$1,単価[],保育所単価!$H$1,FALSE)),-1)</f>
        <v>#N/A</v>
      </c>
      <c r="S31" s="132"/>
      <c r="T31" s="132"/>
      <c r="U31" s="132"/>
      <c r="V31" s="135" t="e">
        <f>ROUNDDOWN(VLOOKUP($A31&amp;V$1,単価[],保育所単価!$G$1,FALSE)*(加算率b+VLOOKUP($A31&amp;V$1,単価[],保育所単価!$H$1,FALSE)),-1)</f>
        <v>#N/A</v>
      </c>
      <c r="W31" s="132"/>
      <c r="X31" s="132"/>
      <c r="Y31" s="132"/>
      <c r="Z31" s="131" t="e">
        <f>ROUNDDOWN(VLOOKUP($A31&amp;Z$1,単価[],保育所単価!$G$1,FALSE)*(加算率b+VLOOKUP($A31&amp;Z$1,単価[],保育所単価!$H$1,FALSE)),-1)</f>
        <v>#N/A</v>
      </c>
      <c r="AA31" s="132"/>
    </row>
    <row r="32" spans="1:27">
      <c r="A32" s="140">
        <f t="shared" si="2"/>
        <v>0</v>
      </c>
      <c r="B32" s="120" t="str">
        <f t="shared" si="2"/>
        <v>処遇改善等加算（分園/短時間）単価</v>
      </c>
      <c r="C32" s="123">
        <f t="shared" si="2"/>
        <v>0</v>
      </c>
      <c r="D32" s="129"/>
      <c r="E32" s="132"/>
      <c r="F32" s="132"/>
      <c r="G32" s="131" t="e">
        <f>ROUNDDOWN(VLOOKUP($A32&amp;G$1,単価[],保育所単価!$I$1,FALSE)*(加算率b+VLOOKUP($A32&amp;G$1,単価[],保育所単価!$J$1,FALSE)),-1)</f>
        <v>#N/A</v>
      </c>
      <c r="H32" s="129"/>
      <c r="I32" s="132"/>
      <c r="J32" s="132"/>
      <c r="K32" s="131" t="e">
        <f>ROUNDDOWN(VLOOKUP($A32&amp;K$1,単価[],保育所単価!$I$1,FALSE)*(加算率b+VLOOKUP($A32&amp;K$1,単価[],保育所単価!$J$1,FALSE)),-1)</f>
        <v>#N/A</v>
      </c>
      <c r="L32" s="132"/>
      <c r="M32" s="132"/>
      <c r="N32" s="132"/>
      <c r="O32" s="131" t="e">
        <f>ROUNDDOWN(VLOOKUP($A32&amp;O$1,単価[],保育所単価!$I$1,FALSE)*(加算率b+VLOOKUP($A32&amp;O$1,単価[],保育所単価!$J$1,FALSE)),-1)</f>
        <v>#N/A</v>
      </c>
      <c r="P32" s="132"/>
      <c r="Q32" s="132"/>
      <c r="R32" s="132"/>
      <c r="S32" s="131" t="e">
        <f>ROUNDDOWN(VLOOKUP($A32&amp;S$1,単価[],保育所単価!$I$1,FALSE)*(加算率b+VLOOKUP($A32&amp;S$1,単価[],保育所単価!$J$1,FALSE)),-1)</f>
        <v>#N/A</v>
      </c>
      <c r="T32" s="132"/>
      <c r="U32" s="132"/>
      <c r="V32" s="129"/>
      <c r="W32" s="131" t="e">
        <f>ROUNDDOWN(VLOOKUP($A32&amp;W$1,単価[],保育所単価!$I$1,FALSE)*(加算率b+VLOOKUP($A32&amp;W$1,単価[],保育所単価!$J$1,FALSE)),-1)</f>
        <v>#N/A</v>
      </c>
      <c r="X32" s="132"/>
      <c r="Y32" s="132"/>
      <c r="Z32" s="132"/>
      <c r="AA32" s="131" t="e">
        <f>ROUNDDOWN(VLOOKUP($A32&amp;AA$1,単価[],保育所単価!$I$1,FALSE)*(加算率b+VLOOKUP($A32&amp;AA$1,単価[],保育所単価!$J$1,FALSE)),-1)</f>
        <v>#N/A</v>
      </c>
    </row>
    <row r="33" spans="1:27">
      <c r="A33" s="140" t="e">
        <f t="shared" si="2"/>
        <v>#N/A</v>
      </c>
      <c r="B33" s="120" t="str">
        <f t="shared" si="2"/>
        <v>3歳児配置改善加算単価</v>
      </c>
      <c r="C33" s="123">
        <f t="shared" si="2"/>
        <v>0</v>
      </c>
      <c r="D33" s="129"/>
      <c r="E33" s="132"/>
      <c r="F33" s="132"/>
      <c r="G33" s="132"/>
      <c r="H33" s="129"/>
      <c r="I33" s="132"/>
      <c r="J33" s="132"/>
      <c r="K33" s="132"/>
      <c r="L33" s="132"/>
      <c r="M33" s="132"/>
      <c r="N33" s="132"/>
      <c r="O33" s="132"/>
      <c r="P33" s="131" t="e">
        <f>ROUNDDOWN(VLOOKUP($A33&amp;P$1,単価[],保育所単価!$K$1,FALSE)*(加算率b+VLOOKUP($A33&amp;P$1,単価[],保育所単価!$L$1,FALSE)),-1)*$C33</f>
        <v>#N/A</v>
      </c>
      <c r="Q33" s="131" t="e">
        <f>ROUNDDOWN(VLOOKUP($A33&amp;Q$1,単価[],保育所単価!$K$1,FALSE)*(加算率b+VLOOKUP($A33&amp;Q$1,単価[],保育所単価!$L$1,FALSE)),-1)*$C33</f>
        <v>#N/A</v>
      </c>
      <c r="R33" s="131" t="e">
        <f>ROUNDDOWN(VLOOKUP($A33&amp;R$1,単価[],保育所単価!$K$1,FALSE)*(加算率b+VLOOKUP($A33&amp;R$1,単価[],保育所単価!$L$1,FALSE)),-1)*$C33</f>
        <v>#N/A</v>
      </c>
      <c r="S33" s="131" t="e">
        <f>ROUNDDOWN(VLOOKUP($A33&amp;S$1,単価[],保育所単価!$K$1,FALSE)*(加算率b+VLOOKUP($A33&amp;S$1,単価[],保育所単価!$L$1,FALSE)),-1)*$C33</f>
        <v>#N/A</v>
      </c>
      <c r="T33" s="132"/>
      <c r="U33" s="132"/>
      <c r="V33" s="129"/>
      <c r="W33" s="132"/>
      <c r="X33" s="132"/>
      <c r="Y33" s="132"/>
      <c r="Z33" s="132"/>
      <c r="AA33" s="132"/>
    </row>
    <row r="34" spans="1:27">
      <c r="A34" s="140" t="e">
        <f t="shared" si="2"/>
        <v>#N/A</v>
      </c>
      <c r="B34" s="120" t="str">
        <f t="shared" si="2"/>
        <v>4歳以上児配置改善加算単価</v>
      </c>
      <c r="C34" s="123">
        <f t="shared" si="2"/>
        <v>0</v>
      </c>
      <c r="D34" s="129"/>
      <c r="E34" s="132"/>
      <c r="F34" s="132"/>
      <c r="G34" s="132"/>
      <c r="H34" s="129"/>
      <c r="I34" s="132"/>
      <c r="J34" s="132"/>
      <c r="K34" s="132"/>
      <c r="L34" s="132"/>
      <c r="M34" s="132"/>
      <c r="N34" s="132"/>
      <c r="O34" s="132"/>
      <c r="P34" s="132"/>
      <c r="Q34" s="132"/>
      <c r="R34" s="132"/>
      <c r="S34" s="132"/>
      <c r="T34" s="131" t="e">
        <f>ROUNDDOWN(VLOOKUP($A34&amp;T$1,単価[],保育所単価!$M$1,FALSE)*(加算率b+VLOOKUP($A34&amp;T$1,単価[],保育所単価!$N$1,FALSE)),-1)*$C34</f>
        <v>#N/A</v>
      </c>
      <c r="U34" s="131" t="e">
        <f>ROUNDDOWN(VLOOKUP($A34&amp;U$1,単価[],保育所単価!$M$1,FALSE)*(加算率b+VLOOKUP($A34&amp;U$1,単価[],保育所単価!$N$1,FALSE)),-1)*$C34</f>
        <v>#N/A</v>
      </c>
      <c r="V34" s="131" t="e">
        <f>ROUNDDOWN(VLOOKUP($A34&amp;V$1,単価[],保育所単価!$M$1,FALSE)*(加算率b+VLOOKUP($A34&amp;V$1,単価[],保育所単価!$N$1,FALSE)),-1)*$C34</f>
        <v>#N/A</v>
      </c>
      <c r="W34" s="131" t="e">
        <f>ROUNDDOWN(VLOOKUP($A34&amp;W$1,単価[],保育所単価!$M$1,FALSE)*(加算率b+VLOOKUP($A34&amp;W$1,単価[],保育所単価!$N$1,FALSE)),-1)*$C34</f>
        <v>#N/A</v>
      </c>
      <c r="X34" s="131" t="e">
        <f>ROUNDDOWN(VLOOKUP($A34&amp;X$1,単価[],保育所単価!$M$1,FALSE)*(加算率b+VLOOKUP($A34&amp;X$1,単価[],保育所単価!$N$1,FALSE)),-1)*$C34</f>
        <v>#N/A</v>
      </c>
      <c r="Y34" s="131" t="e">
        <f>ROUNDDOWN(VLOOKUP($A34&amp;Y$1,単価[],保育所単価!$M$1,FALSE)*(加算率b+VLOOKUP($A34&amp;Y$1,単価[],保育所単価!$N$1,FALSE)),-1)*$C34</f>
        <v>#N/A</v>
      </c>
      <c r="Z34" s="131" t="e">
        <f>ROUNDDOWN(VLOOKUP($A34&amp;Z$1,単価[],保育所単価!$M$1,FALSE)*(加算率b+VLOOKUP($A34&amp;Z$1,単価[],保育所単価!$N$1,FALSE)),-1)*$C34</f>
        <v>#N/A</v>
      </c>
      <c r="AA34" s="131" t="e">
        <f>ROUNDDOWN(VLOOKUP($A34&amp;AA$1,単価[],保育所単価!$M$1,FALSE)*(加算率b+VLOOKUP($A34&amp;AA$1,単価[],保育所単価!$N$1,FALSE)),-1)*$C34</f>
        <v>#N/A</v>
      </c>
    </row>
    <row r="35" spans="1:27">
      <c r="A35" s="140" t="e">
        <f t="shared" si="2"/>
        <v>#N/A</v>
      </c>
      <c r="B35" s="120" t="str">
        <f t="shared" si="2"/>
        <v>1歳児配置改善加算単価</v>
      </c>
      <c r="C35" s="123">
        <f t="shared" si="2"/>
        <v>0</v>
      </c>
      <c r="D35" s="129"/>
      <c r="E35" s="132"/>
      <c r="F35" s="132"/>
      <c r="G35" s="132"/>
      <c r="H35" s="131" t="e">
        <f>ROUNDDOWN(VLOOKUP($A35&amp;H$1,単価[],保育所単価!$O$1,FALSE)*(加算率b+VLOOKUP($A35&amp;H$1,単価[],保育所単価!$P$1,FALSE)),-1)*$C35</f>
        <v>#N/A</v>
      </c>
      <c r="I35" s="131" t="e">
        <f>ROUNDDOWN(VLOOKUP($A35&amp;I$1,単価[],保育所単価!$O$1,FALSE)*(加算率b+VLOOKUP($A35&amp;I$1,単価[],保育所単価!$P$1,FALSE)),-1)*$C35</f>
        <v>#N/A</v>
      </c>
      <c r="J35" s="131" t="e">
        <f>ROUNDDOWN(VLOOKUP($A35&amp;J$1,単価[],保育所単価!$O$1,FALSE)*(加算率b+VLOOKUP($A35&amp;J$1,単価[],保育所単価!$P$1,FALSE)),-1)*$C35</f>
        <v>#N/A</v>
      </c>
      <c r="K35" s="131" t="e">
        <f>ROUNDDOWN(VLOOKUP($A35&amp;K$1,単価[],保育所単価!$O$1,FALSE)*(加算率b+VLOOKUP($A35&amp;K$1,単価[],保育所単価!$P$1,FALSE)),-1)*$C35</f>
        <v>#N/A</v>
      </c>
      <c r="L35" s="132"/>
      <c r="M35" s="132"/>
      <c r="N35" s="132"/>
      <c r="O35" s="132"/>
      <c r="P35" s="132"/>
      <c r="Q35" s="132"/>
      <c r="R35" s="132"/>
      <c r="S35" s="132"/>
      <c r="T35" s="132"/>
      <c r="U35" s="132"/>
      <c r="V35" s="129"/>
      <c r="W35" s="132"/>
      <c r="X35" s="132"/>
      <c r="Y35" s="132"/>
      <c r="Z35" s="132"/>
      <c r="AA35" s="132"/>
    </row>
    <row r="36" spans="1:27">
      <c r="A36" s="140">
        <f t="shared" si="2"/>
        <v>1</v>
      </c>
      <c r="B36" s="120" t="str">
        <f t="shared" si="2"/>
        <v>休日保育加算単価</v>
      </c>
      <c r="C36" s="123">
        <f t="shared" si="2"/>
        <v>0</v>
      </c>
      <c r="D36" s="131" t="e">
        <f>ROUNDDOWN(VLOOKUP($A36,保育所単価!$AC$8:$AE$22,2,FALSE)*(加算率b+VLOOKUP($A36,保育所単価!$AC$8:$AE$22,3,FALSE))/'2_区分12加算額計算表'!$D$19,-1)*$C36</f>
        <v>#N/A</v>
      </c>
      <c r="E36" s="131" t="e">
        <f>ROUNDDOWN(VLOOKUP($A36,保育所単価!$AC$8:$AE$22,2,FALSE)*(加算率b+VLOOKUP($A36,保育所単価!$AC$8:$AE$22,3,FALSE))/'2_区分12加算額計算表'!$D$19,-1)*$C36</f>
        <v>#N/A</v>
      </c>
      <c r="F36" s="131" t="e">
        <f>ROUNDDOWN(VLOOKUP($A36,保育所単価!$AC$8:$AE$22,2,FALSE)*(加算率b+VLOOKUP($A36,保育所単価!$AC$8:$AE$22,3,FALSE))/'2_区分12加算額計算表'!$D$19,-1)*$C36</f>
        <v>#N/A</v>
      </c>
      <c r="G36" s="131" t="e">
        <f>ROUNDDOWN(VLOOKUP($A36,保育所単価!$AC$8:$AE$22,2,FALSE)*(加算率b+VLOOKUP($A36,保育所単価!$AC$8:$AE$22,3,FALSE))/'2_区分12加算額計算表'!$D$19,-1)*$C36</f>
        <v>#N/A</v>
      </c>
      <c r="H36" s="131" t="e">
        <f>ROUNDDOWN(VLOOKUP($A36,保育所単価!$AC$8:$AE$22,2,FALSE)*(加算率b+VLOOKUP($A36,保育所単価!$AC$8:$AE$22,3,FALSE))/'2_区分12加算額計算表'!$D$19,-1)*$C36</f>
        <v>#N/A</v>
      </c>
      <c r="I36" s="131" t="e">
        <f>ROUNDDOWN(VLOOKUP($A36,保育所単価!$AC$8:$AE$22,2,FALSE)*(加算率b+VLOOKUP($A36,保育所単価!$AC$8:$AE$22,3,FALSE))/'2_区分12加算額計算表'!$D$19,-1)*$C36</f>
        <v>#N/A</v>
      </c>
      <c r="J36" s="131" t="e">
        <f>ROUNDDOWN(VLOOKUP($A36,保育所単価!$AC$8:$AE$22,2,FALSE)*(加算率b+VLOOKUP($A36,保育所単価!$AC$8:$AE$22,3,FALSE))/'2_区分12加算額計算表'!$D$19,-1)*$C36</f>
        <v>#N/A</v>
      </c>
      <c r="K36" s="131" t="e">
        <f>ROUNDDOWN(VLOOKUP($A36,保育所単価!$AC$8:$AE$22,2,FALSE)*(加算率b+VLOOKUP($A36,保育所単価!$AC$8:$AE$22,3,FALSE))/'2_区分12加算額計算表'!$D$19,-1)*$C36</f>
        <v>#N/A</v>
      </c>
      <c r="L36" s="131" t="e">
        <f>ROUNDDOWN(VLOOKUP($A36,保育所単価!$AC$8:$AE$22,2,FALSE)*(加算率b+VLOOKUP($A36,保育所単価!$AC$8:$AE$22,3,FALSE))/'2_区分12加算額計算表'!$D$19,-1)*$C36</f>
        <v>#N/A</v>
      </c>
      <c r="M36" s="131" t="e">
        <f>ROUNDDOWN(VLOOKUP($A36,保育所単価!$AC$8:$AE$22,2,FALSE)*(加算率b+VLOOKUP($A36,保育所単価!$AC$8:$AE$22,3,FALSE))/'2_区分12加算額計算表'!$D$19,-1)*$C36</f>
        <v>#N/A</v>
      </c>
      <c r="N36" s="131" t="e">
        <f>ROUNDDOWN(VLOOKUP($A36,保育所単価!$AC$8:$AE$22,2,FALSE)*(加算率b+VLOOKUP($A36,保育所単価!$AC$8:$AE$22,3,FALSE))/'2_区分12加算額計算表'!$D$19,-1)*$C36</f>
        <v>#N/A</v>
      </c>
      <c r="O36" s="131" t="e">
        <f>ROUNDDOWN(VLOOKUP($A36,保育所単価!$AC$8:$AE$22,2,FALSE)*(加算率b+VLOOKUP($A36,保育所単価!$AC$8:$AE$22,3,FALSE))/'2_区分12加算額計算表'!$D$19,-1)*$C36</f>
        <v>#N/A</v>
      </c>
      <c r="P36" s="131" t="e">
        <f>ROUNDDOWN(VLOOKUP($A36,保育所単価!$AC$8:$AE$22,2,FALSE)*(加算率b+VLOOKUP($A36,保育所単価!$AC$8:$AE$22,3,FALSE))/'2_区分12加算額計算表'!$D$19,-1)*$C36</f>
        <v>#N/A</v>
      </c>
      <c r="Q36" s="131" t="e">
        <f>ROUNDDOWN(VLOOKUP($A36,保育所単価!$AC$8:$AE$22,2,FALSE)*(加算率b+VLOOKUP($A36,保育所単価!$AC$8:$AE$22,3,FALSE))/'2_区分12加算額計算表'!$D$19,-1)*$C36</f>
        <v>#N/A</v>
      </c>
      <c r="R36" s="131" t="e">
        <f>ROUNDDOWN(VLOOKUP($A36,保育所単価!$AC$8:$AE$22,2,FALSE)*(加算率b+VLOOKUP($A36,保育所単価!$AC$8:$AE$22,3,FALSE))/'2_区分12加算額計算表'!$D$19,-1)*$C36</f>
        <v>#N/A</v>
      </c>
      <c r="S36" s="131" t="e">
        <f>ROUNDDOWN(VLOOKUP($A36,保育所単価!$AC$8:$AE$22,2,FALSE)*(加算率b+VLOOKUP($A36,保育所単価!$AC$8:$AE$22,3,FALSE))/'2_区分12加算額計算表'!$D$19,-1)*$C36</f>
        <v>#N/A</v>
      </c>
      <c r="T36" s="131" t="e">
        <f>ROUNDDOWN(VLOOKUP($A36,保育所単価!$AC$8:$AE$22,2,FALSE)*(加算率b+VLOOKUP($A36,保育所単価!$AC$8:$AE$22,3,FALSE))/'2_区分12加算額計算表'!$D$19,-1)*$C36</f>
        <v>#N/A</v>
      </c>
      <c r="U36" s="131" t="e">
        <f>ROUNDDOWN(VLOOKUP($A36,保育所単価!$AC$8:$AE$22,2,FALSE)*(加算率b+VLOOKUP($A36,保育所単価!$AC$8:$AE$22,3,FALSE))/'2_区分12加算額計算表'!$D$19,-1)*$C36</f>
        <v>#N/A</v>
      </c>
      <c r="V36" s="131" t="e">
        <f>ROUNDDOWN(VLOOKUP($A36,保育所単価!$AC$8:$AE$22,2,FALSE)*(加算率b+VLOOKUP($A36,保育所単価!$AC$8:$AE$22,3,FALSE))/'2_区分12加算額計算表'!$D$19,-1)*$C36</f>
        <v>#N/A</v>
      </c>
      <c r="W36" s="131" t="e">
        <f>ROUNDDOWN(VLOOKUP($A36,保育所単価!$AC$8:$AE$22,2,FALSE)*(加算率b+VLOOKUP($A36,保育所単価!$AC$8:$AE$22,3,FALSE))/'2_区分12加算額計算表'!$D$19,-1)*$C36</f>
        <v>#N/A</v>
      </c>
      <c r="X36" s="131" t="e">
        <f>ROUNDDOWN(VLOOKUP($A36,保育所単価!$AC$8:$AE$22,2,FALSE)*(加算率b+VLOOKUP($A36,保育所単価!$AC$8:$AE$22,3,FALSE))/'2_区分12加算額計算表'!$D$19,-1)*$C36</f>
        <v>#N/A</v>
      </c>
      <c r="Y36" s="131" t="e">
        <f>ROUNDDOWN(VLOOKUP($A36,保育所単価!$AC$8:$AE$22,2,FALSE)*(加算率b+VLOOKUP($A36,保育所単価!$AC$8:$AE$22,3,FALSE))/'2_区分12加算額計算表'!$D$19,-1)*$C36</f>
        <v>#N/A</v>
      </c>
      <c r="Z36" s="131" t="e">
        <f>ROUNDDOWN(VLOOKUP($A36,保育所単価!$AC$8:$AE$22,2,FALSE)*(加算率b+VLOOKUP($A36,保育所単価!$AC$8:$AE$22,3,FALSE))/'2_区分12加算額計算表'!$D$19,-1)*$C36</f>
        <v>#N/A</v>
      </c>
      <c r="AA36" s="131" t="e">
        <f>ROUNDDOWN(VLOOKUP($A36,保育所単価!$AC$8:$AE$22,2,FALSE)*(加算率b+VLOOKUP($A36,保育所単価!$AC$8:$AE$22,3,FALSE))/'2_区分12加算額計算表'!$D$19,-1)*$C36</f>
        <v>#N/A</v>
      </c>
    </row>
    <row r="37" spans="1:27">
      <c r="A37" s="140" t="e">
        <f t="shared" si="2"/>
        <v>#N/A</v>
      </c>
      <c r="B37" s="120" t="str">
        <f t="shared" si="2"/>
        <v>夜間保育加算単価</v>
      </c>
      <c r="C37" s="123">
        <f t="shared" si="2"/>
        <v>0</v>
      </c>
      <c r="D37" s="131" t="e">
        <f>ROUNDDOWN(VLOOKUP($A37&amp;D$1,単価[],保育所単価!$Q$1,FALSE)*(加算率b+VLOOKUP($A37&amp;D$1,単価[],保育所単価!$R$1,FALSE)),-1)*$C37</f>
        <v>#N/A</v>
      </c>
      <c r="E37" s="131" t="e">
        <f>ROUNDDOWN(VLOOKUP($A37&amp;E$1,単価[],保育所単価!$Q$1,FALSE)*(加算率b+VLOOKUP($A37&amp;E$1,単価[],保育所単価!$R$1,FALSE)),-1)*$C37</f>
        <v>#N/A</v>
      </c>
      <c r="F37" s="131" t="e">
        <f>ROUNDDOWN(VLOOKUP($A37&amp;F$1,単価[],保育所単価!$Q$1,FALSE)*(加算率b+VLOOKUP($A37&amp;F$1,単価[],保育所単価!$R$1,FALSE)),-1)*$C37</f>
        <v>#N/A</v>
      </c>
      <c r="G37" s="131" t="e">
        <f>ROUNDDOWN(VLOOKUP($A37&amp;G$1,単価[],保育所単価!$Q$1,FALSE)*(加算率b+VLOOKUP($A37&amp;G$1,単価[],保育所単価!$R$1,FALSE)),-1)*$C37</f>
        <v>#N/A</v>
      </c>
      <c r="H37" s="131" t="e">
        <f>ROUNDDOWN(VLOOKUP($A37&amp;H$1,単価[],保育所単価!$Q$1,FALSE)*(加算率b+VLOOKUP($A37&amp;H$1,単価[],保育所単価!$R$1,FALSE)),-1)*$C37</f>
        <v>#N/A</v>
      </c>
      <c r="I37" s="131" t="e">
        <f>ROUNDDOWN(VLOOKUP($A37&amp;I$1,単価[],保育所単価!$Q$1,FALSE)*(加算率b+VLOOKUP($A37&amp;I$1,単価[],保育所単価!$R$1,FALSE)),-1)*$C37</f>
        <v>#N/A</v>
      </c>
      <c r="J37" s="131" t="e">
        <f>ROUNDDOWN(VLOOKUP($A37&amp;J$1,単価[],保育所単価!$Q$1,FALSE)*(加算率b+VLOOKUP($A37&amp;J$1,単価[],保育所単価!$R$1,FALSE)),-1)*$C37</f>
        <v>#N/A</v>
      </c>
      <c r="K37" s="131" t="e">
        <f>ROUNDDOWN(VLOOKUP($A37&amp;K$1,単価[],保育所単価!$Q$1,FALSE)*(加算率b+VLOOKUP($A37&amp;K$1,単価[],保育所単価!$R$1,FALSE)),-1)*$C37</f>
        <v>#N/A</v>
      </c>
      <c r="L37" s="131" t="e">
        <f>ROUNDDOWN(VLOOKUP($A37&amp;L$1,単価[],保育所単価!$Q$1,FALSE)*(加算率b+VLOOKUP($A37&amp;L$1,単価[],保育所単価!$R$1,FALSE)),-1)*$C37</f>
        <v>#N/A</v>
      </c>
      <c r="M37" s="131" t="e">
        <f>ROUNDDOWN(VLOOKUP($A37&amp;M$1,単価[],保育所単価!$Q$1,FALSE)*(加算率b+VLOOKUP($A37&amp;M$1,単価[],保育所単価!$R$1,FALSE)),-1)*$C37</f>
        <v>#N/A</v>
      </c>
      <c r="N37" s="131" t="e">
        <f>ROUNDDOWN(VLOOKUP($A37&amp;N$1,単価[],保育所単価!$Q$1,FALSE)*(加算率b+VLOOKUP($A37&amp;N$1,単価[],保育所単価!$R$1,FALSE)),-1)*$C37</f>
        <v>#N/A</v>
      </c>
      <c r="O37" s="131" t="e">
        <f>ROUNDDOWN(VLOOKUP($A37&amp;O$1,単価[],保育所単価!$Q$1,FALSE)*(加算率b+VLOOKUP($A37&amp;O$1,単価[],保育所単価!$R$1,FALSE)),-1)*$C37</f>
        <v>#N/A</v>
      </c>
      <c r="P37" s="131" t="e">
        <f>ROUNDDOWN(VLOOKUP($A37&amp;P$1,単価[],保育所単価!$Q$1,FALSE)*(加算率b+VLOOKUP($A37&amp;P$1,単価[],保育所単価!$R$1,FALSE)),-1)*$C37</f>
        <v>#N/A</v>
      </c>
      <c r="Q37" s="131" t="e">
        <f>ROUNDDOWN(VLOOKUP($A37&amp;Q$1,単価[],保育所単価!$Q$1,FALSE)*(加算率b+VLOOKUP($A37&amp;Q$1,単価[],保育所単価!$R$1,FALSE)),-1)*$C37</f>
        <v>#N/A</v>
      </c>
      <c r="R37" s="131" t="e">
        <f>ROUNDDOWN(VLOOKUP($A37&amp;R$1,単価[],保育所単価!$Q$1,FALSE)*(加算率b+VLOOKUP($A37&amp;R$1,単価[],保育所単価!$R$1,FALSE)),-1)*$C37</f>
        <v>#N/A</v>
      </c>
      <c r="S37" s="131" t="e">
        <f>ROUNDDOWN(VLOOKUP($A37&amp;S$1,単価[],保育所単価!$Q$1,FALSE)*(加算率b+VLOOKUP($A37&amp;S$1,単価[],保育所単価!$R$1,FALSE)),-1)*$C37</f>
        <v>#N/A</v>
      </c>
      <c r="T37" s="131" t="e">
        <f>ROUNDDOWN(VLOOKUP($A37&amp;T$1,単価[],保育所単価!$Q$1,FALSE)*(加算率b+VLOOKUP($A37&amp;T$1,単価[],保育所単価!$R$1,FALSE)),-1)*$C37</f>
        <v>#N/A</v>
      </c>
      <c r="U37" s="131" t="e">
        <f>ROUNDDOWN(VLOOKUP($A37&amp;U$1,単価[],保育所単価!$Q$1,FALSE)*(加算率b+VLOOKUP($A37&amp;U$1,単価[],保育所単価!$R$1,FALSE)),-1)*$C37</f>
        <v>#N/A</v>
      </c>
      <c r="V37" s="131" t="e">
        <f>ROUNDDOWN(VLOOKUP($A37&amp;V$1,単価[],保育所単価!$Q$1,FALSE)*(加算率b+VLOOKUP($A37&amp;V$1,単価[],保育所単価!$R$1,FALSE)),-1)*$C37</f>
        <v>#N/A</v>
      </c>
      <c r="W37" s="131" t="e">
        <f>ROUNDDOWN(VLOOKUP($A37&amp;W$1,単価[],保育所単価!$Q$1,FALSE)*(加算率b+VLOOKUP($A37&amp;W$1,単価[],保育所単価!$R$1,FALSE)),-1)*$C37</f>
        <v>#N/A</v>
      </c>
      <c r="X37" s="131" t="e">
        <f>ROUNDDOWN(VLOOKUP($A37&amp;X$1,単価[],保育所単価!$Q$1,FALSE)*(加算率b+VLOOKUP($A37&amp;X$1,単価[],保育所単価!$R$1,FALSE)),-1)*$C37</f>
        <v>#N/A</v>
      </c>
      <c r="Y37" s="131" t="e">
        <f>ROUNDDOWN(VLOOKUP($A37&amp;Y$1,単価[],保育所単価!$Q$1,FALSE)*(加算率b+VLOOKUP($A37&amp;Y$1,単価[],保育所単価!$R$1,FALSE)),-1)*$C37</f>
        <v>#N/A</v>
      </c>
      <c r="Z37" s="131" t="e">
        <f>ROUNDDOWN(VLOOKUP($A37&amp;Z$1,単価[],保育所単価!$Q$1,FALSE)*(加算率b+VLOOKUP($A37&amp;Z$1,単価[],保育所単価!$R$1,FALSE)),-1)*$C37</f>
        <v>#N/A</v>
      </c>
      <c r="AA37" s="131" t="e">
        <f>ROUNDDOWN(VLOOKUP($A37&amp;AA$1,単価[],保育所単価!$Q$1,FALSE)*(加算率b+VLOOKUP($A37&amp;AA$1,単価[],保育所単価!$R$1,FALSE)),-1)*$C37</f>
        <v>#N/A</v>
      </c>
    </row>
    <row r="38" spans="1:27">
      <c r="A38" s="140" t="e">
        <f t="shared" si="2"/>
        <v>#N/A</v>
      </c>
      <c r="B38" s="120" t="str">
        <f t="shared" si="2"/>
        <v>チーム保育推進加算単価</v>
      </c>
      <c r="C38" s="123">
        <f t="shared" si="2"/>
        <v>0</v>
      </c>
      <c r="D38" s="131" t="e">
        <f>ROUNDDOWN(VLOOKUP($A38&amp;D$1,単価[],保育所単価!$S$1,FALSE)*(加算率b+VLOOKUP($A38&amp;D$1,単価[],保育所単価!$T$1,FALSE)),-1)*$C38</f>
        <v>#N/A</v>
      </c>
      <c r="E38" s="131" t="e">
        <f>ROUNDDOWN(VLOOKUP($A38&amp;E$1,単価[],保育所単価!$S$1,FALSE)*(加算率b+VLOOKUP($A38&amp;E$1,単価[],保育所単価!$T$1,FALSE)),-1)*$C38</f>
        <v>#N/A</v>
      </c>
      <c r="F38" s="131" t="e">
        <f>ROUNDDOWN(VLOOKUP($A38&amp;F$1,単価[],保育所単価!$S$1,FALSE)*(加算率b+VLOOKUP($A38&amp;F$1,単価[],保育所単価!$T$1,FALSE)),-1)*$C38</f>
        <v>#N/A</v>
      </c>
      <c r="G38" s="131" t="e">
        <f>ROUNDDOWN(VLOOKUP($A38&amp;G$1,単価[],保育所単価!$S$1,FALSE)*(加算率b+VLOOKUP($A38&amp;G$1,単価[],保育所単価!$T$1,FALSE)),-1)*$C38</f>
        <v>#N/A</v>
      </c>
      <c r="H38" s="131" t="e">
        <f>ROUNDDOWN(VLOOKUP($A38&amp;H$1,単価[],保育所単価!$S$1,FALSE)*(加算率b+VLOOKUP($A38&amp;H$1,単価[],保育所単価!$T$1,FALSE)),-1)*$C38</f>
        <v>#N/A</v>
      </c>
      <c r="I38" s="131" t="e">
        <f>ROUNDDOWN(VLOOKUP($A38&amp;I$1,単価[],保育所単価!$S$1,FALSE)*(加算率b+VLOOKUP($A38&amp;I$1,単価[],保育所単価!$T$1,FALSE)),-1)*$C38</f>
        <v>#N/A</v>
      </c>
      <c r="J38" s="131" t="e">
        <f>ROUNDDOWN(VLOOKUP($A38&amp;J$1,単価[],保育所単価!$S$1,FALSE)*(加算率b+VLOOKUP($A38&amp;J$1,単価[],保育所単価!$T$1,FALSE)),-1)*$C38</f>
        <v>#N/A</v>
      </c>
      <c r="K38" s="131" t="e">
        <f>ROUNDDOWN(VLOOKUP($A38&amp;K$1,単価[],保育所単価!$S$1,FALSE)*(加算率b+VLOOKUP($A38&amp;K$1,単価[],保育所単価!$T$1,FALSE)),-1)*$C38</f>
        <v>#N/A</v>
      </c>
      <c r="L38" s="131" t="e">
        <f>ROUNDDOWN(VLOOKUP($A38&amp;L$1,単価[],保育所単価!$S$1,FALSE)*(加算率b+VLOOKUP($A38&amp;L$1,単価[],保育所単価!$T$1,FALSE)),-1)*$C38</f>
        <v>#N/A</v>
      </c>
      <c r="M38" s="131" t="e">
        <f>ROUNDDOWN(VLOOKUP($A38&amp;M$1,単価[],保育所単価!$S$1,FALSE)*(加算率b+VLOOKUP($A38&amp;M$1,単価[],保育所単価!$T$1,FALSE)),-1)*$C38</f>
        <v>#N/A</v>
      </c>
      <c r="N38" s="131" t="e">
        <f>ROUNDDOWN(VLOOKUP($A38&amp;N$1,単価[],保育所単価!$S$1,FALSE)*(加算率b+VLOOKUP($A38&amp;N$1,単価[],保育所単価!$T$1,FALSE)),-1)*$C38</f>
        <v>#N/A</v>
      </c>
      <c r="O38" s="131" t="e">
        <f>ROUNDDOWN(VLOOKUP($A38&amp;O$1,単価[],保育所単価!$S$1,FALSE)*(加算率b+VLOOKUP($A38&amp;O$1,単価[],保育所単価!$T$1,FALSE)),-1)*$C38</f>
        <v>#N/A</v>
      </c>
      <c r="P38" s="131" t="e">
        <f>ROUNDDOWN(VLOOKUP($A38&amp;P$1,単価[],保育所単価!$S$1,FALSE)*(加算率b+VLOOKUP($A38&amp;P$1,単価[],保育所単価!$T$1,FALSE)),-1)*$C38</f>
        <v>#N/A</v>
      </c>
      <c r="Q38" s="131" t="e">
        <f>ROUNDDOWN(VLOOKUP($A38&amp;Q$1,単価[],保育所単価!$S$1,FALSE)*(加算率b+VLOOKUP($A38&amp;Q$1,単価[],保育所単価!$T$1,FALSE)),-1)*$C38</f>
        <v>#N/A</v>
      </c>
      <c r="R38" s="131" t="e">
        <f>ROUNDDOWN(VLOOKUP($A38&amp;R$1,単価[],保育所単価!$S$1,FALSE)*(加算率b+VLOOKUP($A38&amp;R$1,単価[],保育所単価!$T$1,FALSE)),-1)*$C38</f>
        <v>#N/A</v>
      </c>
      <c r="S38" s="131" t="e">
        <f>ROUNDDOWN(VLOOKUP($A38&amp;S$1,単価[],保育所単価!$S$1,FALSE)*(加算率b+VLOOKUP($A38&amp;S$1,単価[],保育所単価!$T$1,FALSE)),-1)*$C38</f>
        <v>#N/A</v>
      </c>
      <c r="T38" s="131" t="e">
        <f>ROUNDDOWN(VLOOKUP($A38&amp;T$1,単価[],保育所単価!$S$1,FALSE)*(加算率b+VLOOKUP($A38&amp;T$1,単価[],保育所単価!$T$1,FALSE)),-1)*$C38</f>
        <v>#N/A</v>
      </c>
      <c r="U38" s="131" t="e">
        <f>ROUNDDOWN(VLOOKUP($A38&amp;U$1,単価[],保育所単価!$S$1,FALSE)*(加算率b+VLOOKUP($A38&amp;U$1,単価[],保育所単価!$T$1,FALSE)),-1)*$C38</f>
        <v>#N/A</v>
      </c>
      <c r="V38" s="131" t="e">
        <f>ROUNDDOWN(VLOOKUP($A38&amp;V$1,単価[],保育所単価!$S$1,FALSE)*(加算率b+VLOOKUP($A38&amp;V$1,単価[],保育所単価!$T$1,FALSE)),-1)*$C38</f>
        <v>#N/A</v>
      </c>
      <c r="W38" s="131" t="e">
        <f>ROUNDDOWN(VLOOKUP($A38&amp;W$1,単価[],保育所単価!$S$1,FALSE)*(加算率b+VLOOKUP($A38&amp;W$1,単価[],保育所単価!$T$1,FALSE)),-1)*$C38</f>
        <v>#N/A</v>
      </c>
      <c r="X38" s="131" t="e">
        <f>ROUNDDOWN(VLOOKUP($A38&amp;X$1,単価[],保育所単価!$S$1,FALSE)*(加算率b+VLOOKUP($A38&amp;X$1,単価[],保育所単価!$T$1,FALSE)),-1)*$C38</f>
        <v>#N/A</v>
      </c>
      <c r="Y38" s="131" t="e">
        <f>ROUNDDOWN(VLOOKUP($A38&amp;Y$1,単価[],保育所単価!$S$1,FALSE)*(加算率b+VLOOKUP($A38&amp;Y$1,単価[],保育所単価!$T$1,FALSE)),-1)*$C38</f>
        <v>#N/A</v>
      </c>
      <c r="Z38" s="131" t="e">
        <f>ROUNDDOWN(VLOOKUP($A38&amp;Z$1,単価[],保育所単価!$S$1,FALSE)*(加算率b+VLOOKUP($A38&amp;Z$1,単価[],保育所単価!$T$1,FALSE)),-1)*$C38</f>
        <v>#N/A</v>
      </c>
      <c r="AA38" s="131" t="e">
        <f>ROUNDDOWN(VLOOKUP($A38&amp;AA$1,単価[],保育所単価!$S$1,FALSE)*(加算率b+VLOOKUP($A38&amp;AA$1,単価[],保育所単価!$T$1,FALSE)),-1)*$C38</f>
        <v>#N/A</v>
      </c>
    </row>
    <row r="39" spans="1:27">
      <c r="A39" s="140">
        <f t="shared" si="2"/>
        <v>0</v>
      </c>
      <c r="B39" s="120" t="str">
        <f t="shared" si="2"/>
        <v>分園の調整</v>
      </c>
      <c r="C39" s="123">
        <f t="shared" si="2"/>
        <v>0</v>
      </c>
      <c r="D39" s="129"/>
      <c r="E39" s="132"/>
      <c r="F39" s="131" t="e">
        <f>ROUNDDOWN(SUM(F31:F32)/10,-1)*-1</f>
        <v>#N/A</v>
      </c>
      <c r="G39" s="131" t="e">
        <f>ROUNDDOWN(SUM(G31:G32)/10,-1)*-1</f>
        <v>#N/A</v>
      </c>
      <c r="H39" s="129"/>
      <c r="I39" s="132"/>
      <c r="J39" s="131" t="e">
        <f>ROUNDDOWN(SUM(J31:J32)/10,-1)*-1</f>
        <v>#N/A</v>
      </c>
      <c r="K39" s="131" t="e">
        <f>ROUNDDOWN(SUM(K31:K32)/10,-1)*-1</f>
        <v>#N/A</v>
      </c>
      <c r="L39" s="132"/>
      <c r="M39" s="132"/>
      <c r="N39" s="131" t="e">
        <f>ROUNDDOWN(SUM(N31:N32)/10,-1)*-1</f>
        <v>#N/A</v>
      </c>
      <c r="O39" s="131" t="e">
        <f>ROUNDDOWN(SUM(O31:O32)/10,-1)*-1</f>
        <v>#N/A</v>
      </c>
      <c r="P39" s="132"/>
      <c r="Q39" s="132"/>
      <c r="R39" s="131" t="e">
        <f>ROUNDDOWN(SUM(R31:R32)/10,-1)*-1</f>
        <v>#N/A</v>
      </c>
      <c r="S39" s="131" t="e">
        <f>ROUNDDOWN(SUM(S31:S32)/10,-1)*-1</f>
        <v>#N/A</v>
      </c>
      <c r="T39" s="132"/>
      <c r="U39" s="132"/>
      <c r="V39" s="135" t="e">
        <f>ROUNDDOWN(SUM(V31:V32)/10,-1)*-1</f>
        <v>#N/A</v>
      </c>
      <c r="W39" s="131" t="e">
        <f>ROUNDDOWN(SUM(W31:W32)/10,-1)*-1</f>
        <v>#N/A</v>
      </c>
      <c r="X39" s="132"/>
      <c r="Y39" s="132"/>
      <c r="Z39" s="131" t="e">
        <f>ROUNDDOWN(SUM(Z31:Z32)/10,-1)*-1</f>
        <v>#N/A</v>
      </c>
      <c r="AA39" s="131" t="e">
        <f>ROUNDDOWN(SUM(AA31:AA32)/10,-1)*-1</f>
        <v>#N/A</v>
      </c>
    </row>
    <row r="40" spans="1:27">
      <c r="A40" s="140" t="e">
        <f t="shared" si="2"/>
        <v>#N/A</v>
      </c>
      <c r="B40" s="120" t="str">
        <f t="shared" si="2"/>
        <v>施設長を設置していない場合の調整（本園）</v>
      </c>
      <c r="C40" s="123">
        <f t="shared" si="2"/>
        <v>0</v>
      </c>
      <c r="D40" s="131" t="e">
        <f>ROUNDDOWN(VLOOKUP($A40&amp;D$1,単価[],保育所単価!$U$1,FALSE)*(加算率b+VLOOKUP($A40&amp;D$1,単価[],保育所単価!$V$1,FALSE))*-1*$C40,-1)</f>
        <v>#N/A</v>
      </c>
      <c r="E40" s="131" t="e">
        <f>ROUNDDOWN(VLOOKUP($A40&amp;E$1,単価[],保育所単価!$U$1,FALSE)*(加算率b+VLOOKUP($A40&amp;E$1,単価[],保育所単価!$V$1,FALSE))*-1*$C40,-1)</f>
        <v>#N/A</v>
      </c>
      <c r="F40" s="129"/>
      <c r="G40" s="132"/>
      <c r="H40" s="131" t="e">
        <f>ROUNDDOWN(VLOOKUP($A40&amp;H$1,単価[],保育所単価!$U$1,FALSE)*(加算率b+VLOOKUP($A40&amp;H$1,単価[],保育所単価!$V$1,FALSE))*-1*$C40,-1)</f>
        <v>#N/A</v>
      </c>
      <c r="I40" s="131" t="e">
        <f>ROUNDDOWN(VLOOKUP($A40&amp;I$1,単価[],保育所単価!$U$1,FALSE)*(加算率b+VLOOKUP($A40&amp;I$1,単価[],保育所単価!$V$1,FALSE))*-1*$C40,-1)</f>
        <v>#N/A</v>
      </c>
      <c r="J40" s="129"/>
      <c r="K40" s="132"/>
      <c r="L40" s="131" t="e">
        <f>ROUNDDOWN(VLOOKUP($A40&amp;L$1,単価[],保育所単価!$U$1,FALSE)*(加算率b+VLOOKUP($A40&amp;L$1,単価[],保育所単価!$V$1,FALSE))*-1*$C40,-1)</f>
        <v>#N/A</v>
      </c>
      <c r="M40" s="131" t="e">
        <f>ROUNDDOWN(VLOOKUP($A40&amp;M$1,単価[],保育所単価!$U$1,FALSE)*(加算率b+VLOOKUP($A40&amp;M$1,単価[],保育所単価!$V$1,FALSE))*-1*$C40,-1)</f>
        <v>#N/A</v>
      </c>
      <c r="N40" s="129"/>
      <c r="O40" s="132"/>
      <c r="P40" s="131" t="e">
        <f>ROUNDDOWN(VLOOKUP($A40&amp;P$1,単価[],保育所単価!$U$1,FALSE)*(加算率b+VLOOKUP($A40&amp;P$1,単価[],保育所単価!$V$1,FALSE))*-1*$C40,-1)</f>
        <v>#N/A</v>
      </c>
      <c r="Q40" s="131" t="e">
        <f>ROUNDDOWN(VLOOKUP($A40&amp;Q$1,単価[],保育所単価!$U$1,FALSE)*(加算率b+VLOOKUP($A40&amp;Q$1,単価[],保育所単価!$V$1,FALSE))*-1*$C40,-1)</f>
        <v>#N/A</v>
      </c>
      <c r="R40" s="129"/>
      <c r="S40" s="132"/>
      <c r="T40" s="131" t="e">
        <f>ROUNDDOWN(VLOOKUP($A40&amp;T$1,単価[],保育所単価!$U$1,FALSE)*(加算率b+VLOOKUP($A40&amp;T$1,単価[],保育所単価!$V$1,FALSE))*-1*$C40,-1)</f>
        <v>#N/A</v>
      </c>
      <c r="U40" s="131" t="e">
        <f>ROUNDDOWN(VLOOKUP($A40&amp;U$1,単価[],保育所単価!$U$1,FALSE)*(加算率b+VLOOKUP($A40&amp;U$1,単価[],保育所単価!$V$1,FALSE))*-1*$C40,-1)</f>
        <v>#N/A</v>
      </c>
      <c r="V40" s="129"/>
      <c r="W40" s="132"/>
      <c r="X40" s="131" t="e">
        <f>ROUNDDOWN(VLOOKUP($A40&amp;X$1,単価[],保育所単価!$U$1,FALSE)*(加算率b+VLOOKUP($A40&amp;X$1,単価[],保育所単価!$V$1,FALSE))*-1*$C40,-1)</f>
        <v>#N/A</v>
      </c>
      <c r="Y40" s="131" t="e">
        <f>ROUNDDOWN(VLOOKUP($A40&amp;Y$1,単価[],保育所単価!$U$1,FALSE)*(加算率b+VLOOKUP($A40&amp;Y$1,単価[],保育所単価!$V$1,FALSE))*-1*$C40,-1)</f>
        <v>#N/A</v>
      </c>
      <c r="Z40" s="129"/>
      <c r="AA40" s="132"/>
    </row>
    <row r="41" spans="1:27">
      <c r="A41" s="140">
        <f t="shared" si="2"/>
        <v>0</v>
      </c>
      <c r="B41" s="120" t="str">
        <f t="shared" si="2"/>
        <v>施設長を設置していない場合の調整（分園）</v>
      </c>
      <c r="C41" s="123">
        <f t="shared" si="2"/>
        <v>0</v>
      </c>
      <c r="D41" s="129"/>
      <c r="E41" s="132"/>
      <c r="F41" s="131" t="e">
        <f>ROUNDDOWN(VLOOKUP($A41&amp;F$1,単価[],保育所単価!$U$1,FALSE)*(加算率b+VLOOKUP($A41&amp;F$1,単価[],保育所単価!$V$1,FALSE))*-1*$C41,-1)</f>
        <v>#N/A</v>
      </c>
      <c r="G41" s="131" t="e">
        <f>ROUNDDOWN(VLOOKUP($A41&amp;G$1,単価[],保育所単価!$U$1,FALSE)*(加算率b+VLOOKUP($A41&amp;G$1,単価[],保育所単価!$V$1,FALSE))*-1*$C41,-1)</f>
        <v>#N/A</v>
      </c>
      <c r="H41" s="129"/>
      <c r="I41" s="132"/>
      <c r="J41" s="131" t="e">
        <f>ROUNDDOWN(VLOOKUP($A41&amp;J$1,単価[],保育所単価!$U$1,FALSE)*(加算率b+VLOOKUP($A41&amp;J$1,単価[],保育所単価!$V$1,FALSE))*-1*$C41,-1)</f>
        <v>#N/A</v>
      </c>
      <c r="K41" s="131" t="e">
        <f>ROUNDDOWN(VLOOKUP($A41&amp;K$1,単価[],保育所単価!$U$1,FALSE)*(加算率b+VLOOKUP($A41&amp;K$1,単価[],保育所単価!$V$1,FALSE))*-1*$C41,-1)</f>
        <v>#N/A</v>
      </c>
      <c r="L41" s="129"/>
      <c r="M41" s="132"/>
      <c r="N41" s="131" t="e">
        <f>ROUNDDOWN(VLOOKUP($A41&amp;N$1,単価[],保育所単価!$U$1,FALSE)*(加算率b+VLOOKUP($A41&amp;N$1,単価[],保育所単価!$V$1,FALSE))*-1*$C41,-1)</f>
        <v>#N/A</v>
      </c>
      <c r="O41" s="131" t="e">
        <f>ROUNDDOWN(VLOOKUP($A41&amp;O$1,単価[],保育所単価!$U$1,FALSE)*(加算率b+VLOOKUP($A41&amp;O$1,単価[],保育所単価!$V$1,FALSE))*-1*$C41,-1)</f>
        <v>#N/A</v>
      </c>
      <c r="P41" s="129"/>
      <c r="Q41" s="132"/>
      <c r="R41" s="131" t="e">
        <f>ROUNDDOWN(VLOOKUP($A41&amp;R$1,単価[],保育所単価!$U$1,FALSE)*(加算率b+VLOOKUP($A41&amp;R$1,単価[],保育所単価!$V$1,FALSE))*-1*$C41,-1)</f>
        <v>#N/A</v>
      </c>
      <c r="S41" s="131" t="e">
        <f>ROUNDDOWN(VLOOKUP($A41&amp;S$1,単価[],保育所単価!$U$1,FALSE)*(加算率b+VLOOKUP($A41&amp;S$1,単価[],保育所単価!$V$1,FALSE))*-1*$C41,-1)</f>
        <v>#N/A</v>
      </c>
      <c r="T41" s="129"/>
      <c r="U41" s="132"/>
      <c r="V41" s="131" t="e">
        <f>ROUNDDOWN(VLOOKUP($A41&amp;V$1,単価[],保育所単価!$U$1,FALSE)*(加算率b+VLOOKUP($A41&amp;V$1,単価[],保育所単価!$V$1,FALSE))*-1*$C41,-1)</f>
        <v>#N/A</v>
      </c>
      <c r="W41" s="131" t="e">
        <f>ROUNDDOWN(VLOOKUP($A41&amp;W$1,単価[],保育所単価!$U$1,FALSE)*(加算率b+VLOOKUP($A41&amp;W$1,単価[],保育所単価!$V$1,FALSE))*-1*$C41,-1)</f>
        <v>#N/A</v>
      </c>
      <c r="X41" s="129"/>
      <c r="Y41" s="132"/>
      <c r="Z41" s="131" t="e">
        <f>ROUNDDOWN(VLOOKUP($A41&amp;Z$1,単価[],保育所単価!$U$1,FALSE)*(加算率b+VLOOKUP($A41&amp;Z$1,単価[],保育所単価!$V$1,FALSE))*-1*$C41,-1)</f>
        <v>#N/A</v>
      </c>
      <c r="AA41" s="131" t="e">
        <f>ROUNDDOWN(VLOOKUP($A41&amp;AA$1,単価[],保育所単価!$U$1,FALSE)*(加算率b+VLOOKUP($A41&amp;AA$1,単価[],保育所単価!$V$1,FALSE))*-1*$C41,-1)</f>
        <v>#N/A</v>
      </c>
    </row>
    <row r="42" spans="1:27">
      <c r="A42" s="140">
        <f t="shared" si="2"/>
        <v>0</v>
      </c>
      <c r="B42" s="120" t="str">
        <f t="shared" si="2"/>
        <v>主任保育士専任加算単価</v>
      </c>
      <c r="C42" s="123">
        <f t="shared" si="2"/>
        <v>0</v>
      </c>
      <c r="D42" s="131" t="e">
        <f>ROUNDDOWN(保育所単価!$AJ15*(加算率b+保育所単価!$AK15)/'2_区分12加算額計算表'!$D$19,-1)*$C42</f>
        <v>#N/A</v>
      </c>
      <c r="E42" s="131" t="e">
        <f>ROUNDDOWN(保育所単価!$AJ15*(加算率b+保育所単価!$AK15)/'2_区分12加算額計算表'!$D$19,-1)*$C42</f>
        <v>#N/A</v>
      </c>
      <c r="F42" s="131" t="e">
        <f>ROUNDDOWN(保育所単価!$AJ15*(加算率b+保育所単価!$AK15)/'2_区分12加算額計算表'!$D$19,-1)*$C42</f>
        <v>#N/A</v>
      </c>
      <c r="G42" s="131" t="e">
        <f>ROUNDDOWN(保育所単価!$AJ15*(加算率b+保育所単価!$AK15)/'2_区分12加算額計算表'!$D$19,-1)*$C42</f>
        <v>#N/A</v>
      </c>
      <c r="H42" s="131" t="e">
        <f>ROUNDDOWN(保育所単価!$AJ15*(加算率b+保育所単価!$AK15)/'2_区分12加算額計算表'!$D$19,-1)*$C42</f>
        <v>#N/A</v>
      </c>
      <c r="I42" s="131" t="e">
        <f>ROUNDDOWN(保育所単価!$AJ15*(加算率b+保育所単価!$AK15)/'2_区分12加算額計算表'!$D$19,-1)*$C42</f>
        <v>#N/A</v>
      </c>
      <c r="J42" s="131" t="e">
        <f>ROUNDDOWN(保育所単価!$AJ15*(加算率b+保育所単価!$AK15)/'2_区分12加算額計算表'!$D$19,-1)*$C42</f>
        <v>#N/A</v>
      </c>
      <c r="K42" s="131" t="e">
        <f>ROUNDDOWN(保育所単価!$AJ15*(加算率b+保育所単価!$AK15)/'2_区分12加算額計算表'!$D$19,-1)*$C42</f>
        <v>#N/A</v>
      </c>
      <c r="L42" s="131" t="e">
        <f>ROUNDDOWN(保育所単価!$AJ15*(加算率b+保育所単価!$AK15)/'2_区分12加算額計算表'!$D$19,-1)*$C42</f>
        <v>#N/A</v>
      </c>
      <c r="M42" s="131" t="e">
        <f>ROUNDDOWN(保育所単価!$AJ15*(加算率b+保育所単価!$AK15)/'2_区分12加算額計算表'!$D$19,-1)*$C42</f>
        <v>#N/A</v>
      </c>
      <c r="N42" s="131" t="e">
        <f>ROUNDDOWN(保育所単価!$AJ15*(加算率b+保育所単価!$AK15)/'2_区分12加算額計算表'!$D$19,-1)*$C42</f>
        <v>#N/A</v>
      </c>
      <c r="O42" s="131" t="e">
        <f>ROUNDDOWN(保育所単価!$AJ15*(加算率b+保育所単価!$AK15)/'2_区分12加算額計算表'!$D$19,-1)*$C42</f>
        <v>#N/A</v>
      </c>
      <c r="P42" s="131" t="e">
        <f>ROUNDDOWN(保育所単価!$AJ15*(加算率b+保育所単価!$AK15)/'2_区分12加算額計算表'!$D$19,-1)*$C42</f>
        <v>#N/A</v>
      </c>
      <c r="Q42" s="131" t="e">
        <f>ROUNDDOWN(保育所単価!$AJ15*(加算率b+保育所単価!$AK15)/'2_区分12加算額計算表'!$D$19,-1)*$C42</f>
        <v>#N/A</v>
      </c>
      <c r="R42" s="131" t="e">
        <f>ROUNDDOWN(保育所単価!$AJ15*(加算率b+保育所単価!$AK15)/'2_区分12加算額計算表'!$D$19,-1)*$C42</f>
        <v>#N/A</v>
      </c>
      <c r="S42" s="131" t="e">
        <f>ROUNDDOWN(保育所単価!$AJ15*(加算率b+保育所単価!$AK15)/'2_区分12加算額計算表'!$D$19,-1)*$C42</f>
        <v>#N/A</v>
      </c>
      <c r="T42" s="131" t="e">
        <f>ROUNDDOWN(保育所単価!$AJ15*(加算率b+保育所単価!$AK15)/'2_区分12加算額計算表'!$D$19,-1)*$C42</f>
        <v>#N/A</v>
      </c>
      <c r="U42" s="131" t="e">
        <f>ROUNDDOWN(保育所単価!$AJ15*(加算率b+保育所単価!$AK15)/'2_区分12加算額計算表'!$D$19,-1)*$C42</f>
        <v>#N/A</v>
      </c>
      <c r="V42" s="131" t="e">
        <f>ROUNDDOWN(保育所単価!$AJ15*(加算率b+保育所単価!$AK15)/'2_区分12加算額計算表'!$D$19,-1)*$C42</f>
        <v>#N/A</v>
      </c>
      <c r="W42" s="131" t="e">
        <f>ROUNDDOWN(保育所単価!$AJ15*(加算率b+保育所単価!$AK15)/'2_区分12加算額計算表'!$D$19,-1)*$C42</f>
        <v>#N/A</v>
      </c>
      <c r="X42" s="131" t="e">
        <f>ROUNDDOWN(保育所単価!$AJ15*(加算率b+保育所単価!$AK15)/'2_区分12加算額計算表'!$D$19,-1)*$C42</f>
        <v>#N/A</v>
      </c>
      <c r="Y42" s="131" t="e">
        <f>ROUNDDOWN(保育所単価!$AJ15*(加算率b+保育所単価!$AK15)/'2_区分12加算額計算表'!$D$19,-1)*$C42</f>
        <v>#N/A</v>
      </c>
      <c r="Z42" s="131" t="e">
        <f>ROUNDDOWN(保育所単価!$AJ15*(加算率b+保育所単価!$AK15)/'2_区分12加算額計算表'!$D$19,-1)*$C42</f>
        <v>#N/A</v>
      </c>
      <c r="AA42" s="131" t="e">
        <f>ROUNDDOWN(保育所単価!$AJ15*(加算率b+保育所単価!$AK15)/'2_区分12加算額計算表'!$D$19,-1)*$C42</f>
        <v>#N/A</v>
      </c>
    </row>
    <row r="43" spans="1:27">
      <c r="A43" s="140">
        <f t="shared" si="2"/>
        <v>1</v>
      </c>
      <c r="B43" s="120" t="str">
        <f t="shared" si="2"/>
        <v>療育支援加算単価</v>
      </c>
      <c r="C43" s="123">
        <f t="shared" si="2"/>
        <v>0</v>
      </c>
      <c r="D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E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F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G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H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I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J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K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L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M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N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O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P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Q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R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S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T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U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V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W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X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Y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Z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AA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row>
    <row r="44" spans="1:27">
      <c r="A44" s="140">
        <f t="shared" si="2"/>
        <v>0</v>
      </c>
      <c r="B44" s="120" t="str">
        <f t="shared" si="2"/>
        <v>事務職員雇上費加算単価</v>
      </c>
      <c r="C44" s="123">
        <f t="shared" si="2"/>
        <v>0</v>
      </c>
      <c r="D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E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F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G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H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I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J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K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L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M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N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O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P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Q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R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S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T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U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V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W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X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Y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Z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AA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row>
    <row r="45" spans="1:27">
      <c r="A45" s="140">
        <f t="shared" ref="A45:C46" si="3">A23</f>
        <v>0</v>
      </c>
      <c r="B45" s="121" t="str">
        <f t="shared" si="3"/>
        <v>栄養管理加算単価</v>
      </c>
      <c r="C45" s="124">
        <f t="shared" si="3"/>
        <v>0</v>
      </c>
      <c r="D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E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F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G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H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I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J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K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L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M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N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O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P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Q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R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S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T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U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V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W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X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Y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Z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AA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row>
    <row r="46" spans="1:27">
      <c r="A46" s="140" t="e">
        <f t="shared" si="3"/>
        <v>#N/A</v>
      </c>
      <c r="B46" s="116" t="str">
        <f>B24</f>
        <v>土曜閉所減算単価</v>
      </c>
      <c r="C46" s="111" t="str">
        <f>C24</f>
        <v>Q</v>
      </c>
      <c r="D46" s="131">
        <f>IF($C46="Q",0,ROUNDDOWN(SUM(D29:D35,D37)*VLOOKUP($A46&amp;D$1,単価[],保育所単価!$W$1+$C46,FALSE),-1))*-1</f>
        <v>0</v>
      </c>
      <c r="E46" s="131">
        <f>IF($C46="Q",0,ROUNDDOWN(SUM(E29:E35,E37)*VLOOKUP($A46&amp;E$1,単価[],保育所単価!$W$1+$C46,FALSE),-1))*-1</f>
        <v>0</v>
      </c>
      <c r="F46" s="131">
        <f>IF($C46="Q",0,ROUNDDOWN(SUM(F29:F35,F37)*VLOOKUP($A46&amp;F$1,単価[],保育所単価!$W$1+$C46,FALSE),-1))*-1</f>
        <v>0</v>
      </c>
      <c r="G46" s="131">
        <f>IF($C46="Q",0,ROUNDDOWN(SUM(G29:G35,G37)*VLOOKUP($A46&amp;G$1,単価[],保育所単価!$W$1+$C46,FALSE),-1))*-1</f>
        <v>0</v>
      </c>
      <c r="H46" s="131">
        <f>IF($C46="Q",0,ROUNDDOWN(SUM(H29:H35,H37)*VLOOKUP($A46&amp;H$1,単価[],保育所単価!$W$1+$C46,FALSE),-1))*-1</f>
        <v>0</v>
      </c>
      <c r="I46" s="131">
        <f>IF($C46="Q",0,ROUNDDOWN(SUM(I29:I35,I37)*VLOOKUP($A46&amp;I$1,単価[],保育所単価!$W$1+$C46,FALSE),-1))*-1</f>
        <v>0</v>
      </c>
      <c r="J46" s="131">
        <f>IF($C46="Q",0,ROUNDDOWN(SUM(J29:J35,J37)*VLOOKUP($A46&amp;J$1,単価[],保育所単価!$W$1+$C46,FALSE),-1))*-1</f>
        <v>0</v>
      </c>
      <c r="K46" s="131">
        <f>IF($C46="Q",0,ROUNDDOWN(SUM(K29:K35,K37)*VLOOKUP($A46&amp;K$1,単価[],保育所単価!$W$1+$C46,FALSE),-1))*-1</f>
        <v>0</v>
      </c>
      <c r="L46" s="131">
        <f>IF($C46="Q",0,ROUNDDOWN(SUM(L29:L35,L37)*VLOOKUP($A46&amp;L$1,単価[],保育所単価!$W$1+$C46,FALSE),-1))*-1</f>
        <v>0</v>
      </c>
      <c r="M46" s="131">
        <f>IF($C46="Q",0,ROUNDDOWN(SUM(M29:M35,M37)*VLOOKUP($A46&amp;M$1,単価[],保育所単価!$W$1+$C46,FALSE),-1))*-1</f>
        <v>0</v>
      </c>
      <c r="N46" s="131">
        <f>IF($C46="Q",0,ROUNDDOWN(SUM(N29:N35,N37)*VLOOKUP($A46&amp;N$1,単価[],保育所単価!$W$1+$C46,FALSE),-1))*-1</f>
        <v>0</v>
      </c>
      <c r="O46" s="131">
        <f>IF($C46="Q",0,ROUNDDOWN(SUM(O29:O35,O37)*VLOOKUP($A46&amp;O$1,単価[],保育所単価!$W$1+$C46,FALSE),-1))*-1</f>
        <v>0</v>
      </c>
      <c r="P46" s="131">
        <f>IF($C46="Q",0,ROUNDDOWN(SUM(P29:P35,P37)*VLOOKUP($A46&amp;P$1,単価[],保育所単価!$W$1+$C46,FALSE),-1))*-1</f>
        <v>0</v>
      </c>
      <c r="Q46" s="131">
        <f>IF($C46="Q",0,ROUNDDOWN(SUM(Q29:Q35,Q37)*VLOOKUP($A46&amp;Q$1,単価[],保育所単価!$W$1+$C46,FALSE),-1))*-1</f>
        <v>0</v>
      </c>
      <c r="R46" s="131">
        <f>IF($C46="Q",0,ROUNDDOWN(SUM(R29:R35,R37)*VLOOKUP($A46&amp;R$1,単価[],保育所単価!$W$1+$C46,FALSE),-1))*-1</f>
        <v>0</v>
      </c>
      <c r="S46" s="131">
        <f>IF($C46="Q",0,ROUNDDOWN(SUM(S29:S35,S37)*VLOOKUP($A46&amp;S$1,単価[],保育所単価!$W$1+$C46,FALSE),-1))*-1</f>
        <v>0</v>
      </c>
      <c r="T46" s="131">
        <f>IF($C46="Q",0,ROUNDDOWN(SUM(T29:T35,T37)*VLOOKUP($A46&amp;T$1,単価[],保育所単価!$W$1+$C46,FALSE),-1))*-1</f>
        <v>0</v>
      </c>
      <c r="U46" s="131">
        <f>IF($C46="Q",0,ROUNDDOWN(SUM(U29:U35,U37)*VLOOKUP($A46&amp;U$1,単価[],保育所単価!$W$1+$C46,FALSE),-1))*-1</f>
        <v>0</v>
      </c>
      <c r="V46" s="131">
        <f>IF($C46="Q",0,ROUNDDOWN(SUM(V29:V35,V37)*VLOOKUP($A46&amp;V$1,単価[],保育所単価!$W$1+$C46,FALSE),-1))*-1</f>
        <v>0</v>
      </c>
      <c r="W46" s="131">
        <f>IF($C46="Q",0,ROUNDDOWN(SUM(W29:W35,W37)*VLOOKUP($A46&amp;W$1,単価[],保育所単価!$W$1+$C46,FALSE),-1))*-1</f>
        <v>0</v>
      </c>
      <c r="X46" s="131">
        <f>IF($C46="Q",0,ROUNDDOWN(SUM(X29:X35,X37)*VLOOKUP($A46&amp;X$1,単価[],保育所単価!$W$1+$C46,FALSE),-1))*-1</f>
        <v>0</v>
      </c>
      <c r="Y46" s="131">
        <f>IF($C46="Q",0,ROUNDDOWN(SUM(Y29:Y35,Y37)*VLOOKUP($A46&amp;Y$1,単価[],保育所単価!$W$1+$C46,FALSE),-1))*-1</f>
        <v>0</v>
      </c>
      <c r="Z46" s="131">
        <f>IF($C46="Q",0,ROUNDDOWN(SUM(Z29:Z35,Z37)*VLOOKUP($A46&amp;Z$1,単価[],保育所単価!$W$1+$C46,FALSE),-1))*-1</f>
        <v>0</v>
      </c>
      <c r="AA46" s="131">
        <f>IF($C46="Q",0,ROUNDDOWN(SUM(AA29:AA35,AA37)*VLOOKUP($A46&amp;AA$1,単価[],保育所単価!$W$1+$C46,FALSE),-1))*-1</f>
        <v>0</v>
      </c>
    </row>
    <row r="47" spans="1:27">
      <c r="B47" s="94" t="str">
        <f>B25</f>
        <v>単価計（②）</v>
      </c>
      <c r="C47" s="96"/>
      <c r="D47" s="145" t="e">
        <f t="shared" ref="D47:AA47" si="4">SUM(D29:D46)</f>
        <v>#N/A</v>
      </c>
      <c r="E47" s="145" t="e">
        <f t="shared" si="4"/>
        <v>#N/A</v>
      </c>
      <c r="F47" s="145" t="e">
        <f t="shared" si="4"/>
        <v>#N/A</v>
      </c>
      <c r="G47" s="145" t="e">
        <f t="shared" si="4"/>
        <v>#N/A</v>
      </c>
      <c r="H47" s="145" t="e">
        <f t="shared" si="4"/>
        <v>#N/A</v>
      </c>
      <c r="I47" s="145" t="e">
        <f t="shared" si="4"/>
        <v>#N/A</v>
      </c>
      <c r="J47" s="145" t="e">
        <f t="shared" si="4"/>
        <v>#N/A</v>
      </c>
      <c r="K47" s="145" t="e">
        <f t="shared" si="4"/>
        <v>#N/A</v>
      </c>
      <c r="L47" s="145" t="e">
        <f t="shared" si="4"/>
        <v>#N/A</v>
      </c>
      <c r="M47" s="145" t="e">
        <f t="shared" si="4"/>
        <v>#N/A</v>
      </c>
      <c r="N47" s="145" t="e">
        <f t="shared" si="4"/>
        <v>#N/A</v>
      </c>
      <c r="O47" s="145" t="e">
        <f t="shared" si="4"/>
        <v>#N/A</v>
      </c>
      <c r="P47" s="145" t="e">
        <f t="shared" si="4"/>
        <v>#N/A</v>
      </c>
      <c r="Q47" s="145" t="e">
        <f t="shared" si="4"/>
        <v>#N/A</v>
      </c>
      <c r="R47" s="145" t="e">
        <f t="shared" si="4"/>
        <v>#N/A</v>
      </c>
      <c r="S47" s="145" t="e">
        <f t="shared" si="4"/>
        <v>#N/A</v>
      </c>
      <c r="T47" s="145" t="e">
        <f t="shared" si="4"/>
        <v>#N/A</v>
      </c>
      <c r="U47" s="145" t="e">
        <f t="shared" si="4"/>
        <v>#N/A</v>
      </c>
      <c r="V47" s="145" t="e">
        <f t="shared" si="4"/>
        <v>#N/A</v>
      </c>
      <c r="W47" s="145" t="e">
        <f t="shared" si="4"/>
        <v>#N/A</v>
      </c>
      <c r="X47" s="145" t="e">
        <f t="shared" si="4"/>
        <v>#N/A</v>
      </c>
      <c r="Y47" s="145" t="e">
        <f t="shared" si="4"/>
        <v>#N/A</v>
      </c>
      <c r="Z47" s="145" t="e">
        <f t="shared" si="4"/>
        <v>#N/A</v>
      </c>
      <c r="AA47" s="145" t="e">
        <f t="shared" si="4"/>
        <v>#N/A</v>
      </c>
    </row>
    <row r="48" spans="1:27">
      <c r="B48" s="94" t="str">
        <f>B26</f>
        <v>月額（①×②）</v>
      </c>
      <c r="C48" s="96"/>
      <c r="D48" s="145" t="e">
        <f t="shared" ref="D48:AA48" si="5">D$6*D47</f>
        <v>#N/A</v>
      </c>
      <c r="E48" s="146" t="e">
        <f t="shared" si="5"/>
        <v>#N/A</v>
      </c>
      <c r="F48" s="146" t="e">
        <f t="shared" si="5"/>
        <v>#N/A</v>
      </c>
      <c r="G48" s="146" t="e">
        <f t="shared" si="5"/>
        <v>#N/A</v>
      </c>
      <c r="H48" s="145" t="e">
        <f t="shared" si="5"/>
        <v>#N/A</v>
      </c>
      <c r="I48" s="146" t="e">
        <f t="shared" si="5"/>
        <v>#N/A</v>
      </c>
      <c r="J48" s="146" t="e">
        <f t="shared" si="5"/>
        <v>#N/A</v>
      </c>
      <c r="K48" s="146" t="e">
        <f t="shared" si="5"/>
        <v>#N/A</v>
      </c>
      <c r="L48" s="146" t="e">
        <f t="shared" si="5"/>
        <v>#N/A</v>
      </c>
      <c r="M48" s="146" t="e">
        <f t="shared" si="5"/>
        <v>#N/A</v>
      </c>
      <c r="N48" s="146" t="e">
        <f t="shared" si="5"/>
        <v>#N/A</v>
      </c>
      <c r="O48" s="146" t="e">
        <f t="shared" si="5"/>
        <v>#N/A</v>
      </c>
      <c r="P48" s="146" t="e">
        <f t="shared" si="5"/>
        <v>#N/A</v>
      </c>
      <c r="Q48" s="146" t="e">
        <f t="shared" si="5"/>
        <v>#N/A</v>
      </c>
      <c r="R48" s="146" t="e">
        <f t="shared" si="5"/>
        <v>#N/A</v>
      </c>
      <c r="S48" s="146" t="e">
        <f t="shared" si="5"/>
        <v>#N/A</v>
      </c>
      <c r="T48" s="146" t="e">
        <f t="shared" si="5"/>
        <v>#N/A</v>
      </c>
      <c r="U48" s="146" t="e">
        <f t="shared" si="5"/>
        <v>#N/A</v>
      </c>
      <c r="V48" s="145" t="e">
        <f t="shared" si="5"/>
        <v>#N/A</v>
      </c>
      <c r="W48" s="146" t="e">
        <f t="shared" si="5"/>
        <v>#N/A</v>
      </c>
      <c r="X48" s="146" t="e">
        <f t="shared" si="5"/>
        <v>#N/A</v>
      </c>
      <c r="Y48" s="146" t="e">
        <f t="shared" si="5"/>
        <v>#N/A</v>
      </c>
      <c r="Z48" s="146" t="e">
        <f t="shared" si="5"/>
        <v>#N/A</v>
      </c>
      <c r="AA48" s="146" t="e">
        <f t="shared" si="5"/>
        <v>#N/A</v>
      </c>
    </row>
  </sheetData>
  <phoneticPr fontId="4"/>
  <pageMargins left="0.7" right="0.7" top="0.75" bottom="0.75" header="0.3" footer="0.3"/>
  <pageSetup paperSize="9" scale="3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68DE4-A105-45C1-ABB4-0D86C3BD3FFF}">
  <sheetPr>
    <tabColor theme="2" tint="-9.9978637043366805E-2"/>
    <pageSetUpPr fitToPage="1"/>
  </sheetPr>
  <dimension ref="B1:AQ95"/>
  <sheetViews>
    <sheetView view="pageBreakPreview" zoomScale="115" zoomScaleNormal="100" zoomScaleSheetLayoutView="115" workbookViewId="0">
      <selection activeCell="H12" sqref="H12"/>
    </sheetView>
  </sheetViews>
  <sheetFormatPr defaultColWidth="1.625" defaultRowHeight="15.75" customHeight="1"/>
  <cols>
    <col min="1" max="1" width="1.625" style="2"/>
    <col min="2" max="2" width="15.875" style="2" customWidth="1"/>
    <col min="3" max="3" width="9" style="2" bestFit="1" customWidth="1"/>
    <col min="4" max="4" width="4" style="2" customWidth="1"/>
    <col min="5" max="5" width="5" style="2" customWidth="1"/>
    <col min="6" max="6" width="5.125" style="2" customWidth="1"/>
    <col min="7" max="26" width="7.375" style="2" customWidth="1"/>
    <col min="27" max="27" width="1.625" style="2"/>
    <col min="28" max="28" width="12.125" style="2" customWidth="1"/>
    <col min="29" max="29" width="4.375" style="2" customWidth="1"/>
    <col min="30" max="31" width="7.5" style="2" customWidth="1"/>
    <col min="32" max="32" width="1.625" style="2"/>
    <col min="33" max="33" width="11.625" style="2" customWidth="1"/>
    <col min="34" max="34" width="4.375" style="2" customWidth="1"/>
    <col min="35" max="37" width="7.5" style="2" customWidth="1"/>
    <col min="38" max="38" width="1.625" style="2"/>
    <col min="39" max="39" width="11.625" style="2" customWidth="1"/>
    <col min="40" max="40" width="4.375" style="2" customWidth="1"/>
    <col min="41" max="43" width="7.5" style="2" customWidth="1"/>
    <col min="44" max="16384" width="1.625" style="2"/>
  </cols>
  <sheetData>
    <row r="1" spans="2:43" ht="15.75" customHeight="1">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Y1" s="2">
        <f>COLUMNS($F:Y)</f>
        <v>20</v>
      </c>
      <c r="Z1" s="2">
        <f>COLUMNS($F:Z)</f>
        <v>21</v>
      </c>
      <c r="AB1" s="2">
        <f>COLUMNS($AB:AB)</f>
        <v>1</v>
      </c>
      <c r="AC1" s="2">
        <f>COLUMNS($AB:AC)</f>
        <v>2</v>
      </c>
      <c r="AD1" s="2">
        <f>COLUMNS($AB:AD)</f>
        <v>3</v>
      </c>
      <c r="AE1" s="2">
        <f>COLUMNS($AB:AE)</f>
        <v>4</v>
      </c>
      <c r="AH1" s="2">
        <f>COLUMNS($AH:AH)</f>
        <v>1</v>
      </c>
      <c r="AI1" s="2">
        <f>COLUMNS($AH:AI)</f>
        <v>2</v>
      </c>
      <c r="AJ1" s="2">
        <f>COLUMNS($AH:AJ)</f>
        <v>3</v>
      </c>
      <c r="AK1" s="2">
        <f>COLUMNS($AH:AK)</f>
        <v>4</v>
      </c>
      <c r="AN1" s="2">
        <f>COLUMNS($AN:AN)</f>
        <v>1</v>
      </c>
      <c r="AO1" s="2">
        <f>COLUMNS($AN:AO)</f>
        <v>2</v>
      </c>
      <c r="AP1" s="2">
        <f>COLUMNS($AN:AP)</f>
        <v>3</v>
      </c>
      <c r="AQ1" s="2">
        <f>COLUMNS($AN:AQ)</f>
        <v>4</v>
      </c>
    </row>
    <row r="2" spans="2:43" ht="15.75" customHeight="1">
      <c r="B2" s="1"/>
      <c r="F2" s="2" t="s">
        <v>183</v>
      </c>
      <c r="G2" s="2" t="s">
        <v>184</v>
      </c>
      <c r="H2" s="2" t="s">
        <v>185</v>
      </c>
      <c r="I2" s="2" t="s">
        <v>186</v>
      </c>
      <c r="J2" s="2" t="s">
        <v>187</v>
      </c>
      <c r="K2" s="2" t="s">
        <v>188</v>
      </c>
      <c r="L2" s="2" t="s">
        <v>189</v>
      </c>
      <c r="M2" s="2" t="s">
        <v>190</v>
      </c>
      <c r="N2" s="2" t="s">
        <v>191</v>
      </c>
      <c r="O2" s="2" t="s">
        <v>192</v>
      </c>
      <c r="P2" s="2" t="s">
        <v>193</v>
      </c>
      <c r="Q2" s="2" t="s">
        <v>194</v>
      </c>
      <c r="R2" s="2" t="s">
        <v>195</v>
      </c>
      <c r="S2" s="2" t="s">
        <v>196</v>
      </c>
      <c r="T2" s="2" t="s">
        <v>197</v>
      </c>
      <c r="U2" s="2" t="s">
        <v>198</v>
      </c>
      <c r="V2" s="2" t="s">
        <v>199</v>
      </c>
      <c r="W2" s="2" t="s">
        <v>200</v>
      </c>
      <c r="X2" s="2" t="s">
        <v>201</v>
      </c>
      <c r="Y2" s="2" t="s">
        <v>202</v>
      </c>
      <c r="Z2" s="2" t="s">
        <v>203</v>
      </c>
      <c r="AB2" s="2" t="s">
        <v>183</v>
      </c>
      <c r="AC2" s="2" t="s">
        <v>184</v>
      </c>
      <c r="AD2" s="2" t="s">
        <v>185</v>
      </c>
      <c r="AE2" s="2" t="s">
        <v>186</v>
      </c>
      <c r="AH2" s="2" t="s">
        <v>183</v>
      </c>
      <c r="AI2" s="2" t="s">
        <v>184</v>
      </c>
      <c r="AJ2" s="2" t="s">
        <v>185</v>
      </c>
      <c r="AK2" s="2" t="s">
        <v>186</v>
      </c>
      <c r="AN2" s="2" t="s">
        <v>183</v>
      </c>
      <c r="AO2" s="2" t="s">
        <v>184</v>
      </c>
      <c r="AP2" s="2" t="s">
        <v>185</v>
      </c>
      <c r="AQ2" s="2" t="s">
        <v>186</v>
      </c>
    </row>
    <row r="3" spans="2:43" ht="15.75" customHeight="1">
      <c r="B3" s="3" t="s">
        <v>0</v>
      </c>
      <c r="C3" s="3"/>
      <c r="D3" s="3"/>
      <c r="E3" s="3"/>
      <c r="F3" s="3"/>
      <c r="G3" s="3"/>
      <c r="H3" s="3"/>
      <c r="I3" s="3"/>
      <c r="J3" s="3"/>
      <c r="K3" s="3"/>
      <c r="L3" s="3"/>
      <c r="M3" s="3"/>
      <c r="N3" s="3"/>
      <c r="O3" s="3"/>
      <c r="P3" s="3"/>
      <c r="Q3" s="3"/>
      <c r="R3" s="3"/>
      <c r="S3" s="3"/>
      <c r="T3" s="3"/>
      <c r="U3" s="33"/>
      <c r="V3" s="33"/>
      <c r="W3" s="33"/>
      <c r="X3" s="33"/>
      <c r="Y3" s="33"/>
      <c r="Z3" s="33"/>
      <c r="AA3" s="3"/>
      <c r="AB3" s="89"/>
      <c r="AC3" s="3"/>
      <c r="AD3" s="3"/>
      <c r="AE3" s="3"/>
      <c r="AG3" s="4" t="s">
        <v>1</v>
      </c>
      <c r="AH3" s="4"/>
      <c r="AI3" s="4"/>
      <c r="AJ3" s="4"/>
      <c r="AK3" s="4"/>
      <c r="AL3" s="4"/>
      <c r="AM3" s="4"/>
      <c r="AN3" s="4"/>
      <c r="AO3" s="4"/>
      <c r="AP3" s="4"/>
      <c r="AQ3" s="4"/>
    </row>
    <row r="4" spans="2:43" ht="15.75" customHeight="1">
      <c r="B4" s="2" t="s">
        <v>2</v>
      </c>
      <c r="U4" s="41"/>
      <c r="V4" s="41"/>
      <c r="W4" s="41"/>
      <c r="X4" s="41"/>
      <c r="Y4" s="41"/>
      <c r="Z4" s="41"/>
      <c r="AB4" s="89" t="s">
        <v>3</v>
      </c>
      <c r="AG4" s="2" t="s">
        <v>4</v>
      </c>
    </row>
    <row r="5" spans="2:43" ht="15">
      <c r="B5" s="5"/>
      <c r="C5" s="6"/>
      <c r="D5" s="7" t="s">
        <v>5</v>
      </c>
      <c r="E5" s="8" t="s">
        <v>6</v>
      </c>
      <c r="F5" s="9" t="s">
        <v>7</v>
      </c>
      <c r="G5" s="12" t="s">
        <v>8</v>
      </c>
      <c r="H5" s="12"/>
      <c r="I5" s="12"/>
      <c r="J5" s="12"/>
      <c r="K5" s="10" t="s">
        <v>9</v>
      </c>
      <c r="L5" s="11"/>
      <c r="M5" s="10" t="s">
        <v>10</v>
      </c>
      <c r="N5" s="11"/>
      <c r="O5" s="10" t="s">
        <v>11</v>
      </c>
      <c r="P5" s="11"/>
      <c r="Q5" s="10" t="s">
        <v>12</v>
      </c>
      <c r="R5" s="11"/>
      <c r="S5" s="10" t="s">
        <v>13</v>
      </c>
      <c r="T5" s="11"/>
      <c r="U5" s="10" t="s">
        <v>155</v>
      </c>
      <c r="V5" s="11"/>
      <c r="W5" s="10" t="s">
        <v>177</v>
      </c>
      <c r="X5" s="10"/>
      <c r="Y5" s="10"/>
      <c r="Z5" s="10"/>
      <c r="AB5" s="89" t="s">
        <v>15</v>
      </c>
      <c r="AC5" s="6"/>
      <c r="AD5" s="14"/>
      <c r="AE5" s="15"/>
      <c r="AG5" s="13" t="s">
        <v>16</v>
      </c>
      <c r="AH5" s="6"/>
      <c r="AI5" s="14"/>
      <c r="AJ5" s="14"/>
      <c r="AK5" s="15"/>
      <c r="AM5" s="13" t="s">
        <v>17</v>
      </c>
      <c r="AN5" s="6"/>
      <c r="AO5" s="14"/>
      <c r="AP5" s="14"/>
      <c r="AQ5" s="15"/>
    </row>
    <row r="6" spans="2:43" s="22" customFormat="1" ht="15.75" customHeight="1">
      <c r="B6" s="16"/>
      <c r="C6" s="17"/>
      <c r="D6" s="18" t="s">
        <v>18</v>
      </c>
      <c r="E6" s="19" t="s">
        <v>18</v>
      </c>
      <c r="F6" s="16"/>
      <c r="G6" s="21" t="s">
        <v>19</v>
      </c>
      <c r="H6" s="21" t="s">
        <v>21</v>
      </c>
      <c r="I6" s="21" t="s">
        <v>20</v>
      </c>
      <c r="J6" s="21" t="s">
        <v>21</v>
      </c>
      <c r="K6" s="21" t="s">
        <v>23</v>
      </c>
      <c r="L6" s="21" t="s">
        <v>21</v>
      </c>
      <c r="M6" s="21" t="s">
        <v>23</v>
      </c>
      <c r="N6" s="21" t="s">
        <v>21</v>
      </c>
      <c r="O6" s="21" t="s">
        <v>23</v>
      </c>
      <c r="P6" s="21" t="s">
        <v>21</v>
      </c>
      <c r="Q6" s="21" t="s">
        <v>23</v>
      </c>
      <c r="R6" s="21" t="s">
        <v>21</v>
      </c>
      <c r="S6" s="21" t="s">
        <v>23</v>
      </c>
      <c r="T6" s="21" t="s">
        <v>21</v>
      </c>
      <c r="U6" s="21" t="s">
        <v>23</v>
      </c>
      <c r="V6" s="21" t="s">
        <v>21</v>
      </c>
      <c r="W6" s="21" t="s">
        <v>206</v>
      </c>
      <c r="X6" s="21" t="s">
        <v>207</v>
      </c>
      <c r="Y6" s="21" t="s">
        <v>208</v>
      </c>
      <c r="Z6" s="21" t="s">
        <v>209</v>
      </c>
      <c r="AB6" s="89"/>
      <c r="AC6" s="23" t="s">
        <v>24</v>
      </c>
      <c r="AD6" s="21" t="s">
        <v>23</v>
      </c>
      <c r="AE6" s="21" t="s">
        <v>21</v>
      </c>
      <c r="AG6" s="20"/>
      <c r="AH6" s="23" t="s">
        <v>24</v>
      </c>
      <c r="AI6" s="20" t="s">
        <v>22</v>
      </c>
      <c r="AJ6" s="21" t="s">
        <v>23</v>
      </c>
      <c r="AK6" s="21" t="s">
        <v>21</v>
      </c>
      <c r="AM6" s="20"/>
      <c r="AN6" s="23" t="s">
        <v>24</v>
      </c>
      <c r="AO6" s="20" t="s">
        <v>22</v>
      </c>
      <c r="AP6" s="21" t="s">
        <v>23</v>
      </c>
      <c r="AQ6" s="21" t="s">
        <v>21</v>
      </c>
    </row>
    <row r="7" spans="2:43" s="22" customFormat="1" ht="15.75" customHeight="1">
      <c r="B7" s="24"/>
      <c r="C7" s="25"/>
      <c r="D7" s="24"/>
      <c r="E7" s="26"/>
      <c r="F7" s="25"/>
      <c r="G7" s="27"/>
      <c r="H7" s="27"/>
      <c r="I7" s="27"/>
      <c r="J7" s="27"/>
      <c r="K7" s="27"/>
      <c r="L7" s="27"/>
      <c r="M7" s="27"/>
      <c r="N7" s="27"/>
      <c r="O7" s="27"/>
      <c r="P7" s="27"/>
      <c r="Q7" s="27"/>
      <c r="R7" s="27"/>
      <c r="S7" s="27"/>
      <c r="T7" s="27"/>
      <c r="U7" s="27"/>
      <c r="V7" s="27"/>
      <c r="W7" s="151"/>
      <c r="X7" s="151"/>
      <c r="Y7" s="151"/>
      <c r="Z7" s="151"/>
      <c r="AB7" s="89"/>
      <c r="AC7" s="27"/>
      <c r="AD7" s="27"/>
      <c r="AE7" s="27"/>
      <c r="AG7" s="27"/>
      <c r="AH7" s="27"/>
      <c r="AI7" s="24"/>
      <c r="AJ7" s="27"/>
      <c r="AK7" s="27"/>
      <c r="AM7" s="27"/>
      <c r="AN7" s="27"/>
      <c r="AO7" s="24"/>
      <c r="AP7" s="27"/>
      <c r="AQ7" s="27"/>
    </row>
    <row r="8" spans="2:43" s="22" customFormat="1" ht="15.75" customHeight="1">
      <c r="B8" s="28"/>
      <c r="C8" s="29" t="s">
        <v>25</v>
      </c>
      <c r="D8" s="30">
        <v>0</v>
      </c>
      <c r="E8" s="31" t="s">
        <v>26</v>
      </c>
      <c r="F8" s="32" t="str">
        <f t="shared" ref="F8:F39" si="0">D8&amp;E8</f>
        <v>0A</v>
      </c>
      <c r="G8" s="33"/>
      <c r="H8" s="33"/>
      <c r="I8" s="33"/>
      <c r="J8" s="33"/>
      <c r="K8" s="33"/>
      <c r="L8" s="33"/>
      <c r="M8" s="34"/>
      <c r="N8" s="33"/>
      <c r="O8" s="34"/>
      <c r="P8" s="33"/>
      <c r="Q8" s="33"/>
      <c r="R8" s="33"/>
      <c r="S8" s="33"/>
      <c r="T8" s="33"/>
      <c r="U8" s="41"/>
      <c r="V8" s="41"/>
      <c r="W8" s="41"/>
      <c r="X8" s="41"/>
      <c r="Y8" s="41"/>
      <c r="Z8" s="41"/>
      <c r="AB8" s="89" t="s">
        <v>27</v>
      </c>
      <c r="AC8" s="35">
        <v>1</v>
      </c>
      <c r="AD8" s="35">
        <v>0</v>
      </c>
      <c r="AE8" s="35">
        <v>0</v>
      </c>
      <c r="AG8" s="35" t="s">
        <v>27</v>
      </c>
      <c r="AH8" s="35">
        <v>1</v>
      </c>
      <c r="AI8" s="35">
        <v>0</v>
      </c>
      <c r="AJ8" s="35">
        <v>0</v>
      </c>
      <c r="AK8" s="35">
        <v>0</v>
      </c>
      <c r="AM8" s="35" t="s">
        <v>27</v>
      </c>
      <c r="AN8" s="35">
        <v>0</v>
      </c>
      <c r="AO8" s="35">
        <v>0</v>
      </c>
      <c r="AP8" s="35">
        <v>0</v>
      </c>
      <c r="AQ8" s="35">
        <v>0</v>
      </c>
    </row>
    <row r="9" spans="2:43" s="22" customFormat="1" ht="15.75" customHeight="1">
      <c r="B9" s="28"/>
      <c r="C9" s="37" t="s">
        <v>28</v>
      </c>
      <c r="D9" s="38">
        <f>D8</f>
        <v>0</v>
      </c>
      <c r="E9" s="39" t="s">
        <v>29</v>
      </c>
      <c r="F9" s="40" t="str">
        <f t="shared" si="0"/>
        <v>0B</v>
      </c>
      <c r="G9" s="41"/>
      <c r="H9" s="41"/>
      <c r="I9" s="41"/>
      <c r="J9" s="41"/>
      <c r="K9" s="41"/>
      <c r="L9" s="41"/>
      <c r="M9" s="42"/>
      <c r="N9" s="41"/>
      <c r="O9" s="42"/>
      <c r="P9" s="41"/>
      <c r="Q9" s="41"/>
      <c r="R9" s="41"/>
      <c r="S9" s="41"/>
      <c r="T9" s="41"/>
      <c r="U9" s="41"/>
      <c r="V9" s="41"/>
      <c r="W9" s="41"/>
      <c r="X9" s="41"/>
      <c r="Y9" s="41"/>
      <c r="Z9" s="41"/>
      <c r="AB9" s="89" t="s">
        <v>30</v>
      </c>
      <c r="AC9" s="35">
        <v>2</v>
      </c>
      <c r="AD9" s="43">
        <v>2950</v>
      </c>
      <c r="AE9" s="44">
        <v>1.9</v>
      </c>
      <c r="AG9" s="35" t="s">
        <v>31</v>
      </c>
      <c r="AH9" s="35">
        <v>2</v>
      </c>
      <c r="AI9" s="43">
        <v>53900</v>
      </c>
      <c r="AJ9" s="43">
        <v>530</v>
      </c>
      <c r="AK9" s="44">
        <v>8.3000000000000007</v>
      </c>
      <c r="AM9" s="35" t="s">
        <v>32</v>
      </c>
      <c r="AN9" s="35">
        <v>1</v>
      </c>
      <c r="AO9" s="43">
        <v>88400</v>
      </c>
      <c r="AP9" s="43">
        <v>880</v>
      </c>
      <c r="AQ9" s="44">
        <v>7.5</v>
      </c>
    </row>
    <row r="10" spans="2:43" s="22" customFormat="1" ht="15.75" customHeight="1">
      <c r="B10" s="28"/>
      <c r="C10" s="37" t="s">
        <v>33</v>
      </c>
      <c r="D10" s="38">
        <f>D8</f>
        <v>0</v>
      </c>
      <c r="E10" s="39" t="s">
        <v>34</v>
      </c>
      <c r="F10" s="40" t="str">
        <f t="shared" si="0"/>
        <v>0C</v>
      </c>
      <c r="G10" s="41"/>
      <c r="H10" s="41"/>
      <c r="I10" s="41"/>
      <c r="J10" s="41"/>
      <c r="K10" s="41"/>
      <c r="L10" s="41"/>
      <c r="M10" s="42"/>
      <c r="N10" s="41"/>
      <c r="O10" s="42"/>
      <c r="P10" s="41"/>
      <c r="Q10" s="41"/>
      <c r="R10" s="41"/>
      <c r="S10" s="41"/>
      <c r="T10" s="41"/>
      <c r="U10" s="41"/>
      <c r="V10" s="41"/>
      <c r="W10" s="41"/>
      <c r="X10" s="41"/>
      <c r="Y10" s="41"/>
      <c r="Z10" s="41"/>
      <c r="AB10" s="89" t="s">
        <v>35</v>
      </c>
      <c r="AC10" s="35">
        <v>3</v>
      </c>
      <c r="AD10" s="43">
        <v>3160</v>
      </c>
      <c r="AE10" s="44">
        <v>1.7</v>
      </c>
      <c r="AG10" s="45" t="s">
        <v>36</v>
      </c>
      <c r="AH10" s="87">
        <v>3</v>
      </c>
      <c r="AI10" s="77">
        <v>35930</v>
      </c>
      <c r="AJ10" s="77">
        <v>350</v>
      </c>
      <c r="AK10" s="78">
        <v>9.5</v>
      </c>
      <c r="AM10" s="35" t="s">
        <v>37</v>
      </c>
      <c r="AN10" s="35">
        <v>2</v>
      </c>
      <c r="AO10" s="43">
        <v>50000</v>
      </c>
      <c r="AP10" s="43">
        <v>500</v>
      </c>
      <c r="AQ10" s="44">
        <v>0</v>
      </c>
    </row>
    <row r="11" spans="2:43" s="22" customFormat="1" ht="15.75" customHeight="1">
      <c r="B11" s="48"/>
      <c r="C11" s="49" t="s">
        <v>38</v>
      </c>
      <c r="D11" s="50">
        <f>D8</f>
        <v>0</v>
      </c>
      <c r="E11" s="51" t="s">
        <v>39</v>
      </c>
      <c r="F11" s="52" t="str">
        <f t="shared" si="0"/>
        <v>0D</v>
      </c>
      <c r="G11" s="53"/>
      <c r="H11" s="53"/>
      <c r="I11" s="53"/>
      <c r="J11" s="53"/>
      <c r="K11" s="53"/>
      <c r="L11" s="53"/>
      <c r="M11" s="54"/>
      <c r="N11" s="53"/>
      <c r="O11" s="54"/>
      <c r="P11" s="53"/>
      <c r="Q11" s="53"/>
      <c r="R11" s="53"/>
      <c r="S11" s="53"/>
      <c r="T11" s="53"/>
      <c r="U11" s="41"/>
      <c r="V11" s="41"/>
      <c r="W11" s="41"/>
      <c r="X11" s="41"/>
      <c r="Y11" s="41"/>
      <c r="Z11" s="41"/>
      <c r="AB11" s="89" t="s">
        <v>40</v>
      </c>
      <c r="AC11" s="35">
        <v>4</v>
      </c>
      <c r="AD11" s="43">
        <v>3590</v>
      </c>
      <c r="AE11" s="44">
        <v>1.8</v>
      </c>
      <c r="AM11" s="45" t="s">
        <v>41</v>
      </c>
      <c r="AN11" s="87">
        <v>3</v>
      </c>
      <c r="AO11" s="77">
        <v>10000</v>
      </c>
      <c r="AP11" s="77">
        <v>0</v>
      </c>
      <c r="AQ11" s="78">
        <v>0</v>
      </c>
    </row>
    <row r="12" spans="2:43" s="22" customFormat="1" ht="15.75" customHeight="1">
      <c r="B12" s="28" t="s">
        <v>42</v>
      </c>
      <c r="C12" s="55" t="str">
        <f>C$8</f>
        <v>４歳以上児</v>
      </c>
      <c r="D12" s="30">
        <v>1</v>
      </c>
      <c r="E12" s="34" t="str">
        <f>E$8</f>
        <v>A</v>
      </c>
      <c r="F12" s="32" t="str">
        <f t="shared" si="0"/>
        <v>1A</v>
      </c>
      <c r="G12" s="36">
        <v>1370</v>
      </c>
      <c r="H12" s="56">
        <v>2.8</v>
      </c>
      <c r="I12" s="36">
        <v>1080</v>
      </c>
      <c r="J12" s="56">
        <v>2.7</v>
      </c>
      <c r="K12" s="36">
        <v>0</v>
      </c>
      <c r="L12" s="56">
        <v>0</v>
      </c>
      <c r="M12" s="57">
        <v>30</v>
      </c>
      <c r="N12" s="56">
        <v>3.7</v>
      </c>
      <c r="O12" s="57">
        <v>0</v>
      </c>
      <c r="P12" s="56">
        <v>0</v>
      </c>
      <c r="Q12" s="36">
        <v>260</v>
      </c>
      <c r="R12" s="56">
        <v>5.7</v>
      </c>
      <c r="S12" s="36">
        <v>260</v>
      </c>
      <c r="T12" s="56">
        <v>2.8</v>
      </c>
      <c r="U12" s="36">
        <v>280</v>
      </c>
      <c r="V12" s="56">
        <v>2</v>
      </c>
      <c r="W12" s="143">
        <v>0.01</v>
      </c>
      <c r="X12" s="143">
        <v>0.03</v>
      </c>
      <c r="Y12" s="143">
        <v>0.04</v>
      </c>
      <c r="Z12" s="143">
        <v>0.05</v>
      </c>
      <c r="AB12" s="89" t="s">
        <v>43</v>
      </c>
      <c r="AC12" s="35">
        <v>5</v>
      </c>
      <c r="AD12" s="43">
        <v>4010</v>
      </c>
      <c r="AE12" s="44">
        <v>1.9</v>
      </c>
    </row>
    <row r="13" spans="2:43" s="22" customFormat="1" ht="15.75" customHeight="1">
      <c r="B13" s="28"/>
      <c r="C13" s="58" t="str">
        <f>C$9</f>
        <v>３歳児</v>
      </c>
      <c r="D13" s="38">
        <f>D12</f>
        <v>1</v>
      </c>
      <c r="E13" s="42" t="str">
        <f>E$9</f>
        <v>B</v>
      </c>
      <c r="F13" s="40" t="str">
        <f t="shared" si="0"/>
        <v>1B</v>
      </c>
      <c r="G13" s="43">
        <v>1450</v>
      </c>
      <c r="H13" s="44">
        <v>2.8</v>
      </c>
      <c r="I13" s="43">
        <v>1160</v>
      </c>
      <c r="J13" s="44">
        <v>2.7</v>
      </c>
      <c r="K13" s="43">
        <v>80</v>
      </c>
      <c r="L13" s="44">
        <v>2.8</v>
      </c>
      <c r="M13" s="59">
        <v>0</v>
      </c>
      <c r="N13" s="44">
        <v>0</v>
      </c>
      <c r="O13" s="59">
        <v>0</v>
      </c>
      <c r="P13" s="44">
        <v>0</v>
      </c>
      <c r="Q13" s="41">
        <f>Q12</f>
        <v>260</v>
      </c>
      <c r="R13" s="60">
        <f>R12</f>
        <v>5.7</v>
      </c>
      <c r="S13" s="41">
        <f t="shared" ref="S13:Z15" si="1">S$12</f>
        <v>260</v>
      </c>
      <c r="T13" s="60">
        <f t="shared" si="1"/>
        <v>2.8</v>
      </c>
      <c r="U13" s="41">
        <f t="shared" si="1"/>
        <v>280</v>
      </c>
      <c r="V13" s="60">
        <f t="shared" si="1"/>
        <v>2</v>
      </c>
      <c r="W13" s="142">
        <f t="shared" si="1"/>
        <v>0.01</v>
      </c>
      <c r="X13" s="142">
        <f t="shared" si="1"/>
        <v>0.03</v>
      </c>
      <c r="Y13" s="142">
        <f t="shared" si="1"/>
        <v>0.04</v>
      </c>
      <c r="Z13" s="142">
        <f t="shared" si="1"/>
        <v>0.05</v>
      </c>
      <c r="AB13" s="89" t="s">
        <v>44</v>
      </c>
      <c r="AC13" s="35">
        <v>6</v>
      </c>
      <c r="AD13" s="43">
        <v>4440</v>
      </c>
      <c r="AE13" s="44">
        <v>2</v>
      </c>
      <c r="AG13" s="22" t="s">
        <v>45</v>
      </c>
    </row>
    <row r="14" spans="2:43" s="22" customFormat="1" ht="15.75" customHeight="1">
      <c r="B14" s="28"/>
      <c r="C14" s="58" t="str">
        <f>C$10</f>
        <v>１、２歳児</v>
      </c>
      <c r="D14" s="38">
        <f>D12</f>
        <v>1</v>
      </c>
      <c r="E14" s="42" t="str">
        <f>E$10</f>
        <v>C</v>
      </c>
      <c r="F14" s="40" t="str">
        <f t="shared" si="0"/>
        <v>1C</v>
      </c>
      <c r="G14" s="43">
        <v>2070</v>
      </c>
      <c r="H14" s="44">
        <v>2.8</v>
      </c>
      <c r="I14" s="43">
        <v>1770</v>
      </c>
      <c r="J14" s="44">
        <v>2.7</v>
      </c>
      <c r="K14" s="43">
        <v>0</v>
      </c>
      <c r="L14" s="44">
        <v>0</v>
      </c>
      <c r="M14" s="59">
        <v>0</v>
      </c>
      <c r="N14" s="44">
        <v>0</v>
      </c>
      <c r="O14" s="59">
        <v>170</v>
      </c>
      <c r="P14" s="44">
        <v>2.6</v>
      </c>
      <c r="Q14" s="41">
        <f>Q12</f>
        <v>260</v>
      </c>
      <c r="R14" s="60">
        <f>R12</f>
        <v>5.7</v>
      </c>
      <c r="S14" s="41">
        <f t="shared" si="1"/>
        <v>260</v>
      </c>
      <c r="T14" s="60">
        <f t="shared" si="1"/>
        <v>2.8</v>
      </c>
      <c r="U14" s="41">
        <f t="shared" si="1"/>
        <v>280</v>
      </c>
      <c r="V14" s="60">
        <f t="shared" si="1"/>
        <v>2</v>
      </c>
      <c r="W14" s="142">
        <f t="shared" si="1"/>
        <v>0.01</v>
      </c>
      <c r="X14" s="142">
        <f t="shared" si="1"/>
        <v>0.03</v>
      </c>
      <c r="Y14" s="142">
        <f t="shared" si="1"/>
        <v>0.04</v>
      </c>
      <c r="Z14" s="142">
        <f t="shared" si="1"/>
        <v>0.05</v>
      </c>
      <c r="AB14" s="89" t="s">
        <v>46</v>
      </c>
      <c r="AC14" s="35">
        <v>7</v>
      </c>
      <c r="AD14" s="43">
        <v>4870</v>
      </c>
      <c r="AE14" s="44">
        <v>1.8</v>
      </c>
      <c r="AI14" s="61" t="s">
        <v>22</v>
      </c>
      <c r="AJ14" s="23" t="s">
        <v>23</v>
      </c>
      <c r="AK14" s="23" t="s">
        <v>21</v>
      </c>
    </row>
    <row r="15" spans="2:43" s="22" customFormat="1" ht="15.75" customHeight="1">
      <c r="B15" s="48"/>
      <c r="C15" s="62" t="str">
        <f>C$11</f>
        <v>乳児</v>
      </c>
      <c r="D15" s="50">
        <f>D12</f>
        <v>1</v>
      </c>
      <c r="E15" s="54" t="str">
        <f>E$11</f>
        <v>D</v>
      </c>
      <c r="F15" s="52" t="str">
        <f t="shared" si="0"/>
        <v>1D</v>
      </c>
      <c r="G15" s="46">
        <v>2960</v>
      </c>
      <c r="H15" s="47">
        <v>2.8</v>
      </c>
      <c r="I15" s="46">
        <v>2660</v>
      </c>
      <c r="J15" s="47">
        <v>2.7</v>
      </c>
      <c r="K15" s="46">
        <v>0</v>
      </c>
      <c r="L15" s="47">
        <v>0</v>
      </c>
      <c r="M15" s="63">
        <v>0</v>
      </c>
      <c r="N15" s="47">
        <v>0</v>
      </c>
      <c r="O15" s="63">
        <v>0</v>
      </c>
      <c r="P15" s="47">
        <v>0</v>
      </c>
      <c r="Q15" s="53">
        <f>Q12</f>
        <v>260</v>
      </c>
      <c r="R15" s="64">
        <f>R12</f>
        <v>5.7</v>
      </c>
      <c r="S15" s="53">
        <f t="shared" si="1"/>
        <v>260</v>
      </c>
      <c r="T15" s="64">
        <f t="shared" si="1"/>
        <v>2.8</v>
      </c>
      <c r="U15" s="53">
        <f t="shared" si="1"/>
        <v>280</v>
      </c>
      <c r="V15" s="64">
        <f t="shared" si="1"/>
        <v>2</v>
      </c>
      <c r="W15" s="142">
        <f t="shared" si="1"/>
        <v>0.01</v>
      </c>
      <c r="X15" s="142">
        <f t="shared" si="1"/>
        <v>0.03</v>
      </c>
      <c r="Y15" s="142">
        <f t="shared" si="1"/>
        <v>0.04</v>
      </c>
      <c r="Z15" s="142">
        <f t="shared" si="1"/>
        <v>0.05</v>
      </c>
      <c r="AB15" s="89" t="s">
        <v>47</v>
      </c>
      <c r="AC15" s="35">
        <v>8</v>
      </c>
      <c r="AD15" s="43">
        <v>5290</v>
      </c>
      <c r="AE15" s="44">
        <v>1.9</v>
      </c>
      <c r="AG15" s="61" t="s">
        <v>48</v>
      </c>
      <c r="AH15" s="65"/>
      <c r="AI15" s="66">
        <v>297670</v>
      </c>
      <c r="AJ15" s="66">
        <v>2970</v>
      </c>
      <c r="AK15" s="67">
        <v>4.5</v>
      </c>
    </row>
    <row r="16" spans="2:43" s="22" customFormat="1" ht="15.75" customHeight="1">
      <c r="B16" s="68" t="s">
        <v>49</v>
      </c>
      <c r="C16" s="55" t="str">
        <f>C$8</f>
        <v>４歳以上児</v>
      </c>
      <c r="D16" s="30">
        <v>2</v>
      </c>
      <c r="E16" s="34" t="str">
        <f>E$8</f>
        <v>A</v>
      </c>
      <c r="F16" s="69" t="str">
        <f t="shared" si="0"/>
        <v>2A</v>
      </c>
      <c r="G16" s="70">
        <v>1160</v>
      </c>
      <c r="H16" s="71">
        <v>2.8</v>
      </c>
      <c r="I16" s="70">
        <v>920</v>
      </c>
      <c r="J16" s="71">
        <v>2.7</v>
      </c>
      <c r="K16" s="33">
        <f t="shared" ref="K16:P16" si="2">K$12</f>
        <v>0</v>
      </c>
      <c r="L16" s="72">
        <f t="shared" si="2"/>
        <v>0</v>
      </c>
      <c r="M16" s="33">
        <f t="shared" si="2"/>
        <v>30</v>
      </c>
      <c r="N16" s="72">
        <f t="shared" si="2"/>
        <v>3.7</v>
      </c>
      <c r="O16" s="33">
        <f t="shared" si="2"/>
        <v>0</v>
      </c>
      <c r="P16" s="72">
        <f t="shared" si="2"/>
        <v>0</v>
      </c>
      <c r="Q16" s="36">
        <v>210</v>
      </c>
      <c r="R16" s="56">
        <v>5.7</v>
      </c>
      <c r="S16" s="36">
        <v>210</v>
      </c>
      <c r="T16" s="56">
        <v>2.7</v>
      </c>
      <c r="U16" s="36">
        <v>220</v>
      </c>
      <c r="V16" s="56">
        <v>2</v>
      </c>
      <c r="W16" s="143">
        <v>0.01</v>
      </c>
      <c r="X16" s="143">
        <v>0.03</v>
      </c>
      <c r="Y16" s="143">
        <v>0.04</v>
      </c>
      <c r="Z16" s="143">
        <v>0.05</v>
      </c>
      <c r="AB16" s="89" t="s">
        <v>50</v>
      </c>
      <c r="AC16" s="35">
        <v>9</v>
      </c>
      <c r="AD16" s="43">
        <v>5720</v>
      </c>
      <c r="AE16" s="44">
        <v>1.9</v>
      </c>
      <c r="AG16" s="61" t="s">
        <v>51</v>
      </c>
      <c r="AH16" s="65"/>
      <c r="AI16" s="46">
        <v>49830</v>
      </c>
      <c r="AJ16" s="46">
        <v>490</v>
      </c>
      <c r="AK16" s="47">
        <v>9</v>
      </c>
    </row>
    <row r="17" spans="2:35" s="22" customFormat="1" ht="15.75" customHeight="1">
      <c r="B17" s="28"/>
      <c r="C17" s="58" t="str">
        <f>C$9</f>
        <v>３歳児</v>
      </c>
      <c r="D17" s="38">
        <f>D16</f>
        <v>2</v>
      </c>
      <c r="E17" s="42" t="str">
        <f>E$9</f>
        <v>B</v>
      </c>
      <c r="F17" s="40" t="str">
        <f t="shared" si="0"/>
        <v>2B</v>
      </c>
      <c r="G17" s="43">
        <v>1240</v>
      </c>
      <c r="H17" s="44">
        <v>2.8</v>
      </c>
      <c r="I17" s="43">
        <v>1000</v>
      </c>
      <c r="J17" s="44">
        <v>2.7</v>
      </c>
      <c r="K17" s="41">
        <f t="shared" ref="K17:P17" si="3">K$13</f>
        <v>80</v>
      </c>
      <c r="L17" s="60">
        <f t="shared" si="3"/>
        <v>2.8</v>
      </c>
      <c r="M17" s="41">
        <f t="shared" si="3"/>
        <v>0</v>
      </c>
      <c r="N17" s="60">
        <f t="shared" si="3"/>
        <v>0</v>
      </c>
      <c r="O17" s="41">
        <f t="shared" si="3"/>
        <v>0</v>
      </c>
      <c r="P17" s="60">
        <f t="shared" si="3"/>
        <v>0</v>
      </c>
      <c r="Q17" s="41">
        <f>Q16</f>
        <v>210</v>
      </c>
      <c r="R17" s="60">
        <f>R16</f>
        <v>5.7</v>
      </c>
      <c r="S17" s="41">
        <f t="shared" ref="S17:Z19" si="4">S$16</f>
        <v>210</v>
      </c>
      <c r="T17" s="60">
        <f t="shared" si="4"/>
        <v>2.7</v>
      </c>
      <c r="U17" s="41">
        <f t="shared" si="4"/>
        <v>220</v>
      </c>
      <c r="V17" s="60">
        <f t="shared" si="4"/>
        <v>2</v>
      </c>
      <c r="W17" s="142">
        <f t="shared" si="4"/>
        <v>0.01</v>
      </c>
      <c r="X17" s="142">
        <f t="shared" si="4"/>
        <v>0.03</v>
      </c>
      <c r="Y17" s="142">
        <f t="shared" si="4"/>
        <v>0.04</v>
      </c>
      <c r="Z17" s="142">
        <f t="shared" si="4"/>
        <v>0.05</v>
      </c>
      <c r="AB17" s="89" t="s">
        <v>52</v>
      </c>
      <c r="AC17" s="35">
        <v>10</v>
      </c>
      <c r="AD17" s="43">
        <v>6140</v>
      </c>
      <c r="AE17" s="44">
        <v>2</v>
      </c>
      <c r="AG17" s="61" t="s">
        <v>53</v>
      </c>
      <c r="AH17" s="65"/>
      <c r="AI17" s="46">
        <v>49060</v>
      </c>
    </row>
    <row r="18" spans="2:35" s="22" customFormat="1" ht="15.75" customHeight="1">
      <c r="B18" s="28"/>
      <c r="C18" s="58" t="str">
        <f>C$10</f>
        <v>１、２歳児</v>
      </c>
      <c r="D18" s="38">
        <f>D16</f>
        <v>2</v>
      </c>
      <c r="E18" s="42" t="str">
        <f>E$10</f>
        <v>C</v>
      </c>
      <c r="F18" s="40" t="str">
        <f t="shared" si="0"/>
        <v>2C</v>
      </c>
      <c r="G18" s="43">
        <v>1850</v>
      </c>
      <c r="H18" s="44">
        <v>2.8</v>
      </c>
      <c r="I18" s="43">
        <v>1620</v>
      </c>
      <c r="J18" s="44">
        <v>2.7</v>
      </c>
      <c r="K18" s="41">
        <f t="shared" ref="K18:P18" si="5">K$14</f>
        <v>0</v>
      </c>
      <c r="L18" s="60">
        <f t="shared" si="5"/>
        <v>0</v>
      </c>
      <c r="M18" s="41">
        <f t="shared" si="5"/>
        <v>0</v>
      </c>
      <c r="N18" s="60">
        <f t="shared" si="5"/>
        <v>0</v>
      </c>
      <c r="O18" s="41">
        <f t="shared" si="5"/>
        <v>170</v>
      </c>
      <c r="P18" s="60">
        <f t="shared" si="5"/>
        <v>2.6</v>
      </c>
      <c r="Q18" s="41">
        <f>Q16</f>
        <v>210</v>
      </c>
      <c r="R18" s="60">
        <f>R16</f>
        <v>5.7</v>
      </c>
      <c r="S18" s="41">
        <f t="shared" si="4"/>
        <v>210</v>
      </c>
      <c r="T18" s="60">
        <f t="shared" si="4"/>
        <v>2.7</v>
      </c>
      <c r="U18" s="41">
        <f t="shared" si="4"/>
        <v>220</v>
      </c>
      <c r="V18" s="60">
        <f t="shared" si="4"/>
        <v>2</v>
      </c>
      <c r="W18" s="142">
        <f t="shared" si="4"/>
        <v>0.01</v>
      </c>
      <c r="X18" s="142">
        <f t="shared" si="4"/>
        <v>0.03</v>
      </c>
      <c r="Y18" s="142">
        <f t="shared" si="4"/>
        <v>0.04</v>
      </c>
      <c r="Z18" s="142">
        <f t="shared" si="4"/>
        <v>0.05</v>
      </c>
      <c r="AB18" s="89" t="s">
        <v>151</v>
      </c>
      <c r="AC18" s="35">
        <v>11</v>
      </c>
      <c r="AD18" s="43">
        <v>6570</v>
      </c>
      <c r="AE18" s="44">
        <v>1.8</v>
      </c>
      <c r="AG18" s="61" t="s">
        <v>54</v>
      </c>
      <c r="AH18" s="65"/>
      <c r="AI18" s="46">
        <v>6130</v>
      </c>
    </row>
    <row r="19" spans="2:35" s="22" customFormat="1" ht="15.75" customHeight="1">
      <c r="B19" s="73"/>
      <c r="C19" s="62" t="str">
        <f>C$11</f>
        <v>乳児</v>
      </c>
      <c r="D19" s="50">
        <f>D16</f>
        <v>2</v>
      </c>
      <c r="E19" s="54" t="str">
        <f>E$11</f>
        <v>D</v>
      </c>
      <c r="F19" s="52" t="str">
        <f t="shared" si="0"/>
        <v>2D</v>
      </c>
      <c r="G19" s="46">
        <v>2740</v>
      </c>
      <c r="H19" s="47">
        <v>2.7</v>
      </c>
      <c r="I19" s="46">
        <v>2510</v>
      </c>
      <c r="J19" s="47">
        <v>2.7</v>
      </c>
      <c r="K19" s="53">
        <f t="shared" ref="K19:P19" si="6">K$15</f>
        <v>0</v>
      </c>
      <c r="L19" s="64">
        <f t="shared" si="6"/>
        <v>0</v>
      </c>
      <c r="M19" s="53">
        <f t="shared" si="6"/>
        <v>0</v>
      </c>
      <c r="N19" s="64">
        <f t="shared" si="6"/>
        <v>0</v>
      </c>
      <c r="O19" s="53">
        <f t="shared" si="6"/>
        <v>0</v>
      </c>
      <c r="P19" s="64">
        <f t="shared" si="6"/>
        <v>0</v>
      </c>
      <c r="Q19" s="53">
        <f>Q16</f>
        <v>210</v>
      </c>
      <c r="R19" s="64">
        <f>R16</f>
        <v>5.7</v>
      </c>
      <c r="S19" s="53">
        <f t="shared" si="4"/>
        <v>210</v>
      </c>
      <c r="T19" s="64">
        <f t="shared" si="4"/>
        <v>2.7</v>
      </c>
      <c r="U19" s="53">
        <f t="shared" si="4"/>
        <v>220</v>
      </c>
      <c r="V19" s="64">
        <f t="shared" si="4"/>
        <v>2</v>
      </c>
      <c r="W19" s="142">
        <f t="shared" si="4"/>
        <v>0.01</v>
      </c>
      <c r="X19" s="142">
        <f t="shared" si="4"/>
        <v>0.03</v>
      </c>
      <c r="Y19" s="142">
        <f t="shared" si="4"/>
        <v>0.04</v>
      </c>
      <c r="Z19" s="142">
        <f t="shared" si="4"/>
        <v>0.05</v>
      </c>
      <c r="AB19" s="89" t="s">
        <v>55</v>
      </c>
      <c r="AC19" s="35">
        <v>12</v>
      </c>
      <c r="AD19" s="43">
        <v>7000</v>
      </c>
      <c r="AE19" s="44">
        <v>1.9</v>
      </c>
      <c r="AG19" s="61" t="s">
        <v>56</v>
      </c>
      <c r="AH19" s="65"/>
      <c r="AI19" s="46">
        <v>120</v>
      </c>
    </row>
    <row r="20" spans="2:35" s="22" customFormat="1" ht="15.75" customHeight="1">
      <c r="B20" s="68" t="s">
        <v>57</v>
      </c>
      <c r="C20" s="55" t="str">
        <f>C$8</f>
        <v>４歳以上児</v>
      </c>
      <c r="D20" s="30">
        <v>3</v>
      </c>
      <c r="E20" s="34" t="str">
        <f>E$8</f>
        <v>A</v>
      </c>
      <c r="F20" s="69" t="str">
        <f t="shared" si="0"/>
        <v>3A</v>
      </c>
      <c r="G20" s="70">
        <v>1000</v>
      </c>
      <c r="H20" s="71">
        <v>2.8</v>
      </c>
      <c r="I20" s="70">
        <v>800</v>
      </c>
      <c r="J20" s="71">
        <v>2.7</v>
      </c>
      <c r="K20" s="33">
        <f t="shared" ref="K20:P20" si="7">K$12</f>
        <v>0</v>
      </c>
      <c r="L20" s="72">
        <f t="shared" si="7"/>
        <v>0</v>
      </c>
      <c r="M20" s="33">
        <f t="shared" si="7"/>
        <v>30</v>
      </c>
      <c r="N20" s="72">
        <f t="shared" si="7"/>
        <v>3.7</v>
      </c>
      <c r="O20" s="33">
        <f t="shared" si="7"/>
        <v>0</v>
      </c>
      <c r="P20" s="72">
        <f t="shared" si="7"/>
        <v>0</v>
      </c>
      <c r="Q20" s="36">
        <v>170</v>
      </c>
      <c r="R20" s="56">
        <v>5.8</v>
      </c>
      <c r="S20" s="36">
        <v>170</v>
      </c>
      <c r="T20" s="56">
        <v>2.8</v>
      </c>
      <c r="U20" s="36">
        <v>190</v>
      </c>
      <c r="V20" s="56">
        <v>1.9</v>
      </c>
      <c r="W20" s="143">
        <v>0.01</v>
      </c>
      <c r="X20" s="143">
        <v>0.03</v>
      </c>
      <c r="Y20" s="143">
        <v>0.04</v>
      </c>
      <c r="Z20" s="143">
        <v>0.05</v>
      </c>
      <c r="AB20" s="89" t="s">
        <v>58</v>
      </c>
      <c r="AC20" s="35">
        <v>13</v>
      </c>
      <c r="AD20" s="43">
        <v>7420</v>
      </c>
      <c r="AE20" s="44">
        <v>1.9</v>
      </c>
      <c r="AG20" s="61" t="s">
        <v>59</v>
      </c>
      <c r="AH20" s="65"/>
      <c r="AI20" s="46">
        <v>200000</v>
      </c>
    </row>
    <row r="21" spans="2:35" s="22" customFormat="1" ht="15.75" customHeight="1">
      <c r="B21" s="28"/>
      <c r="C21" s="58" t="str">
        <f>C$9</f>
        <v>３歳児</v>
      </c>
      <c r="D21" s="38">
        <f>D20</f>
        <v>3</v>
      </c>
      <c r="E21" s="42" t="str">
        <f>E$9</f>
        <v>B</v>
      </c>
      <c r="F21" s="40" t="str">
        <f t="shared" si="0"/>
        <v>3B</v>
      </c>
      <c r="G21" s="43">
        <v>1080</v>
      </c>
      <c r="H21" s="44">
        <v>2.8</v>
      </c>
      <c r="I21" s="43">
        <v>880</v>
      </c>
      <c r="J21" s="44">
        <v>2.7</v>
      </c>
      <c r="K21" s="41">
        <f t="shared" ref="K21:P21" si="8">K$13</f>
        <v>80</v>
      </c>
      <c r="L21" s="60">
        <f t="shared" si="8"/>
        <v>2.8</v>
      </c>
      <c r="M21" s="41">
        <f t="shared" si="8"/>
        <v>0</v>
      </c>
      <c r="N21" s="60">
        <f t="shared" si="8"/>
        <v>0</v>
      </c>
      <c r="O21" s="41">
        <f t="shared" si="8"/>
        <v>0</v>
      </c>
      <c r="P21" s="60">
        <f t="shared" si="8"/>
        <v>0</v>
      </c>
      <c r="Q21" s="41">
        <f>Q20</f>
        <v>170</v>
      </c>
      <c r="R21" s="60">
        <f>R20</f>
        <v>5.8</v>
      </c>
      <c r="S21" s="41">
        <f t="shared" ref="S21:Z23" si="9">S$20</f>
        <v>170</v>
      </c>
      <c r="T21" s="60">
        <f t="shared" si="9"/>
        <v>2.8</v>
      </c>
      <c r="U21" s="41">
        <f t="shared" si="9"/>
        <v>190</v>
      </c>
      <c r="V21" s="60">
        <f t="shared" si="9"/>
        <v>1.9</v>
      </c>
      <c r="W21" s="142">
        <f t="shared" si="9"/>
        <v>0.01</v>
      </c>
      <c r="X21" s="142">
        <f t="shared" si="9"/>
        <v>0.03</v>
      </c>
      <c r="Y21" s="142">
        <f t="shared" si="9"/>
        <v>0.04</v>
      </c>
      <c r="Z21" s="142">
        <f t="shared" si="9"/>
        <v>0.05</v>
      </c>
      <c r="AB21" s="89" t="s">
        <v>60</v>
      </c>
      <c r="AC21" s="35">
        <v>14</v>
      </c>
      <c r="AD21" s="43">
        <v>7850</v>
      </c>
      <c r="AE21" s="44">
        <v>2</v>
      </c>
      <c r="AG21" s="61" t="s">
        <v>61</v>
      </c>
      <c r="AH21" s="65"/>
      <c r="AI21" s="46">
        <v>150000</v>
      </c>
    </row>
    <row r="22" spans="2:35" s="22" customFormat="1" ht="15.75" customHeight="1">
      <c r="B22" s="28"/>
      <c r="C22" s="58" t="str">
        <f>C$10</f>
        <v>１、２歳児</v>
      </c>
      <c r="D22" s="38">
        <f>D20</f>
        <v>3</v>
      </c>
      <c r="E22" s="42" t="str">
        <f>E$10</f>
        <v>C</v>
      </c>
      <c r="F22" s="40" t="str">
        <f t="shared" si="0"/>
        <v>3C</v>
      </c>
      <c r="G22" s="43">
        <v>1690</v>
      </c>
      <c r="H22" s="44">
        <v>2.7</v>
      </c>
      <c r="I22" s="43">
        <v>1500</v>
      </c>
      <c r="J22" s="44">
        <v>2.7</v>
      </c>
      <c r="K22" s="41">
        <f t="shared" ref="K22:P22" si="10">K$14</f>
        <v>0</v>
      </c>
      <c r="L22" s="60">
        <f t="shared" si="10"/>
        <v>0</v>
      </c>
      <c r="M22" s="41">
        <f t="shared" si="10"/>
        <v>0</v>
      </c>
      <c r="N22" s="60">
        <f t="shared" si="10"/>
        <v>0</v>
      </c>
      <c r="O22" s="41">
        <f t="shared" si="10"/>
        <v>170</v>
      </c>
      <c r="P22" s="60">
        <f t="shared" si="10"/>
        <v>2.6</v>
      </c>
      <c r="Q22" s="41">
        <f>Q20</f>
        <v>170</v>
      </c>
      <c r="R22" s="60">
        <f>R20</f>
        <v>5.8</v>
      </c>
      <c r="S22" s="41">
        <f t="shared" si="9"/>
        <v>170</v>
      </c>
      <c r="T22" s="60">
        <f t="shared" si="9"/>
        <v>2.8</v>
      </c>
      <c r="U22" s="41">
        <f t="shared" si="9"/>
        <v>190</v>
      </c>
      <c r="V22" s="60">
        <f t="shared" si="9"/>
        <v>1.9</v>
      </c>
      <c r="W22" s="142">
        <f t="shared" si="9"/>
        <v>0.01</v>
      </c>
      <c r="X22" s="142">
        <f t="shared" si="9"/>
        <v>0.03</v>
      </c>
      <c r="Y22" s="142">
        <f t="shared" si="9"/>
        <v>0.04</v>
      </c>
      <c r="Z22" s="142">
        <f t="shared" si="9"/>
        <v>0.05</v>
      </c>
      <c r="AB22" s="89" t="s">
        <v>62</v>
      </c>
      <c r="AC22" s="87">
        <v>15</v>
      </c>
      <c r="AD22" s="77">
        <v>8270</v>
      </c>
      <c r="AE22" s="78">
        <v>2</v>
      </c>
    </row>
    <row r="23" spans="2:35" s="22" customFormat="1" ht="15.75" customHeight="1">
      <c r="B23" s="73"/>
      <c r="C23" s="62" t="str">
        <f>C$11</f>
        <v>乳児</v>
      </c>
      <c r="D23" s="50">
        <f>D20</f>
        <v>3</v>
      </c>
      <c r="E23" s="54" t="str">
        <f>E$11</f>
        <v>D</v>
      </c>
      <c r="F23" s="52" t="str">
        <f t="shared" si="0"/>
        <v>3D</v>
      </c>
      <c r="G23" s="46">
        <v>2580</v>
      </c>
      <c r="H23" s="47">
        <v>2.7</v>
      </c>
      <c r="I23" s="46">
        <v>2390</v>
      </c>
      <c r="J23" s="47">
        <v>2.7</v>
      </c>
      <c r="K23" s="53">
        <f t="shared" ref="K23:P23" si="11">K$15</f>
        <v>0</v>
      </c>
      <c r="L23" s="64">
        <f t="shared" si="11"/>
        <v>0</v>
      </c>
      <c r="M23" s="53">
        <f t="shared" si="11"/>
        <v>0</v>
      </c>
      <c r="N23" s="64">
        <f t="shared" si="11"/>
        <v>0</v>
      </c>
      <c r="O23" s="53">
        <f t="shared" si="11"/>
        <v>0</v>
      </c>
      <c r="P23" s="64">
        <f t="shared" si="11"/>
        <v>0</v>
      </c>
      <c r="Q23" s="53">
        <f>Q20</f>
        <v>170</v>
      </c>
      <c r="R23" s="64">
        <f>R20</f>
        <v>5.8</v>
      </c>
      <c r="S23" s="53">
        <f t="shared" si="9"/>
        <v>170</v>
      </c>
      <c r="T23" s="64">
        <f t="shared" si="9"/>
        <v>2.8</v>
      </c>
      <c r="U23" s="53">
        <f t="shared" si="9"/>
        <v>190</v>
      </c>
      <c r="V23" s="64">
        <f t="shared" si="9"/>
        <v>1.9</v>
      </c>
      <c r="W23" s="142">
        <f t="shared" si="9"/>
        <v>0.01</v>
      </c>
      <c r="X23" s="142">
        <f t="shared" si="9"/>
        <v>0.03</v>
      </c>
      <c r="Y23" s="142">
        <f t="shared" si="9"/>
        <v>0.04</v>
      </c>
      <c r="Z23" s="142">
        <f t="shared" si="9"/>
        <v>0.05</v>
      </c>
    </row>
    <row r="24" spans="2:35" s="22" customFormat="1" ht="15.75" customHeight="1">
      <c r="B24" s="68" t="s">
        <v>63</v>
      </c>
      <c r="C24" s="55" t="str">
        <f>C$8</f>
        <v>４歳以上児</v>
      </c>
      <c r="D24" s="30">
        <v>4</v>
      </c>
      <c r="E24" s="34" t="str">
        <f>E$8</f>
        <v>A</v>
      </c>
      <c r="F24" s="69" t="str">
        <f t="shared" si="0"/>
        <v>4A</v>
      </c>
      <c r="G24" s="70">
        <v>880</v>
      </c>
      <c r="H24" s="71">
        <v>2.7</v>
      </c>
      <c r="I24" s="70">
        <v>710</v>
      </c>
      <c r="J24" s="71">
        <v>2.6</v>
      </c>
      <c r="K24" s="33">
        <f t="shared" ref="K24:P24" si="12">K$12</f>
        <v>0</v>
      </c>
      <c r="L24" s="72">
        <f t="shared" si="12"/>
        <v>0</v>
      </c>
      <c r="M24" s="33">
        <f t="shared" si="12"/>
        <v>30</v>
      </c>
      <c r="N24" s="72">
        <f t="shared" si="12"/>
        <v>3.7</v>
      </c>
      <c r="O24" s="33">
        <f t="shared" si="12"/>
        <v>0</v>
      </c>
      <c r="P24" s="72">
        <f t="shared" si="12"/>
        <v>0</v>
      </c>
      <c r="Q24" s="36">
        <v>150</v>
      </c>
      <c r="R24" s="56">
        <v>5.7</v>
      </c>
      <c r="S24" s="36">
        <v>150</v>
      </c>
      <c r="T24" s="56">
        <v>2.7</v>
      </c>
      <c r="U24" s="36">
        <v>160</v>
      </c>
      <c r="V24" s="56">
        <v>2</v>
      </c>
      <c r="W24" s="143">
        <v>0.01</v>
      </c>
      <c r="X24" s="143">
        <v>0.03</v>
      </c>
      <c r="Y24" s="143">
        <v>0.04</v>
      </c>
      <c r="Z24" s="143">
        <v>0.05</v>
      </c>
    </row>
    <row r="25" spans="2:35" s="22" customFormat="1" ht="15.75" customHeight="1">
      <c r="B25" s="28"/>
      <c r="C25" s="58" t="str">
        <f>C$9</f>
        <v>３歳児</v>
      </c>
      <c r="D25" s="38">
        <f>D24</f>
        <v>4</v>
      </c>
      <c r="E25" s="42" t="str">
        <f>E$9</f>
        <v>B</v>
      </c>
      <c r="F25" s="40" t="str">
        <f t="shared" si="0"/>
        <v>4B</v>
      </c>
      <c r="G25" s="43">
        <v>960</v>
      </c>
      <c r="H25" s="44">
        <v>2.7</v>
      </c>
      <c r="I25" s="43">
        <v>790</v>
      </c>
      <c r="J25" s="44">
        <v>2.6</v>
      </c>
      <c r="K25" s="41">
        <f t="shared" ref="K25:P25" si="13">K$13</f>
        <v>80</v>
      </c>
      <c r="L25" s="60">
        <f t="shared" si="13"/>
        <v>2.8</v>
      </c>
      <c r="M25" s="41">
        <f t="shared" si="13"/>
        <v>0</v>
      </c>
      <c r="N25" s="60">
        <f t="shared" si="13"/>
        <v>0</v>
      </c>
      <c r="O25" s="41">
        <f t="shared" si="13"/>
        <v>0</v>
      </c>
      <c r="P25" s="60">
        <f t="shared" si="13"/>
        <v>0</v>
      </c>
      <c r="Q25" s="41">
        <f>Q24</f>
        <v>150</v>
      </c>
      <c r="R25" s="60">
        <f>R24</f>
        <v>5.7</v>
      </c>
      <c r="S25" s="41">
        <f t="shared" ref="S25:Z27" si="14">S$24</f>
        <v>150</v>
      </c>
      <c r="T25" s="60">
        <f t="shared" si="14"/>
        <v>2.7</v>
      </c>
      <c r="U25" s="41">
        <f t="shared" si="14"/>
        <v>160</v>
      </c>
      <c r="V25" s="60">
        <f t="shared" si="14"/>
        <v>2</v>
      </c>
      <c r="W25" s="142">
        <f t="shared" si="14"/>
        <v>0.01</v>
      </c>
      <c r="X25" s="142">
        <f t="shared" si="14"/>
        <v>0.03</v>
      </c>
      <c r="Y25" s="142">
        <f t="shared" si="14"/>
        <v>0.04</v>
      </c>
      <c r="Z25" s="142">
        <f t="shared" si="14"/>
        <v>0.05</v>
      </c>
    </row>
    <row r="26" spans="2:35" s="22" customFormat="1" ht="15.75" customHeight="1">
      <c r="B26" s="28"/>
      <c r="C26" s="58" t="str">
        <f>C$10</f>
        <v>１、２歳児</v>
      </c>
      <c r="D26" s="38">
        <f>D24</f>
        <v>4</v>
      </c>
      <c r="E26" s="42" t="str">
        <f>E$10</f>
        <v>C</v>
      </c>
      <c r="F26" s="40" t="str">
        <f t="shared" si="0"/>
        <v>4C</v>
      </c>
      <c r="G26" s="43">
        <v>1570</v>
      </c>
      <c r="H26" s="44">
        <v>2.7</v>
      </c>
      <c r="I26" s="43">
        <v>1400</v>
      </c>
      <c r="J26" s="44">
        <v>2.7</v>
      </c>
      <c r="K26" s="41">
        <f t="shared" ref="K26:P26" si="15">K$14</f>
        <v>0</v>
      </c>
      <c r="L26" s="60">
        <f t="shared" si="15"/>
        <v>0</v>
      </c>
      <c r="M26" s="41">
        <f t="shared" si="15"/>
        <v>0</v>
      </c>
      <c r="N26" s="60">
        <f t="shared" si="15"/>
        <v>0</v>
      </c>
      <c r="O26" s="41">
        <f t="shared" si="15"/>
        <v>170</v>
      </c>
      <c r="P26" s="60">
        <f t="shared" si="15"/>
        <v>2.6</v>
      </c>
      <c r="Q26" s="41">
        <f>Q24</f>
        <v>150</v>
      </c>
      <c r="R26" s="60">
        <f>R24</f>
        <v>5.7</v>
      </c>
      <c r="S26" s="41">
        <f t="shared" si="14"/>
        <v>150</v>
      </c>
      <c r="T26" s="60">
        <f t="shared" si="14"/>
        <v>2.7</v>
      </c>
      <c r="U26" s="41">
        <f t="shared" si="14"/>
        <v>160</v>
      </c>
      <c r="V26" s="60">
        <f t="shared" si="14"/>
        <v>2</v>
      </c>
      <c r="W26" s="142">
        <f t="shared" si="14"/>
        <v>0.01</v>
      </c>
      <c r="X26" s="142">
        <f t="shared" si="14"/>
        <v>0.03</v>
      </c>
      <c r="Y26" s="142">
        <f t="shared" si="14"/>
        <v>0.04</v>
      </c>
      <c r="Z26" s="142">
        <f t="shared" si="14"/>
        <v>0.05</v>
      </c>
    </row>
    <row r="27" spans="2:35" s="22" customFormat="1" ht="15.75" customHeight="1">
      <c r="B27" s="73"/>
      <c r="C27" s="62" t="str">
        <f>C$11</f>
        <v>乳児</v>
      </c>
      <c r="D27" s="50">
        <f>D24</f>
        <v>4</v>
      </c>
      <c r="E27" s="54" t="str">
        <f>E$11</f>
        <v>D</v>
      </c>
      <c r="F27" s="52" t="str">
        <f t="shared" si="0"/>
        <v>4D</v>
      </c>
      <c r="G27" s="46">
        <v>2460</v>
      </c>
      <c r="H27" s="47">
        <v>2.7</v>
      </c>
      <c r="I27" s="46">
        <v>2290</v>
      </c>
      <c r="J27" s="47">
        <v>2.7</v>
      </c>
      <c r="K27" s="53">
        <f t="shared" ref="K27:P27" si="16">K$15</f>
        <v>0</v>
      </c>
      <c r="L27" s="64">
        <f t="shared" si="16"/>
        <v>0</v>
      </c>
      <c r="M27" s="53">
        <f t="shared" si="16"/>
        <v>0</v>
      </c>
      <c r="N27" s="64">
        <f t="shared" si="16"/>
        <v>0</v>
      </c>
      <c r="O27" s="53">
        <f t="shared" si="16"/>
        <v>0</v>
      </c>
      <c r="P27" s="64">
        <f t="shared" si="16"/>
        <v>0</v>
      </c>
      <c r="Q27" s="53">
        <f>Q24</f>
        <v>150</v>
      </c>
      <c r="R27" s="64">
        <f>R24</f>
        <v>5.7</v>
      </c>
      <c r="S27" s="53">
        <f t="shared" si="14"/>
        <v>150</v>
      </c>
      <c r="T27" s="64">
        <f t="shared" si="14"/>
        <v>2.7</v>
      </c>
      <c r="U27" s="53">
        <f t="shared" si="14"/>
        <v>160</v>
      </c>
      <c r="V27" s="64">
        <f t="shared" si="14"/>
        <v>2</v>
      </c>
      <c r="W27" s="142">
        <f t="shared" si="14"/>
        <v>0.01</v>
      </c>
      <c r="X27" s="142">
        <f t="shared" si="14"/>
        <v>0.03</v>
      </c>
      <c r="Y27" s="142">
        <f t="shared" si="14"/>
        <v>0.04</v>
      </c>
      <c r="Z27" s="142">
        <f t="shared" si="14"/>
        <v>0.05</v>
      </c>
    </row>
    <row r="28" spans="2:35" s="22" customFormat="1" ht="15.75" customHeight="1">
      <c r="B28" s="68" t="s">
        <v>64</v>
      </c>
      <c r="C28" s="55" t="str">
        <f>C$8</f>
        <v>４歳以上児</v>
      </c>
      <c r="D28" s="30">
        <v>5</v>
      </c>
      <c r="E28" s="34" t="str">
        <f>E$8</f>
        <v>A</v>
      </c>
      <c r="F28" s="69" t="str">
        <f t="shared" si="0"/>
        <v>5A</v>
      </c>
      <c r="G28" s="70">
        <v>810</v>
      </c>
      <c r="H28" s="71">
        <v>2.7</v>
      </c>
      <c r="I28" s="70">
        <v>660</v>
      </c>
      <c r="J28" s="71">
        <v>2.6</v>
      </c>
      <c r="K28" s="33">
        <f t="shared" ref="K28:P28" si="17">K$12</f>
        <v>0</v>
      </c>
      <c r="L28" s="72">
        <f t="shared" si="17"/>
        <v>0</v>
      </c>
      <c r="M28" s="33">
        <f t="shared" si="17"/>
        <v>30</v>
      </c>
      <c r="N28" s="72">
        <f t="shared" si="17"/>
        <v>3.7</v>
      </c>
      <c r="O28" s="33">
        <f t="shared" si="17"/>
        <v>0</v>
      </c>
      <c r="P28" s="72">
        <f t="shared" si="17"/>
        <v>0</v>
      </c>
      <c r="Q28" s="36">
        <v>130</v>
      </c>
      <c r="R28" s="56">
        <v>5.7</v>
      </c>
      <c r="S28" s="36">
        <v>130</v>
      </c>
      <c r="T28" s="56">
        <v>2.8</v>
      </c>
      <c r="U28" s="36">
        <v>140</v>
      </c>
      <c r="V28" s="56">
        <v>2</v>
      </c>
      <c r="W28" s="143">
        <v>0.01</v>
      </c>
      <c r="X28" s="143">
        <v>0.03</v>
      </c>
      <c r="Y28" s="143">
        <v>0.04</v>
      </c>
      <c r="Z28" s="143">
        <v>0.05</v>
      </c>
    </row>
    <row r="29" spans="2:35" s="22" customFormat="1" ht="15.75" customHeight="1">
      <c r="B29" s="28"/>
      <c r="C29" s="58" t="str">
        <f>C$9</f>
        <v>３歳児</v>
      </c>
      <c r="D29" s="38">
        <f>D28</f>
        <v>5</v>
      </c>
      <c r="E29" s="42" t="str">
        <f>E$9</f>
        <v>B</v>
      </c>
      <c r="F29" s="40" t="str">
        <f t="shared" si="0"/>
        <v>5B</v>
      </c>
      <c r="G29" s="43">
        <v>890</v>
      </c>
      <c r="H29" s="44">
        <v>2.7</v>
      </c>
      <c r="I29" s="43">
        <v>740</v>
      </c>
      <c r="J29" s="44">
        <v>2.6</v>
      </c>
      <c r="K29" s="41">
        <f t="shared" ref="K29:P29" si="18">K$13</f>
        <v>80</v>
      </c>
      <c r="L29" s="60">
        <f t="shared" si="18"/>
        <v>2.8</v>
      </c>
      <c r="M29" s="41">
        <f t="shared" si="18"/>
        <v>0</v>
      </c>
      <c r="N29" s="60">
        <f t="shared" si="18"/>
        <v>0</v>
      </c>
      <c r="O29" s="41">
        <f t="shared" si="18"/>
        <v>0</v>
      </c>
      <c r="P29" s="60">
        <f t="shared" si="18"/>
        <v>0</v>
      </c>
      <c r="Q29" s="41">
        <f>Q28</f>
        <v>130</v>
      </c>
      <c r="R29" s="60">
        <f>R28</f>
        <v>5.7</v>
      </c>
      <c r="S29" s="41">
        <f t="shared" ref="S29:Z31" si="19">S$28</f>
        <v>130</v>
      </c>
      <c r="T29" s="60">
        <f t="shared" si="19"/>
        <v>2.8</v>
      </c>
      <c r="U29" s="41">
        <f t="shared" si="19"/>
        <v>140</v>
      </c>
      <c r="V29" s="60">
        <f t="shared" si="19"/>
        <v>2</v>
      </c>
      <c r="W29" s="142">
        <f t="shared" si="19"/>
        <v>0.01</v>
      </c>
      <c r="X29" s="142">
        <f t="shared" si="19"/>
        <v>0.03</v>
      </c>
      <c r="Y29" s="142">
        <f t="shared" si="19"/>
        <v>0.04</v>
      </c>
      <c r="Z29" s="142">
        <f t="shared" si="19"/>
        <v>0.05</v>
      </c>
    </row>
    <row r="30" spans="2:35" s="22" customFormat="1" ht="15.75" customHeight="1">
      <c r="B30" s="28"/>
      <c r="C30" s="58" t="str">
        <f>C$10</f>
        <v>１、２歳児</v>
      </c>
      <c r="D30" s="38">
        <f>D28</f>
        <v>5</v>
      </c>
      <c r="E30" s="42" t="str">
        <f>E$10</f>
        <v>C</v>
      </c>
      <c r="F30" s="40" t="str">
        <f t="shared" si="0"/>
        <v>5C</v>
      </c>
      <c r="G30" s="43">
        <v>1500</v>
      </c>
      <c r="H30" s="44">
        <v>2.7</v>
      </c>
      <c r="I30" s="43">
        <v>1350</v>
      </c>
      <c r="J30" s="44">
        <v>2.6</v>
      </c>
      <c r="K30" s="41">
        <f t="shared" ref="K30:P30" si="20">K$14</f>
        <v>0</v>
      </c>
      <c r="L30" s="60">
        <f t="shared" si="20"/>
        <v>0</v>
      </c>
      <c r="M30" s="41">
        <f t="shared" si="20"/>
        <v>0</v>
      </c>
      <c r="N30" s="60">
        <f t="shared" si="20"/>
        <v>0</v>
      </c>
      <c r="O30" s="41">
        <f t="shared" si="20"/>
        <v>170</v>
      </c>
      <c r="P30" s="60">
        <f t="shared" si="20"/>
        <v>2.6</v>
      </c>
      <c r="Q30" s="41">
        <f>Q28</f>
        <v>130</v>
      </c>
      <c r="R30" s="60">
        <f>R28</f>
        <v>5.7</v>
      </c>
      <c r="S30" s="41">
        <f t="shared" si="19"/>
        <v>130</v>
      </c>
      <c r="T30" s="60">
        <f t="shared" si="19"/>
        <v>2.8</v>
      </c>
      <c r="U30" s="41">
        <f t="shared" si="19"/>
        <v>140</v>
      </c>
      <c r="V30" s="60">
        <f t="shared" si="19"/>
        <v>2</v>
      </c>
      <c r="W30" s="142">
        <f t="shared" si="19"/>
        <v>0.01</v>
      </c>
      <c r="X30" s="142">
        <f t="shared" si="19"/>
        <v>0.03</v>
      </c>
      <c r="Y30" s="142">
        <f t="shared" si="19"/>
        <v>0.04</v>
      </c>
      <c r="Z30" s="142">
        <f t="shared" si="19"/>
        <v>0.05</v>
      </c>
    </row>
    <row r="31" spans="2:35" s="22" customFormat="1" ht="15.75" customHeight="1">
      <c r="B31" s="73"/>
      <c r="C31" s="62" t="str">
        <f>C$11</f>
        <v>乳児</v>
      </c>
      <c r="D31" s="50">
        <f>D28</f>
        <v>5</v>
      </c>
      <c r="E31" s="54" t="str">
        <f>E$11</f>
        <v>D</v>
      </c>
      <c r="F31" s="52" t="str">
        <f t="shared" si="0"/>
        <v>5D</v>
      </c>
      <c r="G31" s="46">
        <v>2390</v>
      </c>
      <c r="H31" s="47">
        <v>2.7</v>
      </c>
      <c r="I31" s="46">
        <v>2240</v>
      </c>
      <c r="J31" s="47">
        <v>2.7</v>
      </c>
      <c r="K31" s="53">
        <f t="shared" ref="K31:P31" si="21">K$15</f>
        <v>0</v>
      </c>
      <c r="L31" s="64">
        <f t="shared" si="21"/>
        <v>0</v>
      </c>
      <c r="M31" s="53">
        <f t="shared" si="21"/>
        <v>0</v>
      </c>
      <c r="N31" s="64">
        <f t="shared" si="21"/>
        <v>0</v>
      </c>
      <c r="O31" s="53">
        <f t="shared" si="21"/>
        <v>0</v>
      </c>
      <c r="P31" s="64">
        <f t="shared" si="21"/>
        <v>0</v>
      </c>
      <c r="Q31" s="53">
        <f>Q28</f>
        <v>130</v>
      </c>
      <c r="R31" s="64">
        <f>R28</f>
        <v>5.7</v>
      </c>
      <c r="S31" s="53">
        <f t="shared" si="19"/>
        <v>130</v>
      </c>
      <c r="T31" s="64">
        <f t="shared" si="19"/>
        <v>2.8</v>
      </c>
      <c r="U31" s="53">
        <f t="shared" si="19"/>
        <v>140</v>
      </c>
      <c r="V31" s="64">
        <f t="shared" si="19"/>
        <v>2</v>
      </c>
      <c r="W31" s="142">
        <f t="shared" si="19"/>
        <v>0.01</v>
      </c>
      <c r="X31" s="142">
        <f t="shared" si="19"/>
        <v>0.03</v>
      </c>
      <c r="Y31" s="142">
        <f t="shared" si="19"/>
        <v>0.04</v>
      </c>
      <c r="Z31" s="142">
        <f t="shared" si="19"/>
        <v>0.05</v>
      </c>
    </row>
    <row r="32" spans="2:35" s="22" customFormat="1" ht="15.75" customHeight="1">
      <c r="B32" s="68" t="s">
        <v>65</v>
      </c>
      <c r="C32" s="55" t="str">
        <f>C$8</f>
        <v>４歳以上児</v>
      </c>
      <c r="D32" s="30">
        <v>6</v>
      </c>
      <c r="E32" s="34" t="str">
        <f>E$8</f>
        <v>A</v>
      </c>
      <c r="F32" s="69" t="str">
        <f t="shared" si="0"/>
        <v>6A</v>
      </c>
      <c r="G32" s="70">
        <v>820</v>
      </c>
      <c r="H32" s="71">
        <v>2.7</v>
      </c>
      <c r="I32" s="70">
        <v>680</v>
      </c>
      <c r="J32" s="71">
        <v>2.7</v>
      </c>
      <c r="K32" s="33">
        <f t="shared" ref="K32:P32" si="22">K$12</f>
        <v>0</v>
      </c>
      <c r="L32" s="72">
        <f t="shared" si="22"/>
        <v>0</v>
      </c>
      <c r="M32" s="33">
        <f t="shared" si="22"/>
        <v>30</v>
      </c>
      <c r="N32" s="72">
        <f t="shared" si="22"/>
        <v>3.7</v>
      </c>
      <c r="O32" s="33">
        <f t="shared" si="22"/>
        <v>0</v>
      </c>
      <c r="P32" s="72">
        <f t="shared" si="22"/>
        <v>0</v>
      </c>
      <c r="Q32" s="36">
        <v>110</v>
      </c>
      <c r="R32" s="56">
        <v>6</v>
      </c>
      <c r="S32" s="36">
        <v>110</v>
      </c>
      <c r="T32" s="56">
        <v>2.9</v>
      </c>
      <c r="U32" s="36">
        <v>120</v>
      </c>
      <c r="V32" s="56">
        <v>2</v>
      </c>
      <c r="W32" s="143">
        <v>0.01</v>
      </c>
      <c r="X32" s="143">
        <v>0.03</v>
      </c>
      <c r="Y32" s="143">
        <v>0.04</v>
      </c>
      <c r="Z32" s="143">
        <v>0.06</v>
      </c>
    </row>
    <row r="33" spans="2:26" s="22" customFormat="1" ht="15.75" customHeight="1">
      <c r="B33" s="28"/>
      <c r="C33" s="58" t="str">
        <f>C$9</f>
        <v>３歳児</v>
      </c>
      <c r="D33" s="38">
        <f>D32</f>
        <v>6</v>
      </c>
      <c r="E33" s="42" t="str">
        <f>E$9</f>
        <v>B</v>
      </c>
      <c r="F33" s="40" t="str">
        <f t="shared" si="0"/>
        <v>6B</v>
      </c>
      <c r="G33" s="43">
        <v>900</v>
      </c>
      <c r="H33" s="44">
        <v>2.7</v>
      </c>
      <c r="I33" s="43">
        <v>760</v>
      </c>
      <c r="J33" s="44">
        <v>2.7</v>
      </c>
      <c r="K33" s="41">
        <f t="shared" ref="K33:P33" si="23">K$13</f>
        <v>80</v>
      </c>
      <c r="L33" s="60">
        <f t="shared" si="23"/>
        <v>2.8</v>
      </c>
      <c r="M33" s="41">
        <f t="shared" si="23"/>
        <v>0</v>
      </c>
      <c r="N33" s="60">
        <f t="shared" si="23"/>
        <v>0</v>
      </c>
      <c r="O33" s="41">
        <f t="shared" si="23"/>
        <v>0</v>
      </c>
      <c r="P33" s="60">
        <f t="shared" si="23"/>
        <v>0</v>
      </c>
      <c r="Q33" s="41">
        <f>Q32</f>
        <v>110</v>
      </c>
      <c r="R33" s="60">
        <f>R32</f>
        <v>6</v>
      </c>
      <c r="S33" s="41">
        <f t="shared" ref="S33:Z35" si="24">S$32</f>
        <v>110</v>
      </c>
      <c r="T33" s="60">
        <f t="shared" si="24"/>
        <v>2.9</v>
      </c>
      <c r="U33" s="41">
        <f t="shared" si="24"/>
        <v>120</v>
      </c>
      <c r="V33" s="60">
        <f t="shared" si="24"/>
        <v>2</v>
      </c>
      <c r="W33" s="142">
        <f t="shared" si="24"/>
        <v>0.01</v>
      </c>
      <c r="X33" s="142">
        <f t="shared" si="24"/>
        <v>0.03</v>
      </c>
      <c r="Y33" s="142">
        <f t="shared" si="24"/>
        <v>0.04</v>
      </c>
      <c r="Z33" s="142">
        <f t="shared" si="24"/>
        <v>0.06</v>
      </c>
    </row>
    <row r="34" spans="2:26" s="22" customFormat="1" ht="15.75" customHeight="1">
      <c r="B34" s="28"/>
      <c r="C34" s="58" t="str">
        <f>C$10</f>
        <v>１、２歳児</v>
      </c>
      <c r="D34" s="38">
        <f>D32</f>
        <v>6</v>
      </c>
      <c r="E34" s="42" t="str">
        <f>E$10</f>
        <v>C</v>
      </c>
      <c r="F34" s="40" t="str">
        <f t="shared" si="0"/>
        <v>6C</v>
      </c>
      <c r="G34" s="43">
        <v>1510</v>
      </c>
      <c r="H34" s="44">
        <v>2.7</v>
      </c>
      <c r="I34" s="43">
        <v>1380</v>
      </c>
      <c r="J34" s="44">
        <v>2.7</v>
      </c>
      <c r="K34" s="41">
        <f t="shared" ref="K34:P34" si="25">K$14</f>
        <v>0</v>
      </c>
      <c r="L34" s="60">
        <f t="shared" si="25"/>
        <v>0</v>
      </c>
      <c r="M34" s="41">
        <f t="shared" si="25"/>
        <v>0</v>
      </c>
      <c r="N34" s="60">
        <f t="shared" si="25"/>
        <v>0</v>
      </c>
      <c r="O34" s="41">
        <f t="shared" si="25"/>
        <v>170</v>
      </c>
      <c r="P34" s="60">
        <f t="shared" si="25"/>
        <v>2.6</v>
      </c>
      <c r="Q34" s="41">
        <f>Q32</f>
        <v>110</v>
      </c>
      <c r="R34" s="60">
        <f>R32</f>
        <v>6</v>
      </c>
      <c r="S34" s="41">
        <f t="shared" si="24"/>
        <v>110</v>
      </c>
      <c r="T34" s="60">
        <f t="shared" si="24"/>
        <v>2.9</v>
      </c>
      <c r="U34" s="41">
        <f t="shared" si="24"/>
        <v>120</v>
      </c>
      <c r="V34" s="60">
        <f t="shared" si="24"/>
        <v>2</v>
      </c>
      <c r="W34" s="142">
        <f t="shared" si="24"/>
        <v>0.01</v>
      </c>
      <c r="X34" s="142">
        <f t="shared" si="24"/>
        <v>0.03</v>
      </c>
      <c r="Y34" s="142">
        <f t="shared" si="24"/>
        <v>0.04</v>
      </c>
      <c r="Z34" s="142">
        <f t="shared" si="24"/>
        <v>0.06</v>
      </c>
    </row>
    <row r="35" spans="2:26" s="22" customFormat="1" ht="15.75" customHeight="1">
      <c r="B35" s="73"/>
      <c r="C35" s="62" t="str">
        <f>C$11</f>
        <v>乳児</v>
      </c>
      <c r="D35" s="50">
        <f>D32</f>
        <v>6</v>
      </c>
      <c r="E35" s="54" t="str">
        <f>E$11</f>
        <v>D</v>
      </c>
      <c r="F35" s="52" t="str">
        <f t="shared" si="0"/>
        <v>6D</v>
      </c>
      <c r="G35" s="46">
        <v>2400</v>
      </c>
      <c r="H35" s="47">
        <v>2.7</v>
      </c>
      <c r="I35" s="46">
        <v>2270</v>
      </c>
      <c r="J35" s="47">
        <v>2.7</v>
      </c>
      <c r="K35" s="53">
        <f t="shared" ref="K35:P35" si="26">K$15</f>
        <v>0</v>
      </c>
      <c r="L35" s="64">
        <f t="shared" si="26"/>
        <v>0</v>
      </c>
      <c r="M35" s="53">
        <f t="shared" si="26"/>
        <v>0</v>
      </c>
      <c r="N35" s="64">
        <f t="shared" si="26"/>
        <v>0</v>
      </c>
      <c r="O35" s="53">
        <f t="shared" si="26"/>
        <v>0</v>
      </c>
      <c r="P35" s="64">
        <f t="shared" si="26"/>
        <v>0</v>
      </c>
      <c r="Q35" s="53">
        <f>Q32</f>
        <v>110</v>
      </c>
      <c r="R35" s="64">
        <f>R32</f>
        <v>6</v>
      </c>
      <c r="S35" s="53">
        <f t="shared" si="24"/>
        <v>110</v>
      </c>
      <c r="T35" s="64">
        <f t="shared" si="24"/>
        <v>2.9</v>
      </c>
      <c r="U35" s="53">
        <f t="shared" si="24"/>
        <v>120</v>
      </c>
      <c r="V35" s="64">
        <f t="shared" si="24"/>
        <v>2</v>
      </c>
      <c r="W35" s="142">
        <f t="shared" si="24"/>
        <v>0.01</v>
      </c>
      <c r="X35" s="142">
        <f t="shared" si="24"/>
        <v>0.03</v>
      </c>
      <c r="Y35" s="142">
        <f t="shared" si="24"/>
        <v>0.04</v>
      </c>
      <c r="Z35" s="142">
        <f t="shared" si="24"/>
        <v>0.06</v>
      </c>
    </row>
    <row r="36" spans="2:26" s="22" customFormat="1" ht="15.75" customHeight="1">
      <c r="B36" s="68" t="s">
        <v>66</v>
      </c>
      <c r="C36" s="55" t="str">
        <f>C$8</f>
        <v>４歳以上児</v>
      </c>
      <c r="D36" s="30">
        <v>7</v>
      </c>
      <c r="E36" s="34" t="str">
        <f>E$8</f>
        <v>A</v>
      </c>
      <c r="F36" s="69" t="str">
        <f t="shared" si="0"/>
        <v>7A</v>
      </c>
      <c r="G36" s="70">
        <v>740</v>
      </c>
      <c r="H36" s="71">
        <v>2.8</v>
      </c>
      <c r="I36" s="70">
        <v>630</v>
      </c>
      <c r="J36" s="71">
        <v>2.7</v>
      </c>
      <c r="K36" s="33">
        <f t="shared" ref="K36:P36" si="27">K$12</f>
        <v>0</v>
      </c>
      <c r="L36" s="72">
        <f t="shared" si="27"/>
        <v>0</v>
      </c>
      <c r="M36" s="33">
        <f t="shared" si="27"/>
        <v>30</v>
      </c>
      <c r="N36" s="72">
        <f t="shared" si="27"/>
        <v>3.7</v>
      </c>
      <c r="O36" s="33">
        <f t="shared" si="27"/>
        <v>0</v>
      </c>
      <c r="P36" s="72">
        <f t="shared" si="27"/>
        <v>0</v>
      </c>
      <c r="Q36" s="36">
        <v>100</v>
      </c>
      <c r="R36" s="56">
        <v>6</v>
      </c>
      <c r="S36" s="36">
        <v>100</v>
      </c>
      <c r="T36" s="56">
        <v>2.9</v>
      </c>
      <c r="U36" s="36">
        <v>110</v>
      </c>
      <c r="V36" s="56">
        <v>2</v>
      </c>
      <c r="W36" s="143">
        <v>0.01</v>
      </c>
      <c r="X36" s="143">
        <v>0.03</v>
      </c>
      <c r="Y36" s="143">
        <v>0.04</v>
      </c>
      <c r="Z36" s="143">
        <v>0.06</v>
      </c>
    </row>
    <row r="37" spans="2:26" s="22" customFormat="1" ht="15.75" customHeight="1">
      <c r="B37" s="28"/>
      <c r="C37" s="58" t="str">
        <f>C$9</f>
        <v>３歳児</v>
      </c>
      <c r="D37" s="38">
        <f>D36</f>
        <v>7</v>
      </c>
      <c r="E37" s="42" t="str">
        <f>E$9</f>
        <v>B</v>
      </c>
      <c r="F37" s="40" t="str">
        <f t="shared" si="0"/>
        <v>7B</v>
      </c>
      <c r="G37" s="43">
        <v>820</v>
      </c>
      <c r="H37" s="44">
        <v>2.8</v>
      </c>
      <c r="I37" s="43">
        <v>710</v>
      </c>
      <c r="J37" s="44">
        <v>2.7</v>
      </c>
      <c r="K37" s="41">
        <f t="shared" ref="K37:P37" si="28">K$13</f>
        <v>80</v>
      </c>
      <c r="L37" s="60">
        <f t="shared" si="28"/>
        <v>2.8</v>
      </c>
      <c r="M37" s="41">
        <f t="shared" si="28"/>
        <v>0</v>
      </c>
      <c r="N37" s="60">
        <f t="shared" si="28"/>
        <v>0</v>
      </c>
      <c r="O37" s="41">
        <f t="shared" si="28"/>
        <v>0</v>
      </c>
      <c r="P37" s="60">
        <f t="shared" si="28"/>
        <v>0</v>
      </c>
      <c r="Q37" s="41">
        <f>Q36</f>
        <v>100</v>
      </c>
      <c r="R37" s="60">
        <f>R36</f>
        <v>6</v>
      </c>
      <c r="S37" s="41">
        <f t="shared" ref="S37:Z39" si="29">S$36</f>
        <v>100</v>
      </c>
      <c r="T37" s="60">
        <f t="shared" si="29"/>
        <v>2.9</v>
      </c>
      <c r="U37" s="41">
        <f t="shared" si="29"/>
        <v>110</v>
      </c>
      <c r="V37" s="60">
        <f t="shared" si="29"/>
        <v>2</v>
      </c>
      <c r="W37" s="142">
        <f t="shared" si="29"/>
        <v>0.01</v>
      </c>
      <c r="X37" s="142">
        <f t="shared" si="29"/>
        <v>0.03</v>
      </c>
      <c r="Y37" s="142">
        <f t="shared" si="29"/>
        <v>0.04</v>
      </c>
      <c r="Z37" s="142">
        <f t="shared" si="29"/>
        <v>0.06</v>
      </c>
    </row>
    <row r="38" spans="2:26" s="22" customFormat="1" ht="15.75" customHeight="1">
      <c r="B38" s="28"/>
      <c r="C38" s="58" t="str">
        <f>C$10</f>
        <v>１、２歳児</v>
      </c>
      <c r="D38" s="38">
        <f>D36</f>
        <v>7</v>
      </c>
      <c r="E38" s="42" t="str">
        <f>E$10</f>
        <v>C</v>
      </c>
      <c r="F38" s="40" t="str">
        <f t="shared" si="0"/>
        <v>7C</v>
      </c>
      <c r="G38" s="43">
        <v>1440</v>
      </c>
      <c r="H38" s="44">
        <v>2.7</v>
      </c>
      <c r="I38" s="43">
        <v>1320</v>
      </c>
      <c r="J38" s="44">
        <v>2.7</v>
      </c>
      <c r="K38" s="41">
        <f t="shared" ref="K38:P38" si="30">K$14</f>
        <v>0</v>
      </c>
      <c r="L38" s="60">
        <f t="shared" si="30"/>
        <v>0</v>
      </c>
      <c r="M38" s="41">
        <f t="shared" si="30"/>
        <v>0</v>
      </c>
      <c r="N38" s="60">
        <f t="shared" si="30"/>
        <v>0</v>
      </c>
      <c r="O38" s="41">
        <f t="shared" si="30"/>
        <v>170</v>
      </c>
      <c r="P38" s="60">
        <f t="shared" si="30"/>
        <v>2.6</v>
      </c>
      <c r="Q38" s="41">
        <f>Q36</f>
        <v>100</v>
      </c>
      <c r="R38" s="60">
        <f>R36</f>
        <v>6</v>
      </c>
      <c r="S38" s="41">
        <f t="shared" si="29"/>
        <v>100</v>
      </c>
      <c r="T38" s="60">
        <f t="shared" si="29"/>
        <v>2.9</v>
      </c>
      <c r="U38" s="41">
        <f t="shared" si="29"/>
        <v>110</v>
      </c>
      <c r="V38" s="60">
        <f t="shared" si="29"/>
        <v>2</v>
      </c>
      <c r="W38" s="142">
        <f t="shared" si="29"/>
        <v>0.01</v>
      </c>
      <c r="X38" s="142">
        <f t="shared" si="29"/>
        <v>0.03</v>
      </c>
      <c r="Y38" s="142">
        <f t="shared" si="29"/>
        <v>0.04</v>
      </c>
      <c r="Z38" s="142">
        <f t="shared" si="29"/>
        <v>0.06</v>
      </c>
    </row>
    <row r="39" spans="2:26" s="22" customFormat="1" ht="15.75" customHeight="1">
      <c r="B39" s="73"/>
      <c r="C39" s="62" t="str">
        <f>C$11</f>
        <v>乳児</v>
      </c>
      <c r="D39" s="50">
        <f>D36</f>
        <v>7</v>
      </c>
      <c r="E39" s="54" t="str">
        <f>E$11</f>
        <v>D</v>
      </c>
      <c r="F39" s="52" t="str">
        <f t="shared" si="0"/>
        <v>7D</v>
      </c>
      <c r="G39" s="46">
        <v>2330</v>
      </c>
      <c r="H39" s="47">
        <v>2.7</v>
      </c>
      <c r="I39" s="46">
        <v>2210</v>
      </c>
      <c r="J39" s="47">
        <v>2.7</v>
      </c>
      <c r="K39" s="53">
        <f t="shared" ref="K39:P39" si="31">K$15</f>
        <v>0</v>
      </c>
      <c r="L39" s="64">
        <f t="shared" si="31"/>
        <v>0</v>
      </c>
      <c r="M39" s="53">
        <f t="shared" si="31"/>
        <v>0</v>
      </c>
      <c r="N39" s="64">
        <f t="shared" si="31"/>
        <v>0</v>
      </c>
      <c r="O39" s="53">
        <f t="shared" si="31"/>
        <v>0</v>
      </c>
      <c r="P39" s="64">
        <f t="shared" si="31"/>
        <v>0</v>
      </c>
      <c r="Q39" s="53">
        <f>Q36</f>
        <v>100</v>
      </c>
      <c r="R39" s="64">
        <f>R36</f>
        <v>6</v>
      </c>
      <c r="S39" s="53">
        <f t="shared" si="29"/>
        <v>100</v>
      </c>
      <c r="T39" s="64">
        <f t="shared" si="29"/>
        <v>2.9</v>
      </c>
      <c r="U39" s="53">
        <f t="shared" si="29"/>
        <v>110</v>
      </c>
      <c r="V39" s="64">
        <f t="shared" si="29"/>
        <v>2</v>
      </c>
      <c r="W39" s="142">
        <f t="shared" si="29"/>
        <v>0.01</v>
      </c>
      <c r="X39" s="142">
        <f t="shared" si="29"/>
        <v>0.03</v>
      </c>
      <c r="Y39" s="142">
        <f t="shared" si="29"/>
        <v>0.04</v>
      </c>
      <c r="Z39" s="142">
        <f t="shared" si="29"/>
        <v>0.06</v>
      </c>
    </row>
    <row r="40" spans="2:26" s="22" customFormat="1" ht="15.75" customHeight="1">
      <c r="B40" s="68" t="s">
        <v>67</v>
      </c>
      <c r="C40" s="55" t="str">
        <f>C$8</f>
        <v>４歳以上児</v>
      </c>
      <c r="D40" s="30">
        <v>8</v>
      </c>
      <c r="E40" s="34" t="str">
        <f>E$8</f>
        <v>A</v>
      </c>
      <c r="F40" s="69" t="str">
        <f t="shared" ref="F40:F71" si="32">D40&amp;E40</f>
        <v>8A</v>
      </c>
      <c r="G40" s="70">
        <v>690</v>
      </c>
      <c r="H40" s="71">
        <v>2.8</v>
      </c>
      <c r="I40" s="70">
        <v>580</v>
      </c>
      <c r="J40" s="71">
        <v>2.7</v>
      </c>
      <c r="K40" s="33">
        <f t="shared" ref="K40:P40" si="33">K$12</f>
        <v>0</v>
      </c>
      <c r="L40" s="72">
        <f t="shared" si="33"/>
        <v>0</v>
      </c>
      <c r="M40" s="33">
        <f t="shared" si="33"/>
        <v>30</v>
      </c>
      <c r="N40" s="72">
        <f t="shared" si="33"/>
        <v>3.7</v>
      </c>
      <c r="O40" s="33">
        <f t="shared" si="33"/>
        <v>0</v>
      </c>
      <c r="P40" s="72">
        <f t="shared" si="33"/>
        <v>0</v>
      </c>
      <c r="Q40" s="36">
        <v>90</v>
      </c>
      <c r="R40" s="56">
        <v>6</v>
      </c>
      <c r="S40" s="36">
        <v>90</v>
      </c>
      <c r="T40" s="56">
        <v>2.9</v>
      </c>
      <c r="U40" s="36">
        <v>100</v>
      </c>
      <c r="V40" s="56">
        <v>2</v>
      </c>
      <c r="W40" s="143">
        <v>0.01</v>
      </c>
      <c r="X40" s="143">
        <v>0.03</v>
      </c>
      <c r="Y40" s="143">
        <v>0.04</v>
      </c>
      <c r="Z40" s="143">
        <v>0.06</v>
      </c>
    </row>
    <row r="41" spans="2:26" s="22" customFormat="1" ht="15.75" customHeight="1">
      <c r="B41" s="28"/>
      <c r="C41" s="58" t="str">
        <f>C$9</f>
        <v>３歳児</v>
      </c>
      <c r="D41" s="38">
        <f>D40</f>
        <v>8</v>
      </c>
      <c r="E41" s="42" t="str">
        <f>E$9</f>
        <v>B</v>
      </c>
      <c r="F41" s="40" t="str">
        <f t="shared" si="32"/>
        <v>8B</v>
      </c>
      <c r="G41" s="43">
        <v>770</v>
      </c>
      <c r="H41" s="44">
        <v>2.8</v>
      </c>
      <c r="I41" s="43">
        <v>660</v>
      </c>
      <c r="J41" s="44">
        <v>2.7</v>
      </c>
      <c r="K41" s="41">
        <f t="shared" ref="K41:P41" si="34">K$13</f>
        <v>80</v>
      </c>
      <c r="L41" s="60">
        <f t="shared" si="34"/>
        <v>2.8</v>
      </c>
      <c r="M41" s="41">
        <f t="shared" si="34"/>
        <v>0</v>
      </c>
      <c r="N41" s="60">
        <f t="shared" si="34"/>
        <v>0</v>
      </c>
      <c r="O41" s="41">
        <f t="shared" si="34"/>
        <v>0</v>
      </c>
      <c r="P41" s="60">
        <f t="shared" si="34"/>
        <v>0</v>
      </c>
      <c r="Q41" s="41">
        <f>Q40</f>
        <v>90</v>
      </c>
      <c r="R41" s="60">
        <f>R40</f>
        <v>6</v>
      </c>
      <c r="S41" s="41">
        <f t="shared" ref="S41:Z43" si="35">S$40</f>
        <v>90</v>
      </c>
      <c r="T41" s="60">
        <f t="shared" si="35"/>
        <v>2.9</v>
      </c>
      <c r="U41" s="41">
        <f t="shared" si="35"/>
        <v>100</v>
      </c>
      <c r="V41" s="60">
        <f t="shared" si="35"/>
        <v>2</v>
      </c>
      <c r="W41" s="142">
        <f t="shared" si="35"/>
        <v>0.01</v>
      </c>
      <c r="X41" s="142">
        <f t="shared" si="35"/>
        <v>0.03</v>
      </c>
      <c r="Y41" s="142">
        <f t="shared" si="35"/>
        <v>0.04</v>
      </c>
      <c r="Z41" s="142">
        <f t="shared" si="35"/>
        <v>0.06</v>
      </c>
    </row>
    <row r="42" spans="2:26" s="22" customFormat="1" ht="15.75" customHeight="1">
      <c r="B42" s="28"/>
      <c r="C42" s="58" t="str">
        <f>C$10</f>
        <v>１、２歳児</v>
      </c>
      <c r="D42" s="38">
        <f>D40</f>
        <v>8</v>
      </c>
      <c r="E42" s="42" t="str">
        <f>E$10</f>
        <v>C</v>
      </c>
      <c r="F42" s="40" t="str">
        <f t="shared" si="32"/>
        <v>8C</v>
      </c>
      <c r="G42" s="43">
        <v>1380</v>
      </c>
      <c r="H42" s="44">
        <v>2.7</v>
      </c>
      <c r="I42" s="43">
        <v>1280</v>
      </c>
      <c r="J42" s="44">
        <v>2.7</v>
      </c>
      <c r="K42" s="41">
        <f t="shared" ref="K42:P42" si="36">K$14</f>
        <v>0</v>
      </c>
      <c r="L42" s="60">
        <f t="shared" si="36"/>
        <v>0</v>
      </c>
      <c r="M42" s="41">
        <f t="shared" si="36"/>
        <v>0</v>
      </c>
      <c r="N42" s="60">
        <f t="shared" si="36"/>
        <v>0</v>
      </c>
      <c r="O42" s="41">
        <f t="shared" si="36"/>
        <v>170</v>
      </c>
      <c r="P42" s="60">
        <f t="shared" si="36"/>
        <v>2.6</v>
      </c>
      <c r="Q42" s="41">
        <f>Q40</f>
        <v>90</v>
      </c>
      <c r="R42" s="60">
        <f>R40</f>
        <v>6</v>
      </c>
      <c r="S42" s="41">
        <f t="shared" si="35"/>
        <v>90</v>
      </c>
      <c r="T42" s="60">
        <f t="shared" si="35"/>
        <v>2.9</v>
      </c>
      <c r="U42" s="41">
        <f t="shared" si="35"/>
        <v>100</v>
      </c>
      <c r="V42" s="60">
        <f t="shared" si="35"/>
        <v>2</v>
      </c>
      <c r="W42" s="142">
        <f t="shared" si="35"/>
        <v>0.01</v>
      </c>
      <c r="X42" s="142">
        <f t="shared" si="35"/>
        <v>0.03</v>
      </c>
      <c r="Y42" s="142">
        <f t="shared" si="35"/>
        <v>0.04</v>
      </c>
      <c r="Z42" s="142">
        <f t="shared" si="35"/>
        <v>0.06</v>
      </c>
    </row>
    <row r="43" spans="2:26" s="22" customFormat="1" ht="15.75" customHeight="1">
      <c r="B43" s="73"/>
      <c r="C43" s="62" t="str">
        <f>C$11</f>
        <v>乳児</v>
      </c>
      <c r="D43" s="50">
        <f>D40</f>
        <v>8</v>
      </c>
      <c r="E43" s="54" t="str">
        <f>E$11</f>
        <v>D</v>
      </c>
      <c r="F43" s="52" t="str">
        <f t="shared" si="32"/>
        <v>8D</v>
      </c>
      <c r="G43" s="46">
        <v>2270</v>
      </c>
      <c r="H43" s="47">
        <v>2.7</v>
      </c>
      <c r="I43" s="46">
        <v>2170</v>
      </c>
      <c r="J43" s="47">
        <v>2.7</v>
      </c>
      <c r="K43" s="53">
        <f t="shared" ref="K43:P43" si="37">K$15</f>
        <v>0</v>
      </c>
      <c r="L43" s="64">
        <f t="shared" si="37"/>
        <v>0</v>
      </c>
      <c r="M43" s="53">
        <f t="shared" si="37"/>
        <v>0</v>
      </c>
      <c r="N43" s="64">
        <f t="shared" si="37"/>
        <v>0</v>
      </c>
      <c r="O43" s="53">
        <f t="shared" si="37"/>
        <v>0</v>
      </c>
      <c r="P43" s="64">
        <f t="shared" si="37"/>
        <v>0</v>
      </c>
      <c r="Q43" s="53">
        <f>Q40</f>
        <v>90</v>
      </c>
      <c r="R43" s="64">
        <f>R40</f>
        <v>6</v>
      </c>
      <c r="S43" s="53">
        <f t="shared" si="35"/>
        <v>90</v>
      </c>
      <c r="T43" s="64">
        <f t="shared" si="35"/>
        <v>2.9</v>
      </c>
      <c r="U43" s="53">
        <f t="shared" si="35"/>
        <v>100</v>
      </c>
      <c r="V43" s="64">
        <f t="shared" si="35"/>
        <v>2</v>
      </c>
      <c r="W43" s="142">
        <f t="shared" si="35"/>
        <v>0.01</v>
      </c>
      <c r="X43" s="142">
        <f t="shared" si="35"/>
        <v>0.03</v>
      </c>
      <c r="Y43" s="142">
        <f t="shared" si="35"/>
        <v>0.04</v>
      </c>
      <c r="Z43" s="142">
        <f t="shared" si="35"/>
        <v>0.06</v>
      </c>
    </row>
    <row r="44" spans="2:26" s="22" customFormat="1" ht="15.75" customHeight="1">
      <c r="B44" s="68" t="s">
        <v>68</v>
      </c>
      <c r="C44" s="55" t="str">
        <f>C$8</f>
        <v>４歳以上児</v>
      </c>
      <c r="D44" s="30">
        <v>9</v>
      </c>
      <c r="E44" s="34" t="str">
        <f>E$8</f>
        <v>A</v>
      </c>
      <c r="F44" s="69" t="str">
        <f t="shared" si="32"/>
        <v>9A</v>
      </c>
      <c r="G44" s="70">
        <v>650</v>
      </c>
      <c r="H44" s="71">
        <v>2.7</v>
      </c>
      <c r="I44" s="70">
        <v>550</v>
      </c>
      <c r="J44" s="71">
        <v>2.7</v>
      </c>
      <c r="K44" s="33">
        <f t="shared" ref="K44:P44" si="38">K$12</f>
        <v>0</v>
      </c>
      <c r="L44" s="72">
        <f t="shared" si="38"/>
        <v>0</v>
      </c>
      <c r="M44" s="33">
        <f t="shared" si="38"/>
        <v>30</v>
      </c>
      <c r="N44" s="72">
        <f t="shared" si="38"/>
        <v>3.7</v>
      </c>
      <c r="O44" s="33">
        <f t="shared" si="38"/>
        <v>0</v>
      </c>
      <c r="P44" s="72">
        <f t="shared" si="38"/>
        <v>0</v>
      </c>
      <c r="Q44" s="36">
        <v>80</v>
      </c>
      <c r="R44" s="56">
        <v>6.2</v>
      </c>
      <c r="S44" s="36">
        <v>80</v>
      </c>
      <c r="T44" s="56">
        <v>3</v>
      </c>
      <c r="U44" s="36">
        <v>90</v>
      </c>
      <c r="V44" s="56">
        <v>2</v>
      </c>
      <c r="W44" s="143">
        <v>0.01</v>
      </c>
      <c r="X44" s="143">
        <v>0.03</v>
      </c>
      <c r="Y44" s="143">
        <v>0.04</v>
      </c>
      <c r="Z44" s="143">
        <v>0.06</v>
      </c>
    </row>
    <row r="45" spans="2:26" s="22" customFormat="1" ht="15.75" customHeight="1">
      <c r="B45" s="28"/>
      <c r="C45" s="58" t="str">
        <f>C$9</f>
        <v>３歳児</v>
      </c>
      <c r="D45" s="38">
        <f>D44</f>
        <v>9</v>
      </c>
      <c r="E45" s="42" t="str">
        <f>E$9</f>
        <v>B</v>
      </c>
      <c r="F45" s="40" t="str">
        <f t="shared" si="32"/>
        <v>9B</v>
      </c>
      <c r="G45" s="43">
        <v>730</v>
      </c>
      <c r="H45" s="44">
        <v>2.7</v>
      </c>
      <c r="I45" s="43">
        <v>630</v>
      </c>
      <c r="J45" s="44">
        <v>2.7</v>
      </c>
      <c r="K45" s="41">
        <f t="shared" ref="K45:P45" si="39">K$13</f>
        <v>80</v>
      </c>
      <c r="L45" s="60">
        <f t="shared" si="39"/>
        <v>2.8</v>
      </c>
      <c r="M45" s="41">
        <f t="shared" si="39"/>
        <v>0</v>
      </c>
      <c r="N45" s="60">
        <f t="shared" si="39"/>
        <v>0</v>
      </c>
      <c r="O45" s="41">
        <f t="shared" si="39"/>
        <v>0</v>
      </c>
      <c r="P45" s="60">
        <f t="shared" si="39"/>
        <v>0</v>
      </c>
      <c r="Q45" s="41">
        <f>Q44</f>
        <v>80</v>
      </c>
      <c r="R45" s="60">
        <f>R44</f>
        <v>6.2</v>
      </c>
      <c r="S45" s="41">
        <f t="shared" ref="S45:Z47" si="40">S$44</f>
        <v>80</v>
      </c>
      <c r="T45" s="60">
        <f t="shared" si="40"/>
        <v>3</v>
      </c>
      <c r="U45" s="41">
        <f t="shared" si="40"/>
        <v>90</v>
      </c>
      <c r="V45" s="60">
        <f t="shared" si="40"/>
        <v>2</v>
      </c>
      <c r="W45" s="142">
        <f t="shared" si="40"/>
        <v>0.01</v>
      </c>
      <c r="X45" s="142">
        <f t="shared" si="40"/>
        <v>0.03</v>
      </c>
      <c r="Y45" s="142">
        <f t="shared" si="40"/>
        <v>0.04</v>
      </c>
      <c r="Z45" s="142">
        <f t="shared" si="40"/>
        <v>0.06</v>
      </c>
    </row>
    <row r="46" spans="2:26" s="22" customFormat="1" ht="15.75" customHeight="1">
      <c r="B46" s="28"/>
      <c r="C46" s="58" t="str">
        <f>C$10</f>
        <v>１、２歳児</v>
      </c>
      <c r="D46" s="38">
        <f>D44</f>
        <v>9</v>
      </c>
      <c r="E46" s="42" t="str">
        <f>E$10</f>
        <v>C</v>
      </c>
      <c r="F46" s="40" t="str">
        <f t="shared" si="32"/>
        <v>9C</v>
      </c>
      <c r="G46" s="43">
        <v>1340</v>
      </c>
      <c r="H46" s="44">
        <v>2.7</v>
      </c>
      <c r="I46" s="43">
        <v>1240</v>
      </c>
      <c r="J46" s="44">
        <v>2.7</v>
      </c>
      <c r="K46" s="41">
        <f t="shared" ref="K46:P46" si="41">K$14</f>
        <v>0</v>
      </c>
      <c r="L46" s="60">
        <f t="shared" si="41"/>
        <v>0</v>
      </c>
      <c r="M46" s="41">
        <f t="shared" si="41"/>
        <v>0</v>
      </c>
      <c r="N46" s="60">
        <f t="shared" si="41"/>
        <v>0</v>
      </c>
      <c r="O46" s="41">
        <f t="shared" si="41"/>
        <v>170</v>
      </c>
      <c r="P46" s="60">
        <f t="shared" si="41"/>
        <v>2.6</v>
      </c>
      <c r="Q46" s="41">
        <f>Q44</f>
        <v>80</v>
      </c>
      <c r="R46" s="60">
        <f>R44</f>
        <v>6.2</v>
      </c>
      <c r="S46" s="41">
        <f t="shared" si="40"/>
        <v>80</v>
      </c>
      <c r="T46" s="60">
        <f t="shared" si="40"/>
        <v>3</v>
      </c>
      <c r="U46" s="41">
        <f t="shared" si="40"/>
        <v>90</v>
      </c>
      <c r="V46" s="60">
        <f t="shared" si="40"/>
        <v>2</v>
      </c>
      <c r="W46" s="142">
        <f t="shared" si="40"/>
        <v>0.01</v>
      </c>
      <c r="X46" s="142">
        <f t="shared" si="40"/>
        <v>0.03</v>
      </c>
      <c r="Y46" s="142">
        <f t="shared" si="40"/>
        <v>0.04</v>
      </c>
      <c r="Z46" s="142">
        <f t="shared" si="40"/>
        <v>0.06</v>
      </c>
    </row>
    <row r="47" spans="2:26" s="22" customFormat="1" ht="15.75" customHeight="1">
      <c r="B47" s="73"/>
      <c r="C47" s="62" t="str">
        <f>C$11</f>
        <v>乳児</v>
      </c>
      <c r="D47" s="50">
        <f>D44</f>
        <v>9</v>
      </c>
      <c r="E47" s="54" t="str">
        <f>E$11</f>
        <v>D</v>
      </c>
      <c r="F47" s="52" t="str">
        <f t="shared" si="32"/>
        <v>9D</v>
      </c>
      <c r="G47" s="46">
        <v>2230</v>
      </c>
      <c r="H47" s="47">
        <v>2.7</v>
      </c>
      <c r="I47" s="46">
        <v>2130</v>
      </c>
      <c r="J47" s="47">
        <v>2.7</v>
      </c>
      <c r="K47" s="53">
        <f t="shared" ref="K47:P47" si="42">K$15</f>
        <v>0</v>
      </c>
      <c r="L47" s="64">
        <f t="shared" si="42"/>
        <v>0</v>
      </c>
      <c r="M47" s="53">
        <f t="shared" si="42"/>
        <v>0</v>
      </c>
      <c r="N47" s="64">
        <f t="shared" si="42"/>
        <v>0</v>
      </c>
      <c r="O47" s="53">
        <f t="shared" si="42"/>
        <v>0</v>
      </c>
      <c r="P47" s="64">
        <f t="shared" si="42"/>
        <v>0</v>
      </c>
      <c r="Q47" s="53">
        <f>Q44</f>
        <v>80</v>
      </c>
      <c r="R47" s="64">
        <f>R44</f>
        <v>6.2</v>
      </c>
      <c r="S47" s="53">
        <f t="shared" si="40"/>
        <v>80</v>
      </c>
      <c r="T47" s="64">
        <f t="shared" si="40"/>
        <v>3</v>
      </c>
      <c r="U47" s="53">
        <f t="shared" si="40"/>
        <v>90</v>
      </c>
      <c r="V47" s="64">
        <f t="shared" si="40"/>
        <v>2</v>
      </c>
      <c r="W47" s="142">
        <f t="shared" si="40"/>
        <v>0.01</v>
      </c>
      <c r="X47" s="142">
        <f t="shared" si="40"/>
        <v>0.03</v>
      </c>
      <c r="Y47" s="142">
        <f t="shared" si="40"/>
        <v>0.04</v>
      </c>
      <c r="Z47" s="142">
        <f t="shared" si="40"/>
        <v>0.06</v>
      </c>
    </row>
    <row r="48" spans="2:26" s="22" customFormat="1" ht="15.75" customHeight="1">
      <c r="B48" s="68" t="s">
        <v>69</v>
      </c>
      <c r="C48" s="55" t="str">
        <f>C$8</f>
        <v>４歳以上児</v>
      </c>
      <c r="D48" s="30">
        <v>10</v>
      </c>
      <c r="E48" s="34" t="str">
        <f>E$8</f>
        <v>A</v>
      </c>
      <c r="F48" s="69" t="str">
        <f t="shared" si="32"/>
        <v>10A</v>
      </c>
      <c r="G48" s="70">
        <v>580</v>
      </c>
      <c r="H48" s="71">
        <v>2.8</v>
      </c>
      <c r="I48" s="70">
        <v>500</v>
      </c>
      <c r="J48" s="71">
        <v>2.7</v>
      </c>
      <c r="K48" s="33">
        <f t="shared" ref="K48:P48" si="43">K$12</f>
        <v>0</v>
      </c>
      <c r="L48" s="72">
        <f t="shared" si="43"/>
        <v>0</v>
      </c>
      <c r="M48" s="33">
        <f t="shared" si="43"/>
        <v>30</v>
      </c>
      <c r="N48" s="72">
        <f t="shared" si="43"/>
        <v>3.7</v>
      </c>
      <c r="O48" s="33">
        <f t="shared" si="43"/>
        <v>0</v>
      </c>
      <c r="P48" s="72">
        <f t="shared" si="43"/>
        <v>0</v>
      </c>
      <c r="Q48" s="36">
        <v>70</v>
      </c>
      <c r="R48" s="56">
        <v>6.1</v>
      </c>
      <c r="S48" s="36">
        <v>70</v>
      </c>
      <c r="T48" s="56">
        <v>2.9</v>
      </c>
      <c r="U48" s="36">
        <v>80</v>
      </c>
      <c r="V48" s="56">
        <v>2</v>
      </c>
      <c r="W48" s="143">
        <v>0.01</v>
      </c>
      <c r="X48" s="143">
        <v>0.03</v>
      </c>
      <c r="Y48" s="143">
        <v>0.04</v>
      </c>
      <c r="Z48" s="143">
        <v>0.06</v>
      </c>
    </row>
    <row r="49" spans="2:26" s="22" customFormat="1" ht="15.75" customHeight="1">
      <c r="B49" s="28"/>
      <c r="C49" s="58" t="str">
        <f>C$9</f>
        <v>３歳児</v>
      </c>
      <c r="D49" s="38">
        <f>D48</f>
        <v>10</v>
      </c>
      <c r="E49" s="42" t="str">
        <f>E$9</f>
        <v>B</v>
      </c>
      <c r="F49" s="40" t="str">
        <f t="shared" si="32"/>
        <v>10B</v>
      </c>
      <c r="G49" s="43">
        <v>660</v>
      </c>
      <c r="H49" s="44">
        <v>2.8</v>
      </c>
      <c r="I49" s="43">
        <v>580</v>
      </c>
      <c r="J49" s="44">
        <v>2.7</v>
      </c>
      <c r="K49" s="41">
        <f t="shared" ref="K49:P49" si="44">K$13</f>
        <v>80</v>
      </c>
      <c r="L49" s="60">
        <f t="shared" si="44"/>
        <v>2.8</v>
      </c>
      <c r="M49" s="41">
        <f t="shared" si="44"/>
        <v>0</v>
      </c>
      <c r="N49" s="60">
        <f t="shared" si="44"/>
        <v>0</v>
      </c>
      <c r="O49" s="41">
        <f t="shared" si="44"/>
        <v>0</v>
      </c>
      <c r="P49" s="60">
        <f t="shared" si="44"/>
        <v>0</v>
      </c>
      <c r="Q49" s="41">
        <f>Q48</f>
        <v>70</v>
      </c>
      <c r="R49" s="60">
        <f>R48</f>
        <v>6.1</v>
      </c>
      <c r="S49" s="41">
        <f t="shared" ref="S49:Z51" si="45">S$48</f>
        <v>70</v>
      </c>
      <c r="T49" s="60">
        <f t="shared" si="45"/>
        <v>2.9</v>
      </c>
      <c r="U49" s="41">
        <f t="shared" si="45"/>
        <v>80</v>
      </c>
      <c r="V49" s="60">
        <f t="shared" si="45"/>
        <v>2</v>
      </c>
      <c r="W49" s="142">
        <f t="shared" si="45"/>
        <v>0.01</v>
      </c>
      <c r="X49" s="142">
        <f t="shared" si="45"/>
        <v>0.03</v>
      </c>
      <c r="Y49" s="142">
        <f t="shared" si="45"/>
        <v>0.04</v>
      </c>
      <c r="Z49" s="142">
        <f t="shared" si="45"/>
        <v>0.06</v>
      </c>
    </row>
    <row r="50" spans="2:26" s="22" customFormat="1" ht="15.75" customHeight="1">
      <c r="B50" s="28"/>
      <c r="C50" s="58" t="str">
        <f>C$10</f>
        <v>１、２歳児</v>
      </c>
      <c r="D50" s="38">
        <f>D48</f>
        <v>10</v>
      </c>
      <c r="E50" s="42" t="str">
        <f>E$10</f>
        <v>C</v>
      </c>
      <c r="F50" s="40" t="str">
        <f t="shared" si="32"/>
        <v>10C</v>
      </c>
      <c r="G50" s="43">
        <v>1280</v>
      </c>
      <c r="H50" s="44">
        <v>2.7</v>
      </c>
      <c r="I50" s="43">
        <v>1190</v>
      </c>
      <c r="J50" s="44">
        <v>2.7</v>
      </c>
      <c r="K50" s="41">
        <f t="shared" ref="K50:P50" si="46">K$14</f>
        <v>0</v>
      </c>
      <c r="L50" s="60">
        <f t="shared" si="46"/>
        <v>0</v>
      </c>
      <c r="M50" s="41">
        <f t="shared" si="46"/>
        <v>0</v>
      </c>
      <c r="N50" s="60">
        <f t="shared" si="46"/>
        <v>0</v>
      </c>
      <c r="O50" s="41">
        <f t="shared" si="46"/>
        <v>170</v>
      </c>
      <c r="P50" s="60">
        <f t="shared" si="46"/>
        <v>2.6</v>
      </c>
      <c r="Q50" s="41">
        <f>Q48</f>
        <v>70</v>
      </c>
      <c r="R50" s="60">
        <f>R48</f>
        <v>6.1</v>
      </c>
      <c r="S50" s="41">
        <f t="shared" si="45"/>
        <v>70</v>
      </c>
      <c r="T50" s="60">
        <f t="shared" si="45"/>
        <v>2.9</v>
      </c>
      <c r="U50" s="41">
        <f t="shared" si="45"/>
        <v>80</v>
      </c>
      <c r="V50" s="60">
        <f t="shared" si="45"/>
        <v>2</v>
      </c>
      <c r="W50" s="142">
        <f t="shared" si="45"/>
        <v>0.01</v>
      </c>
      <c r="X50" s="142">
        <f t="shared" si="45"/>
        <v>0.03</v>
      </c>
      <c r="Y50" s="142">
        <f t="shared" si="45"/>
        <v>0.04</v>
      </c>
      <c r="Z50" s="142">
        <f t="shared" si="45"/>
        <v>0.06</v>
      </c>
    </row>
    <row r="51" spans="2:26" s="22" customFormat="1" ht="15.75" customHeight="1">
      <c r="B51" s="73"/>
      <c r="C51" s="62" t="str">
        <f>C$11</f>
        <v>乳児</v>
      </c>
      <c r="D51" s="50">
        <f>D48</f>
        <v>10</v>
      </c>
      <c r="E51" s="54" t="str">
        <f>E$11</f>
        <v>D</v>
      </c>
      <c r="F51" s="52" t="str">
        <f t="shared" si="32"/>
        <v>10D</v>
      </c>
      <c r="G51" s="46">
        <v>2170</v>
      </c>
      <c r="H51" s="47">
        <v>2.7</v>
      </c>
      <c r="I51" s="46">
        <v>2080</v>
      </c>
      <c r="J51" s="47">
        <v>2.7</v>
      </c>
      <c r="K51" s="53">
        <f t="shared" ref="K51:P51" si="47">K$15</f>
        <v>0</v>
      </c>
      <c r="L51" s="64">
        <f t="shared" si="47"/>
        <v>0</v>
      </c>
      <c r="M51" s="53">
        <f t="shared" si="47"/>
        <v>0</v>
      </c>
      <c r="N51" s="64">
        <f t="shared" si="47"/>
        <v>0</v>
      </c>
      <c r="O51" s="53">
        <f t="shared" si="47"/>
        <v>0</v>
      </c>
      <c r="P51" s="64">
        <f t="shared" si="47"/>
        <v>0</v>
      </c>
      <c r="Q51" s="53">
        <f>Q48</f>
        <v>70</v>
      </c>
      <c r="R51" s="64">
        <f>R48</f>
        <v>6.1</v>
      </c>
      <c r="S51" s="53">
        <f t="shared" si="45"/>
        <v>70</v>
      </c>
      <c r="T51" s="64">
        <f t="shared" si="45"/>
        <v>2.9</v>
      </c>
      <c r="U51" s="53">
        <f t="shared" si="45"/>
        <v>80</v>
      </c>
      <c r="V51" s="64">
        <f t="shared" si="45"/>
        <v>2</v>
      </c>
      <c r="W51" s="142">
        <f t="shared" si="45"/>
        <v>0.01</v>
      </c>
      <c r="X51" s="142">
        <f t="shared" si="45"/>
        <v>0.03</v>
      </c>
      <c r="Y51" s="142">
        <f t="shared" si="45"/>
        <v>0.04</v>
      </c>
      <c r="Z51" s="142">
        <f t="shared" si="45"/>
        <v>0.06</v>
      </c>
    </row>
    <row r="52" spans="2:26" s="22" customFormat="1" ht="15.75" customHeight="1">
      <c r="B52" s="68" t="s">
        <v>70</v>
      </c>
      <c r="C52" s="55" t="str">
        <f>C$8</f>
        <v>４歳以上児</v>
      </c>
      <c r="D52" s="30">
        <v>11</v>
      </c>
      <c r="E52" s="34" t="str">
        <f>E$8</f>
        <v>A</v>
      </c>
      <c r="F52" s="69" t="str">
        <f t="shared" si="32"/>
        <v>11A</v>
      </c>
      <c r="G52" s="70">
        <v>530</v>
      </c>
      <c r="H52" s="71">
        <v>2.8</v>
      </c>
      <c r="I52" s="70">
        <v>460</v>
      </c>
      <c r="J52" s="71">
        <v>2.7</v>
      </c>
      <c r="K52" s="33">
        <f t="shared" ref="K52:P52" si="48">K$12</f>
        <v>0</v>
      </c>
      <c r="L52" s="72">
        <f t="shared" si="48"/>
        <v>0</v>
      </c>
      <c r="M52" s="33">
        <f t="shared" si="48"/>
        <v>30</v>
      </c>
      <c r="N52" s="72">
        <f t="shared" si="48"/>
        <v>3.7</v>
      </c>
      <c r="O52" s="33">
        <f t="shared" si="48"/>
        <v>0</v>
      </c>
      <c r="P52" s="72">
        <f t="shared" si="48"/>
        <v>0</v>
      </c>
      <c r="Q52" s="36">
        <v>60</v>
      </c>
      <c r="R52" s="56">
        <v>6.2</v>
      </c>
      <c r="S52" s="36">
        <v>60</v>
      </c>
      <c r="T52" s="56">
        <v>3</v>
      </c>
      <c r="U52" s="36">
        <v>70</v>
      </c>
      <c r="V52" s="56">
        <v>2</v>
      </c>
      <c r="W52" s="143">
        <v>0.01</v>
      </c>
      <c r="X52" s="143">
        <v>0.03</v>
      </c>
      <c r="Y52" s="143">
        <v>0.04</v>
      </c>
      <c r="Z52" s="143">
        <v>0.06</v>
      </c>
    </row>
    <row r="53" spans="2:26" s="22" customFormat="1" ht="15.75" customHeight="1">
      <c r="B53" s="28"/>
      <c r="C53" s="58" t="str">
        <f>C$9</f>
        <v>３歳児</v>
      </c>
      <c r="D53" s="38">
        <f>D52</f>
        <v>11</v>
      </c>
      <c r="E53" s="42" t="str">
        <f>E$9</f>
        <v>B</v>
      </c>
      <c r="F53" s="40" t="str">
        <f t="shared" si="32"/>
        <v>11B</v>
      </c>
      <c r="G53" s="43">
        <v>610</v>
      </c>
      <c r="H53" s="44">
        <v>2.8</v>
      </c>
      <c r="I53" s="43">
        <v>540</v>
      </c>
      <c r="J53" s="44">
        <v>2.7</v>
      </c>
      <c r="K53" s="41">
        <f t="shared" ref="K53:P53" si="49">K$13</f>
        <v>80</v>
      </c>
      <c r="L53" s="60">
        <f t="shared" si="49"/>
        <v>2.8</v>
      </c>
      <c r="M53" s="41">
        <f t="shared" si="49"/>
        <v>0</v>
      </c>
      <c r="N53" s="60">
        <f t="shared" si="49"/>
        <v>0</v>
      </c>
      <c r="O53" s="41">
        <f t="shared" si="49"/>
        <v>0</v>
      </c>
      <c r="P53" s="60">
        <f t="shared" si="49"/>
        <v>0</v>
      </c>
      <c r="Q53" s="41">
        <f>Q52</f>
        <v>60</v>
      </c>
      <c r="R53" s="60">
        <f>R52</f>
        <v>6.2</v>
      </c>
      <c r="S53" s="41">
        <f t="shared" ref="S53:Z55" si="50">S$52</f>
        <v>60</v>
      </c>
      <c r="T53" s="60">
        <f t="shared" si="50"/>
        <v>3</v>
      </c>
      <c r="U53" s="41">
        <f t="shared" si="50"/>
        <v>70</v>
      </c>
      <c r="V53" s="60">
        <f t="shared" si="50"/>
        <v>2</v>
      </c>
      <c r="W53" s="142">
        <f t="shared" si="50"/>
        <v>0.01</v>
      </c>
      <c r="X53" s="142">
        <f t="shared" si="50"/>
        <v>0.03</v>
      </c>
      <c r="Y53" s="142">
        <f t="shared" si="50"/>
        <v>0.04</v>
      </c>
      <c r="Z53" s="142">
        <f t="shared" si="50"/>
        <v>0.06</v>
      </c>
    </row>
    <row r="54" spans="2:26" s="22" customFormat="1" ht="15.75" customHeight="1">
      <c r="B54" s="28"/>
      <c r="C54" s="58" t="str">
        <f>C$10</f>
        <v>１、２歳児</v>
      </c>
      <c r="D54" s="38">
        <f>D52</f>
        <v>11</v>
      </c>
      <c r="E54" s="42" t="str">
        <f>E$10</f>
        <v>C</v>
      </c>
      <c r="F54" s="40" t="str">
        <f t="shared" si="32"/>
        <v>11C</v>
      </c>
      <c r="G54" s="43">
        <v>1230</v>
      </c>
      <c r="H54" s="44">
        <v>2.7</v>
      </c>
      <c r="I54" s="43">
        <v>1150</v>
      </c>
      <c r="J54" s="44">
        <v>2.7</v>
      </c>
      <c r="K54" s="41">
        <f t="shared" ref="K54:P54" si="51">K$14</f>
        <v>0</v>
      </c>
      <c r="L54" s="60">
        <f t="shared" si="51"/>
        <v>0</v>
      </c>
      <c r="M54" s="41">
        <f t="shared" si="51"/>
        <v>0</v>
      </c>
      <c r="N54" s="60">
        <f t="shared" si="51"/>
        <v>0</v>
      </c>
      <c r="O54" s="41">
        <f t="shared" si="51"/>
        <v>170</v>
      </c>
      <c r="P54" s="60">
        <f t="shared" si="51"/>
        <v>2.6</v>
      </c>
      <c r="Q54" s="41">
        <f>Q52</f>
        <v>60</v>
      </c>
      <c r="R54" s="60">
        <f>R52</f>
        <v>6.2</v>
      </c>
      <c r="S54" s="41">
        <f t="shared" si="50"/>
        <v>60</v>
      </c>
      <c r="T54" s="60">
        <f t="shared" si="50"/>
        <v>3</v>
      </c>
      <c r="U54" s="41">
        <f t="shared" si="50"/>
        <v>70</v>
      </c>
      <c r="V54" s="60">
        <f t="shared" si="50"/>
        <v>2</v>
      </c>
      <c r="W54" s="142">
        <f t="shared" si="50"/>
        <v>0.01</v>
      </c>
      <c r="X54" s="142">
        <f t="shared" si="50"/>
        <v>0.03</v>
      </c>
      <c r="Y54" s="142">
        <f t="shared" si="50"/>
        <v>0.04</v>
      </c>
      <c r="Z54" s="142">
        <f t="shared" si="50"/>
        <v>0.06</v>
      </c>
    </row>
    <row r="55" spans="2:26" s="22" customFormat="1" ht="15.75" customHeight="1">
      <c r="B55" s="73"/>
      <c r="C55" s="62" t="str">
        <f>C$11</f>
        <v>乳児</v>
      </c>
      <c r="D55" s="50">
        <f>D52</f>
        <v>11</v>
      </c>
      <c r="E55" s="54" t="str">
        <f>E$11</f>
        <v>D</v>
      </c>
      <c r="F55" s="52" t="str">
        <f t="shared" si="32"/>
        <v>11D</v>
      </c>
      <c r="G55" s="46">
        <v>2120</v>
      </c>
      <c r="H55" s="47">
        <v>2.7</v>
      </c>
      <c r="I55" s="46">
        <v>2040</v>
      </c>
      <c r="J55" s="47">
        <v>2.7</v>
      </c>
      <c r="K55" s="53">
        <f t="shared" ref="K55:P55" si="52">K$15</f>
        <v>0</v>
      </c>
      <c r="L55" s="64">
        <f t="shared" si="52"/>
        <v>0</v>
      </c>
      <c r="M55" s="53">
        <f t="shared" si="52"/>
        <v>0</v>
      </c>
      <c r="N55" s="64">
        <f t="shared" si="52"/>
        <v>0</v>
      </c>
      <c r="O55" s="53">
        <f t="shared" si="52"/>
        <v>0</v>
      </c>
      <c r="P55" s="64">
        <f t="shared" si="52"/>
        <v>0</v>
      </c>
      <c r="Q55" s="53">
        <f>Q52</f>
        <v>60</v>
      </c>
      <c r="R55" s="64">
        <f>R52</f>
        <v>6.2</v>
      </c>
      <c r="S55" s="53">
        <f t="shared" si="50"/>
        <v>60</v>
      </c>
      <c r="T55" s="64">
        <f t="shared" si="50"/>
        <v>3</v>
      </c>
      <c r="U55" s="53">
        <f t="shared" si="50"/>
        <v>70</v>
      </c>
      <c r="V55" s="64">
        <f t="shared" si="50"/>
        <v>2</v>
      </c>
      <c r="W55" s="142">
        <f t="shared" si="50"/>
        <v>0.01</v>
      </c>
      <c r="X55" s="142">
        <f t="shared" si="50"/>
        <v>0.03</v>
      </c>
      <c r="Y55" s="142">
        <f t="shared" si="50"/>
        <v>0.04</v>
      </c>
      <c r="Z55" s="142">
        <f t="shared" si="50"/>
        <v>0.06</v>
      </c>
    </row>
    <row r="56" spans="2:26" s="22" customFormat="1" ht="15.75" customHeight="1">
      <c r="B56" s="68" t="s">
        <v>71</v>
      </c>
      <c r="C56" s="55" t="str">
        <f>C$8</f>
        <v>４歳以上児</v>
      </c>
      <c r="D56" s="30">
        <v>12</v>
      </c>
      <c r="E56" s="34" t="str">
        <f>E$8</f>
        <v>A</v>
      </c>
      <c r="F56" s="69" t="str">
        <f t="shared" si="32"/>
        <v>12A</v>
      </c>
      <c r="G56" s="70">
        <v>490</v>
      </c>
      <c r="H56" s="71">
        <v>2.8</v>
      </c>
      <c r="I56" s="70">
        <v>430</v>
      </c>
      <c r="J56" s="71">
        <v>2.7</v>
      </c>
      <c r="K56" s="33">
        <f t="shared" ref="K56:P56" si="53">K$12</f>
        <v>0</v>
      </c>
      <c r="L56" s="72">
        <f t="shared" si="53"/>
        <v>0</v>
      </c>
      <c r="M56" s="33">
        <f t="shared" si="53"/>
        <v>30</v>
      </c>
      <c r="N56" s="72">
        <f t="shared" si="53"/>
        <v>3.7</v>
      </c>
      <c r="O56" s="33">
        <f t="shared" si="53"/>
        <v>0</v>
      </c>
      <c r="P56" s="72">
        <f t="shared" si="53"/>
        <v>0</v>
      </c>
      <c r="Q56" s="36">
        <v>50</v>
      </c>
      <c r="R56" s="56">
        <v>6.6</v>
      </c>
      <c r="S56" s="36">
        <v>50</v>
      </c>
      <c r="T56" s="56">
        <v>3.2</v>
      </c>
      <c r="U56" s="36">
        <v>60</v>
      </c>
      <c r="V56" s="56">
        <v>2</v>
      </c>
      <c r="W56" s="143">
        <v>0.01</v>
      </c>
      <c r="X56" s="143">
        <v>0.03</v>
      </c>
      <c r="Y56" s="143">
        <v>0.04</v>
      </c>
      <c r="Z56" s="143">
        <v>0.06</v>
      </c>
    </row>
    <row r="57" spans="2:26" s="22" customFormat="1" ht="15.75" customHeight="1">
      <c r="B57" s="28"/>
      <c r="C57" s="58" t="str">
        <f>C$9</f>
        <v>３歳児</v>
      </c>
      <c r="D57" s="38">
        <f>D56</f>
        <v>12</v>
      </c>
      <c r="E57" s="42" t="str">
        <f>E$9</f>
        <v>B</v>
      </c>
      <c r="F57" s="40" t="str">
        <f t="shared" si="32"/>
        <v>12B</v>
      </c>
      <c r="G57" s="43">
        <v>570</v>
      </c>
      <c r="H57" s="44">
        <v>2.8</v>
      </c>
      <c r="I57" s="43">
        <v>510</v>
      </c>
      <c r="J57" s="44">
        <v>2.7</v>
      </c>
      <c r="K57" s="41">
        <f t="shared" ref="K57:P57" si="54">K$13</f>
        <v>80</v>
      </c>
      <c r="L57" s="60">
        <f t="shared" si="54"/>
        <v>2.8</v>
      </c>
      <c r="M57" s="41">
        <f t="shared" si="54"/>
        <v>0</v>
      </c>
      <c r="N57" s="60">
        <f t="shared" si="54"/>
        <v>0</v>
      </c>
      <c r="O57" s="41">
        <f t="shared" si="54"/>
        <v>0</v>
      </c>
      <c r="P57" s="60">
        <f t="shared" si="54"/>
        <v>0</v>
      </c>
      <c r="Q57" s="41">
        <f>Q56</f>
        <v>50</v>
      </c>
      <c r="R57" s="60">
        <f>R56</f>
        <v>6.6</v>
      </c>
      <c r="S57" s="41">
        <f t="shared" ref="S57:Z59" si="55">S$56</f>
        <v>50</v>
      </c>
      <c r="T57" s="60">
        <f t="shared" si="55"/>
        <v>3.2</v>
      </c>
      <c r="U57" s="41">
        <f t="shared" si="55"/>
        <v>60</v>
      </c>
      <c r="V57" s="60">
        <f t="shared" si="55"/>
        <v>2</v>
      </c>
      <c r="W57" s="142">
        <f t="shared" si="55"/>
        <v>0.01</v>
      </c>
      <c r="X57" s="142">
        <f t="shared" si="55"/>
        <v>0.03</v>
      </c>
      <c r="Y57" s="142">
        <f t="shared" si="55"/>
        <v>0.04</v>
      </c>
      <c r="Z57" s="142">
        <f t="shared" si="55"/>
        <v>0.06</v>
      </c>
    </row>
    <row r="58" spans="2:26" s="22" customFormat="1" ht="15.75" customHeight="1">
      <c r="B58" s="28"/>
      <c r="C58" s="58" t="str">
        <f>C$10</f>
        <v>１、２歳児</v>
      </c>
      <c r="D58" s="38">
        <f>D56</f>
        <v>12</v>
      </c>
      <c r="E58" s="42" t="str">
        <f>E$10</f>
        <v>C</v>
      </c>
      <c r="F58" s="40" t="str">
        <f t="shared" si="32"/>
        <v>12C</v>
      </c>
      <c r="G58" s="43">
        <v>1190</v>
      </c>
      <c r="H58" s="44">
        <v>2.7</v>
      </c>
      <c r="I58" s="43">
        <v>1120</v>
      </c>
      <c r="J58" s="44">
        <v>2.7</v>
      </c>
      <c r="K58" s="41">
        <f t="shared" ref="K58:P58" si="56">K$14</f>
        <v>0</v>
      </c>
      <c r="L58" s="60">
        <f t="shared" si="56"/>
        <v>0</v>
      </c>
      <c r="M58" s="41">
        <f t="shared" si="56"/>
        <v>0</v>
      </c>
      <c r="N58" s="60">
        <f t="shared" si="56"/>
        <v>0</v>
      </c>
      <c r="O58" s="41">
        <f t="shared" si="56"/>
        <v>170</v>
      </c>
      <c r="P58" s="60">
        <f t="shared" si="56"/>
        <v>2.6</v>
      </c>
      <c r="Q58" s="41">
        <f>Q56</f>
        <v>50</v>
      </c>
      <c r="R58" s="60">
        <f>R56</f>
        <v>6.6</v>
      </c>
      <c r="S58" s="41">
        <f t="shared" si="55"/>
        <v>50</v>
      </c>
      <c r="T58" s="60">
        <f t="shared" si="55"/>
        <v>3.2</v>
      </c>
      <c r="U58" s="41">
        <f t="shared" si="55"/>
        <v>60</v>
      </c>
      <c r="V58" s="60">
        <f t="shared" si="55"/>
        <v>2</v>
      </c>
      <c r="W58" s="142">
        <f t="shared" si="55"/>
        <v>0.01</v>
      </c>
      <c r="X58" s="142">
        <f t="shared" si="55"/>
        <v>0.03</v>
      </c>
      <c r="Y58" s="142">
        <f t="shared" si="55"/>
        <v>0.04</v>
      </c>
      <c r="Z58" s="142">
        <f t="shared" si="55"/>
        <v>0.06</v>
      </c>
    </row>
    <row r="59" spans="2:26" s="22" customFormat="1" ht="15.75" customHeight="1">
      <c r="B59" s="73"/>
      <c r="C59" s="62" t="str">
        <f>C$11</f>
        <v>乳児</v>
      </c>
      <c r="D59" s="50">
        <f>D56</f>
        <v>12</v>
      </c>
      <c r="E59" s="54" t="str">
        <f>E$11</f>
        <v>D</v>
      </c>
      <c r="F59" s="52" t="str">
        <f t="shared" si="32"/>
        <v>12D</v>
      </c>
      <c r="G59" s="46">
        <v>2080</v>
      </c>
      <c r="H59" s="47">
        <v>2.7</v>
      </c>
      <c r="I59" s="46">
        <v>2010</v>
      </c>
      <c r="J59" s="47">
        <v>2.7</v>
      </c>
      <c r="K59" s="53">
        <f t="shared" ref="K59:P59" si="57">K$15</f>
        <v>0</v>
      </c>
      <c r="L59" s="64">
        <f t="shared" si="57"/>
        <v>0</v>
      </c>
      <c r="M59" s="53">
        <f t="shared" si="57"/>
        <v>0</v>
      </c>
      <c r="N59" s="64">
        <f t="shared" si="57"/>
        <v>0</v>
      </c>
      <c r="O59" s="53">
        <f t="shared" si="57"/>
        <v>0</v>
      </c>
      <c r="P59" s="64">
        <f t="shared" si="57"/>
        <v>0</v>
      </c>
      <c r="Q59" s="53">
        <f>Q56</f>
        <v>50</v>
      </c>
      <c r="R59" s="64">
        <f>R56</f>
        <v>6.6</v>
      </c>
      <c r="S59" s="53">
        <f t="shared" si="55"/>
        <v>50</v>
      </c>
      <c r="T59" s="64">
        <f t="shared" si="55"/>
        <v>3.2</v>
      </c>
      <c r="U59" s="53">
        <f t="shared" si="55"/>
        <v>60</v>
      </c>
      <c r="V59" s="64">
        <f t="shared" si="55"/>
        <v>2</v>
      </c>
      <c r="W59" s="142">
        <f t="shared" si="55"/>
        <v>0.01</v>
      </c>
      <c r="X59" s="142">
        <f t="shared" si="55"/>
        <v>0.03</v>
      </c>
      <c r="Y59" s="142">
        <f t="shared" si="55"/>
        <v>0.04</v>
      </c>
      <c r="Z59" s="142">
        <f t="shared" si="55"/>
        <v>0.06</v>
      </c>
    </row>
    <row r="60" spans="2:26" s="22" customFormat="1" ht="15.75" customHeight="1">
      <c r="B60" s="68" t="s">
        <v>72</v>
      </c>
      <c r="C60" s="55" t="str">
        <f>C$8</f>
        <v>４歳以上児</v>
      </c>
      <c r="D60" s="30">
        <v>13</v>
      </c>
      <c r="E60" s="34" t="str">
        <f>E$8</f>
        <v>A</v>
      </c>
      <c r="F60" s="69" t="str">
        <f t="shared" si="32"/>
        <v>13A</v>
      </c>
      <c r="G60" s="70">
        <v>420</v>
      </c>
      <c r="H60" s="71">
        <v>2.9</v>
      </c>
      <c r="I60" s="70">
        <v>360</v>
      </c>
      <c r="J60" s="71">
        <v>2.9</v>
      </c>
      <c r="K60" s="33">
        <f t="shared" ref="K60:P60" si="58">K$12</f>
        <v>0</v>
      </c>
      <c r="L60" s="72">
        <f t="shared" si="58"/>
        <v>0</v>
      </c>
      <c r="M60" s="33">
        <f t="shared" si="58"/>
        <v>30</v>
      </c>
      <c r="N60" s="72">
        <f t="shared" si="58"/>
        <v>3.7</v>
      </c>
      <c r="O60" s="33">
        <f t="shared" si="58"/>
        <v>0</v>
      </c>
      <c r="P60" s="72">
        <f t="shared" si="58"/>
        <v>0</v>
      </c>
      <c r="Q60" s="35"/>
      <c r="R60" s="35"/>
      <c r="S60" s="36">
        <v>50</v>
      </c>
      <c r="T60" s="56">
        <v>2.9</v>
      </c>
      <c r="U60" s="36">
        <v>50</v>
      </c>
      <c r="V60" s="56">
        <v>2.2000000000000002</v>
      </c>
      <c r="W60" s="143">
        <v>0.02</v>
      </c>
      <c r="X60" s="143">
        <v>0.03</v>
      </c>
      <c r="Y60" s="143">
        <v>0.05</v>
      </c>
      <c r="Z60" s="143">
        <v>0.06</v>
      </c>
    </row>
    <row r="61" spans="2:26" s="22" customFormat="1" ht="15.75" customHeight="1">
      <c r="B61" s="28"/>
      <c r="C61" s="58" t="str">
        <f>C$9</f>
        <v>３歳児</v>
      </c>
      <c r="D61" s="38">
        <f>D60</f>
        <v>13</v>
      </c>
      <c r="E61" s="42" t="str">
        <f>E$9</f>
        <v>B</v>
      </c>
      <c r="F61" s="40" t="str">
        <f t="shared" si="32"/>
        <v>13B</v>
      </c>
      <c r="G61" s="43">
        <v>500</v>
      </c>
      <c r="H61" s="44">
        <v>2.9</v>
      </c>
      <c r="I61" s="43">
        <v>440</v>
      </c>
      <c r="J61" s="44">
        <v>2.9</v>
      </c>
      <c r="K61" s="41">
        <f t="shared" ref="K61:P61" si="59">K$13</f>
        <v>80</v>
      </c>
      <c r="L61" s="60">
        <f t="shared" si="59"/>
        <v>2.8</v>
      </c>
      <c r="M61" s="41">
        <f t="shared" si="59"/>
        <v>0</v>
      </c>
      <c r="N61" s="60">
        <f t="shared" si="59"/>
        <v>0</v>
      </c>
      <c r="O61" s="41">
        <f t="shared" si="59"/>
        <v>0</v>
      </c>
      <c r="P61" s="60">
        <f t="shared" si="59"/>
        <v>0</v>
      </c>
      <c r="Q61" s="74"/>
      <c r="R61" s="74"/>
      <c r="S61" s="41">
        <f t="shared" ref="S61:Z63" si="60">S$60</f>
        <v>50</v>
      </c>
      <c r="T61" s="60">
        <f t="shared" si="60"/>
        <v>2.9</v>
      </c>
      <c r="U61" s="41">
        <f t="shared" si="60"/>
        <v>50</v>
      </c>
      <c r="V61" s="60">
        <f t="shared" si="60"/>
        <v>2.2000000000000002</v>
      </c>
      <c r="W61" s="142">
        <f t="shared" si="60"/>
        <v>0.02</v>
      </c>
      <c r="X61" s="142">
        <f t="shared" si="60"/>
        <v>0.03</v>
      </c>
      <c r="Y61" s="142">
        <f t="shared" si="60"/>
        <v>0.05</v>
      </c>
      <c r="Z61" s="142">
        <f t="shared" si="60"/>
        <v>0.06</v>
      </c>
    </row>
    <row r="62" spans="2:26" s="22" customFormat="1" ht="15.75" customHeight="1">
      <c r="B62" s="28"/>
      <c r="C62" s="58" t="str">
        <f>C$10</f>
        <v>１、２歳児</v>
      </c>
      <c r="D62" s="38">
        <f>D60</f>
        <v>13</v>
      </c>
      <c r="E62" s="42" t="str">
        <f>E$10</f>
        <v>C</v>
      </c>
      <c r="F62" s="40" t="str">
        <f t="shared" si="32"/>
        <v>13C</v>
      </c>
      <c r="G62" s="43">
        <v>1120</v>
      </c>
      <c r="H62" s="44">
        <v>2.8</v>
      </c>
      <c r="I62" s="43">
        <v>1060</v>
      </c>
      <c r="J62" s="44">
        <v>2.8</v>
      </c>
      <c r="K62" s="41">
        <f t="shared" ref="K62:P62" si="61">K$14</f>
        <v>0</v>
      </c>
      <c r="L62" s="60">
        <f t="shared" si="61"/>
        <v>0</v>
      </c>
      <c r="M62" s="41">
        <f t="shared" si="61"/>
        <v>0</v>
      </c>
      <c r="N62" s="60">
        <f t="shared" si="61"/>
        <v>0</v>
      </c>
      <c r="O62" s="41">
        <f t="shared" si="61"/>
        <v>170</v>
      </c>
      <c r="P62" s="60">
        <f t="shared" si="61"/>
        <v>2.6</v>
      </c>
      <c r="Q62" s="74"/>
      <c r="R62" s="74"/>
      <c r="S62" s="41">
        <f t="shared" si="60"/>
        <v>50</v>
      </c>
      <c r="T62" s="60">
        <f t="shared" si="60"/>
        <v>2.9</v>
      </c>
      <c r="U62" s="41">
        <f t="shared" si="60"/>
        <v>50</v>
      </c>
      <c r="V62" s="60">
        <f t="shared" si="60"/>
        <v>2.2000000000000002</v>
      </c>
      <c r="W62" s="142">
        <f t="shared" si="60"/>
        <v>0.02</v>
      </c>
      <c r="X62" s="142">
        <f t="shared" si="60"/>
        <v>0.03</v>
      </c>
      <c r="Y62" s="142">
        <f t="shared" si="60"/>
        <v>0.05</v>
      </c>
      <c r="Z62" s="142">
        <f t="shared" si="60"/>
        <v>0.06</v>
      </c>
    </row>
    <row r="63" spans="2:26" s="22" customFormat="1" ht="15.75" customHeight="1">
      <c r="B63" s="73"/>
      <c r="C63" s="62" t="str">
        <f>C$11</f>
        <v>乳児</v>
      </c>
      <c r="D63" s="50">
        <f>D60</f>
        <v>13</v>
      </c>
      <c r="E63" s="54" t="str">
        <f>E$11</f>
        <v>D</v>
      </c>
      <c r="F63" s="52" t="str">
        <f t="shared" si="32"/>
        <v>13D</v>
      </c>
      <c r="G63" s="46">
        <v>2010</v>
      </c>
      <c r="H63" s="47">
        <v>2.8</v>
      </c>
      <c r="I63" s="46">
        <v>1950</v>
      </c>
      <c r="J63" s="47">
        <v>2.7</v>
      </c>
      <c r="K63" s="53">
        <f t="shared" ref="K63:P63" si="62">K$15</f>
        <v>0</v>
      </c>
      <c r="L63" s="64">
        <f t="shared" si="62"/>
        <v>0</v>
      </c>
      <c r="M63" s="53">
        <f t="shared" si="62"/>
        <v>0</v>
      </c>
      <c r="N63" s="64">
        <f t="shared" si="62"/>
        <v>0</v>
      </c>
      <c r="O63" s="53">
        <f t="shared" si="62"/>
        <v>0</v>
      </c>
      <c r="P63" s="64">
        <f t="shared" si="62"/>
        <v>0</v>
      </c>
      <c r="Q63" s="75"/>
      <c r="R63" s="75"/>
      <c r="S63" s="53">
        <f t="shared" si="60"/>
        <v>50</v>
      </c>
      <c r="T63" s="64">
        <f t="shared" si="60"/>
        <v>2.9</v>
      </c>
      <c r="U63" s="53">
        <f t="shared" si="60"/>
        <v>50</v>
      </c>
      <c r="V63" s="64">
        <f t="shared" si="60"/>
        <v>2.2000000000000002</v>
      </c>
      <c r="W63" s="142">
        <f t="shared" si="60"/>
        <v>0.02</v>
      </c>
      <c r="X63" s="142">
        <f t="shared" si="60"/>
        <v>0.03</v>
      </c>
      <c r="Y63" s="142">
        <f t="shared" si="60"/>
        <v>0.05</v>
      </c>
      <c r="Z63" s="142">
        <f t="shared" si="60"/>
        <v>0.06</v>
      </c>
    </row>
    <row r="64" spans="2:26" s="22" customFormat="1" ht="15.75" customHeight="1">
      <c r="B64" s="68" t="s">
        <v>73</v>
      </c>
      <c r="C64" s="55" t="str">
        <f>C$8</f>
        <v>４歳以上児</v>
      </c>
      <c r="D64" s="30">
        <v>14</v>
      </c>
      <c r="E64" s="34" t="str">
        <f>E$8</f>
        <v>A</v>
      </c>
      <c r="F64" s="69" t="str">
        <f t="shared" si="32"/>
        <v>14A</v>
      </c>
      <c r="G64" s="70">
        <v>400</v>
      </c>
      <c r="H64" s="71">
        <v>2.9</v>
      </c>
      <c r="I64" s="70">
        <v>350</v>
      </c>
      <c r="J64" s="71">
        <v>2.8</v>
      </c>
      <c r="K64" s="33">
        <f t="shared" ref="K64:P64" si="63">K$12</f>
        <v>0</v>
      </c>
      <c r="L64" s="72">
        <f t="shared" si="63"/>
        <v>0</v>
      </c>
      <c r="M64" s="33">
        <f t="shared" si="63"/>
        <v>30</v>
      </c>
      <c r="N64" s="72">
        <f t="shared" si="63"/>
        <v>3.7</v>
      </c>
      <c r="O64" s="33">
        <f t="shared" si="63"/>
        <v>0</v>
      </c>
      <c r="P64" s="72">
        <f t="shared" si="63"/>
        <v>0</v>
      </c>
      <c r="Q64" s="35"/>
      <c r="R64" s="35"/>
      <c r="S64" s="36">
        <v>40</v>
      </c>
      <c r="T64" s="56">
        <v>3.3</v>
      </c>
      <c r="U64" s="36">
        <v>50</v>
      </c>
      <c r="V64" s="56">
        <v>2</v>
      </c>
      <c r="W64" s="143">
        <v>0.02</v>
      </c>
      <c r="X64" s="143">
        <v>0.03</v>
      </c>
      <c r="Y64" s="143">
        <v>0.05</v>
      </c>
      <c r="Z64" s="143">
        <v>0.06</v>
      </c>
    </row>
    <row r="65" spans="2:35" s="22" customFormat="1" ht="15.75" customHeight="1">
      <c r="B65" s="28"/>
      <c r="C65" s="58" t="str">
        <f>C$9</f>
        <v>３歳児</v>
      </c>
      <c r="D65" s="38">
        <f>D64</f>
        <v>14</v>
      </c>
      <c r="E65" s="42" t="str">
        <f>E$9</f>
        <v>B</v>
      </c>
      <c r="F65" s="40" t="str">
        <f t="shared" si="32"/>
        <v>14B</v>
      </c>
      <c r="G65" s="43">
        <v>480</v>
      </c>
      <c r="H65" s="44">
        <v>2.9</v>
      </c>
      <c r="I65" s="43">
        <v>430</v>
      </c>
      <c r="J65" s="44">
        <v>2.8</v>
      </c>
      <c r="K65" s="41">
        <f t="shared" ref="K65:P65" si="64">K$13</f>
        <v>80</v>
      </c>
      <c r="L65" s="60">
        <f t="shared" si="64"/>
        <v>2.8</v>
      </c>
      <c r="M65" s="41">
        <f t="shared" si="64"/>
        <v>0</v>
      </c>
      <c r="N65" s="60">
        <f t="shared" si="64"/>
        <v>0</v>
      </c>
      <c r="O65" s="41">
        <f t="shared" si="64"/>
        <v>0</v>
      </c>
      <c r="P65" s="60">
        <f t="shared" si="64"/>
        <v>0</v>
      </c>
      <c r="Q65" s="74"/>
      <c r="R65" s="74"/>
      <c r="S65" s="41">
        <f t="shared" ref="S65:Z67" si="65">S$64</f>
        <v>40</v>
      </c>
      <c r="T65" s="60">
        <f t="shared" si="65"/>
        <v>3.3</v>
      </c>
      <c r="U65" s="41">
        <f t="shared" si="65"/>
        <v>50</v>
      </c>
      <c r="V65" s="60">
        <f t="shared" si="65"/>
        <v>2</v>
      </c>
      <c r="W65" s="142">
        <f t="shared" si="65"/>
        <v>0.02</v>
      </c>
      <c r="X65" s="142">
        <f t="shared" si="65"/>
        <v>0.03</v>
      </c>
      <c r="Y65" s="142">
        <f t="shared" si="65"/>
        <v>0.05</v>
      </c>
      <c r="Z65" s="142">
        <f t="shared" si="65"/>
        <v>0.06</v>
      </c>
    </row>
    <row r="66" spans="2:35" s="22" customFormat="1" ht="15.75" customHeight="1">
      <c r="B66" s="28"/>
      <c r="C66" s="58" t="str">
        <f>C$10</f>
        <v>１、２歳児</v>
      </c>
      <c r="D66" s="38">
        <f>D64</f>
        <v>14</v>
      </c>
      <c r="E66" s="42" t="str">
        <f>E$10</f>
        <v>C</v>
      </c>
      <c r="F66" s="40" t="str">
        <f t="shared" si="32"/>
        <v>14C</v>
      </c>
      <c r="G66" s="43">
        <v>1090</v>
      </c>
      <c r="H66" s="44">
        <v>2.8</v>
      </c>
      <c r="I66" s="43">
        <v>1040</v>
      </c>
      <c r="J66" s="44">
        <v>2.8</v>
      </c>
      <c r="K66" s="41">
        <f t="shared" ref="K66:P66" si="66">K$14</f>
        <v>0</v>
      </c>
      <c r="L66" s="60">
        <f t="shared" si="66"/>
        <v>0</v>
      </c>
      <c r="M66" s="41">
        <f t="shared" si="66"/>
        <v>0</v>
      </c>
      <c r="N66" s="60">
        <f t="shared" si="66"/>
        <v>0</v>
      </c>
      <c r="O66" s="41">
        <f t="shared" si="66"/>
        <v>170</v>
      </c>
      <c r="P66" s="60">
        <f t="shared" si="66"/>
        <v>2.6</v>
      </c>
      <c r="Q66" s="74"/>
      <c r="R66" s="74"/>
      <c r="S66" s="41">
        <f t="shared" si="65"/>
        <v>40</v>
      </c>
      <c r="T66" s="60">
        <f t="shared" si="65"/>
        <v>3.3</v>
      </c>
      <c r="U66" s="41">
        <f t="shared" si="65"/>
        <v>50</v>
      </c>
      <c r="V66" s="60">
        <f t="shared" si="65"/>
        <v>2</v>
      </c>
      <c r="W66" s="142">
        <f t="shared" si="65"/>
        <v>0.02</v>
      </c>
      <c r="X66" s="142">
        <f t="shared" si="65"/>
        <v>0.03</v>
      </c>
      <c r="Y66" s="142">
        <f t="shared" si="65"/>
        <v>0.05</v>
      </c>
      <c r="Z66" s="142">
        <f t="shared" si="65"/>
        <v>0.06</v>
      </c>
    </row>
    <row r="67" spans="2:35" s="22" customFormat="1" ht="15.75" customHeight="1">
      <c r="B67" s="73"/>
      <c r="C67" s="62" t="str">
        <f>C$11</f>
        <v>乳児</v>
      </c>
      <c r="D67" s="50">
        <f>D64</f>
        <v>14</v>
      </c>
      <c r="E67" s="54" t="str">
        <f>E$11</f>
        <v>D</v>
      </c>
      <c r="F67" s="52" t="str">
        <f t="shared" si="32"/>
        <v>14D</v>
      </c>
      <c r="G67" s="46">
        <v>1980</v>
      </c>
      <c r="H67" s="47">
        <v>2.8</v>
      </c>
      <c r="I67" s="46">
        <v>1930</v>
      </c>
      <c r="J67" s="47">
        <v>2.7</v>
      </c>
      <c r="K67" s="53">
        <f t="shared" ref="K67:P67" si="67">K$15</f>
        <v>0</v>
      </c>
      <c r="L67" s="64">
        <f t="shared" si="67"/>
        <v>0</v>
      </c>
      <c r="M67" s="53">
        <f t="shared" si="67"/>
        <v>0</v>
      </c>
      <c r="N67" s="64">
        <f t="shared" si="67"/>
        <v>0</v>
      </c>
      <c r="O67" s="53">
        <f t="shared" si="67"/>
        <v>0</v>
      </c>
      <c r="P67" s="64">
        <f t="shared" si="67"/>
        <v>0</v>
      </c>
      <c r="Q67" s="75"/>
      <c r="R67" s="75"/>
      <c r="S67" s="53">
        <f t="shared" si="65"/>
        <v>40</v>
      </c>
      <c r="T67" s="64">
        <f t="shared" si="65"/>
        <v>3.3</v>
      </c>
      <c r="U67" s="53">
        <f t="shared" si="65"/>
        <v>50</v>
      </c>
      <c r="V67" s="64">
        <f t="shared" si="65"/>
        <v>2</v>
      </c>
      <c r="W67" s="142">
        <f t="shared" si="65"/>
        <v>0.02</v>
      </c>
      <c r="X67" s="142">
        <f t="shared" si="65"/>
        <v>0.03</v>
      </c>
      <c r="Y67" s="142">
        <f t="shared" si="65"/>
        <v>0.05</v>
      </c>
      <c r="Z67" s="142">
        <f t="shared" si="65"/>
        <v>0.06</v>
      </c>
    </row>
    <row r="68" spans="2:35" s="22" customFormat="1" ht="15.75" customHeight="1">
      <c r="B68" s="68" t="s">
        <v>74</v>
      </c>
      <c r="C68" s="55" t="str">
        <f>C$8</f>
        <v>４歳以上児</v>
      </c>
      <c r="D68" s="30">
        <v>15</v>
      </c>
      <c r="E68" s="34" t="str">
        <f>E$8</f>
        <v>A</v>
      </c>
      <c r="F68" s="69" t="str">
        <f t="shared" si="32"/>
        <v>15A</v>
      </c>
      <c r="G68" s="70">
        <v>380</v>
      </c>
      <c r="H68" s="71">
        <v>2.9</v>
      </c>
      <c r="I68" s="70">
        <v>330</v>
      </c>
      <c r="J68" s="71">
        <v>2.9</v>
      </c>
      <c r="K68" s="33">
        <f t="shared" ref="K68:P68" si="68">K$12</f>
        <v>0</v>
      </c>
      <c r="L68" s="72">
        <f t="shared" si="68"/>
        <v>0</v>
      </c>
      <c r="M68" s="33">
        <f t="shared" si="68"/>
        <v>30</v>
      </c>
      <c r="N68" s="72">
        <f t="shared" si="68"/>
        <v>3.7</v>
      </c>
      <c r="O68" s="33">
        <f t="shared" si="68"/>
        <v>0</v>
      </c>
      <c r="P68" s="72">
        <f t="shared" si="68"/>
        <v>0</v>
      </c>
      <c r="Q68" s="35"/>
      <c r="R68" s="35"/>
      <c r="S68" s="36">
        <v>40</v>
      </c>
      <c r="T68" s="56">
        <v>3</v>
      </c>
      <c r="U68" s="36">
        <v>40</v>
      </c>
      <c r="V68" s="56">
        <v>2.2999999999999998</v>
      </c>
      <c r="W68" s="143">
        <v>0.02</v>
      </c>
      <c r="X68" s="143">
        <v>0.03</v>
      </c>
      <c r="Y68" s="143">
        <v>0.05</v>
      </c>
      <c r="Z68" s="143">
        <v>0.06</v>
      </c>
    </row>
    <row r="69" spans="2:35" s="22" customFormat="1" ht="15.75" customHeight="1">
      <c r="B69" s="28"/>
      <c r="C69" s="58" t="str">
        <f>C$9</f>
        <v>３歳児</v>
      </c>
      <c r="D69" s="38">
        <f>D68</f>
        <v>15</v>
      </c>
      <c r="E69" s="42" t="str">
        <f>E$9</f>
        <v>B</v>
      </c>
      <c r="F69" s="40" t="str">
        <f t="shared" si="32"/>
        <v>15B</v>
      </c>
      <c r="G69" s="43">
        <v>460</v>
      </c>
      <c r="H69" s="44">
        <v>2.9</v>
      </c>
      <c r="I69" s="43">
        <v>410</v>
      </c>
      <c r="J69" s="44">
        <v>2.8</v>
      </c>
      <c r="K69" s="41">
        <f t="shared" ref="K69:P69" si="69">K$13</f>
        <v>80</v>
      </c>
      <c r="L69" s="60">
        <f t="shared" si="69"/>
        <v>2.8</v>
      </c>
      <c r="M69" s="41">
        <f t="shared" si="69"/>
        <v>0</v>
      </c>
      <c r="N69" s="60">
        <f t="shared" si="69"/>
        <v>0</v>
      </c>
      <c r="O69" s="41">
        <f t="shared" si="69"/>
        <v>0</v>
      </c>
      <c r="P69" s="60">
        <f t="shared" si="69"/>
        <v>0</v>
      </c>
      <c r="Q69" s="74"/>
      <c r="R69" s="74"/>
      <c r="S69" s="41">
        <f t="shared" ref="S69:Z71" si="70">S$68</f>
        <v>40</v>
      </c>
      <c r="T69" s="60">
        <f t="shared" si="70"/>
        <v>3</v>
      </c>
      <c r="U69" s="41">
        <f t="shared" si="70"/>
        <v>40</v>
      </c>
      <c r="V69" s="60">
        <f t="shared" si="70"/>
        <v>2.2999999999999998</v>
      </c>
      <c r="W69" s="142">
        <f t="shared" si="70"/>
        <v>0.02</v>
      </c>
      <c r="X69" s="142">
        <f t="shared" si="70"/>
        <v>0.03</v>
      </c>
      <c r="Y69" s="142">
        <f t="shared" si="70"/>
        <v>0.05</v>
      </c>
      <c r="Z69" s="142">
        <f t="shared" si="70"/>
        <v>0.06</v>
      </c>
    </row>
    <row r="70" spans="2:35" s="22" customFormat="1" ht="15.75" customHeight="1">
      <c r="B70" s="28"/>
      <c r="C70" s="58" t="str">
        <f>C$10</f>
        <v>１、２歳児</v>
      </c>
      <c r="D70" s="38">
        <f>D68</f>
        <v>15</v>
      </c>
      <c r="E70" s="42" t="str">
        <f>E$10</f>
        <v>C</v>
      </c>
      <c r="F70" s="40" t="str">
        <f t="shared" si="32"/>
        <v>15C</v>
      </c>
      <c r="G70" s="43">
        <v>1080</v>
      </c>
      <c r="H70" s="44">
        <v>2.8</v>
      </c>
      <c r="I70" s="43">
        <v>1030</v>
      </c>
      <c r="J70" s="44">
        <v>2.7</v>
      </c>
      <c r="K70" s="41">
        <f t="shared" ref="K70:P70" si="71">K$14</f>
        <v>0</v>
      </c>
      <c r="L70" s="60">
        <f t="shared" si="71"/>
        <v>0</v>
      </c>
      <c r="M70" s="41">
        <f t="shared" si="71"/>
        <v>0</v>
      </c>
      <c r="N70" s="60">
        <f t="shared" si="71"/>
        <v>0</v>
      </c>
      <c r="O70" s="41">
        <f t="shared" si="71"/>
        <v>170</v>
      </c>
      <c r="P70" s="60">
        <f t="shared" si="71"/>
        <v>2.6</v>
      </c>
      <c r="Q70" s="74"/>
      <c r="R70" s="74"/>
      <c r="S70" s="41">
        <f t="shared" si="70"/>
        <v>40</v>
      </c>
      <c r="T70" s="60">
        <f t="shared" si="70"/>
        <v>3</v>
      </c>
      <c r="U70" s="41">
        <f t="shared" si="70"/>
        <v>40</v>
      </c>
      <c r="V70" s="60">
        <f t="shared" si="70"/>
        <v>2.2999999999999998</v>
      </c>
      <c r="W70" s="142">
        <f t="shared" si="70"/>
        <v>0.02</v>
      </c>
      <c r="X70" s="142">
        <f t="shared" si="70"/>
        <v>0.03</v>
      </c>
      <c r="Y70" s="142">
        <f t="shared" si="70"/>
        <v>0.05</v>
      </c>
      <c r="Z70" s="142">
        <f t="shared" si="70"/>
        <v>0.06</v>
      </c>
    </row>
    <row r="71" spans="2:35" s="22" customFormat="1" ht="15.75" customHeight="1">
      <c r="B71" s="73"/>
      <c r="C71" s="62" t="str">
        <f>C$11</f>
        <v>乳児</v>
      </c>
      <c r="D71" s="50">
        <f>D68</f>
        <v>15</v>
      </c>
      <c r="E71" s="54" t="str">
        <f>E$11</f>
        <v>D</v>
      </c>
      <c r="F71" s="52" t="str">
        <f t="shared" si="32"/>
        <v>15D</v>
      </c>
      <c r="G71" s="46">
        <v>1970</v>
      </c>
      <c r="H71" s="47">
        <v>2.7</v>
      </c>
      <c r="I71" s="46">
        <v>1920</v>
      </c>
      <c r="J71" s="47">
        <v>2.7</v>
      </c>
      <c r="K71" s="53">
        <f t="shared" ref="K71:P71" si="72">K$15</f>
        <v>0</v>
      </c>
      <c r="L71" s="64">
        <f t="shared" si="72"/>
        <v>0</v>
      </c>
      <c r="M71" s="53">
        <f t="shared" si="72"/>
        <v>0</v>
      </c>
      <c r="N71" s="64">
        <f t="shared" si="72"/>
        <v>0</v>
      </c>
      <c r="O71" s="53">
        <f t="shared" si="72"/>
        <v>0</v>
      </c>
      <c r="P71" s="64">
        <f t="shared" si="72"/>
        <v>0</v>
      </c>
      <c r="Q71" s="75"/>
      <c r="R71" s="75"/>
      <c r="S71" s="53">
        <f t="shared" si="70"/>
        <v>40</v>
      </c>
      <c r="T71" s="64">
        <f t="shared" si="70"/>
        <v>3</v>
      </c>
      <c r="U71" s="53">
        <f t="shared" si="70"/>
        <v>40</v>
      </c>
      <c r="V71" s="64">
        <f t="shared" si="70"/>
        <v>2.2999999999999998</v>
      </c>
      <c r="W71" s="142">
        <f t="shared" si="70"/>
        <v>0.02</v>
      </c>
      <c r="X71" s="142">
        <f t="shared" si="70"/>
        <v>0.03</v>
      </c>
      <c r="Y71" s="142">
        <f t="shared" si="70"/>
        <v>0.05</v>
      </c>
      <c r="Z71" s="142">
        <f t="shared" si="70"/>
        <v>0.06</v>
      </c>
    </row>
    <row r="72" spans="2:35" s="22" customFormat="1" ht="15.75" customHeight="1">
      <c r="B72" s="68" t="s">
        <v>75</v>
      </c>
      <c r="C72" s="55" t="str">
        <f>C$8</f>
        <v>４歳以上児</v>
      </c>
      <c r="D72" s="30">
        <v>16</v>
      </c>
      <c r="E72" s="34" t="str">
        <f>E$8</f>
        <v>A</v>
      </c>
      <c r="F72" s="69" t="str">
        <f t="shared" ref="F72:F95" si="73">D72&amp;E72</f>
        <v>16A</v>
      </c>
      <c r="G72" s="70">
        <v>370</v>
      </c>
      <c r="H72" s="71">
        <v>2.9</v>
      </c>
      <c r="I72" s="70">
        <v>320</v>
      </c>
      <c r="J72" s="71">
        <v>2.8</v>
      </c>
      <c r="K72" s="33">
        <f t="shared" ref="K72:P72" si="74">K$12</f>
        <v>0</v>
      </c>
      <c r="L72" s="72">
        <f t="shared" si="74"/>
        <v>0</v>
      </c>
      <c r="M72" s="33">
        <f t="shared" si="74"/>
        <v>30</v>
      </c>
      <c r="N72" s="72">
        <f t="shared" si="74"/>
        <v>3.7</v>
      </c>
      <c r="O72" s="33">
        <f t="shared" si="74"/>
        <v>0</v>
      </c>
      <c r="P72" s="72">
        <f t="shared" si="74"/>
        <v>0</v>
      </c>
      <c r="Q72" s="35"/>
      <c r="R72" s="35"/>
      <c r="S72" s="36">
        <v>40</v>
      </c>
      <c r="T72" s="56">
        <v>2.8</v>
      </c>
      <c r="U72" s="36">
        <v>40</v>
      </c>
      <c r="V72" s="56">
        <v>2.1</v>
      </c>
      <c r="W72" s="143">
        <v>0.02</v>
      </c>
      <c r="X72" s="143">
        <v>0.03</v>
      </c>
      <c r="Y72" s="143">
        <v>0.05</v>
      </c>
      <c r="Z72" s="143">
        <v>0.06</v>
      </c>
    </row>
    <row r="73" spans="2:35" s="22" customFormat="1" ht="15.75" customHeight="1">
      <c r="B73" s="28"/>
      <c r="C73" s="58" t="str">
        <f>C$9</f>
        <v>３歳児</v>
      </c>
      <c r="D73" s="38">
        <f>D72</f>
        <v>16</v>
      </c>
      <c r="E73" s="42" t="str">
        <f>E$9</f>
        <v>B</v>
      </c>
      <c r="F73" s="40" t="str">
        <f t="shared" si="73"/>
        <v>16B</v>
      </c>
      <c r="G73" s="43">
        <v>450</v>
      </c>
      <c r="H73" s="44">
        <v>2.8</v>
      </c>
      <c r="I73" s="43">
        <v>400</v>
      </c>
      <c r="J73" s="44">
        <v>2.8</v>
      </c>
      <c r="K73" s="41">
        <f t="shared" ref="K73:P73" si="75">K$13</f>
        <v>80</v>
      </c>
      <c r="L73" s="60">
        <f t="shared" si="75"/>
        <v>2.8</v>
      </c>
      <c r="M73" s="41">
        <f t="shared" si="75"/>
        <v>0</v>
      </c>
      <c r="N73" s="60">
        <f t="shared" si="75"/>
        <v>0</v>
      </c>
      <c r="O73" s="41">
        <f t="shared" si="75"/>
        <v>0</v>
      </c>
      <c r="P73" s="60">
        <f t="shared" si="75"/>
        <v>0</v>
      </c>
      <c r="Q73" s="74"/>
      <c r="R73" s="74"/>
      <c r="S73" s="41">
        <f t="shared" ref="S73:Z75" si="76">S$72</f>
        <v>40</v>
      </c>
      <c r="T73" s="60">
        <f t="shared" si="76"/>
        <v>2.8</v>
      </c>
      <c r="U73" s="41">
        <f t="shared" si="76"/>
        <v>40</v>
      </c>
      <c r="V73" s="60">
        <f t="shared" si="76"/>
        <v>2.1</v>
      </c>
      <c r="W73" s="142">
        <f t="shared" si="76"/>
        <v>0.02</v>
      </c>
      <c r="X73" s="142">
        <f t="shared" si="76"/>
        <v>0.03</v>
      </c>
      <c r="Y73" s="142">
        <f t="shared" si="76"/>
        <v>0.05</v>
      </c>
      <c r="Z73" s="142">
        <f t="shared" si="76"/>
        <v>0.06</v>
      </c>
    </row>
    <row r="74" spans="2:35" s="22" customFormat="1" ht="15.75" customHeight="1">
      <c r="B74" s="28"/>
      <c r="C74" s="58" t="str">
        <f>C$10</f>
        <v>１、２歳児</v>
      </c>
      <c r="D74" s="38">
        <f>D72</f>
        <v>16</v>
      </c>
      <c r="E74" s="42" t="str">
        <f>E$10</f>
        <v>C</v>
      </c>
      <c r="F74" s="40" t="str">
        <f t="shared" si="73"/>
        <v>16C</v>
      </c>
      <c r="G74" s="43">
        <v>1060</v>
      </c>
      <c r="H74" s="44">
        <v>2.8</v>
      </c>
      <c r="I74" s="43">
        <v>1010</v>
      </c>
      <c r="J74" s="44">
        <v>2.8</v>
      </c>
      <c r="K74" s="41">
        <f t="shared" ref="K74:P74" si="77">K$14</f>
        <v>0</v>
      </c>
      <c r="L74" s="60">
        <f t="shared" si="77"/>
        <v>0</v>
      </c>
      <c r="M74" s="41">
        <f t="shared" si="77"/>
        <v>0</v>
      </c>
      <c r="N74" s="60">
        <f t="shared" si="77"/>
        <v>0</v>
      </c>
      <c r="O74" s="41">
        <f t="shared" si="77"/>
        <v>170</v>
      </c>
      <c r="P74" s="60">
        <f t="shared" si="77"/>
        <v>2.6</v>
      </c>
      <c r="Q74" s="74"/>
      <c r="R74" s="74"/>
      <c r="S74" s="41">
        <f t="shared" si="76"/>
        <v>40</v>
      </c>
      <c r="T74" s="60">
        <f t="shared" si="76"/>
        <v>2.8</v>
      </c>
      <c r="U74" s="41">
        <f t="shared" si="76"/>
        <v>40</v>
      </c>
      <c r="V74" s="60">
        <f t="shared" si="76"/>
        <v>2.1</v>
      </c>
      <c r="W74" s="142">
        <f t="shared" si="76"/>
        <v>0.02</v>
      </c>
      <c r="X74" s="142">
        <f t="shared" si="76"/>
        <v>0.03</v>
      </c>
      <c r="Y74" s="142">
        <f t="shared" si="76"/>
        <v>0.05</v>
      </c>
      <c r="Z74" s="142">
        <f t="shared" si="76"/>
        <v>0.06</v>
      </c>
    </row>
    <row r="75" spans="2:35" s="22" customFormat="1" ht="15.75" customHeight="1">
      <c r="B75" s="73"/>
      <c r="C75" s="62" t="str">
        <f>C$11</f>
        <v>乳児</v>
      </c>
      <c r="D75" s="50">
        <f>D72</f>
        <v>16</v>
      </c>
      <c r="E75" s="54" t="str">
        <f>E$11</f>
        <v>D</v>
      </c>
      <c r="F75" s="52" t="str">
        <f t="shared" si="73"/>
        <v>16D</v>
      </c>
      <c r="G75" s="46">
        <v>1950</v>
      </c>
      <c r="H75" s="47">
        <v>2.7</v>
      </c>
      <c r="I75" s="46">
        <v>1900</v>
      </c>
      <c r="J75" s="47">
        <v>2.7</v>
      </c>
      <c r="K75" s="53">
        <f t="shared" ref="K75:P75" si="78">K$15</f>
        <v>0</v>
      </c>
      <c r="L75" s="64">
        <f t="shared" si="78"/>
        <v>0</v>
      </c>
      <c r="M75" s="53">
        <f t="shared" si="78"/>
        <v>0</v>
      </c>
      <c r="N75" s="64">
        <f t="shared" si="78"/>
        <v>0</v>
      </c>
      <c r="O75" s="53">
        <f t="shared" si="78"/>
        <v>0</v>
      </c>
      <c r="P75" s="64">
        <f t="shared" si="78"/>
        <v>0</v>
      </c>
      <c r="Q75" s="75"/>
      <c r="R75" s="75"/>
      <c r="S75" s="53">
        <f t="shared" si="76"/>
        <v>40</v>
      </c>
      <c r="T75" s="64">
        <f t="shared" si="76"/>
        <v>2.8</v>
      </c>
      <c r="U75" s="53">
        <f t="shared" si="76"/>
        <v>40</v>
      </c>
      <c r="V75" s="64">
        <f t="shared" si="76"/>
        <v>2.1</v>
      </c>
      <c r="W75" s="142">
        <f t="shared" si="76"/>
        <v>0.02</v>
      </c>
      <c r="X75" s="142">
        <f t="shared" si="76"/>
        <v>0.03</v>
      </c>
      <c r="Y75" s="142">
        <f t="shared" si="76"/>
        <v>0.05</v>
      </c>
      <c r="Z75" s="142">
        <f t="shared" si="76"/>
        <v>0.06</v>
      </c>
    </row>
    <row r="76" spans="2:35" s="22" customFormat="1" ht="15.75" customHeight="1">
      <c r="B76" s="68" t="s">
        <v>76</v>
      </c>
      <c r="C76" s="55" t="str">
        <f>C$8</f>
        <v>４歳以上児</v>
      </c>
      <c r="D76" s="30">
        <v>17</v>
      </c>
      <c r="E76" s="34" t="str">
        <f>E$8</f>
        <v>A</v>
      </c>
      <c r="F76" s="69" t="str">
        <f t="shared" si="73"/>
        <v>17A</v>
      </c>
      <c r="G76" s="70">
        <v>350</v>
      </c>
      <c r="H76" s="71">
        <v>2.9</v>
      </c>
      <c r="I76" s="70">
        <v>310</v>
      </c>
      <c r="J76" s="71">
        <v>2.8</v>
      </c>
      <c r="K76" s="33">
        <f t="shared" ref="K76:P76" si="79">K$12</f>
        <v>0</v>
      </c>
      <c r="L76" s="72">
        <f t="shared" si="79"/>
        <v>0</v>
      </c>
      <c r="M76" s="33">
        <f t="shared" si="79"/>
        <v>30</v>
      </c>
      <c r="N76" s="72">
        <f t="shared" si="79"/>
        <v>3.7</v>
      </c>
      <c r="O76" s="33">
        <f t="shared" si="79"/>
        <v>0</v>
      </c>
      <c r="P76" s="72">
        <f t="shared" si="79"/>
        <v>0</v>
      </c>
      <c r="Q76" s="35"/>
      <c r="R76" s="35"/>
      <c r="S76" s="36">
        <v>30</v>
      </c>
      <c r="T76" s="56">
        <v>3.4</v>
      </c>
      <c r="U76" s="36">
        <v>40</v>
      </c>
      <c r="V76" s="56">
        <v>2</v>
      </c>
      <c r="W76" s="143">
        <v>0.02</v>
      </c>
      <c r="X76" s="143">
        <v>0.03</v>
      </c>
      <c r="Y76" s="143">
        <v>0.05</v>
      </c>
      <c r="Z76" s="143">
        <v>0.06</v>
      </c>
    </row>
    <row r="77" spans="2:35" s="22" customFormat="1" ht="15.75" customHeight="1">
      <c r="B77" s="28"/>
      <c r="C77" s="58" t="str">
        <f>C$9</f>
        <v>３歳児</v>
      </c>
      <c r="D77" s="38">
        <f>D76</f>
        <v>17</v>
      </c>
      <c r="E77" s="42" t="str">
        <f>E$9</f>
        <v>B</v>
      </c>
      <c r="F77" s="40" t="str">
        <f t="shared" si="73"/>
        <v>17B</v>
      </c>
      <c r="G77" s="43">
        <v>430</v>
      </c>
      <c r="H77" s="44">
        <v>2.9</v>
      </c>
      <c r="I77" s="43">
        <v>390</v>
      </c>
      <c r="J77" s="44">
        <v>2.8</v>
      </c>
      <c r="K77" s="41">
        <f t="shared" ref="K77:P77" si="80">K$13</f>
        <v>80</v>
      </c>
      <c r="L77" s="60">
        <f t="shared" si="80"/>
        <v>2.8</v>
      </c>
      <c r="M77" s="41">
        <f t="shared" si="80"/>
        <v>0</v>
      </c>
      <c r="N77" s="60">
        <f t="shared" si="80"/>
        <v>0</v>
      </c>
      <c r="O77" s="41">
        <f t="shared" si="80"/>
        <v>0</v>
      </c>
      <c r="P77" s="60">
        <f t="shared" si="80"/>
        <v>0</v>
      </c>
      <c r="Q77" s="74"/>
      <c r="R77" s="74"/>
      <c r="S77" s="41">
        <f t="shared" ref="S77:Z79" si="81">S$76</f>
        <v>30</v>
      </c>
      <c r="T77" s="60">
        <f t="shared" si="81"/>
        <v>3.4</v>
      </c>
      <c r="U77" s="41">
        <f t="shared" si="81"/>
        <v>40</v>
      </c>
      <c r="V77" s="60">
        <f t="shared" si="81"/>
        <v>2</v>
      </c>
      <c r="W77" s="142">
        <f t="shared" si="81"/>
        <v>0.02</v>
      </c>
      <c r="X77" s="142">
        <f t="shared" si="81"/>
        <v>0.03</v>
      </c>
      <c r="Y77" s="142">
        <f t="shared" si="81"/>
        <v>0.05</v>
      </c>
      <c r="Z77" s="142">
        <f t="shared" si="81"/>
        <v>0.06</v>
      </c>
    </row>
    <row r="78" spans="2:35" s="22" customFormat="1" ht="15.75" customHeight="1">
      <c r="B78" s="28"/>
      <c r="C78" s="58" t="str">
        <f>C$10</f>
        <v>１、２歳児</v>
      </c>
      <c r="D78" s="38">
        <f>D76</f>
        <v>17</v>
      </c>
      <c r="E78" s="42" t="str">
        <f>E$10</f>
        <v>C</v>
      </c>
      <c r="F78" s="40" t="str">
        <f t="shared" si="73"/>
        <v>17C</v>
      </c>
      <c r="G78" s="43">
        <v>1050</v>
      </c>
      <c r="H78" s="44">
        <v>2.8</v>
      </c>
      <c r="I78" s="43">
        <v>1000</v>
      </c>
      <c r="J78" s="44">
        <v>2.8</v>
      </c>
      <c r="K78" s="41">
        <f t="shared" ref="K78:P78" si="82">K$14</f>
        <v>0</v>
      </c>
      <c r="L78" s="60">
        <f t="shared" si="82"/>
        <v>0</v>
      </c>
      <c r="M78" s="41">
        <f t="shared" si="82"/>
        <v>0</v>
      </c>
      <c r="N78" s="60">
        <f t="shared" si="82"/>
        <v>0</v>
      </c>
      <c r="O78" s="41">
        <f t="shared" si="82"/>
        <v>170</v>
      </c>
      <c r="P78" s="60">
        <f t="shared" si="82"/>
        <v>2.6</v>
      </c>
      <c r="Q78" s="74"/>
      <c r="R78" s="74"/>
      <c r="S78" s="41">
        <f t="shared" si="81"/>
        <v>30</v>
      </c>
      <c r="T78" s="60">
        <f t="shared" si="81"/>
        <v>3.4</v>
      </c>
      <c r="U78" s="41">
        <f t="shared" si="81"/>
        <v>40</v>
      </c>
      <c r="V78" s="60">
        <f t="shared" si="81"/>
        <v>2</v>
      </c>
      <c r="W78" s="142">
        <f t="shared" si="81"/>
        <v>0.02</v>
      </c>
      <c r="X78" s="142">
        <f t="shared" si="81"/>
        <v>0.03</v>
      </c>
      <c r="Y78" s="142">
        <f t="shared" si="81"/>
        <v>0.05</v>
      </c>
      <c r="Z78" s="142">
        <f t="shared" si="81"/>
        <v>0.06</v>
      </c>
    </row>
    <row r="79" spans="2:35" s="22" customFormat="1" ht="15.75" customHeight="1">
      <c r="B79" s="73"/>
      <c r="C79" s="62" t="str">
        <f>C$11</f>
        <v>乳児</v>
      </c>
      <c r="D79" s="50">
        <f>D76</f>
        <v>17</v>
      </c>
      <c r="E79" s="54" t="str">
        <f>E$11</f>
        <v>D</v>
      </c>
      <c r="F79" s="52" t="str">
        <f t="shared" si="73"/>
        <v>17D</v>
      </c>
      <c r="G79" s="46">
        <v>1940</v>
      </c>
      <c r="H79" s="47">
        <v>2.7</v>
      </c>
      <c r="I79" s="46">
        <v>1890</v>
      </c>
      <c r="J79" s="47">
        <v>2.7</v>
      </c>
      <c r="K79" s="53">
        <f t="shared" ref="K79:P79" si="83">K$15</f>
        <v>0</v>
      </c>
      <c r="L79" s="64">
        <f t="shared" si="83"/>
        <v>0</v>
      </c>
      <c r="M79" s="53">
        <f t="shared" si="83"/>
        <v>0</v>
      </c>
      <c r="N79" s="64">
        <f t="shared" si="83"/>
        <v>0</v>
      </c>
      <c r="O79" s="53">
        <f t="shared" si="83"/>
        <v>0</v>
      </c>
      <c r="P79" s="64">
        <f t="shared" si="83"/>
        <v>0</v>
      </c>
      <c r="Q79" s="75"/>
      <c r="R79" s="75"/>
      <c r="S79" s="53">
        <f t="shared" si="81"/>
        <v>30</v>
      </c>
      <c r="T79" s="64">
        <f t="shared" si="81"/>
        <v>3.4</v>
      </c>
      <c r="U79" s="53">
        <f t="shared" si="81"/>
        <v>40</v>
      </c>
      <c r="V79" s="64">
        <f t="shared" si="81"/>
        <v>2</v>
      </c>
      <c r="W79" s="142">
        <f t="shared" si="81"/>
        <v>0.02</v>
      </c>
      <c r="X79" s="142">
        <f t="shared" si="81"/>
        <v>0.03</v>
      </c>
      <c r="Y79" s="142">
        <f t="shared" si="81"/>
        <v>0.05</v>
      </c>
      <c r="Z79" s="142">
        <f t="shared" si="81"/>
        <v>0.06</v>
      </c>
      <c r="AG79" s="2"/>
      <c r="AH79" s="2"/>
      <c r="AI79" s="2"/>
    </row>
    <row r="80" spans="2:35" ht="15.75" customHeight="1">
      <c r="B80" s="68" t="s">
        <v>77</v>
      </c>
      <c r="C80" s="55" t="str">
        <f>C$8</f>
        <v>４歳以上児</v>
      </c>
      <c r="D80" s="30">
        <v>18</v>
      </c>
      <c r="E80" s="34" t="str">
        <f>E$8</f>
        <v>A</v>
      </c>
      <c r="F80" s="69" t="str">
        <f t="shared" si="73"/>
        <v>18A</v>
      </c>
      <c r="G80" s="70">
        <v>340</v>
      </c>
      <c r="H80" s="71">
        <v>2.9</v>
      </c>
      <c r="I80" s="70">
        <v>300</v>
      </c>
      <c r="J80" s="71">
        <v>2.8</v>
      </c>
      <c r="K80" s="33">
        <f t="shared" ref="K80:P80" si="84">K$12</f>
        <v>0</v>
      </c>
      <c r="L80" s="72">
        <f t="shared" si="84"/>
        <v>0</v>
      </c>
      <c r="M80" s="33">
        <f t="shared" si="84"/>
        <v>30</v>
      </c>
      <c r="N80" s="72">
        <f t="shared" si="84"/>
        <v>3.7</v>
      </c>
      <c r="O80" s="33">
        <f t="shared" si="84"/>
        <v>0</v>
      </c>
      <c r="P80" s="72">
        <f t="shared" si="84"/>
        <v>0</v>
      </c>
      <c r="Q80" s="35"/>
      <c r="R80" s="35"/>
      <c r="S80" s="36">
        <v>30</v>
      </c>
      <c r="T80" s="56">
        <v>3.2</v>
      </c>
      <c r="U80" s="36">
        <v>30</v>
      </c>
      <c r="V80" s="56">
        <v>2.5</v>
      </c>
      <c r="W80" s="143">
        <v>0.02</v>
      </c>
      <c r="X80" s="143">
        <v>0.03</v>
      </c>
      <c r="Y80" s="143">
        <v>0.05</v>
      </c>
      <c r="Z80" s="143">
        <v>0.06</v>
      </c>
    </row>
    <row r="81" spans="2:26" ht="15.75" customHeight="1">
      <c r="B81" s="28"/>
      <c r="C81" s="58" t="str">
        <f>C$9</f>
        <v>３歳児</v>
      </c>
      <c r="D81" s="38">
        <f>D80</f>
        <v>18</v>
      </c>
      <c r="E81" s="42" t="str">
        <f>E$9</f>
        <v>B</v>
      </c>
      <c r="F81" s="40" t="str">
        <f t="shared" si="73"/>
        <v>18B</v>
      </c>
      <c r="G81" s="43">
        <v>420</v>
      </c>
      <c r="H81" s="44">
        <v>2.9</v>
      </c>
      <c r="I81" s="43">
        <v>380</v>
      </c>
      <c r="J81" s="44">
        <v>2.8</v>
      </c>
      <c r="K81" s="41">
        <f t="shared" ref="K81:P81" si="85">K$13</f>
        <v>80</v>
      </c>
      <c r="L81" s="60">
        <f t="shared" si="85"/>
        <v>2.8</v>
      </c>
      <c r="M81" s="41">
        <f t="shared" si="85"/>
        <v>0</v>
      </c>
      <c r="N81" s="60">
        <f t="shared" si="85"/>
        <v>0</v>
      </c>
      <c r="O81" s="41">
        <f t="shared" si="85"/>
        <v>0</v>
      </c>
      <c r="P81" s="60">
        <f t="shared" si="85"/>
        <v>0</v>
      </c>
      <c r="Q81" s="74"/>
      <c r="R81" s="74"/>
      <c r="S81" s="41">
        <f t="shared" ref="S81:Z83" si="86">S$80</f>
        <v>30</v>
      </c>
      <c r="T81" s="60">
        <f t="shared" si="86"/>
        <v>3.2</v>
      </c>
      <c r="U81" s="41">
        <f t="shared" si="86"/>
        <v>30</v>
      </c>
      <c r="V81" s="60">
        <f t="shared" si="86"/>
        <v>2.5</v>
      </c>
      <c r="W81" s="142">
        <f t="shared" si="86"/>
        <v>0.02</v>
      </c>
      <c r="X81" s="142">
        <f t="shared" si="86"/>
        <v>0.03</v>
      </c>
      <c r="Y81" s="142">
        <f t="shared" si="86"/>
        <v>0.05</v>
      </c>
      <c r="Z81" s="142">
        <f t="shared" si="86"/>
        <v>0.06</v>
      </c>
    </row>
    <row r="82" spans="2:26" ht="15.75" customHeight="1">
      <c r="B82" s="28"/>
      <c r="C82" s="58" t="str">
        <f>C$10</f>
        <v>１、２歳児</v>
      </c>
      <c r="D82" s="38">
        <f>D80</f>
        <v>18</v>
      </c>
      <c r="E82" s="42" t="str">
        <f>E$10</f>
        <v>C</v>
      </c>
      <c r="F82" s="40" t="str">
        <f t="shared" si="73"/>
        <v>18C</v>
      </c>
      <c r="G82" s="43">
        <v>1040</v>
      </c>
      <c r="H82" s="44">
        <v>2.7</v>
      </c>
      <c r="I82" s="43">
        <v>1000</v>
      </c>
      <c r="J82" s="44">
        <v>2.7</v>
      </c>
      <c r="K82" s="41">
        <f t="shared" ref="K82:P82" si="87">K$14</f>
        <v>0</v>
      </c>
      <c r="L82" s="60">
        <f t="shared" si="87"/>
        <v>0</v>
      </c>
      <c r="M82" s="41">
        <f t="shared" si="87"/>
        <v>0</v>
      </c>
      <c r="N82" s="60">
        <f t="shared" si="87"/>
        <v>0</v>
      </c>
      <c r="O82" s="41">
        <f t="shared" si="87"/>
        <v>170</v>
      </c>
      <c r="P82" s="60">
        <f t="shared" si="87"/>
        <v>2.6</v>
      </c>
      <c r="Q82" s="74"/>
      <c r="R82" s="74"/>
      <c r="S82" s="41">
        <f t="shared" si="86"/>
        <v>30</v>
      </c>
      <c r="T82" s="60">
        <f t="shared" si="86"/>
        <v>3.2</v>
      </c>
      <c r="U82" s="41">
        <f t="shared" si="86"/>
        <v>30</v>
      </c>
      <c r="V82" s="60">
        <f t="shared" si="86"/>
        <v>2.5</v>
      </c>
      <c r="W82" s="142">
        <f t="shared" si="86"/>
        <v>0.02</v>
      </c>
      <c r="X82" s="142">
        <f t="shared" si="86"/>
        <v>0.03</v>
      </c>
      <c r="Y82" s="142">
        <f t="shared" si="86"/>
        <v>0.05</v>
      </c>
      <c r="Z82" s="142">
        <f t="shared" si="86"/>
        <v>0.06</v>
      </c>
    </row>
    <row r="83" spans="2:26" ht="15.75" customHeight="1">
      <c r="B83" s="73"/>
      <c r="C83" s="62" t="str">
        <f>C$11</f>
        <v>乳児</v>
      </c>
      <c r="D83" s="50">
        <f>D80</f>
        <v>18</v>
      </c>
      <c r="E83" s="54" t="str">
        <f>E$11</f>
        <v>D</v>
      </c>
      <c r="F83" s="52" t="str">
        <f t="shared" si="73"/>
        <v>18D</v>
      </c>
      <c r="G83" s="46">
        <v>1930</v>
      </c>
      <c r="H83" s="47">
        <v>2.7</v>
      </c>
      <c r="I83" s="46">
        <v>1890</v>
      </c>
      <c r="J83" s="47">
        <v>2.7</v>
      </c>
      <c r="K83" s="53">
        <f t="shared" ref="K83:P83" si="88">K$15</f>
        <v>0</v>
      </c>
      <c r="L83" s="64">
        <f t="shared" si="88"/>
        <v>0</v>
      </c>
      <c r="M83" s="53">
        <f t="shared" si="88"/>
        <v>0</v>
      </c>
      <c r="N83" s="64">
        <f t="shared" si="88"/>
        <v>0</v>
      </c>
      <c r="O83" s="53">
        <f t="shared" si="88"/>
        <v>0</v>
      </c>
      <c r="P83" s="64">
        <f t="shared" si="88"/>
        <v>0</v>
      </c>
      <c r="Q83" s="75"/>
      <c r="R83" s="75"/>
      <c r="S83" s="53">
        <f t="shared" si="86"/>
        <v>30</v>
      </c>
      <c r="T83" s="64">
        <f t="shared" si="86"/>
        <v>3.2</v>
      </c>
      <c r="U83" s="53">
        <f t="shared" si="86"/>
        <v>30</v>
      </c>
      <c r="V83" s="64">
        <f t="shared" si="86"/>
        <v>2.5</v>
      </c>
      <c r="W83" s="142">
        <f t="shared" si="86"/>
        <v>0.02</v>
      </c>
      <c r="X83" s="142">
        <f t="shared" si="86"/>
        <v>0.03</v>
      </c>
      <c r="Y83" s="142">
        <f t="shared" si="86"/>
        <v>0.05</v>
      </c>
      <c r="Z83" s="142">
        <f t="shared" si="86"/>
        <v>0.06</v>
      </c>
    </row>
    <row r="84" spans="2:26" ht="15.75" customHeight="1">
      <c r="B84" s="68" t="s">
        <v>78</v>
      </c>
      <c r="C84" s="55" t="str">
        <f>C$8</f>
        <v>４歳以上児</v>
      </c>
      <c r="D84" s="30">
        <v>19</v>
      </c>
      <c r="E84" s="34" t="str">
        <f>E$8</f>
        <v>A</v>
      </c>
      <c r="F84" s="69" t="str">
        <f t="shared" si="73"/>
        <v>19A</v>
      </c>
      <c r="G84" s="70">
        <v>340</v>
      </c>
      <c r="H84" s="71">
        <v>3</v>
      </c>
      <c r="I84" s="70">
        <v>300</v>
      </c>
      <c r="J84" s="71">
        <v>3</v>
      </c>
      <c r="K84" s="33">
        <f t="shared" ref="K84:P84" si="89">K$12</f>
        <v>0</v>
      </c>
      <c r="L84" s="72">
        <f t="shared" si="89"/>
        <v>0</v>
      </c>
      <c r="M84" s="33">
        <f t="shared" si="89"/>
        <v>30</v>
      </c>
      <c r="N84" s="72">
        <f t="shared" si="89"/>
        <v>3.7</v>
      </c>
      <c r="O84" s="33">
        <f t="shared" si="89"/>
        <v>0</v>
      </c>
      <c r="P84" s="72">
        <f t="shared" si="89"/>
        <v>0</v>
      </c>
      <c r="Q84" s="35"/>
      <c r="R84" s="35"/>
      <c r="S84" s="36">
        <v>30</v>
      </c>
      <c r="T84" s="56">
        <v>3</v>
      </c>
      <c r="U84" s="36">
        <v>30</v>
      </c>
      <c r="V84" s="56">
        <v>2.2999999999999998</v>
      </c>
      <c r="W84" s="143">
        <v>0.02</v>
      </c>
      <c r="X84" s="143">
        <v>0.03</v>
      </c>
      <c r="Y84" s="143">
        <v>0.05</v>
      </c>
      <c r="Z84" s="143">
        <v>0.06</v>
      </c>
    </row>
    <row r="85" spans="2:26" ht="15.75" customHeight="1">
      <c r="B85" s="28"/>
      <c r="C85" s="58" t="str">
        <f>C$9</f>
        <v>３歳児</v>
      </c>
      <c r="D85" s="38">
        <f>D84</f>
        <v>19</v>
      </c>
      <c r="E85" s="42" t="str">
        <f>E$9</f>
        <v>B</v>
      </c>
      <c r="F85" s="40" t="str">
        <f t="shared" si="73"/>
        <v>19B</v>
      </c>
      <c r="G85" s="43">
        <v>420</v>
      </c>
      <c r="H85" s="44">
        <v>3</v>
      </c>
      <c r="I85" s="43">
        <v>380</v>
      </c>
      <c r="J85" s="44">
        <v>3</v>
      </c>
      <c r="K85" s="41">
        <f t="shared" ref="K85:P85" si="90">K$13</f>
        <v>80</v>
      </c>
      <c r="L85" s="60">
        <f t="shared" si="90"/>
        <v>2.8</v>
      </c>
      <c r="M85" s="41">
        <f t="shared" si="90"/>
        <v>0</v>
      </c>
      <c r="N85" s="60">
        <f t="shared" si="90"/>
        <v>0</v>
      </c>
      <c r="O85" s="41">
        <f t="shared" si="90"/>
        <v>0</v>
      </c>
      <c r="P85" s="60">
        <f t="shared" si="90"/>
        <v>0</v>
      </c>
      <c r="Q85" s="74"/>
      <c r="R85" s="74"/>
      <c r="S85" s="41">
        <f t="shared" ref="S85:Z87" si="91">S$84</f>
        <v>30</v>
      </c>
      <c r="T85" s="60">
        <f t="shared" si="91"/>
        <v>3</v>
      </c>
      <c r="U85" s="41">
        <f t="shared" si="91"/>
        <v>30</v>
      </c>
      <c r="V85" s="60">
        <f t="shared" si="91"/>
        <v>2.2999999999999998</v>
      </c>
      <c r="W85" s="142">
        <f t="shared" si="91"/>
        <v>0.02</v>
      </c>
      <c r="X85" s="142">
        <f t="shared" si="91"/>
        <v>0.03</v>
      </c>
      <c r="Y85" s="142">
        <f t="shared" si="91"/>
        <v>0.05</v>
      </c>
      <c r="Z85" s="142">
        <f t="shared" si="91"/>
        <v>0.06</v>
      </c>
    </row>
    <row r="86" spans="2:26" ht="15.75" customHeight="1">
      <c r="B86" s="28"/>
      <c r="C86" s="58" t="str">
        <f>C$10</f>
        <v>１、２歳児</v>
      </c>
      <c r="D86" s="38">
        <f>D84</f>
        <v>19</v>
      </c>
      <c r="E86" s="42" t="str">
        <f>E$10</f>
        <v>C</v>
      </c>
      <c r="F86" s="40" t="str">
        <f t="shared" si="73"/>
        <v>19C</v>
      </c>
      <c r="G86" s="43">
        <v>1030</v>
      </c>
      <c r="H86" s="44">
        <v>2.8</v>
      </c>
      <c r="I86" s="43">
        <v>1000</v>
      </c>
      <c r="J86" s="44">
        <v>2.8</v>
      </c>
      <c r="K86" s="41">
        <f t="shared" ref="K86:P86" si="92">K$14</f>
        <v>0</v>
      </c>
      <c r="L86" s="60">
        <f t="shared" si="92"/>
        <v>0</v>
      </c>
      <c r="M86" s="41">
        <f t="shared" si="92"/>
        <v>0</v>
      </c>
      <c r="N86" s="60">
        <f t="shared" si="92"/>
        <v>0</v>
      </c>
      <c r="O86" s="41">
        <f t="shared" si="92"/>
        <v>170</v>
      </c>
      <c r="P86" s="60">
        <f t="shared" si="92"/>
        <v>2.6</v>
      </c>
      <c r="Q86" s="74"/>
      <c r="R86" s="74"/>
      <c r="S86" s="41">
        <f t="shared" si="91"/>
        <v>30</v>
      </c>
      <c r="T86" s="60">
        <f t="shared" si="91"/>
        <v>3</v>
      </c>
      <c r="U86" s="41">
        <f t="shared" si="91"/>
        <v>30</v>
      </c>
      <c r="V86" s="60">
        <f t="shared" si="91"/>
        <v>2.2999999999999998</v>
      </c>
      <c r="W86" s="142">
        <f t="shared" si="91"/>
        <v>0.02</v>
      </c>
      <c r="X86" s="142">
        <f t="shared" si="91"/>
        <v>0.03</v>
      </c>
      <c r="Y86" s="142">
        <f t="shared" si="91"/>
        <v>0.05</v>
      </c>
      <c r="Z86" s="142">
        <f t="shared" si="91"/>
        <v>0.06</v>
      </c>
    </row>
    <row r="87" spans="2:26" ht="15.75" customHeight="1">
      <c r="B87" s="73"/>
      <c r="C87" s="62" t="str">
        <f>C$11</f>
        <v>乳児</v>
      </c>
      <c r="D87" s="50">
        <f>D84</f>
        <v>19</v>
      </c>
      <c r="E87" s="54" t="str">
        <f>E$11</f>
        <v>D</v>
      </c>
      <c r="F87" s="52" t="str">
        <f t="shared" si="73"/>
        <v>19D</v>
      </c>
      <c r="G87" s="46">
        <v>1920</v>
      </c>
      <c r="H87" s="47">
        <v>2.8</v>
      </c>
      <c r="I87" s="46">
        <v>1890</v>
      </c>
      <c r="J87" s="47">
        <v>2.8</v>
      </c>
      <c r="K87" s="53">
        <f t="shared" ref="K87:P87" si="93">K$15</f>
        <v>0</v>
      </c>
      <c r="L87" s="64">
        <f t="shared" si="93"/>
        <v>0</v>
      </c>
      <c r="M87" s="53">
        <f t="shared" si="93"/>
        <v>0</v>
      </c>
      <c r="N87" s="64">
        <f t="shared" si="93"/>
        <v>0</v>
      </c>
      <c r="O87" s="53">
        <f t="shared" si="93"/>
        <v>0</v>
      </c>
      <c r="P87" s="64">
        <f t="shared" si="93"/>
        <v>0</v>
      </c>
      <c r="Q87" s="75"/>
      <c r="R87" s="75"/>
      <c r="S87" s="53">
        <f t="shared" si="91"/>
        <v>30</v>
      </c>
      <c r="T87" s="64">
        <f t="shared" si="91"/>
        <v>3</v>
      </c>
      <c r="U87" s="53">
        <f t="shared" si="91"/>
        <v>30</v>
      </c>
      <c r="V87" s="64">
        <f t="shared" si="91"/>
        <v>2.2999999999999998</v>
      </c>
      <c r="W87" s="142">
        <f t="shared" si="91"/>
        <v>0.02</v>
      </c>
      <c r="X87" s="142">
        <f t="shared" si="91"/>
        <v>0.03</v>
      </c>
      <c r="Y87" s="142">
        <f t="shared" si="91"/>
        <v>0.05</v>
      </c>
      <c r="Z87" s="142">
        <f t="shared" si="91"/>
        <v>0.06</v>
      </c>
    </row>
    <row r="88" spans="2:26" ht="15.75" customHeight="1">
      <c r="B88" s="68" t="s">
        <v>79</v>
      </c>
      <c r="C88" s="55" t="str">
        <f>C$8</f>
        <v>４歳以上児</v>
      </c>
      <c r="D88" s="30">
        <v>20</v>
      </c>
      <c r="E88" s="34" t="str">
        <f>E$8</f>
        <v>A</v>
      </c>
      <c r="F88" s="69" t="str">
        <f t="shared" si="73"/>
        <v>20A</v>
      </c>
      <c r="G88" s="70">
        <v>330</v>
      </c>
      <c r="H88" s="71">
        <v>3</v>
      </c>
      <c r="I88" s="70">
        <v>300</v>
      </c>
      <c r="J88" s="71">
        <v>3</v>
      </c>
      <c r="K88" s="33">
        <f t="shared" ref="K88:P88" si="94">K$12</f>
        <v>0</v>
      </c>
      <c r="L88" s="72">
        <f t="shared" si="94"/>
        <v>0</v>
      </c>
      <c r="M88" s="33">
        <f t="shared" si="94"/>
        <v>30</v>
      </c>
      <c r="N88" s="72">
        <f t="shared" si="94"/>
        <v>3.7</v>
      </c>
      <c r="O88" s="33">
        <f t="shared" si="94"/>
        <v>0</v>
      </c>
      <c r="P88" s="72">
        <f t="shared" si="94"/>
        <v>0</v>
      </c>
      <c r="Q88" s="35"/>
      <c r="R88" s="35"/>
      <c r="S88" s="36">
        <v>30</v>
      </c>
      <c r="T88" s="56">
        <v>2.8</v>
      </c>
      <c r="U88" s="36">
        <v>30</v>
      </c>
      <c r="V88" s="56">
        <v>2.2000000000000002</v>
      </c>
      <c r="W88" s="143">
        <v>0.02</v>
      </c>
      <c r="X88" s="143">
        <v>0.03</v>
      </c>
      <c r="Y88" s="143">
        <v>0.05</v>
      </c>
      <c r="Z88" s="143">
        <v>0.06</v>
      </c>
    </row>
    <row r="89" spans="2:26" ht="15.75" customHeight="1">
      <c r="B89" s="28"/>
      <c r="C89" s="58" t="str">
        <f>C$9</f>
        <v>３歳児</v>
      </c>
      <c r="D89" s="38">
        <f>D88</f>
        <v>20</v>
      </c>
      <c r="E89" s="42" t="str">
        <f>E$9</f>
        <v>B</v>
      </c>
      <c r="F89" s="40" t="str">
        <f t="shared" si="73"/>
        <v>20B</v>
      </c>
      <c r="G89" s="43">
        <v>410</v>
      </c>
      <c r="H89" s="44">
        <v>3</v>
      </c>
      <c r="I89" s="43">
        <v>380</v>
      </c>
      <c r="J89" s="44">
        <v>2.9</v>
      </c>
      <c r="K89" s="41">
        <f t="shared" ref="K89:P89" si="95">K$13</f>
        <v>80</v>
      </c>
      <c r="L89" s="60">
        <f t="shared" si="95"/>
        <v>2.8</v>
      </c>
      <c r="M89" s="41">
        <f t="shared" si="95"/>
        <v>0</v>
      </c>
      <c r="N89" s="60">
        <f t="shared" si="95"/>
        <v>0</v>
      </c>
      <c r="O89" s="41">
        <f t="shared" si="95"/>
        <v>0</v>
      </c>
      <c r="P89" s="60">
        <f t="shared" si="95"/>
        <v>0</v>
      </c>
      <c r="Q89" s="74"/>
      <c r="R89" s="74"/>
      <c r="S89" s="41">
        <f t="shared" ref="S89:Z91" si="96">S$88</f>
        <v>30</v>
      </c>
      <c r="T89" s="60">
        <f t="shared" si="96"/>
        <v>2.8</v>
      </c>
      <c r="U89" s="41">
        <f t="shared" si="96"/>
        <v>30</v>
      </c>
      <c r="V89" s="60">
        <f t="shared" si="96"/>
        <v>2.2000000000000002</v>
      </c>
      <c r="W89" s="142">
        <f t="shared" si="96"/>
        <v>0.02</v>
      </c>
      <c r="X89" s="142">
        <f t="shared" si="96"/>
        <v>0.03</v>
      </c>
      <c r="Y89" s="142">
        <f t="shared" si="96"/>
        <v>0.05</v>
      </c>
      <c r="Z89" s="142">
        <f t="shared" si="96"/>
        <v>0.06</v>
      </c>
    </row>
    <row r="90" spans="2:26" ht="15.75" customHeight="1">
      <c r="B90" s="28"/>
      <c r="C90" s="58" t="str">
        <f>C$10</f>
        <v>１、２歳児</v>
      </c>
      <c r="D90" s="38">
        <f>D88</f>
        <v>20</v>
      </c>
      <c r="E90" s="42" t="str">
        <f>E$10</f>
        <v>C</v>
      </c>
      <c r="F90" s="40" t="str">
        <f t="shared" si="73"/>
        <v>20C</v>
      </c>
      <c r="G90" s="43">
        <v>1030</v>
      </c>
      <c r="H90" s="44">
        <v>2.8</v>
      </c>
      <c r="I90" s="43">
        <v>990</v>
      </c>
      <c r="J90" s="44">
        <v>2.8</v>
      </c>
      <c r="K90" s="41">
        <f t="shared" ref="K90:P90" si="97">K$14</f>
        <v>0</v>
      </c>
      <c r="L90" s="60">
        <f t="shared" si="97"/>
        <v>0</v>
      </c>
      <c r="M90" s="41">
        <f t="shared" si="97"/>
        <v>0</v>
      </c>
      <c r="N90" s="60">
        <f t="shared" si="97"/>
        <v>0</v>
      </c>
      <c r="O90" s="41">
        <f t="shared" si="97"/>
        <v>170</v>
      </c>
      <c r="P90" s="60">
        <f t="shared" si="97"/>
        <v>2.6</v>
      </c>
      <c r="Q90" s="74"/>
      <c r="R90" s="74"/>
      <c r="S90" s="41">
        <f t="shared" si="96"/>
        <v>30</v>
      </c>
      <c r="T90" s="60">
        <f t="shared" si="96"/>
        <v>2.8</v>
      </c>
      <c r="U90" s="41">
        <f t="shared" si="96"/>
        <v>30</v>
      </c>
      <c r="V90" s="60">
        <f t="shared" si="96"/>
        <v>2.2000000000000002</v>
      </c>
      <c r="W90" s="142">
        <f t="shared" si="96"/>
        <v>0.02</v>
      </c>
      <c r="X90" s="142">
        <f t="shared" si="96"/>
        <v>0.03</v>
      </c>
      <c r="Y90" s="142">
        <f t="shared" si="96"/>
        <v>0.05</v>
      </c>
      <c r="Z90" s="142">
        <f t="shared" si="96"/>
        <v>0.06</v>
      </c>
    </row>
    <row r="91" spans="2:26" ht="15.75" customHeight="1">
      <c r="B91" s="73"/>
      <c r="C91" s="62" t="str">
        <f>C$11</f>
        <v>乳児</v>
      </c>
      <c r="D91" s="50">
        <f>D88</f>
        <v>20</v>
      </c>
      <c r="E91" s="54" t="str">
        <f>E$11</f>
        <v>D</v>
      </c>
      <c r="F91" s="52" t="str">
        <f t="shared" si="73"/>
        <v>20D</v>
      </c>
      <c r="G91" s="46">
        <v>1920</v>
      </c>
      <c r="H91" s="47">
        <v>2.8</v>
      </c>
      <c r="I91" s="46">
        <v>1880</v>
      </c>
      <c r="J91" s="47">
        <v>2.8</v>
      </c>
      <c r="K91" s="53">
        <f t="shared" ref="K91:P91" si="98">K$15</f>
        <v>0</v>
      </c>
      <c r="L91" s="64">
        <f t="shared" si="98"/>
        <v>0</v>
      </c>
      <c r="M91" s="53">
        <f t="shared" si="98"/>
        <v>0</v>
      </c>
      <c r="N91" s="64">
        <f t="shared" si="98"/>
        <v>0</v>
      </c>
      <c r="O91" s="53">
        <f t="shared" si="98"/>
        <v>0</v>
      </c>
      <c r="P91" s="64">
        <f t="shared" si="98"/>
        <v>0</v>
      </c>
      <c r="Q91" s="75"/>
      <c r="R91" s="75"/>
      <c r="S91" s="53">
        <f t="shared" si="96"/>
        <v>30</v>
      </c>
      <c r="T91" s="64">
        <f t="shared" si="96"/>
        <v>2.8</v>
      </c>
      <c r="U91" s="53">
        <f t="shared" si="96"/>
        <v>30</v>
      </c>
      <c r="V91" s="64">
        <f t="shared" si="96"/>
        <v>2.2000000000000002</v>
      </c>
      <c r="W91" s="142">
        <f t="shared" si="96"/>
        <v>0.02</v>
      </c>
      <c r="X91" s="142">
        <f t="shared" si="96"/>
        <v>0.03</v>
      </c>
      <c r="Y91" s="142">
        <f t="shared" si="96"/>
        <v>0.05</v>
      </c>
      <c r="Z91" s="142">
        <f t="shared" si="96"/>
        <v>0.06</v>
      </c>
    </row>
    <row r="92" spans="2:26" ht="15.75" customHeight="1">
      <c r="B92" s="68" t="s">
        <v>80</v>
      </c>
      <c r="C92" s="55" t="str">
        <f>C$8</f>
        <v>４歳以上児</v>
      </c>
      <c r="D92" s="30">
        <v>21</v>
      </c>
      <c r="E92" s="34" t="str">
        <f>E$8</f>
        <v>A</v>
      </c>
      <c r="F92" s="69" t="str">
        <f t="shared" si="73"/>
        <v>21A</v>
      </c>
      <c r="G92" s="70">
        <v>320</v>
      </c>
      <c r="H92" s="71">
        <v>3</v>
      </c>
      <c r="I92" s="70">
        <v>290</v>
      </c>
      <c r="J92" s="71">
        <v>3</v>
      </c>
      <c r="K92" s="33">
        <f t="shared" ref="K92:P92" si="99">K$12</f>
        <v>0</v>
      </c>
      <c r="L92" s="72">
        <f t="shared" si="99"/>
        <v>0</v>
      </c>
      <c r="M92" s="33">
        <f t="shared" si="99"/>
        <v>30</v>
      </c>
      <c r="N92" s="72">
        <f t="shared" si="99"/>
        <v>3.7</v>
      </c>
      <c r="O92" s="33">
        <f t="shared" si="99"/>
        <v>0</v>
      </c>
      <c r="P92" s="72">
        <f t="shared" si="99"/>
        <v>0</v>
      </c>
      <c r="Q92" s="35"/>
      <c r="R92" s="35"/>
      <c r="S92" s="36">
        <v>20</v>
      </c>
      <c r="T92" s="56">
        <v>4</v>
      </c>
      <c r="U92" s="36">
        <v>30</v>
      </c>
      <c r="V92" s="56">
        <v>2</v>
      </c>
      <c r="W92" s="143">
        <v>0.02</v>
      </c>
      <c r="X92" s="143">
        <v>0.03</v>
      </c>
      <c r="Y92" s="143">
        <v>0.05</v>
      </c>
      <c r="Z92" s="143">
        <v>0.06</v>
      </c>
    </row>
    <row r="93" spans="2:26" ht="15.75" customHeight="1">
      <c r="B93" s="28"/>
      <c r="C93" s="58" t="str">
        <f>C$9</f>
        <v>３歳児</v>
      </c>
      <c r="D93" s="38">
        <f>D92</f>
        <v>21</v>
      </c>
      <c r="E93" s="42" t="str">
        <f>E$9</f>
        <v>B</v>
      </c>
      <c r="F93" s="40" t="str">
        <f t="shared" si="73"/>
        <v>21B</v>
      </c>
      <c r="G93" s="43">
        <v>400</v>
      </c>
      <c r="H93" s="44">
        <v>3</v>
      </c>
      <c r="I93" s="43">
        <v>370</v>
      </c>
      <c r="J93" s="44">
        <v>2.9</v>
      </c>
      <c r="K93" s="41">
        <f t="shared" ref="K93:P93" si="100">K$13</f>
        <v>80</v>
      </c>
      <c r="L93" s="60">
        <f t="shared" si="100"/>
        <v>2.8</v>
      </c>
      <c r="M93" s="41">
        <f t="shared" si="100"/>
        <v>0</v>
      </c>
      <c r="N93" s="60">
        <f t="shared" si="100"/>
        <v>0</v>
      </c>
      <c r="O93" s="41">
        <f t="shared" si="100"/>
        <v>0</v>
      </c>
      <c r="P93" s="60">
        <f t="shared" si="100"/>
        <v>0</v>
      </c>
      <c r="Q93" s="74"/>
      <c r="R93" s="74"/>
      <c r="S93" s="41">
        <f t="shared" ref="S93:Z95" si="101">S$92</f>
        <v>20</v>
      </c>
      <c r="T93" s="60">
        <f t="shared" si="101"/>
        <v>4</v>
      </c>
      <c r="U93" s="41">
        <f t="shared" si="101"/>
        <v>30</v>
      </c>
      <c r="V93" s="60">
        <f t="shared" si="101"/>
        <v>2</v>
      </c>
      <c r="W93" s="142">
        <f t="shared" si="101"/>
        <v>0.02</v>
      </c>
      <c r="X93" s="142">
        <f t="shared" si="101"/>
        <v>0.03</v>
      </c>
      <c r="Y93" s="142">
        <f t="shared" si="101"/>
        <v>0.05</v>
      </c>
      <c r="Z93" s="142">
        <f t="shared" si="101"/>
        <v>0.06</v>
      </c>
    </row>
    <row r="94" spans="2:26" ht="15.75" customHeight="1">
      <c r="B94" s="28"/>
      <c r="C94" s="58" t="str">
        <f>C$10</f>
        <v>１、２歳児</v>
      </c>
      <c r="D94" s="38">
        <f>D92</f>
        <v>21</v>
      </c>
      <c r="E94" s="42" t="str">
        <f>E$10</f>
        <v>C</v>
      </c>
      <c r="F94" s="40" t="str">
        <f t="shared" si="73"/>
        <v>21C</v>
      </c>
      <c r="G94" s="43">
        <v>1020</v>
      </c>
      <c r="H94" s="44">
        <v>2.8</v>
      </c>
      <c r="I94" s="43">
        <v>980</v>
      </c>
      <c r="J94" s="44">
        <v>2.8</v>
      </c>
      <c r="K94" s="41">
        <f t="shared" ref="K94:P94" si="102">K$14</f>
        <v>0</v>
      </c>
      <c r="L94" s="60">
        <f t="shared" si="102"/>
        <v>0</v>
      </c>
      <c r="M94" s="41">
        <f t="shared" si="102"/>
        <v>0</v>
      </c>
      <c r="N94" s="60">
        <f t="shared" si="102"/>
        <v>0</v>
      </c>
      <c r="O94" s="41">
        <f t="shared" si="102"/>
        <v>170</v>
      </c>
      <c r="P94" s="60">
        <f t="shared" si="102"/>
        <v>2.6</v>
      </c>
      <c r="Q94" s="74"/>
      <c r="R94" s="74"/>
      <c r="S94" s="41">
        <f t="shared" si="101"/>
        <v>20</v>
      </c>
      <c r="T94" s="60">
        <f t="shared" si="101"/>
        <v>4</v>
      </c>
      <c r="U94" s="41">
        <f t="shared" si="101"/>
        <v>30</v>
      </c>
      <c r="V94" s="60">
        <f t="shared" si="101"/>
        <v>2</v>
      </c>
      <c r="W94" s="142">
        <f t="shared" si="101"/>
        <v>0.02</v>
      </c>
      <c r="X94" s="142">
        <f t="shared" si="101"/>
        <v>0.03</v>
      </c>
      <c r="Y94" s="142">
        <f t="shared" si="101"/>
        <v>0.05</v>
      </c>
      <c r="Z94" s="142">
        <f t="shared" si="101"/>
        <v>0.06</v>
      </c>
    </row>
    <row r="95" spans="2:26" ht="15.75" customHeight="1">
      <c r="B95" s="73"/>
      <c r="C95" s="62" t="str">
        <f>C$11</f>
        <v>乳児</v>
      </c>
      <c r="D95" s="50">
        <f>D92</f>
        <v>21</v>
      </c>
      <c r="E95" s="54" t="str">
        <f>E$11</f>
        <v>D</v>
      </c>
      <c r="F95" s="76" t="str">
        <f t="shared" si="73"/>
        <v>21D</v>
      </c>
      <c r="G95" s="77">
        <v>1910</v>
      </c>
      <c r="H95" s="78">
        <v>2.8</v>
      </c>
      <c r="I95" s="77">
        <v>1870</v>
      </c>
      <c r="J95" s="78">
        <v>2.8</v>
      </c>
      <c r="K95" s="79">
        <f t="shared" ref="K95:P95" si="103">K$15</f>
        <v>0</v>
      </c>
      <c r="L95" s="80">
        <f t="shared" si="103"/>
        <v>0</v>
      </c>
      <c r="M95" s="79">
        <f t="shared" si="103"/>
        <v>0</v>
      </c>
      <c r="N95" s="80">
        <f t="shared" si="103"/>
        <v>0</v>
      </c>
      <c r="O95" s="79">
        <f t="shared" si="103"/>
        <v>0</v>
      </c>
      <c r="P95" s="80">
        <f t="shared" si="103"/>
        <v>0</v>
      </c>
      <c r="Q95" s="81"/>
      <c r="R95" s="81"/>
      <c r="S95" s="79">
        <f t="shared" si="101"/>
        <v>20</v>
      </c>
      <c r="T95" s="80">
        <f t="shared" si="101"/>
        <v>4</v>
      </c>
      <c r="U95" s="79">
        <f t="shared" si="101"/>
        <v>30</v>
      </c>
      <c r="V95" s="80">
        <f t="shared" si="101"/>
        <v>2</v>
      </c>
      <c r="W95" s="142">
        <f t="shared" si="101"/>
        <v>0.02</v>
      </c>
      <c r="X95" s="142">
        <f t="shared" si="101"/>
        <v>0.03</v>
      </c>
      <c r="Y95" s="142">
        <f t="shared" si="101"/>
        <v>0.05</v>
      </c>
      <c r="Z95" s="142">
        <f t="shared" si="101"/>
        <v>0.06</v>
      </c>
    </row>
  </sheetData>
  <phoneticPr fontId="6"/>
  <pageMargins left="0.70866141732283472" right="0.70866141732283472" top="0.74803149606299213" bottom="0.74803149606299213" header="0.31496062992125984" footer="0.31496062992125984"/>
  <pageSetup paperSize="9" scale="33" orientation="landscape" r:id="rId1"/>
  <tableParts count="4">
    <tablePart r:id="rId2"/>
    <tablePart r:id="rId3"/>
    <tablePart r:id="rId4"/>
    <tablePart r:id="rId5"/>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50BB-E61C-4E85-AC30-0DACA483535F}">
  <sheetPr>
    <tabColor theme="2" tint="-9.9978637043366805E-2"/>
  </sheetPr>
  <dimension ref="A1:F11"/>
  <sheetViews>
    <sheetView workbookViewId="0">
      <selection activeCell="G27" sqref="G27"/>
    </sheetView>
  </sheetViews>
  <sheetFormatPr defaultColWidth="9" defaultRowHeight="12.75"/>
  <cols>
    <col min="1" max="1" width="18.875" style="419" bestFit="1" customWidth="1"/>
    <col min="2" max="5" width="9" style="419"/>
    <col min="6" max="6" width="61.625" style="419" bestFit="1" customWidth="1"/>
    <col min="7" max="16384" width="9" style="419"/>
  </cols>
  <sheetData>
    <row r="1" spans="1:6" s="83" customFormat="1">
      <c r="A1" s="83" t="s">
        <v>337</v>
      </c>
      <c r="B1" s="83" t="s">
        <v>336</v>
      </c>
      <c r="C1" s="83" t="s">
        <v>335</v>
      </c>
      <c r="D1" s="83" t="s">
        <v>334</v>
      </c>
      <c r="E1" s="83" t="s">
        <v>333</v>
      </c>
      <c r="F1" s="83" t="s">
        <v>332</v>
      </c>
    </row>
    <row r="2" spans="1:6">
      <c r="A2" s="419" t="s">
        <v>331</v>
      </c>
      <c r="B2" s="419" t="s">
        <v>330</v>
      </c>
      <c r="C2" s="419" t="s">
        <v>304</v>
      </c>
      <c r="D2" s="419" t="s">
        <v>302</v>
      </c>
      <c r="E2" s="419" t="s">
        <v>300</v>
      </c>
      <c r="F2" s="419" t="s">
        <v>338</v>
      </c>
    </row>
    <row r="3" spans="1:6">
      <c r="A3" s="419" t="s">
        <v>329</v>
      </c>
      <c r="B3" s="419" t="s">
        <v>328</v>
      </c>
      <c r="C3" s="419" t="s">
        <v>327</v>
      </c>
      <c r="D3" s="419" t="s">
        <v>326</v>
      </c>
      <c r="E3" s="419" t="s">
        <v>325</v>
      </c>
      <c r="F3" s="419" t="s">
        <v>324</v>
      </c>
    </row>
    <row r="4" spans="1:6">
      <c r="A4" s="419" t="s">
        <v>314</v>
      </c>
    </row>
    <row r="5" spans="1:6">
      <c r="A5" s="419" t="s">
        <v>323</v>
      </c>
    </row>
    <row r="6" spans="1:6">
      <c r="A6" s="419" t="s">
        <v>691</v>
      </c>
    </row>
    <row r="7" spans="1:6">
      <c r="A7" s="419" t="s">
        <v>322</v>
      </c>
    </row>
    <row r="8" spans="1:6">
      <c r="A8" s="419" t="s">
        <v>321</v>
      </c>
    </row>
    <row r="9" spans="1:6">
      <c r="A9" s="419" t="s">
        <v>320</v>
      </c>
    </row>
    <row r="10" spans="1:6">
      <c r="A10" s="419" t="s">
        <v>690</v>
      </c>
    </row>
    <row r="11" spans="1:6">
      <c r="A11" s="419" t="s">
        <v>319</v>
      </c>
    </row>
  </sheetData>
  <phoneticPr fontId="4"/>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L23"/>
  <sheetViews>
    <sheetView zoomScale="130" zoomScaleNormal="130" workbookViewId="0">
      <selection activeCell="D14" sqref="D14"/>
    </sheetView>
  </sheetViews>
  <sheetFormatPr defaultColWidth="9" defaultRowHeight="12.75"/>
  <cols>
    <col min="1" max="1" width="13" style="84" bestFit="1" customWidth="1"/>
    <col min="2" max="3" width="7" style="84" bestFit="1" customWidth="1"/>
    <col min="4" max="4" width="28" style="84" bestFit="1" customWidth="1"/>
    <col min="5" max="5" width="7" style="84" bestFit="1" customWidth="1"/>
    <col min="6" max="6" width="11" style="84" bestFit="1" customWidth="1"/>
    <col min="7" max="7" width="8.25" style="84" bestFit="1" customWidth="1"/>
    <col min="8" max="8" width="11" style="84" customWidth="1"/>
    <col min="9" max="10" width="7.125" style="84" bestFit="1" customWidth="1"/>
    <col min="11" max="16384" width="9" style="84"/>
  </cols>
  <sheetData>
    <row r="1" spans="1:12" s="83" customFormat="1">
      <c r="A1" s="83" t="s">
        <v>81</v>
      </c>
      <c r="B1" s="83" t="s">
        <v>82</v>
      </c>
      <c r="C1" s="83" t="s">
        <v>106</v>
      </c>
      <c r="D1" s="83" t="s">
        <v>107</v>
      </c>
      <c r="E1" s="83" t="s">
        <v>108</v>
      </c>
      <c r="F1" s="83" t="s">
        <v>135</v>
      </c>
      <c r="G1" s="83" t="s">
        <v>171</v>
      </c>
      <c r="H1" s="83" t="s">
        <v>172</v>
      </c>
      <c r="I1" s="83" t="s">
        <v>124</v>
      </c>
      <c r="J1" s="83" t="s">
        <v>125</v>
      </c>
      <c r="K1" s="83" t="s">
        <v>204</v>
      </c>
      <c r="L1" s="83" t="s">
        <v>205</v>
      </c>
    </row>
    <row r="2" spans="1:12">
      <c r="A2" s="84" t="s">
        <v>736</v>
      </c>
      <c r="B2" s="84" t="s">
        <v>83</v>
      </c>
      <c r="C2" s="84" t="s">
        <v>103</v>
      </c>
      <c r="D2" s="84" t="s">
        <v>109</v>
      </c>
      <c r="E2" s="84" t="s">
        <v>111</v>
      </c>
      <c r="F2" s="84" t="s">
        <v>136</v>
      </c>
      <c r="G2" s="84">
        <v>1</v>
      </c>
      <c r="H2" s="84" t="s">
        <v>173</v>
      </c>
      <c r="I2" s="84">
        <v>1</v>
      </c>
      <c r="J2" s="84">
        <v>1</v>
      </c>
      <c r="K2" s="84">
        <v>12</v>
      </c>
      <c r="L2" s="84">
        <v>7</v>
      </c>
    </row>
    <row r="3" spans="1:12">
      <c r="A3" s="84" t="s">
        <v>737</v>
      </c>
      <c r="B3" s="84" t="s">
        <v>84</v>
      </c>
      <c r="D3" s="84" t="s">
        <v>110</v>
      </c>
      <c r="E3" s="84" t="s">
        <v>112</v>
      </c>
      <c r="F3" s="84" t="s">
        <v>137</v>
      </c>
      <c r="G3" s="84">
        <v>2</v>
      </c>
      <c r="H3" s="84" t="s">
        <v>174</v>
      </c>
      <c r="I3" s="84">
        <v>21</v>
      </c>
      <c r="J3" s="84">
        <v>2</v>
      </c>
      <c r="K3" s="84">
        <v>12</v>
      </c>
      <c r="L3" s="84">
        <v>6</v>
      </c>
    </row>
    <row r="4" spans="1:12">
      <c r="A4" s="84" t="s">
        <v>738</v>
      </c>
      <c r="E4" s="84" t="s">
        <v>113</v>
      </c>
      <c r="F4" s="84" t="s">
        <v>138</v>
      </c>
      <c r="H4" s="84" t="s">
        <v>175</v>
      </c>
      <c r="I4" s="84">
        <f t="shared" ref="I4:I11" si="0">I3+5</f>
        <v>26</v>
      </c>
      <c r="J4" s="84">
        <v>3</v>
      </c>
      <c r="K4" s="84">
        <v>11</v>
      </c>
      <c r="L4" s="84">
        <v>6</v>
      </c>
    </row>
    <row r="5" spans="1:12">
      <c r="A5" s="84" t="s">
        <v>739</v>
      </c>
      <c r="F5" s="84" t="s">
        <v>139</v>
      </c>
      <c r="H5" s="84" t="s">
        <v>176</v>
      </c>
      <c r="I5" s="84">
        <f t="shared" si="0"/>
        <v>31</v>
      </c>
      <c r="J5" s="84">
        <v>4</v>
      </c>
      <c r="K5" s="84">
        <v>10</v>
      </c>
      <c r="L5" s="84">
        <v>6</v>
      </c>
    </row>
    <row r="6" spans="1:12">
      <c r="A6" s="84" t="s">
        <v>740</v>
      </c>
      <c r="F6" s="84" t="s">
        <v>140</v>
      </c>
      <c r="I6" s="84">
        <f t="shared" si="0"/>
        <v>36</v>
      </c>
      <c r="J6" s="84">
        <v>5</v>
      </c>
      <c r="K6" s="84">
        <v>9</v>
      </c>
      <c r="L6" s="84">
        <v>6</v>
      </c>
    </row>
    <row r="7" spans="1:12">
      <c r="A7" s="84" t="s">
        <v>741</v>
      </c>
      <c r="F7" s="84" t="s">
        <v>141</v>
      </c>
      <c r="I7" s="84">
        <f t="shared" si="0"/>
        <v>41</v>
      </c>
      <c r="J7" s="84">
        <v>6</v>
      </c>
      <c r="K7" s="84">
        <v>8</v>
      </c>
      <c r="L7" s="84">
        <v>6</v>
      </c>
    </row>
    <row r="8" spans="1:12">
      <c r="A8" s="84" t="s">
        <v>742</v>
      </c>
      <c r="F8" s="84" t="s">
        <v>142</v>
      </c>
      <c r="I8" s="84">
        <f t="shared" si="0"/>
        <v>46</v>
      </c>
      <c r="J8" s="84">
        <v>7</v>
      </c>
      <c r="K8" s="84">
        <v>7</v>
      </c>
      <c r="L8" s="84">
        <v>6</v>
      </c>
    </row>
    <row r="9" spans="1:12">
      <c r="A9" s="84" t="s">
        <v>743</v>
      </c>
      <c r="F9" s="84" t="s">
        <v>143</v>
      </c>
      <c r="I9" s="84">
        <f t="shared" si="0"/>
        <v>51</v>
      </c>
      <c r="J9" s="84">
        <v>8</v>
      </c>
      <c r="K9" s="84">
        <v>6</v>
      </c>
      <c r="L9" s="84">
        <v>6</v>
      </c>
    </row>
    <row r="10" spans="1:12">
      <c r="A10" s="84" t="s">
        <v>744</v>
      </c>
      <c r="F10" s="84" t="s">
        <v>144</v>
      </c>
      <c r="I10" s="84">
        <f t="shared" si="0"/>
        <v>56</v>
      </c>
      <c r="J10" s="84">
        <v>9</v>
      </c>
      <c r="K10" s="84">
        <v>5</v>
      </c>
      <c r="L10" s="84">
        <v>6</v>
      </c>
    </row>
    <row r="11" spans="1:12">
      <c r="A11" s="84" t="s">
        <v>745</v>
      </c>
      <c r="F11" s="84" t="s">
        <v>145</v>
      </c>
      <c r="I11" s="84">
        <f t="shared" si="0"/>
        <v>61</v>
      </c>
      <c r="J11" s="84">
        <v>10</v>
      </c>
      <c r="K11" s="84">
        <v>4</v>
      </c>
      <c r="L11" s="84">
        <v>6</v>
      </c>
    </row>
    <row r="12" spans="1:12">
      <c r="A12" s="84" t="s">
        <v>746</v>
      </c>
      <c r="F12" s="84" t="s">
        <v>146</v>
      </c>
      <c r="I12" s="84">
        <f t="shared" ref="I12:I23" si="1">I11+10</f>
        <v>71</v>
      </c>
      <c r="J12" s="84">
        <v>11</v>
      </c>
      <c r="K12" s="84">
        <v>3</v>
      </c>
      <c r="L12" s="84">
        <v>6</v>
      </c>
    </row>
    <row r="13" spans="1:12">
      <c r="A13" s="84" t="s">
        <v>747</v>
      </c>
      <c r="F13" s="84" t="s">
        <v>147</v>
      </c>
      <c r="I13" s="84">
        <f t="shared" si="1"/>
        <v>81</v>
      </c>
      <c r="J13" s="84">
        <v>12</v>
      </c>
      <c r="K13" s="84">
        <v>2</v>
      </c>
      <c r="L13" s="84">
        <v>6</v>
      </c>
    </row>
    <row r="14" spans="1:12">
      <c r="F14" s="84" t="s">
        <v>148</v>
      </c>
      <c r="I14" s="84">
        <f t="shared" si="1"/>
        <v>91</v>
      </c>
      <c r="J14" s="84">
        <v>13</v>
      </c>
    </row>
    <row r="15" spans="1:12">
      <c r="F15" s="84" t="s">
        <v>149</v>
      </c>
      <c r="I15" s="84">
        <f t="shared" si="1"/>
        <v>101</v>
      </c>
      <c r="J15" s="84">
        <v>14</v>
      </c>
    </row>
    <row r="16" spans="1:12">
      <c r="I16" s="84">
        <f t="shared" si="1"/>
        <v>111</v>
      </c>
      <c r="J16" s="84">
        <v>15</v>
      </c>
    </row>
    <row r="17" spans="9:10">
      <c r="I17" s="84">
        <f t="shared" si="1"/>
        <v>121</v>
      </c>
      <c r="J17" s="84">
        <v>16</v>
      </c>
    </row>
    <row r="18" spans="9:10">
      <c r="I18" s="84">
        <f t="shared" si="1"/>
        <v>131</v>
      </c>
      <c r="J18" s="84">
        <v>17</v>
      </c>
    </row>
    <row r="19" spans="9:10">
      <c r="I19" s="84">
        <f t="shared" si="1"/>
        <v>141</v>
      </c>
      <c r="J19" s="84">
        <v>18</v>
      </c>
    </row>
    <row r="20" spans="9:10">
      <c r="I20" s="84">
        <f t="shared" si="1"/>
        <v>151</v>
      </c>
      <c r="J20" s="84">
        <v>19</v>
      </c>
    </row>
    <row r="21" spans="9:10">
      <c r="I21" s="84">
        <f t="shared" si="1"/>
        <v>161</v>
      </c>
      <c r="J21" s="84">
        <v>20</v>
      </c>
    </row>
    <row r="22" spans="9:10">
      <c r="I22" s="84">
        <f t="shared" si="1"/>
        <v>171</v>
      </c>
      <c r="J22" s="84">
        <v>21</v>
      </c>
    </row>
    <row r="23" spans="9:10">
      <c r="I23" s="84">
        <f t="shared" si="1"/>
        <v>181</v>
      </c>
      <c r="J23" s="84">
        <v>21</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7237D-A4E6-4232-9C28-57D4417B333E}">
  <sheetPr>
    <pageSetUpPr fitToPage="1"/>
  </sheetPr>
  <dimension ref="A1:Q94"/>
  <sheetViews>
    <sheetView view="pageBreakPreview" topLeftCell="A22" zoomScale="115" zoomScaleNormal="100" zoomScaleSheetLayoutView="115" workbookViewId="0">
      <selection activeCell="G27" sqref="G27"/>
    </sheetView>
  </sheetViews>
  <sheetFormatPr defaultColWidth="9" defaultRowHeight="18.75"/>
  <cols>
    <col min="1" max="1" width="2.375" style="152" customWidth="1"/>
    <col min="2" max="2" width="1.625" style="152" customWidth="1"/>
    <col min="3" max="3" width="14.125" style="152" customWidth="1"/>
    <col min="4" max="4" width="6.875" style="152" customWidth="1"/>
    <col min="5" max="16" width="6.625" style="152" customWidth="1"/>
    <col min="17" max="17" width="7.5" style="152" customWidth="1"/>
    <col min="18" max="16384" width="9" style="152"/>
  </cols>
  <sheetData>
    <row r="1" spans="1:17" ht="40.5" customHeight="1">
      <c r="A1" s="859" t="s">
        <v>233</v>
      </c>
      <c r="B1" s="859"/>
      <c r="C1" s="859"/>
      <c r="D1" s="859"/>
      <c r="E1" s="859"/>
      <c r="F1" s="859"/>
      <c r="G1" s="859"/>
      <c r="H1" s="859"/>
      <c r="I1" s="859"/>
      <c r="J1" s="859"/>
      <c r="K1" s="859"/>
      <c r="L1" s="859"/>
      <c r="M1" s="859"/>
      <c r="N1" s="859"/>
      <c r="O1" s="859"/>
      <c r="P1" s="859"/>
      <c r="Q1" s="859"/>
    </row>
    <row r="2" spans="1:17" ht="18" customHeight="1" thickBot="1">
      <c r="B2" s="153"/>
      <c r="C2" s="153"/>
    </row>
    <row r="3" spans="1:17" ht="18" customHeight="1" thickBot="1">
      <c r="B3" s="153"/>
      <c r="C3" s="153"/>
      <c r="H3" s="860" t="s">
        <v>210</v>
      </c>
      <c r="I3" s="861"/>
      <c r="J3" s="861"/>
      <c r="K3" s="861"/>
      <c r="L3" s="862"/>
      <c r="M3" s="863">
        <f>'0_基本情報'!$D$4</f>
        <v>0</v>
      </c>
      <c r="N3" s="864"/>
      <c r="O3" s="864"/>
      <c r="P3" s="864"/>
      <c r="Q3" s="865"/>
    </row>
    <row r="4" spans="1:17" ht="18" customHeight="1">
      <c r="B4" s="153"/>
      <c r="C4" s="153"/>
      <c r="H4" s="154"/>
      <c r="I4" s="154"/>
      <c r="J4" s="154"/>
      <c r="K4" s="154"/>
      <c r="L4" s="154"/>
      <c r="M4" s="154"/>
      <c r="N4" s="154"/>
      <c r="O4" s="154"/>
      <c r="P4" s="154"/>
      <c r="Q4" s="154"/>
    </row>
    <row r="5" spans="1:17" ht="18" customHeight="1">
      <c r="B5" s="152" t="s">
        <v>211</v>
      </c>
      <c r="H5" s="154"/>
      <c r="I5" s="154"/>
      <c r="J5" s="154"/>
      <c r="K5" s="154"/>
      <c r="L5" s="154"/>
      <c r="M5" s="154"/>
      <c r="N5" s="154"/>
      <c r="O5" s="154"/>
      <c r="P5" s="154"/>
      <c r="Q5" s="154"/>
    </row>
    <row r="6" spans="1:17" ht="18" customHeight="1">
      <c r="B6" s="152" t="s">
        <v>212</v>
      </c>
      <c r="H6" s="154"/>
      <c r="I6" s="154"/>
      <c r="J6" s="154"/>
      <c r="K6" s="154"/>
      <c r="L6" s="154"/>
      <c r="M6" s="154"/>
      <c r="N6" s="154"/>
      <c r="O6" s="154"/>
      <c r="P6" s="154"/>
      <c r="Q6" s="154"/>
    </row>
    <row r="7" spans="1:17" ht="18" customHeight="1">
      <c r="B7" s="152" t="s">
        <v>213</v>
      </c>
      <c r="C7" s="155"/>
      <c r="H7" s="154"/>
      <c r="I7" s="154"/>
      <c r="J7" s="154"/>
      <c r="K7" s="154"/>
      <c r="L7" s="154"/>
      <c r="M7" s="154"/>
      <c r="N7" s="154"/>
      <c r="O7" s="154"/>
      <c r="P7" s="154"/>
      <c r="Q7" s="154"/>
    </row>
    <row r="8" spans="1:17" ht="18" customHeight="1">
      <c r="B8" s="155"/>
      <c r="C8" s="155"/>
      <c r="H8" s="154"/>
      <c r="I8" s="154"/>
      <c r="J8" s="154"/>
      <c r="K8" s="154"/>
      <c r="L8" s="154"/>
      <c r="M8" s="154"/>
      <c r="N8" s="154"/>
      <c r="O8" s="154"/>
      <c r="P8" s="154"/>
      <c r="Q8" s="154"/>
    </row>
    <row r="9" spans="1:17" ht="18" customHeight="1" thickBot="1">
      <c r="A9" s="156" t="s">
        <v>710</v>
      </c>
    </row>
    <row r="10" spans="1:17" ht="17.25" customHeight="1">
      <c r="B10" s="866" t="s">
        <v>226</v>
      </c>
      <c r="C10" s="867"/>
      <c r="D10" s="867"/>
      <c r="E10" s="157">
        <v>4</v>
      </c>
      <c r="F10" s="158">
        <v>5</v>
      </c>
      <c r="G10" s="158">
        <v>6</v>
      </c>
      <c r="H10" s="158">
        <v>7</v>
      </c>
      <c r="I10" s="158">
        <v>8</v>
      </c>
      <c r="J10" s="158">
        <v>9</v>
      </c>
      <c r="K10" s="158">
        <v>10</v>
      </c>
      <c r="L10" s="158">
        <v>11</v>
      </c>
      <c r="M10" s="158">
        <v>12</v>
      </c>
      <c r="N10" s="158">
        <v>1</v>
      </c>
      <c r="O10" s="158">
        <v>2</v>
      </c>
      <c r="P10" s="159">
        <v>3</v>
      </c>
      <c r="Q10" s="870" t="s">
        <v>214</v>
      </c>
    </row>
    <row r="11" spans="1:17" ht="17.25" customHeight="1">
      <c r="B11" s="868"/>
      <c r="C11" s="869"/>
      <c r="D11" s="869"/>
      <c r="E11" s="872" t="s">
        <v>215</v>
      </c>
      <c r="F11" s="873"/>
      <c r="G11" s="873"/>
      <c r="H11" s="873"/>
      <c r="I11" s="873"/>
      <c r="J11" s="873"/>
      <c r="K11" s="873"/>
      <c r="L11" s="873"/>
      <c r="M11" s="873"/>
      <c r="N11" s="873"/>
      <c r="O11" s="873"/>
      <c r="P11" s="874"/>
      <c r="Q11" s="871"/>
    </row>
    <row r="12" spans="1:17" ht="17.25" customHeight="1">
      <c r="B12" s="883" t="s">
        <v>216</v>
      </c>
      <c r="C12" s="884"/>
      <c r="D12" s="160" t="s">
        <v>217</v>
      </c>
      <c r="E12" s="161"/>
      <c r="F12" s="162"/>
      <c r="G12" s="162"/>
      <c r="H12" s="162"/>
      <c r="I12" s="162"/>
      <c r="J12" s="162"/>
      <c r="K12" s="162"/>
      <c r="L12" s="162"/>
      <c r="M12" s="162"/>
      <c r="N12" s="162"/>
      <c r="O12" s="162"/>
      <c r="P12" s="163"/>
      <c r="Q12" s="164">
        <f>ROUND(SUM(E12:P12)/12,0)</f>
        <v>0</v>
      </c>
    </row>
    <row r="13" spans="1:17" ht="17.25" customHeight="1">
      <c r="B13" s="885"/>
      <c r="C13" s="886"/>
      <c r="D13" s="165" t="s">
        <v>218</v>
      </c>
      <c r="E13" s="166"/>
      <c r="F13" s="167" t="str">
        <f>IFERROR(F12/$E12,"")</f>
        <v/>
      </c>
      <c r="G13" s="167" t="str">
        <f t="shared" ref="G13:P13" si="0">IFERROR(G12/$E12,"")</f>
        <v/>
      </c>
      <c r="H13" s="167" t="str">
        <f t="shared" si="0"/>
        <v/>
      </c>
      <c r="I13" s="167" t="str">
        <f t="shared" si="0"/>
        <v/>
      </c>
      <c r="J13" s="167" t="str">
        <f t="shared" si="0"/>
        <v/>
      </c>
      <c r="K13" s="167" t="str">
        <f t="shared" si="0"/>
        <v/>
      </c>
      <c r="L13" s="167" t="str">
        <f t="shared" si="0"/>
        <v/>
      </c>
      <c r="M13" s="167" t="str">
        <f t="shared" si="0"/>
        <v/>
      </c>
      <c r="N13" s="167" t="str">
        <f t="shared" si="0"/>
        <v/>
      </c>
      <c r="O13" s="167" t="str">
        <f t="shared" si="0"/>
        <v/>
      </c>
      <c r="P13" s="168" t="str">
        <f t="shared" si="0"/>
        <v/>
      </c>
      <c r="Q13" s="169" t="s">
        <v>219</v>
      </c>
    </row>
    <row r="14" spans="1:17" ht="17.25" customHeight="1">
      <c r="B14" s="883" t="s">
        <v>220</v>
      </c>
      <c r="C14" s="884"/>
      <c r="D14" s="160" t="s">
        <v>217</v>
      </c>
      <c r="E14" s="161"/>
      <c r="F14" s="162"/>
      <c r="G14" s="162"/>
      <c r="H14" s="162"/>
      <c r="I14" s="162"/>
      <c r="J14" s="162"/>
      <c r="K14" s="162"/>
      <c r="L14" s="162"/>
      <c r="M14" s="162"/>
      <c r="N14" s="162"/>
      <c r="O14" s="162"/>
      <c r="P14" s="163"/>
      <c r="Q14" s="164">
        <f>ROUND(SUM(E14:P14)/12,0)</f>
        <v>0</v>
      </c>
    </row>
    <row r="15" spans="1:17" ht="17.25" customHeight="1">
      <c r="B15" s="885"/>
      <c r="C15" s="886"/>
      <c r="D15" s="165" t="s">
        <v>218</v>
      </c>
      <c r="E15" s="166"/>
      <c r="F15" s="167" t="str">
        <f>IFERROR(F14/$E14,"")</f>
        <v/>
      </c>
      <c r="G15" s="167" t="str">
        <f t="shared" ref="G15:P15" si="1">IFERROR(G14/$E14,"")</f>
        <v/>
      </c>
      <c r="H15" s="167" t="str">
        <f t="shared" si="1"/>
        <v/>
      </c>
      <c r="I15" s="167" t="str">
        <f t="shared" si="1"/>
        <v/>
      </c>
      <c r="J15" s="167" t="str">
        <f t="shared" si="1"/>
        <v/>
      </c>
      <c r="K15" s="167" t="str">
        <f t="shared" si="1"/>
        <v/>
      </c>
      <c r="L15" s="167" t="str">
        <f t="shared" si="1"/>
        <v/>
      </c>
      <c r="M15" s="167" t="str">
        <f t="shared" si="1"/>
        <v/>
      </c>
      <c r="N15" s="167" t="str">
        <f t="shared" si="1"/>
        <v/>
      </c>
      <c r="O15" s="167" t="str">
        <f t="shared" si="1"/>
        <v/>
      </c>
      <c r="P15" s="168" t="str">
        <f t="shared" si="1"/>
        <v/>
      </c>
      <c r="Q15" s="169" t="s">
        <v>219</v>
      </c>
    </row>
    <row r="16" spans="1:17" ht="17.25" customHeight="1">
      <c r="B16" s="887" t="s">
        <v>221</v>
      </c>
      <c r="C16" s="888"/>
      <c r="D16" s="160" t="s">
        <v>217</v>
      </c>
      <c r="E16" s="161"/>
      <c r="F16" s="162"/>
      <c r="G16" s="162"/>
      <c r="H16" s="162"/>
      <c r="I16" s="162"/>
      <c r="J16" s="162"/>
      <c r="K16" s="162"/>
      <c r="L16" s="162"/>
      <c r="M16" s="162"/>
      <c r="N16" s="162"/>
      <c r="O16" s="162"/>
      <c r="P16" s="163"/>
      <c r="Q16" s="164">
        <f>ROUND(SUM(E16:P16)/12,0)</f>
        <v>0</v>
      </c>
    </row>
    <row r="17" spans="1:17" ht="17.25" customHeight="1">
      <c r="B17" s="887"/>
      <c r="C17" s="888"/>
      <c r="D17" s="165" t="s">
        <v>218</v>
      </c>
      <c r="E17" s="166"/>
      <c r="F17" s="167" t="str">
        <f>IFERROR(F16/$E16,"")</f>
        <v/>
      </c>
      <c r="G17" s="167" t="str">
        <f t="shared" ref="G17:P17" si="2">IFERROR(G16/$E16,"")</f>
        <v/>
      </c>
      <c r="H17" s="167" t="str">
        <f t="shared" si="2"/>
        <v/>
      </c>
      <c r="I17" s="167" t="str">
        <f t="shared" si="2"/>
        <v/>
      </c>
      <c r="J17" s="167" t="str">
        <f t="shared" si="2"/>
        <v/>
      </c>
      <c r="K17" s="167" t="str">
        <f t="shared" si="2"/>
        <v/>
      </c>
      <c r="L17" s="167" t="str">
        <f t="shared" si="2"/>
        <v/>
      </c>
      <c r="M17" s="167" t="str">
        <f t="shared" si="2"/>
        <v/>
      </c>
      <c r="N17" s="167" t="str">
        <f t="shared" si="2"/>
        <v/>
      </c>
      <c r="O17" s="167" t="str">
        <f t="shared" si="2"/>
        <v/>
      </c>
      <c r="P17" s="168" t="str">
        <f t="shared" si="2"/>
        <v/>
      </c>
      <c r="Q17" s="169"/>
    </row>
    <row r="18" spans="1:17" ht="17.25" customHeight="1">
      <c r="B18" s="883" t="s">
        <v>222</v>
      </c>
      <c r="C18" s="884"/>
      <c r="D18" s="160" t="s">
        <v>217</v>
      </c>
      <c r="E18" s="161"/>
      <c r="F18" s="162"/>
      <c r="G18" s="162"/>
      <c r="H18" s="162"/>
      <c r="I18" s="162"/>
      <c r="J18" s="162"/>
      <c r="K18" s="162"/>
      <c r="L18" s="162"/>
      <c r="M18" s="162"/>
      <c r="N18" s="162"/>
      <c r="O18" s="162"/>
      <c r="P18" s="163"/>
      <c r="Q18" s="164">
        <f>ROUND(SUM(E18:P18)/12,0)</f>
        <v>0</v>
      </c>
    </row>
    <row r="19" spans="1:17" ht="17.25" customHeight="1">
      <c r="B19" s="885"/>
      <c r="C19" s="889"/>
      <c r="D19" s="165" t="s">
        <v>218</v>
      </c>
      <c r="E19" s="166"/>
      <c r="F19" s="167" t="str">
        <f>IFERROR(F18/$E18,"")</f>
        <v/>
      </c>
      <c r="G19" s="167" t="str">
        <f t="shared" ref="G19:P19" si="3">IFERROR(G18/$E18,"")</f>
        <v/>
      </c>
      <c r="H19" s="167" t="str">
        <f t="shared" si="3"/>
        <v/>
      </c>
      <c r="I19" s="167" t="str">
        <f t="shared" si="3"/>
        <v/>
      </c>
      <c r="J19" s="167" t="str">
        <f t="shared" si="3"/>
        <v/>
      </c>
      <c r="K19" s="167" t="str">
        <f t="shared" si="3"/>
        <v/>
      </c>
      <c r="L19" s="167" t="str">
        <f t="shared" si="3"/>
        <v/>
      </c>
      <c r="M19" s="167" t="str">
        <f t="shared" si="3"/>
        <v/>
      </c>
      <c r="N19" s="167" t="str">
        <f t="shared" si="3"/>
        <v/>
      </c>
      <c r="O19" s="167" t="str">
        <f t="shared" si="3"/>
        <v/>
      </c>
      <c r="P19" s="168" t="str">
        <f t="shared" si="3"/>
        <v/>
      </c>
      <c r="Q19" s="169"/>
    </row>
    <row r="20" spans="1:17" ht="17.25" customHeight="1">
      <c r="B20" s="883" t="s">
        <v>223</v>
      </c>
      <c r="C20" s="884"/>
      <c r="D20" s="160" t="s">
        <v>217</v>
      </c>
      <c r="E20" s="161"/>
      <c r="F20" s="162"/>
      <c r="G20" s="162"/>
      <c r="H20" s="162"/>
      <c r="I20" s="162"/>
      <c r="J20" s="162"/>
      <c r="K20" s="162"/>
      <c r="L20" s="162"/>
      <c r="M20" s="162"/>
      <c r="N20" s="162"/>
      <c r="O20" s="162"/>
      <c r="P20" s="163"/>
      <c r="Q20" s="164">
        <f>ROUND(SUM(E20:P20)/12,0)</f>
        <v>0</v>
      </c>
    </row>
    <row r="21" spans="1:17" ht="17.25" customHeight="1">
      <c r="B21" s="885"/>
      <c r="C21" s="889"/>
      <c r="D21" s="165" t="s">
        <v>218</v>
      </c>
      <c r="E21" s="166"/>
      <c r="F21" s="167" t="str">
        <f>IFERROR(F20/$E20,"")</f>
        <v/>
      </c>
      <c r="G21" s="167" t="str">
        <f t="shared" ref="G21:P21" si="4">IFERROR(G20/$E20,"")</f>
        <v/>
      </c>
      <c r="H21" s="167" t="str">
        <f t="shared" si="4"/>
        <v/>
      </c>
      <c r="I21" s="167" t="str">
        <f t="shared" si="4"/>
        <v/>
      </c>
      <c r="J21" s="167" t="str">
        <f t="shared" si="4"/>
        <v/>
      </c>
      <c r="K21" s="167" t="str">
        <f t="shared" si="4"/>
        <v/>
      </c>
      <c r="L21" s="167" t="str">
        <f t="shared" si="4"/>
        <v/>
      </c>
      <c r="M21" s="167" t="str">
        <f t="shared" si="4"/>
        <v/>
      </c>
      <c r="N21" s="167" t="str">
        <f t="shared" si="4"/>
        <v/>
      </c>
      <c r="O21" s="167" t="str">
        <f t="shared" si="4"/>
        <v/>
      </c>
      <c r="P21" s="168" t="str">
        <f t="shared" si="4"/>
        <v/>
      </c>
      <c r="Q21" s="169"/>
    </row>
    <row r="22" spans="1:17" ht="17.25" customHeight="1">
      <c r="B22" s="883" t="s">
        <v>224</v>
      </c>
      <c r="C22" s="900"/>
      <c r="D22" s="160" t="s">
        <v>217</v>
      </c>
      <c r="E22" s="161"/>
      <c r="F22" s="162"/>
      <c r="G22" s="162"/>
      <c r="H22" s="162"/>
      <c r="I22" s="162"/>
      <c r="J22" s="162"/>
      <c r="K22" s="162"/>
      <c r="L22" s="162"/>
      <c r="M22" s="162"/>
      <c r="N22" s="162"/>
      <c r="O22" s="162"/>
      <c r="P22" s="163"/>
      <c r="Q22" s="164">
        <f>ROUND(SUM(E22:P22)/12,0)</f>
        <v>0</v>
      </c>
    </row>
    <row r="23" spans="1:17" ht="17.25" customHeight="1" thickBot="1">
      <c r="B23" s="901"/>
      <c r="C23" s="902"/>
      <c r="D23" s="170" t="s">
        <v>218</v>
      </c>
      <c r="E23" s="171"/>
      <c r="F23" s="172" t="str">
        <f>IFERROR(F22/$E22,"")</f>
        <v/>
      </c>
      <c r="G23" s="172" t="str">
        <f t="shared" ref="G23:P23" si="5">IFERROR(G22/$E22,"")</f>
        <v/>
      </c>
      <c r="H23" s="172" t="str">
        <f t="shared" si="5"/>
        <v/>
      </c>
      <c r="I23" s="172" t="str">
        <f t="shared" si="5"/>
        <v/>
      </c>
      <c r="J23" s="172" t="str">
        <f t="shared" si="5"/>
        <v/>
      </c>
      <c r="K23" s="172" t="str">
        <f t="shared" si="5"/>
        <v/>
      </c>
      <c r="L23" s="172" t="str">
        <f t="shared" si="5"/>
        <v/>
      </c>
      <c r="M23" s="172" t="str">
        <f t="shared" si="5"/>
        <v/>
      </c>
      <c r="N23" s="172" t="str">
        <f t="shared" si="5"/>
        <v/>
      </c>
      <c r="O23" s="172" t="str">
        <f t="shared" si="5"/>
        <v/>
      </c>
      <c r="P23" s="173" t="str">
        <f t="shared" si="5"/>
        <v/>
      </c>
      <c r="Q23" s="174"/>
    </row>
    <row r="24" spans="1:17" ht="17.25" customHeight="1" thickTop="1" thickBot="1">
      <c r="B24" s="903" t="s">
        <v>225</v>
      </c>
      <c r="C24" s="904"/>
      <c r="D24" s="175"/>
      <c r="E24" s="176">
        <f>SUM(E12,E14,E16,E18,E20,E22)</f>
        <v>0</v>
      </c>
      <c r="F24" s="177">
        <f>SUM(F12,F14,F16,F18,F20,F22)</f>
        <v>0</v>
      </c>
      <c r="G24" s="177">
        <f>SUM(G12,G14,G16,G18,G20,G22)</f>
        <v>0</v>
      </c>
      <c r="H24" s="177">
        <f>SUM(H12,H14,H16,H18,H20,H22)</f>
        <v>0</v>
      </c>
      <c r="I24" s="177">
        <f t="shared" ref="I24:P24" si="6">SUM(I12,I14,I16,I18,I20,I22)</f>
        <v>0</v>
      </c>
      <c r="J24" s="177">
        <f t="shared" si="6"/>
        <v>0</v>
      </c>
      <c r="K24" s="177">
        <f t="shared" si="6"/>
        <v>0</v>
      </c>
      <c r="L24" s="177">
        <f t="shared" si="6"/>
        <v>0</v>
      </c>
      <c r="M24" s="177">
        <f t="shared" si="6"/>
        <v>0</v>
      </c>
      <c r="N24" s="177">
        <f t="shared" si="6"/>
        <v>0</v>
      </c>
      <c r="O24" s="177">
        <f t="shared" si="6"/>
        <v>0</v>
      </c>
      <c r="P24" s="177">
        <f t="shared" si="6"/>
        <v>0</v>
      </c>
      <c r="Q24" s="179">
        <f>SUM(Q12,Q14,Q16,Q18,Q20,Q22)</f>
        <v>0</v>
      </c>
    </row>
    <row r="25" spans="1:17" ht="17.25" customHeight="1">
      <c r="B25" s="154"/>
      <c r="C25" s="154"/>
      <c r="D25" s="154"/>
      <c r="F25" s="180"/>
      <c r="G25" s="180"/>
      <c r="H25" s="180"/>
      <c r="I25" s="180"/>
      <c r="J25" s="180"/>
      <c r="K25" s="180"/>
      <c r="L25" s="180"/>
      <c r="M25" s="180"/>
      <c r="N25" s="180"/>
      <c r="O25" s="180"/>
      <c r="P25" s="180"/>
    </row>
    <row r="26" spans="1:17" ht="17.25" customHeight="1">
      <c r="B26" s="154"/>
      <c r="C26" s="154"/>
      <c r="D26" s="154"/>
      <c r="F26" s="180"/>
      <c r="G26" s="180"/>
      <c r="H26" s="180"/>
      <c r="I26" s="180"/>
      <c r="J26" s="180"/>
      <c r="K26" s="180"/>
      <c r="L26" s="180"/>
      <c r="M26" s="180"/>
      <c r="N26" s="180"/>
      <c r="O26" s="180"/>
      <c r="P26" s="180"/>
    </row>
    <row r="27" spans="1:17" ht="17.25" customHeight="1" thickBot="1">
      <c r="A27" s="156" t="s">
        <v>712</v>
      </c>
      <c r="E27" s="181"/>
    </row>
    <row r="28" spans="1:17" ht="17.25" customHeight="1">
      <c r="B28" s="894" t="s">
        <v>711</v>
      </c>
      <c r="C28" s="895"/>
      <c r="D28" s="896"/>
      <c r="E28" s="157">
        <v>4</v>
      </c>
      <c r="F28" s="182">
        <v>5</v>
      </c>
      <c r="G28" s="182">
        <v>6</v>
      </c>
      <c r="H28" s="159">
        <v>7</v>
      </c>
      <c r="I28" s="158">
        <v>8</v>
      </c>
      <c r="J28" s="158">
        <v>9</v>
      </c>
      <c r="K28" s="183">
        <v>10</v>
      </c>
      <c r="L28" s="158">
        <v>11</v>
      </c>
      <c r="M28" s="158">
        <v>12</v>
      </c>
      <c r="N28" s="158">
        <v>1</v>
      </c>
      <c r="O28" s="158">
        <v>2</v>
      </c>
      <c r="P28" s="159">
        <v>3</v>
      </c>
      <c r="Q28" s="875" t="s">
        <v>214</v>
      </c>
    </row>
    <row r="29" spans="1:17" ht="17.25" customHeight="1">
      <c r="B29" s="897"/>
      <c r="C29" s="898"/>
      <c r="D29" s="899"/>
      <c r="E29" s="877" t="s">
        <v>215</v>
      </c>
      <c r="F29" s="878"/>
      <c r="G29" s="878"/>
      <c r="H29" s="879"/>
      <c r="I29" s="880" t="s">
        <v>227</v>
      </c>
      <c r="J29" s="881"/>
      <c r="K29" s="881"/>
      <c r="L29" s="881"/>
      <c r="M29" s="881"/>
      <c r="N29" s="881"/>
      <c r="O29" s="881"/>
      <c r="P29" s="882"/>
      <c r="Q29" s="876"/>
    </row>
    <row r="30" spans="1:17" ht="18" customHeight="1">
      <c r="B30" s="905" t="str">
        <f>$B$12</f>
        <v>５歳児</v>
      </c>
      <c r="C30" s="906"/>
      <c r="D30" s="184" t="s">
        <v>217</v>
      </c>
      <c r="E30" s="400"/>
      <c r="F30" s="185"/>
      <c r="G30" s="185"/>
      <c r="H30" s="186"/>
      <c r="I30" s="187" t="str">
        <f t="shared" ref="I30:P30" si="7">IFERROR($E$30*I13,"")</f>
        <v/>
      </c>
      <c r="J30" s="187" t="str">
        <f t="shared" si="7"/>
        <v/>
      </c>
      <c r="K30" s="187" t="str">
        <f t="shared" si="7"/>
        <v/>
      </c>
      <c r="L30" s="187" t="str">
        <f t="shared" si="7"/>
        <v/>
      </c>
      <c r="M30" s="187" t="str">
        <f t="shared" si="7"/>
        <v/>
      </c>
      <c r="N30" s="187" t="str">
        <f t="shared" si="7"/>
        <v/>
      </c>
      <c r="O30" s="187" t="str">
        <f t="shared" si="7"/>
        <v/>
      </c>
      <c r="P30" s="188" t="str">
        <f t="shared" si="7"/>
        <v/>
      </c>
      <c r="Q30" s="189">
        <f t="shared" ref="Q30:Q35" si="8">ROUND(SUM(E30:P30)/12,0)</f>
        <v>0</v>
      </c>
    </row>
    <row r="31" spans="1:17" ht="18" customHeight="1">
      <c r="B31" s="905" t="str">
        <f>$B$14</f>
        <v>４歳児</v>
      </c>
      <c r="C31" s="906"/>
      <c r="D31" s="184" t="s">
        <v>217</v>
      </c>
      <c r="E31" s="400"/>
      <c r="F31" s="185"/>
      <c r="G31" s="185"/>
      <c r="H31" s="186"/>
      <c r="I31" s="187" t="str">
        <f t="shared" ref="I31:P31" si="9">IFERROR($E$31*I15,"")</f>
        <v/>
      </c>
      <c r="J31" s="187" t="str">
        <f t="shared" si="9"/>
        <v/>
      </c>
      <c r="K31" s="187" t="str">
        <f t="shared" si="9"/>
        <v/>
      </c>
      <c r="L31" s="187" t="str">
        <f t="shared" si="9"/>
        <v/>
      </c>
      <c r="M31" s="187" t="str">
        <f t="shared" si="9"/>
        <v/>
      </c>
      <c r="N31" s="187" t="str">
        <f t="shared" si="9"/>
        <v/>
      </c>
      <c r="O31" s="187" t="str">
        <f t="shared" si="9"/>
        <v/>
      </c>
      <c r="P31" s="188" t="str">
        <f t="shared" si="9"/>
        <v/>
      </c>
      <c r="Q31" s="189">
        <f t="shared" si="8"/>
        <v>0</v>
      </c>
    </row>
    <row r="32" spans="1:17" ht="18" customHeight="1">
      <c r="B32" s="883" t="str">
        <f>$B$16</f>
        <v>３歳児</v>
      </c>
      <c r="C32" s="900"/>
      <c r="D32" s="190" t="s">
        <v>217</v>
      </c>
      <c r="E32" s="400"/>
      <c r="F32" s="185"/>
      <c r="G32" s="185"/>
      <c r="H32" s="186"/>
      <c r="I32" s="187" t="str">
        <f t="shared" ref="I32:P32" si="10">IFERROR($E$32*I17,"")</f>
        <v/>
      </c>
      <c r="J32" s="187" t="str">
        <f t="shared" si="10"/>
        <v/>
      </c>
      <c r="K32" s="187" t="str">
        <f t="shared" si="10"/>
        <v/>
      </c>
      <c r="L32" s="187" t="str">
        <f t="shared" si="10"/>
        <v/>
      </c>
      <c r="M32" s="187" t="str">
        <f t="shared" si="10"/>
        <v/>
      </c>
      <c r="N32" s="187" t="str">
        <f t="shared" si="10"/>
        <v/>
      </c>
      <c r="O32" s="187" t="str">
        <f t="shared" si="10"/>
        <v/>
      </c>
      <c r="P32" s="188" t="str">
        <f t="shared" si="10"/>
        <v/>
      </c>
      <c r="Q32" s="189">
        <f t="shared" si="8"/>
        <v>0</v>
      </c>
    </row>
    <row r="33" spans="1:17" ht="18" customHeight="1">
      <c r="B33" s="905" t="str">
        <f>$B$18</f>
        <v>２歳児</v>
      </c>
      <c r="C33" s="906"/>
      <c r="D33" s="184" t="s">
        <v>217</v>
      </c>
      <c r="E33" s="400"/>
      <c r="F33" s="185"/>
      <c r="G33" s="185"/>
      <c r="H33" s="186"/>
      <c r="I33" s="187" t="str">
        <f t="shared" ref="I33:P33" si="11">IFERROR($E$33*I19,"")</f>
        <v/>
      </c>
      <c r="J33" s="187" t="str">
        <f t="shared" si="11"/>
        <v/>
      </c>
      <c r="K33" s="187" t="str">
        <f t="shared" si="11"/>
        <v/>
      </c>
      <c r="L33" s="187" t="str">
        <f t="shared" si="11"/>
        <v/>
      </c>
      <c r="M33" s="187" t="str">
        <f t="shared" si="11"/>
        <v/>
      </c>
      <c r="N33" s="187" t="str">
        <f t="shared" si="11"/>
        <v/>
      </c>
      <c r="O33" s="187" t="str">
        <f t="shared" si="11"/>
        <v/>
      </c>
      <c r="P33" s="188" t="str">
        <f t="shared" si="11"/>
        <v/>
      </c>
      <c r="Q33" s="189">
        <f t="shared" si="8"/>
        <v>0</v>
      </c>
    </row>
    <row r="34" spans="1:17" ht="18" customHeight="1">
      <c r="B34" s="905" t="str">
        <f>$B$20</f>
        <v>１歳児</v>
      </c>
      <c r="C34" s="906"/>
      <c r="D34" s="184" t="s">
        <v>217</v>
      </c>
      <c r="E34" s="400"/>
      <c r="F34" s="185"/>
      <c r="G34" s="185"/>
      <c r="H34" s="186"/>
      <c r="I34" s="187" t="str">
        <f t="shared" ref="I34:P34" si="12">IFERROR($E$34*I21,"")</f>
        <v/>
      </c>
      <c r="J34" s="187" t="str">
        <f t="shared" si="12"/>
        <v/>
      </c>
      <c r="K34" s="187" t="str">
        <f t="shared" si="12"/>
        <v/>
      </c>
      <c r="L34" s="187" t="str">
        <f t="shared" si="12"/>
        <v/>
      </c>
      <c r="M34" s="187" t="str">
        <f t="shared" si="12"/>
        <v/>
      </c>
      <c r="N34" s="187" t="str">
        <f t="shared" si="12"/>
        <v/>
      </c>
      <c r="O34" s="187" t="str">
        <f t="shared" si="12"/>
        <v/>
      </c>
      <c r="P34" s="188" t="str">
        <f t="shared" si="12"/>
        <v/>
      </c>
      <c r="Q34" s="189">
        <f t="shared" si="8"/>
        <v>0</v>
      </c>
    </row>
    <row r="35" spans="1:17" ht="18" customHeight="1" thickBot="1">
      <c r="B35" s="890" t="str">
        <f>$B$22</f>
        <v>０歳児</v>
      </c>
      <c r="C35" s="891"/>
      <c r="D35" s="191" t="s">
        <v>217</v>
      </c>
      <c r="E35" s="400"/>
      <c r="F35" s="185"/>
      <c r="G35" s="185"/>
      <c r="H35" s="186"/>
      <c r="I35" s="193" t="str">
        <f t="shared" ref="I35:P35" si="13">IFERROR($E$35*I23,"")</f>
        <v/>
      </c>
      <c r="J35" s="193" t="str">
        <f t="shared" si="13"/>
        <v/>
      </c>
      <c r="K35" s="193" t="str">
        <f t="shared" si="13"/>
        <v/>
      </c>
      <c r="L35" s="193" t="str">
        <f t="shared" si="13"/>
        <v/>
      </c>
      <c r="M35" s="193" t="str">
        <f t="shared" si="13"/>
        <v/>
      </c>
      <c r="N35" s="193" t="str">
        <f t="shared" si="13"/>
        <v/>
      </c>
      <c r="O35" s="193" t="str">
        <f t="shared" si="13"/>
        <v/>
      </c>
      <c r="P35" s="194" t="str">
        <f t="shared" si="13"/>
        <v/>
      </c>
      <c r="Q35" s="195">
        <f t="shared" si="8"/>
        <v>0</v>
      </c>
    </row>
    <row r="36" spans="1:17" ht="18" customHeight="1" thickTop="1" thickBot="1">
      <c r="B36" s="892" t="s">
        <v>225</v>
      </c>
      <c r="C36" s="893"/>
      <c r="D36" s="196"/>
      <c r="E36" s="197">
        <f>SUM(E30:E35)</f>
        <v>0</v>
      </c>
      <c r="F36" s="198">
        <f t="shared" ref="F36:P36" si="14">SUM(F30:F35)</f>
        <v>0</v>
      </c>
      <c r="G36" s="199">
        <f t="shared" si="14"/>
        <v>0</v>
      </c>
      <c r="H36" s="200">
        <f t="shared" si="14"/>
        <v>0</v>
      </c>
      <c r="I36" s="200">
        <f t="shared" si="14"/>
        <v>0</v>
      </c>
      <c r="J36" s="200">
        <f t="shared" si="14"/>
        <v>0</v>
      </c>
      <c r="K36" s="200">
        <f t="shared" si="14"/>
        <v>0</v>
      </c>
      <c r="L36" s="200">
        <f t="shared" si="14"/>
        <v>0</v>
      </c>
      <c r="M36" s="200">
        <f t="shared" si="14"/>
        <v>0</v>
      </c>
      <c r="N36" s="200">
        <f t="shared" si="14"/>
        <v>0</v>
      </c>
      <c r="O36" s="200">
        <f t="shared" si="14"/>
        <v>0</v>
      </c>
      <c r="P36" s="200">
        <f t="shared" si="14"/>
        <v>0</v>
      </c>
      <c r="Q36" s="201">
        <f>SUM(Q30:Q35)</f>
        <v>0</v>
      </c>
    </row>
    <row r="37" spans="1:17" ht="17.25" customHeight="1">
      <c r="B37" s="202" t="s">
        <v>228</v>
      </c>
    </row>
    <row r="38" spans="1:17" ht="17.25" customHeight="1"/>
    <row r="39" spans="1:17" ht="17.25" customHeight="1"/>
    <row r="40" spans="1:17" ht="17.25" customHeight="1"/>
    <row r="41" spans="1:17" ht="17.25" customHeight="1"/>
    <row r="42" spans="1:17" ht="17.25" customHeight="1" thickBot="1">
      <c r="A42" s="156" t="s">
        <v>229</v>
      </c>
      <c r="E42" s="181"/>
    </row>
    <row r="43" spans="1:17" ht="17.25" customHeight="1">
      <c r="B43" s="894" t="s">
        <v>711</v>
      </c>
      <c r="C43" s="895"/>
      <c r="D43" s="896"/>
      <c r="E43" s="157">
        <v>4</v>
      </c>
      <c r="F43" s="182">
        <v>5</v>
      </c>
      <c r="G43" s="182">
        <v>6</v>
      </c>
      <c r="H43" s="159">
        <v>7</v>
      </c>
      <c r="I43" s="158">
        <v>8</v>
      </c>
      <c r="J43" s="158">
        <v>9</v>
      </c>
      <c r="K43" s="183">
        <v>10</v>
      </c>
      <c r="L43" s="158">
        <v>11</v>
      </c>
      <c r="M43" s="158">
        <v>12</v>
      </c>
      <c r="N43" s="158">
        <v>1</v>
      </c>
      <c r="O43" s="158">
        <v>2</v>
      </c>
      <c r="P43" s="159">
        <v>3</v>
      </c>
      <c r="Q43" s="875" t="s">
        <v>214</v>
      </c>
    </row>
    <row r="44" spans="1:17" ht="17.25" customHeight="1">
      <c r="B44" s="897"/>
      <c r="C44" s="898"/>
      <c r="D44" s="899"/>
      <c r="E44" s="877" t="s">
        <v>215</v>
      </c>
      <c r="F44" s="878"/>
      <c r="G44" s="878"/>
      <c r="H44" s="879"/>
      <c r="I44" s="880" t="s">
        <v>230</v>
      </c>
      <c r="J44" s="881"/>
      <c r="K44" s="881"/>
      <c r="L44" s="881"/>
      <c r="M44" s="881"/>
      <c r="N44" s="881"/>
      <c r="O44" s="881"/>
      <c r="P44" s="882"/>
      <c r="Q44" s="876"/>
    </row>
    <row r="45" spans="1:17" ht="18" customHeight="1">
      <c r="B45" s="905" t="str">
        <f>$B$12</f>
        <v>５歳児</v>
      </c>
      <c r="C45" s="906"/>
      <c r="D45" s="203" t="s">
        <v>217</v>
      </c>
      <c r="E45" s="204">
        <f t="shared" ref="E45:H50" si="15">E30</f>
        <v>0</v>
      </c>
      <c r="F45" s="205">
        <f t="shared" si="15"/>
        <v>0</v>
      </c>
      <c r="G45" s="205">
        <f t="shared" si="15"/>
        <v>0</v>
      </c>
      <c r="H45" s="206">
        <f t="shared" si="15"/>
        <v>0</v>
      </c>
      <c r="I45" s="185"/>
      <c r="J45" s="185"/>
      <c r="K45" s="185"/>
      <c r="L45" s="185"/>
      <c r="M45" s="185"/>
      <c r="N45" s="185"/>
      <c r="O45" s="185"/>
      <c r="P45" s="186"/>
      <c r="Q45" s="189">
        <f t="shared" ref="Q45:Q50" si="16">ROUND(SUM(E45:P45)/12,0)</f>
        <v>0</v>
      </c>
    </row>
    <row r="46" spans="1:17" ht="18" customHeight="1">
      <c r="B46" s="905" t="str">
        <f>$B$14</f>
        <v>４歳児</v>
      </c>
      <c r="C46" s="906"/>
      <c r="D46" s="203" t="s">
        <v>217</v>
      </c>
      <c r="E46" s="204">
        <f t="shared" si="15"/>
        <v>0</v>
      </c>
      <c r="F46" s="205">
        <f t="shared" si="15"/>
        <v>0</v>
      </c>
      <c r="G46" s="205">
        <f t="shared" si="15"/>
        <v>0</v>
      </c>
      <c r="H46" s="206">
        <f t="shared" si="15"/>
        <v>0</v>
      </c>
      <c r="I46" s="185"/>
      <c r="J46" s="185"/>
      <c r="K46" s="185"/>
      <c r="L46" s="185"/>
      <c r="M46" s="185"/>
      <c r="N46" s="185"/>
      <c r="O46" s="185"/>
      <c r="P46" s="186"/>
      <c r="Q46" s="189">
        <f t="shared" si="16"/>
        <v>0</v>
      </c>
    </row>
    <row r="47" spans="1:17" ht="18" customHeight="1">
      <c r="B47" s="887" t="str">
        <f>$B$16</f>
        <v>３歳児</v>
      </c>
      <c r="C47" s="888"/>
      <c r="D47" s="203" t="s">
        <v>217</v>
      </c>
      <c r="E47" s="204">
        <f t="shared" si="15"/>
        <v>0</v>
      </c>
      <c r="F47" s="205">
        <f t="shared" si="15"/>
        <v>0</v>
      </c>
      <c r="G47" s="205">
        <f t="shared" si="15"/>
        <v>0</v>
      </c>
      <c r="H47" s="206">
        <f t="shared" si="15"/>
        <v>0</v>
      </c>
      <c r="I47" s="185"/>
      <c r="J47" s="185"/>
      <c r="K47" s="185"/>
      <c r="L47" s="185"/>
      <c r="M47" s="185"/>
      <c r="N47" s="185"/>
      <c r="O47" s="185"/>
      <c r="P47" s="186"/>
      <c r="Q47" s="189">
        <f t="shared" si="16"/>
        <v>0</v>
      </c>
    </row>
    <row r="48" spans="1:17" ht="18" customHeight="1">
      <c r="B48" s="905" t="str">
        <f>$B$18</f>
        <v>２歳児</v>
      </c>
      <c r="C48" s="906"/>
      <c r="D48" s="203" t="s">
        <v>217</v>
      </c>
      <c r="E48" s="204">
        <f t="shared" si="15"/>
        <v>0</v>
      </c>
      <c r="F48" s="207">
        <f t="shared" si="15"/>
        <v>0</v>
      </c>
      <c r="G48" s="207">
        <f t="shared" si="15"/>
        <v>0</v>
      </c>
      <c r="H48" s="206">
        <f t="shared" si="15"/>
        <v>0</v>
      </c>
      <c r="I48" s="185"/>
      <c r="J48" s="185"/>
      <c r="K48" s="185"/>
      <c r="L48" s="185"/>
      <c r="M48" s="185"/>
      <c r="N48" s="185"/>
      <c r="O48" s="185"/>
      <c r="P48" s="186"/>
      <c r="Q48" s="189">
        <f t="shared" si="16"/>
        <v>0</v>
      </c>
    </row>
    <row r="49" spans="2:17" ht="18" customHeight="1">
      <c r="B49" s="905" t="str">
        <f>$B$20</f>
        <v>１歳児</v>
      </c>
      <c r="C49" s="906"/>
      <c r="D49" s="203" t="s">
        <v>217</v>
      </c>
      <c r="E49" s="204">
        <f t="shared" si="15"/>
        <v>0</v>
      </c>
      <c r="F49" s="207">
        <f t="shared" si="15"/>
        <v>0</v>
      </c>
      <c r="G49" s="207">
        <f t="shared" si="15"/>
        <v>0</v>
      </c>
      <c r="H49" s="206">
        <f t="shared" si="15"/>
        <v>0</v>
      </c>
      <c r="I49" s="185"/>
      <c r="J49" s="185"/>
      <c r="K49" s="185"/>
      <c r="L49" s="185"/>
      <c r="M49" s="185"/>
      <c r="N49" s="185"/>
      <c r="O49" s="185"/>
      <c r="P49" s="186"/>
      <c r="Q49" s="189">
        <f t="shared" si="16"/>
        <v>0</v>
      </c>
    </row>
    <row r="50" spans="2:17" ht="18" customHeight="1" thickBot="1">
      <c r="B50" s="890" t="str">
        <f>$B$22</f>
        <v>０歳児</v>
      </c>
      <c r="C50" s="891"/>
      <c r="D50" s="208" t="s">
        <v>217</v>
      </c>
      <c r="E50" s="209">
        <f t="shared" si="15"/>
        <v>0</v>
      </c>
      <c r="F50" s="210">
        <f t="shared" si="15"/>
        <v>0</v>
      </c>
      <c r="G50" s="210">
        <f t="shared" si="15"/>
        <v>0</v>
      </c>
      <c r="H50" s="211">
        <f t="shared" si="15"/>
        <v>0</v>
      </c>
      <c r="I50" s="212"/>
      <c r="J50" s="212"/>
      <c r="K50" s="212"/>
      <c r="L50" s="212"/>
      <c r="M50" s="212"/>
      <c r="N50" s="212"/>
      <c r="O50" s="212"/>
      <c r="P50" s="192"/>
      <c r="Q50" s="195">
        <f t="shared" si="16"/>
        <v>0</v>
      </c>
    </row>
    <row r="51" spans="2:17" ht="18" customHeight="1" thickTop="1" thickBot="1">
      <c r="B51" s="903" t="s">
        <v>225</v>
      </c>
      <c r="C51" s="904"/>
      <c r="D51" s="213"/>
      <c r="E51" s="197">
        <f>SUM(E45:E47,E48:E50)</f>
        <v>0</v>
      </c>
      <c r="F51" s="198">
        <f>SUM(F45:F47,F48:F50)</f>
        <v>0</v>
      </c>
      <c r="G51" s="199">
        <f>SUM(G45:G47,G48:G50)</f>
        <v>0</v>
      </c>
      <c r="H51" s="214">
        <f>SUM(H45:H47,H48:H50)</f>
        <v>0</v>
      </c>
      <c r="I51" s="214">
        <f t="shared" ref="I51:P51" si="17">SUM(I45:I47,I48:I50)</f>
        <v>0</v>
      </c>
      <c r="J51" s="214">
        <f t="shared" si="17"/>
        <v>0</v>
      </c>
      <c r="K51" s="214">
        <f t="shared" si="17"/>
        <v>0</v>
      </c>
      <c r="L51" s="214">
        <f t="shared" si="17"/>
        <v>0</v>
      </c>
      <c r="M51" s="214">
        <f t="shared" si="17"/>
        <v>0</v>
      </c>
      <c r="N51" s="214">
        <f t="shared" si="17"/>
        <v>0</v>
      </c>
      <c r="O51" s="214">
        <f t="shared" si="17"/>
        <v>0</v>
      </c>
      <c r="P51" s="214">
        <f t="shared" si="17"/>
        <v>0</v>
      </c>
      <c r="Q51" s="201">
        <f>SUM(Q45:Q50)</f>
        <v>0</v>
      </c>
    </row>
    <row r="52" spans="2:17" ht="17.25" customHeight="1">
      <c r="B52" s="202" t="s">
        <v>228</v>
      </c>
      <c r="E52" s="215"/>
      <c r="F52" s="215"/>
      <c r="G52" s="215"/>
      <c r="H52" s="215"/>
      <c r="I52" s="215"/>
      <c r="J52" s="215"/>
      <c r="K52" s="215"/>
      <c r="L52" s="215"/>
      <c r="M52" s="215"/>
      <c r="N52" s="215"/>
      <c r="O52" s="215"/>
      <c r="P52" s="215"/>
      <c r="Q52" s="215"/>
    </row>
    <row r="53" spans="2:17" ht="17.25" customHeight="1">
      <c r="E53" s="215"/>
      <c r="F53" s="215"/>
      <c r="G53" s="215"/>
      <c r="H53" s="215"/>
      <c r="I53" s="215"/>
      <c r="J53" s="215"/>
      <c r="K53" s="215"/>
      <c r="L53" s="215"/>
      <c r="M53" s="215"/>
      <c r="N53" s="215"/>
      <c r="O53" s="215"/>
      <c r="P53" s="215"/>
      <c r="Q53" s="215"/>
    </row>
    <row r="54" spans="2:17" ht="17.25" customHeight="1" thickBot="1">
      <c r="B54" s="216" t="s">
        <v>231</v>
      </c>
      <c r="C54" s="217"/>
    </row>
    <row r="55" spans="2:17" ht="94.5" customHeight="1" thickBot="1">
      <c r="B55" s="907" t="s">
        <v>232</v>
      </c>
      <c r="C55" s="908"/>
      <c r="D55" s="908"/>
      <c r="E55" s="908"/>
      <c r="F55" s="908"/>
      <c r="G55" s="908"/>
      <c r="H55" s="908"/>
      <c r="I55" s="908"/>
      <c r="J55" s="908"/>
      <c r="K55" s="908"/>
      <c r="L55" s="908"/>
      <c r="M55" s="908"/>
      <c r="N55" s="908"/>
      <c r="O55" s="908"/>
      <c r="P55" s="908"/>
      <c r="Q55" s="909"/>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mergeCells count="36">
    <mergeCell ref="Q43:Q44"/>
    <mergeCell ref="E44:H44"/>
    <mergeCell ref="I44:P44"/>
    <mergeCell ref="B55:Q55"/>
    <mergeCell ref="B46:C46"/>
    <mergeCell ref="B47:C47"/>
    <mergeCell ref="B48:C48"/>
    <mergeCell ref="B49:C49"/>
    <mergeCell ref="B50:C50"/>
    <mergeCell ref="B51:C51"/>
    <mergeCell ref="B45:C45"/>
    <mergeCell ref="B35:C35"/>
    <mergeCell ref="B36:C36"/>
    <mergeCell ref="B43:D44"/>
    <mergeCell ref="B20:C21"/>
    <mergeCell ref="B22:C23"/>
    <mergeCell ref="B24:C24"/>
    <mergeCell ref="B28:D29"/>
    <mergeCell ref="B30:C30"/>
    <mergeCell ref="B31:C31"/>
    <mergeCell ref="B32:C32"/>
    <mergeCell ref="B33:C33"/>
    <mergeCell ref="B34:C34"/>
    <mergeCell ref="Q28:Q29"/>
    <mergeCell ref="E29:H29"/>
    <mergeCell ref="I29:P29"/>
    <mergeCell ref="B12:C13"/>
    <mergeCell ref="B14:C15"/>
    <mergeCell ref="B16:C17"/>
    <mergeCell ref="B18:C19"/>
    <mergeCell ref="A1:Q1"/>
    <mergeCell ref="H3:L3"/>
    <mergeCell ref="M3:Q3"/>
    <mergeCell ref="B10:D11"/>
    <mergeCell ref="Q10:Q11"/>
    <mergeCell ref="E11:P11"/>
  </mergeCells>
  <phoneticPr fontId="4"/>
  <dataValidations count="1">
    <dataValidation type="whole" allowBlank="1" showInputMessage="1" showErrorMessage="1" sqref="I45:P50 E12:P12 E14:P14 E16:P16 E20:P20 E18:P18 E22:P22 E30:H35" xr:uid="{032A97B4-DC48-49F3-A2B8-E319C9BC220D}">
      <formula1>0</formula1>
      <formula2>1000</formula2>
    </dataValidation>
  </dataValidations>
  <pageMargins left="0.61" right="0.27559055118110237" top="0.55118110236220474" bottom="0.19685039370078741" header="0.31496062992125984" footer="0.19685039370078741"/>
  <pageSetup paperSize="9" scale="74"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D16C-F289-410D-80F2-8C6C538640A8}">
  <sheetPr>
    <pageSetUpPr fitToPage="1"/>
  </sheetPr>
  <dimension ref="A1:Q94"/>
  <sheetViews>
    <sheetView view="pageBreakPreview" topLeftCell="A35" zoomScale="115" zoomScaleNormal="100" zoomScaleSheetLayoutView="115" workbookViewId="0">
      <selection activeCell="G27" sqref="G27"/>
    </sheetView>
  </sheetViews>
  <sheetFormatPr defaultColWidth="9" defaultRowHeight="18.75"/>
  <cols>
    <col min="1" max="1" width="2.375" style="152" customWidth="1"/>
    <col min="2" max="2" width="1.625" style="152" customWidth="1"/>
    <col min="3" max="3" width="14.125" style="152" customWidth="1"/>
    <col min="4" max="4" width="6.875" style="152" customWidth="1"/>
    <col min="5" max="16" width="6.625" style="152" customWidth="1"/>
    <col min="17" max="17" width="7.5" style="152" customWidth="1"/>
    <col min="18" max="16384" width="9" style="152"/>
  </cols>
  <sheetData>
    <row r="1" spans="1:17" ht="40.5" customHeight="1">
      <c r="A1" s="859" t="s">
        <v>234</v>
      </c>
      <c r="B1" s="859"/>
      <c r="C1" s="859"/>
      <c r="D1" s="859"/>
      <c r="E1" s="859"/>
      <c r="F1" s="859"/>
      <c r="G1" s="859"/>
      <c r="H1" s="859"/>
      <c r="I1" s="859"/>
      <c r="J1" s="859"/>
      <c r="K1" s="859"/>
      <c r="L1" s="859"/>
      <c r="M1" s="859"/>
      <c r="N1" s="859"/>
      <c r="O1" s="859"/>
      <c r="P1" s="859"/>
      <c r="Q1" s="859"/>
    </row>
    <row r="2" spans="1:17" ht="18" customHeight="1" thickBot="1">
      <c r="B2" s="153"/>
      <c r="C2" s="153"/>
    </row>
    <row r="3" spans="1:17" ht="18" customHeight="1" thickBot="1">
      <c r="B3" s="153"/>
      <c r="C3" s="153"/>
      <c r="H3" s="860" t="s">
        <v>210</v>
      </c>
      <c r="I3" s="861"/>
      <c r="J3" s="861"/>
      <c r="K3" s="861"/>
      <c r="L3" s="862"/>
      <c r="M3" s="910">
        <f>'1-1_児童数計算表'!$M$3</f>
        <v>0</v>
      </c>
      <c r="N3" s="911"/>
      <c r="O3" s="911"/>
      <c r="P3" s="911"/>
      <c r="Q3" s="912"/>
    </row>
    <row r="4" spans="1:17" ht="18" customHeight="1">
      <c r="B4" s="153"/>
      <c r="C4" s="153"/>
      <c r="H4" s="154"/>
      <c r="I4" s="154"/>
      <c r="J4" s="154"/>
      <c r="K4" s="154"/>
      <c r="L4" s="154"/>
      <c r="M4" s="154"/>
      <c r="N4" s="154"/>
      <c r="O4" s="154"/>
      <c r="P4" s="154"/>
      <c r="Q4" s="154"/>
    </row>
    <row r="5" spans="1:17" ht="18" customHeight="1">
      <c r="B5" s="152" t="s">
        <v>211</v>
      </c>
      <c r="H5" s="154"/>
      <c r="I5" s="154"/>
      <c r="J5" s="154"/>
      <c r="K5" s="154"/>
      <c r="L5" s="154"/>
      <c r="M5" s="154"/>
      <c r="N5" s="154"/>
      <c r="O5" s="154"/>
      <c r="P5" s="154"/>
      <c r="Q5" s="154"/>
    </row>
    <row r="6" spans="1:17" ht="18" customHeight="1">
      <c r="B6" s="152" t="s">
        <v>212</v>
      </c>
      <c r="H6" s="154"/>
      <c r="I6" s="154"/>
      <c r="J6" s="154"/>
      <c r="K6" s="154"/>
      <c r="L6" s="154"/>
      <c r="M6" s="154"/>
      <c r="N6" s="154"/>
      <c r="O6" s="154"/>
      <c r="P6" s="154"/>
      <c r="Q6" s="154"/>
    </row>
    <row r="7" spans="1:17" ht="18" customHeight="1">
      <c r="B7" s="152" t="s">
        <v>213</v>
      </c>
      <c r="C7" s="155"/>
      <c r="H7" s="154"/>
      <c r="I7" s="154"/>
      <c r="J7" s="154"/>
      <c r="K7" s="154"/>
      <c r="L7" s="154"/>
      <c r="M7" s="154"/>
      <c r="N7" s="154"/>
      <c r="O7" s="154"/>
      <c r="P7" s="154"/>
      <c r="Q7" s="154"/>
    </row>
    <row r="8" spans="1:17" ht="18" customHeight="1">
      <c r="B8" s="155"/>
      <c r="C8" s="155"/>
      <c r="H8" s="154"/>
      <c r="I8" s="154"/>
      <c r="J8" s="154"/>
      <c r="K8" s="154"/>
      <c r="L8" s="154"/>
      <c r="M8" s="154"/>
      <c r="N8" s="154"/>
      <c r="O8" s="154"/>
      <c r="P8" s="154"/>
      <c r="Q8" s="154"/>
    </row>
    <row r="9" spans="1:17" ht="18" customHeight="1" thickBot="1">
      <c r="A9" s="156" t="s">
        <v>710</v>
      </c>
    </row>
    <row r="10" spans="1:17" ht="17.25" customHeight="1">
      <c r="B10" s="866" t="s">
        <v>226</v>
      </c>
      <c r="C10" s="867"/>
      <c r="D10" s="867"/>
      <c r="E10" s="157">
        <v>4</v>
      </c>
      <c r="F10" s="158">
        <v>5</v>
      </c>
      <c r="G10" s="158">
        <v>6</v>
      </c>
      <c r="H10" s="158">
        <v>7</v>
      </c>
      <c r="I10" s="158">
        <v>8</v>
      </c>
      <c r="J10" s="158">
        <v>9</v>
      </c>
      <c r="K10" s="158">
        <v>10</v>
      </c>
      <c r="L10" s="158">
        <v>11</v>
      </c>
      <c r="M10" s="158">
        <v>12</v>
      </c>
      <c r="N10" s="158">
        <v>1</v>
      </c>
      <c r="O10" s="158">
        <v>2</v>
      </c>
      <c r="P10" s="159">
        <v>3</v>
      </c>
      <c r="Q10" s="870" t="s">
        <v>214</v>
      </c>
    </row>
    <row r="11" spans="1:17" ht="17.25" customHeight="1">
      <c r="B11" s="868"/>
      <c r="C11" s="869"/>
      <c r="D11" s="869"/>
      <c r="E11" s="872" t="s">
        <v>215</v>
      </c>
      <c r="F11" s="873"/>
      <c r="G11" s="873"/>
      <c r="H11" s="873"/>
      <c r="I11" s="873"/>
      <c r="J11" s="873"/>
      <c r="K11" s="873"/>
      <c r="L11" s="873"/>
      <c r="M11" s="873"/>
      <c r="N11" s="873"/>
      <c r="O11" s="873"/>
      <c r="P11" s="874"/>
      <c r="Q11" s="871"/>
    </row>
    <row r="12" spans="1:17" ht="17.25" customHeight="1">
      <c r="B12" s="883" t="s">
        <v>216</v>
      </c>
      <c r="C12" s="884"/>
      <c r="D12" s="160" t="s">
        <v>217</v>
      </c>
      <c r="E12" s="161"/>
      <c r="F12" s="162"/>
      <c r="G12" s="162"/>
      <c r="H12" s="162"/>
      <c r="I12" s="162"/>
      <c r="J12" s="162"/>
      <c r="K12" s="162"/>
      <c r="L12" s="162"/>
      <c r="M12" s="162"/>
      <c r="N12" s="162"/>
      <c r="O12" s="162"/>
      <c r="P12" s="163"/>
      <c r="Q12" s="164">
        <f>ROUND(SUM(E12:P12)/12,0)</f>
        <v>0</v>
      </c>
    </row>
    <row r="13" spans="1:17" ht="17.25" customHeight="1">
      <c r="B13" s="885"/>
      <c r="C13" s="886"/>
      <c r="D13" s="165" t="s">
        <v>218</v>
      </c>
      <c r="E13" s="166"/>
      <c r="F13" s="167" t="str">
        <f>IFERROR(F12/$E12,"")</f>
        <v/>
      </c>
      <c r="G13" s="167" t="str">
        <f t="shared" ref="G13:P13" si="0">IFERROR(G12/$E12,"")</f>
        <v/>
      </c>
      <c r="H13" s="167" t="str">
        <f t="shared" si="0"/>
        <v/>
      </c>
      <c r="I13" s="167" t="str">
        <f t="shared" si="0"/>
        <v/>
      </c>
      <c r="J13" s="167" t="str">
        <f t="shared" si="0"/>
        <v/>
      </c>
      <c r="K13" s="167" t="str">
        <f t="shared" si="0"/>
        <v/>
      </c>
      <c r="L13" s="167" t="str">
        <f t="shared" si="0"/>
        <v/>
      </c>
      <c r="M13" s="167" t="str">
        <f t="shared" si="0"/>
        <v/>
      </c>
      <c r="N13" s="167" t="str">
        <f t="shared" si="0"/>
        <v/>
      </c>
      <c r="O13" s="167" t="str">
        <f t="shared" si="0"/>
        <v/>
      </c>
      <c r="P13" s="168" t="str">
        <f t="shared" si="0"/>
        <v/>
      </c>
      <c r="Q13" s="169" t="s">
        <v>219</v>
      </c>
    </row>
    <row r="14" spans="1:17" ht="17.25" customHeight="1">
      <c r="B14" s="883" t="s">
        <v>220</v>
      </c>
      <c r="C14" s="884"/>
      <c r="D14" s="160" t="s">
        <v>217</v>
      </c>
      <c r="E14" s="161"/>
      <c r="F14" s="162"/>
      <c r="G14" s="162"/>
      <c r="H14" s="162"/>
      <c r="I14" s="162"/>
      <c r="J14" s="162"/>
      <c r="K14" s="162"/>
      <c r="L14" s="162"/>
      <c r="M14" s="162"/>
      <c r="N14" s="162"/>
      <c r="O14" s="162"/>
      <c r="P14" s="163"/>
      <c r="Q14" s="164">
        <f>ROUND(SUM(E14:P14)/12,0)</f>
        <v>0</v>
      </c>
    </row>
    <row r="15" spans="1:17" ht="17.25" customHeight="1">
      <c r="B15" s="885"/>
      <c r="C15" s="886"/>
      <c r="D15" s="165" t="s">
        <v>218</v>
      </c>
      <c r="E15" s="166"/>
      <c r="F15" s="167" t="str">
        <f>IFERROR(F14/$E14,"")</f>
        <v/>
      </c>
      <c r="G15" s="167" t="str">
        <f t="shared" ref="G15:P15" si="1">IFERROR(G14/$E14,"")</f>
        <v/>
      </c>
      <c r="H15" s="167" t="str">
        <f t="shared" si="1"/>
        <v/>
      </c>
      <c r="I15" s="167" t="str">
        <f t="shared" si="1"/>
        <v/>
      </c>
      <c r="J15" s="167" t="str">
        <f t="shared" si="1"/>
        <v/>
      </c>
      <c r="K15" s="167" t="str">
        <f t="shared" si="1"/>
        <v/>
      </c>
      <c r="L15" s="167" t="str">
        <f t="shared" si="1"/>
        <v/>
      </c>
      <c r="M15" s="167" t="str">
        <f t="shared" si="1"/>
        <v/>
      </c>
      <c r="N15" s="167" t="str">
        <f t="shared" si="1"/>
        <v/>
      </c>
      <c r="O15" s="167" t="str">
        <f t="shared" si="1"/>
        <v/>
      </c>
      <c r="P15" s="168" t="str">
        <f t="shared" si="1"/>
        <v/>
      </c>
      <c r="Q15" s="169" t="s">
        <v>219</v>
      </c>
    </row>
    <row r="16" spans="1:17" ht="17.25" customHeight="1">
      <c r="B16" s="887" t="s">
        <v>221</v>
      </c>
      <c r="C16" s="888"/>
      <c r="D16" s="160" t="s">
        <v>217</v>
      </c>
      <c r="E16" s="161"/>
      <c r="F16" s="162"/>
      <c r="G16" s="162"/>
      <c r="H16" s="162"/>
      <c r="I16" s="162"/>
      <c r="J16" s="162"/>
      <c r="K16" s="162"/>
      <c r="L16" s="162"/>
      <c r="M16" s="162"/>
      <c r="N16" s="162"/>
      <c r="O16" s="162"/>
      <c r="P16" s="163"/>
      <c r="Q16" s="164">
        <f>ROUND(SUM(E16:P16)/12,0)</f>
        <v>0</v>
      </c>
    </row>
    <row r="17" spans="1:17" ht="17.25" customHeight="1">
      <c r="B17" s="887"/>
      <c r="C17" s="888"/>
      <c r="D17" s="165" t="s">
        <v>218</v>
      </c>
      <c r="E17" s="166"/>
      <c r="F17" s="167" t="str">
        <f>IFERROR(F16/$E16,"")</f>
        <v/>
      </c>
      <c r="G17" s="167" t="str">
        <f t="shared" ref="G17:P17" si="2">IFERROR(G16/$E16,"")</f>
        <v/>
      </c>
      <c r="H17" s="167" t="str">
        <f t="shared" si="2"/>
        <v/>
      </c>
      <c r="I17" s="167" t="str">
        <f t="shared" si="2"/>
        <v/>
      </c>
      <c r="J17" s="167" t="str">
        <f t="shared" si="2"/>
        <v/>
      </c>
      <c r="K17" s="167" t="str">
        <f t="shared" si="2"/>
        <v/>
      </c>
      <c r="L17" s="167" t="str">
        <f t="shared" si="2"/>
        <v/>
      </c>
      <c r="M17" s="167" t="str">
        <f t="shared" si="2"/>
        <v/>
      </c>
      <c r="N17" s="167" t="str">
        <f t="shared" si="2"/>
        <v/>
      </c>
      <c r="O17" s="167" t="str">
        <f t="shared" si="2"/>
        <v/>
      </c>
      <c r="P17" s="168" t="str">
        <f t="shared" si="2"/>
        <v/>
      </c>
      <c r="Q17" s="169"/>
    </row>
    <row r="18" spans="1:17" ht="17.25" customHeight="1">
      <c r="B18" s="883" t="s">
        <v>222</v>
      </c>
      <c r="C18" s="884"/>
      <c r="D18" s="160" t="s">
        <v>217</v>
      </c>
      <c r="E18" s="161"/>
      <c r="F18" s="162"/>
      <c r="G18" s="162"/>
      <c r="H18" s="162"/>
      <c r="I18" s="162"/>
      <c r="J18" s="162"/>
      <c r="K18" s="162"/>
      <c r="L18" s="162"/>
      <c r="M18" s="162"/>
      <c r="N18" s="162"/>
      <c r="O18" s="162"/>
      <c r="P18" s="163"/>
      <c r="Q18" s="164">
        <f>ROUND(SUM(E18:P18)/12,0)</f>
        <v>0</v>
      </c>
    </row>
    <row r="19" spans="1:17" ht="17.25" customHeight="1">
      <c r="B19" s="885"/>
      <c r="C19" s="889"/>
      <c r="D19" s="165" t="s">
        <v>218</v>
      </c>
      <c r="E19" s="166"/>
      <c r="F19" s="167" t="str">
        <f>IFERROR(F18/$E18,"")</f>
        <v/>
      </c>
      <c r="G19" s="167" t="str">
        <f t="shared" ref="G19:P19" si="3">IFERROR(G18/$E18,"")</f>
        <v/>
      </c>
      <c r="H19" s="167" t="str">
        <f t="shared" si="3"/>
        <v/>
      </c>
      <c r="I19" s="167" t="str">
        <f t="shared" si="3"/>
        <v/>
      </c>
      <c r="J19" s="167" t="str">
        <f t="shared" si="3"/>
        <v/>
      </c>
      <c r="K19" s="167" t="str">
        <f t="shared" si="3"/>
        <v/>
      </c>
      <c r="L19" s="167" t="str">
        <f t="shared" si="3"/>
        <v/>
      </c>
      <c r="M19" s="167" t="str">
        <f t="shared" si="3"/>
        <v/>
      </c>
      <c r="N19" s="167" t="str">
        <f t="shared" si="3"/>
        <v/>
      </c>
      <c r="O19" s="167" t="str">
        <f t="shared" si="3"/>
        <v/>
      </c>
      <c r="P19" s="168" t="str">
        <f t="shared" si="3"/>
        <v/>
      </c>
      <c r="Q19" s="169"/>
    </row>
    <row r="20" spans="1:17" ht="17.25" customHeight="1">
      <c r="B20" s="883" t="s">
        <v>223</v>
      </c>
      <c r="C20" s="884"/>
      <c r="D20" s="160" t="s">
        <v>217</v>
      </c>
      <c r="E20" s="161"/>
      <c r="F20" s="162"/>
      <c r="G20" s="162"/>
      <c r="H20" s="162"/>
      <c r="I20" s="162"/>
      <c r="J20" s="162"/>
      <c r="K20" s="162"/>
      <c r="L20" s="162"/>
      <c r="M20" s="162"/>
      <c r="N20" s="162"/>
      <c r="O20" s="162"/>
      <c r="P20" s="163"/>
      <c r="Q20" s="164">
        <f>ROUND(SUM(E20:P20)/12,0)</f>
        <v>0</v>
      </c>
    </row>
    <row r="21" spans="1:17" ht="17.25" customHeight="1">
      <c r="B21" s="885"/>
      <c r="C21" s="889"/>
      <c r="D21" s="165" t="s">
        <v>218</v>
      </c>
      <c r="E21" s="166"/>
      <c r="F21" s="167" t="str">
        <f>IFERROR(F20/$E20,"")</f>
        <v/>
      </c>
      <c r="G21" s="167" t="str">
        <f t="shared" ref="G21:P21" si="4">IFERROR(G20/$E20,"")</f>
        <v/>
      </c>
      <c r="H21" s="167" t="str">
        <f t="shared" si="4"/>
        <v/>
      </c>
      <c r="I21" s="167" t="str">
        <f t="shared" si="4"/>
        <v/>
      </c>
      <c r="J21" s="167" t="str">
        <f t="shared" si="4"/>
        <v/>
      </c>
      <c r="K21" s="167" t="str">
        <f t="shared" si="4"/>
        <v/>
      </c>
      <c r="L21" s="167" t="str">
        <f t="shared" si="4"/>
        <v/>
      </c>
      <c r="M21" s="167" t="str">
        <f t="shared" si="4"/>
        <v/>
      </c>
      <c r="N21" s="167" t="str">
        <f t="shared" si="4"/>
        <v/>
      </c>
      <c r="O21" s="167" t="str">
        <f t="shared" si="4"/>
        <v/>
      </c>
      <c r="P21" s="168" t="str">
        <f t="shared" si="4"/>
        <v/>
      </c>
      <c r="Q21" s="169"/>
    </row>
    <row r="22" spans="1:17" ht="17.25" customHeight="1">
      <c r="B22" s="883" t="s">
        <v>224</v>
      </c>
      <c r="C22" s="900"/>
      <c r="D22" s="160" t="s">
        <v>217</v>
      </c>
      <c r="E22" s="161"/>
      <c r="F22" s="162"/>
      <c r="G22" s="162"/>
      <c r="H22" s="162"/>
      <c r="I22" s="162"/>
      <c r="J22" s="162"/>
      <c r="K22" s="162"/>
      <c r="L22" s="162"/>
      <c r="M22" s="162"/>
      <c r="N22" s="162"/>
      <c r="O22" s="162"/>
      <c r="P22" s="163"/>
      <c r="Q22" s="164">
        <f>ROUND(SUM(E22:P22)/12,0)</f>
        <v>0</v>
      </c>
    </row>
    <row r="23" spans="1:17" ht="17.25" customHeight="1" thickBot="1">
      <c r="B23" s="901"/>
      <c r="C23" s="902"/>
      <c r="D23" s="170" t="s">
        <v>218</v>
      </c>
      <c r="E23" s="171"/>
      <c r="F23" s="172" t="str">
        <f>IFERROR(F22/$E22,"")</f>
        <v/>
      </c>
      <c r="G23" s="172" t="str">
        <f t="shared" ref="G23:P23" si="5">IFERROR(G22/$E22,"")</f>
        <v/>
      </c>
      <c r="H23" s="172" t="str">
        <f t="shared" si="5"/>
        <v/>
      </c>
      <c r="I23" s="172" t="str">
        <f t="shared" si="5"/>
        <v/>
      </c>
      <c r="J23" s="172" t="str">
        <f t="shared" si="5"/>
        <v/>
      </c>
      <c r="K23" s="172" t="str">
        <f t="shared" si="5"/>
        <v/>
      </c>
      <c r="L23" s="172" t="str">
        <f t="shared" si="5"/>
        <v/>
      </c>
      <c r="M23" s="172" t="str">
        <f t="shared" si="5"/>
        <v/>
      </c>
      <c r="N23" s="172" t="str">
        <f t="shared" si="5"/>
        <v/>
      </c>
      <c r="O23" s="172" t="str">
        <f t="shared" si="5"/>
        <v/>
      </c>
      <c r="P23" s="173" t="str">
        <f t="shared" si="5"/>
        <v/>
      </c>
      <c r="Q23" s="174"/>
    </row>
    <row r="24" spans="1:17" ht="17.25" customHeight="1" thickTop="1" thickBot="1">
      <c r="B24" s="903" t="s">
        <v>225</v>
      </c>
      <c r="C24" s="904"/>
      <c r="D24" s="175"/>
      <c r="E24" s="176">
        <f>SUM(E12,E14,E16,E18,E20,E22)</f>
        <v>0</v>
      </c>
      <c r="F24" s="177">
        <f>SUM(F12,F14,F16,F18,F20,F22)</f>
        <v>0</v>
      </c>
      <c r="G24" s="177">
        <f>SUM(G12,G14,G16,G18,G20,G22)</f>
        <v>0</v>
      </c>
      <c r="H24" s="177">
        <f>SUM(H12,H14,H16,H18,H20,H22)</f>
        <v>0</v>
      </c>
      <c r="I24" s="177">
        <f t="shared" ref="I24:P24" si="6">SUM(I12,I14,I16,I18,I20,I22)</f>
        <v>0</v>
      </c>
      <c r="J24" s="177">
        <f t="shared" si="6"/>
        <v>0</v>
      </c>
      <c r="K24" s="177">
        <f t="shared" si="6"/>
        <v>0</v>
      </c>
      <c r="L24" s="177">
        <f t="shared" si="6"/>
        <v>0</v>
      </c>
      <c r="M24" s="177">
        <f t="shared" si="6"/>
        <v>0</v>
      </c>
      <c r="N24" s="177">
        <f t="shared" si="6"/>
        <v>0</v>
      </c>
      <c r="O24" s="177">
        <f t="shared" si="6"/>
        <v>0</v>
      </c>
      <c r="P24" s="177">
        <f t="shared" si="6"/>
        <v>0</v>
      </c>
      <c r="Q24" s="179">
        <f>SUM(Q12,Q14,Q16,Q18,Q20,Q22)</f>
        <v>0</v>
      </c>
    </row>
    <row r="25" spans="1:17" ht="17.25" customHeight="1">
      <c r="B25" s="154"/>
      <c r="C25" s="154"/>
      <c r="D25" s="154"/>
      <c r="F25" s="180"/>
      <c r="G25" s="180"/>
      <c r="H25" s="180"/>
      <c r="I25" s="180"/>
      <c r="J25" s="180"/>
      <c r="K25" s="180"/>
      <c r="L25" s="180"/>
      <c r="M25" s="180"/>
      <c r="N25" s="180"/>
      <c r="O25" s="180"/>
      <c r="P25" s="180"/>
    </row>
    <row r="26" spans="1:17" ht="17.25" customHeight="1">
      <c r="B26" s="154"/>
      <c r="C26" s="154"/>
      <c r="D26" s="154"/>
      <c r="F26" s="180"/>
      <c r="G26" s="180"/>
      <c r="H26" s="180"/>
      <c r="I26" s="180"/>
      <c r="J26" s="180"/>
      <c r="K26" s="180"/>
      <c r="L26" s="180"/>
      <c r="M26" s="180"/>
      <c r="N26" s="180"/>
      <c r="O26" s="180"/>
      <c r="P26" s="180"/>
    </row>
    <row r="27" spans="1:17" ht="17.25" customHeight="1" thickBot="1">
      <c r="A27" s="156" t="s">
        <v>712</v>
      </c>
      <c r="E27" s="181"/>
    </row>
    <row r="28" spans="1:17" ht="17.25" customHeight="1">
      <c r="B28" s="894" t="s">
        <v>711</v>
      </c>
      <c r="C28" s="895"/>
      <c r="D28" s="896"/>
      <c r="E28" s="157">
        <v>4</v>
      </c>
      <c r="F28" s="182">
        <v>5</v>
      </c>
      <c r="G28" s="182">
        <v>6</v>
      </c>
      <c r="H28" s="159">
        <v>7</v>
      </c>
      <c r="I28" s="158">
        <v>8</v>
      </c>
      <c r="J28" s="158">
        <v>9</v>
      </c>
      <c r="K28" s="183">
        <v>10</v>
      </c>
      <c r="L28" s="158">
        <v>11</v>
      </c>
      <c r="M28" s="158">
        <v>12</v>
      </c>
      <c r="N28" s="158">
        <v>1</v>
      </c>
      <c r="O28" s="158">
        <v>2</v>
      </c>
      <c r="P28" s="159">
        <v>3</v>
      </c>
      <c r="Q28" s="875" t="s">
        <v>214</v>
      </c>
    </row>
    <row r="29" spans="1:17" ht="17.25" customHeight="1">
      <c r="B29" s="897"/>
      <c r="C29" s="898"/>
      <c r="D29" s="899"/>
      <c r="E29" s="877" t="s">
        <v>215</v>
      </c>
      <c r="F29" s="878"/>
      <c r="G29" s="878"/>
      <c r="H29" s="879"/>
      <c r="I29" s="880" t="s">
        <v>227</v>
      </c>
      <c r="J29" s="881"/>
      <c r="K29" s="881"/>
      <c r="L29" s="881"/>
      <c r="M29" s="881"/>
      <c r="N29" s="881"/>
      <c r="O29" s="881"/>
      <c r="P29" s="882"/>
      <c r="Q29" s="876"/>
    </row>
    <row r="30" spans="1:17" ht="18" customHeight="1">
      <c r="B30" s="905" t="str">
        <f>$B$12</f>
        <v>５歳児</v>
      </c>
      <c r="C30" s="906"/>
      <c r="D30" s="184" t="s">
        <v>217</v>
      </c>
      <c r="E30" s="400"/>
      <c r="F30" s="185"/>
      <c r="G30" s="185"/>
      <c r="H30" s="186"/>
      <c r="I30" s="205" t="str">
        <f>IFERROR($E$30*I13,"")</f>
        <v/>
      </c>
      <c r="J30" s="205" t="str">
        <f t="shared" ref="J30:P30" si="7">IFERROR($E$30*J13,"")</f>
        <v/>
      </c>
      <c r="K30" s="205" t="str">
        <f t="shared" si="7"/>
        <v/>
      </c>
      <c r="L30" s="205" t="str">
        <f t="shared" si="7"/>
        <v/>
      </c>
      <c r="M30" s="205" t="str">
        <f t="shared" si="7"/>
        <v/>
      </c>
      <c r="N30" s="205" t="str">
        <f t="shared" si="7"/>
        <v/>
      </c>
      <c r="O30" s="205" t="str">
        <f t="shared" si="7"/>
        <v/>
      </c>
      <c r="P30" s="206" t="str">
        <f t="shared" si="7"/>
        <v/>
      </c>
      <c r="Q30" s="189">
        <f>ROUND(SUM(E30:P30)/12,0)</f>
        <v>0</v>
      </c>
    </row>
    <row r="31" spans="1:17" ht="18" customHeight="1">
      <c r="B31" s="905" t="str">
        <f>$B$14</f>
        <v>４歳児</v>
      </c>
      <c r="C31" s="906"/>
      <c r="D31" s="184" t="s">
        <v>217</v>
      </c>
      <c r="E31" s="400"/>
      <c r="F31" s="185"/>
      <c r="G31" s="185"/>
      <c r="H31" s="186"/>
      <c r="I31" s="205" t="str">
        <f t="shared" ref="I31:P31" si="8">IFERROR($E$31*I15,"")</f>
        <v/>
      </c>
      <c r="J31" s="205" t="str">
        <f t="shared" si="8"/>
        <v/>
      </c>
      <c r="K31" s="205" t="str">
        <f t="shared" si="8"/>
        <v/>
      </c>
      <c r="L31" s="205" t="str">
        <f t="shared" si="8"/>
        <v/>
      </c>
      <c r="M31" s="205" t="str">
        <f t="shared" si="8"/>
        <v/>
      </c>
      <c r="N31" s="205" t="str">
        <f t="shared" si="8"/>
        <v/>
      </c>
      <c r="O31" s="205" t="str">
        <f t="shared" si="8"/>
        <v/>
      </c>
      <c r="P31" s="206" t="str">
        <f t="shared" si="8"/>
        <v/>
      </c>
      <c r="Q31" s="189">
        <f t="shared" ref="Q31:Q35" si="9">ROUND(SUM(E31:P31)/12,0)</f>
        <v>0</v>
      </c>
    </row>
    <row r="32" spans="1:17" ht="18" customHeight="1">
      <c r="B32" s="887" t="str">
        <f>$B$16</f>
        <v>３歳児</v>
      </c>
      <c r="C32" s="888"/>
      <c r="D32" s="190" t="s">
        <v>217</v>
      </c>
      <c r="E32" s="400"/>
      <c r="F32" s="185"/>
      <c r="G32" s="185"/>
      <c r="H32" s="186"/>
      <c r="I32" s="205" t="str">
        <f t="shared" ref="I32:P32" si="10">IFERROR($E$32*I17,"")</f>
        <v/>
      </c>
      <c r="J32" s="205" t="str">
        <f t="shared" si="10"/>
        <v/>
      </c>
      <c r="K32" s="205" t="str">
        <f t="shared" si="10"/>
        <v/>
      </c>
      <c r="L32" s="205" t="str">
        <f t="shared" si="10"/>
        <v/>
      </c>
      <c r="M32" s="205" t="str">
        <f t="shared" si="10"/>
        <v/>
      </c>
      <c r="N32" s="205" t="str">
        <f t="shared" si="10"/>
        <v/>
      </c>
      <c r="O32" s="205" t="str">
        <f t="shared" si="10"/>
        <v/>
      </c>
      <c r="P32" s="206" t="str">
        <f t="shared" si="10"/>
        <v/>
      </c>
      <c r="Q32" s="189">
        <f t="shared" si="9"/>
        <v>0</v>
      </c>
    </row>
    <row r="33" spans="1:17" ht="18" customHeight="1">
      <c r="B33" s="905" t="str">
        <f>$B$18</f>
        <v>２歳児</v>
      </c>
      <c r="C33" s="906"/>
      <c r="D33" s="184" t="s">
        <v>217</v>
      </c>
      <c r="E33" s="400"/>
      <c r="F33" s="185"/>
      <c r="G33" s="185"/>
      <c r="H33" s="186"/>
      <c r="I33" s="205" t="str">
        <f t="shared" ref="I33:P33" si="11">IFERROR($E$33*I19,"")</f>
        <v/>
      </c>
      <c r="J33" s="205" t="str">
        <f t="shared" si="11"/>
        <v/>
      </c>
      <c r="K33" s="205" t="str">
        <f t="shared" si="11"/>
        <v/>
      </c>
      <c r="L33" s="205" t="str">
        <f t="shared" si="11"/>
        <v/>
      </c>
      <c r="M33" s="205" t="str">
        <f t="shared" si="11"/>
        <v/>
      </c>
      <c r="N33" s="205" t="str">
        <f t="shared" si="11"/>
        <v/>
      </c>
      <c r="O33" s="205" t="str">
        <f t="shared" si="11"/>
        <v/>
      </c>
      <c r="P33" s="206" t="str">
        <f t="shared" si="11"/>
        <v/>
      </c>
      <c r="Q33" s="189">
        <f t="shared" si="9"/>
        <v>0</v>
      </c>
    </row>
    <row r="34" spans="1:17" ht="18" customHeight="1">
      <c r="B34" s="905" t="str">
        <f>$B$20</f>
        <v>１歳児</v>
      </c>
      <c r="C34" s="906"/>
      <c r="D34" s="184" t="s">
        <v>217</v>
      </c>
      <c r="E34" s="400"/>
      <c r="F34" s="185"/>
      <c r="G34" s="185"/>
      <c r="H34" s="186"/>
      <c r="I34" s="205" t="str">
        <f t="shared" ref="I34:P34" si="12">IFERROR($E$34*I21,"")</f>
        <v/>
      </c>
      <c r="J34" s="205" t="str">
        <f t="shared" si="12"/>
        <v/>
      </c>
      <c r="K34" s="205" t="str">
        <f t="shared" si="12"/>
        <v/>
      </c>
      <c r="L34" s="205" t="str">
        <f t="shared" si="12"/>
        <v/>
      </c>
      <c r="M34" s="205" t="str">
        <f t="shared" si="12"/>
        <v/>
      </c>
      <c r="N34" s="205" t="str">
        <f t="shared" si="12"/>
        <v/>
      </c>
      <c r="O34" s="205" t="str">
        <f t="shared" si="12"/>
        <v/>
      </c>
      <c r="P34" s="206" t="str">
        <f t="shared" si="12"/>
        <v/>
      </c>
      <c r="Q34" s="189">
        <f t="shared" si="9"/>
        <v>0</v>
      </c>
    </row>
    <row r="35" spans="1:17" ht="18" customHeight="1" thickBot="1">
      <c r="B35" s="890" t="str">
        <f>$B$22</f>
        <v>０歳児</v>
      </c>
      <c r="C35" s="891"/>
      <c r="D35" s="191" t="s">
        <v>217</v>
      </c>
      <c r="E35" s="400"/>
      <c r="F35" s="185"/>
      <c r="G35" s="185"/>
      <c r="H35" s="186"/>
      <c r="I35" s="218" t="str">
        <f t="shared" ref="I35:P35" si="13">IFERROR($E$35*I23,"")</f>
        <v/>
      </c>
      <c r="J35" s="218" t="str">
        <f t="shared" si="13"/>
        <v/>
      </c>
      <c r="K35" s="218" t="str">
        <f t="shared" si="13"/>
        <v/>
      </c>
      <c r="L35" s="218" t="str">
        <f t="shared" si="13"/>
        <v/>
      </c>
      <c r="M35" s="218" t="str">
        <f t="shared" si="13"/>
        <v/>
      </c>
      <c r="N35" s="218" t="str">
        <f t="shared" si="13"/>
        <v/>
      </c>
      <c r="O35" s="218" t="str">
        <f t="shared" si="13"/>
        <v/>
      </c>
      <c r="P35" s="211" t="str">
        <f t="shared" si="13"/>
        <v/>
      </c>
      <c r="Q35" s="195">
        <f t="shared" si="9"/>
        <v>0</v>
      </c>
    </row>
    <row r="36" spans="1:17" ht="18" customHeight="1" thickTop="1" thickBot="1">
      <c r="B36" s="892" t="s">
        <v>225</v>
      </c>
      <c r="C36" s="893"/>
      <c r="D36" s="196"/>
      <c r="E36" s="197">
        <f>SUM(E30:E35)</f>
        <v>0</v>
      </c>
      <c r="F36" s="198">
        <f t="shared" ref="F36:P36" si="14">SUM(F30:F35)</f>
        <v>0</v>
      </c>
      <c r="G36" s="199">
        <f t="shared" si="14"/>
        <v>0</v>
      </c>
      <c r="H36" s="200">
        <f t="shared" si="14"/>
        <v>0</v>
      </c>
      <c r="I36" s="200">
        <f t="shared" si="14"/>
        <v>0</v>
      </c>
      <c r="J36" s="200">
        <f t="shared" si="14"/>
        <v>0</v>
      </c>
      <c r="K36" s="200">
        <f t="shared" si="14"/>
        <v>0</v>
      </c>
      <c r="L36" s="200">
        <f t="shared" si="14"/>
        <v>0</v>
      </c>
      <c r="M36" s="200">
        <f t="shared" si="14"/>
        <v>0</v>
      </c>
      <c r="N36" s="200">
        <f t="shared" si="14"/>
        <v>0</v>
      </c>
      <c r="O36" s="200">
        <f t="shared" si="14"/>
        <v>0</v>
      </c>
      <c r="P36" s="200">
        <f t="shared" si="14"/>
        <v>0</v>
      </c>
      <c r="Q36" s="201">
        <f t="shared" ref="Q36" si="15">SUM(Q30:Q35)</f>
        <v>0</v>
      </c>
    </row>
    <row r="37" spans="1:17" ht="17.25" customHeight="1">
      <c r="B37" s="202" t="s">
        <v>228</v>
      </c>
    </row>
    <row r="38" spans="1:17" ht="17.25" customHeight="1"/>
    <row r="39" spans="1:17" ht="17.25" customHeight="1"/>
    <row r="40" spans="1:17" ht="17.25" customHeight="1"/>
    <row r="41" spans="1:17" ht="17.25" customHeight="1"/>
    <row r="42" spans="1:17" ht="17.25" customHeight="1" thickBot="1">
      <c r="A42" s="156" t="s">
        <v>229</v>
      </c>
      <c r="E42" s="181"/>
    </row>
    <row r="43" spans="1:17" ht="17.25" customHeight="1">
      <c r="B43" s="894" t="s">
        <v>711</v>
      </c>
      <c r="C43" s="895"/>
      <c r="D43" s="896"/>
      <c r="E43" s="157">
        <v>4</v>
      </c>
      <c r="F43" s="182">
        <v>5</v>
      </c>
      <c r="G43" s="182">
        <v>6</v>
      </c>
      <c r="H43" s="159">
        <v>7</v>
      </c>
      <c r="I43" s="158">
        <v>8</v>
      </c>
      <c r="J43" s="158">
        <v>9</v>
      </c>
      <c r="K43" s="183">
        <v>10</v>
      </c>
      <c r="L43" s="158">
        <v>11</v>
      </c>
      <c r="M43" s="158">
        <v>12</v>
      </c>
      <c r="N43" s="158">
        <v>1</v>
      </c>
      <c r="O43" s="158">
        <v>2</v>
      </c>
      <c r="P43" s="159">
        <v>3</v>
      </c>
      <c r="Q43" s="875" t="s">
        <v>214</v>
      </c>
    </row>
    <row r="44" spans="1:17" ht="17.25" customHeight="1">
      <c r="B44" s="897"/>
      <c r="C44" s="898"/>
      <c r="D44" s="899"/>
      <c r="E44" s="877" t="s">
        <v>215</v>
      </c>
      <c r="F44" s="878"/>
      <c r="G44" s="878"/>
      <c r="H44" s="879"/>
      <c r="I44" s="880" t="s">
        <v>230</v>
      </c>
      <c r="J44" s="881"/>
      <c r="K44" s="881"/>
      <c r="L44" s="881"/>
      <c r="M44" s="881"/>
      <c r="N44" s="881"/>
      <c r="O44" s="881"/>
      <c r="P44" s="882"/>
      <c r="Q44" s="876"/>
    </row>
    <row r="45" spans="1:17" ht="18" customHeight="1">
      <c r="B45" s="905" t="str">
        <f>$B$12</f>
        <v>５歳児</v>
      </c>
      <c r="C45" s="906"/>
      <c r="D45" s="203" t="s">
        <v>217</v>
      </c>
      <c r="E45" s="204">
        <f t="shared" ref="E45:H50" si="16">E30</f>
        <v>0</v>
      </c>
      <c r="F45" s="205">
        <f t="shared" si="16"/>
        <v>0</v>
      </c>
      <c r="G45" s="205">
        <f t="shared" si="16"/>
        <v>0</v>
      </c>
      <c r="H45" s="206">
        <f t="shared" si="16"/>
        <v>0</v>
      </c>
      <c r="I45" s="185"/>
      <c r="J45" s="185"/>
      <c r="K45" s="185"/>
      <c r="L45" s="185"/>
      <c r="M45" s="185"/>
      <c r="N45" s="185"/>
      <c r="O45" s="185"/>
      <c r="P45" s="186"/>
      <c r="Q45" s="189">
        <f t="shared" ref="Q45:Q50" si="17">ROUND(SUM(E45:P45)/12,0)</f>
        <v>0</v>
      </c>
    </row>
    <row r="46" spans="1:17" ht="18" customHeight="1">
      <c r="B46" s="905" t="str">
        <f>$B$14</f>
        <v>４歳児</v>
      </c>
      <c r="C46" s="906"/>
      <c r="D46" s="203" t="s">
        <v>217</v>
      </c>
      <c r="E46" s="204">
        <f t="shared" si="16"/>
        <v>0</v>
      </c>
      <c r="F46" s="205">
        <f t="shared" si="16"/>
        <v>0</v>
      </c>
      <c r="G46" s="205">
        <f t="shared" si="16"/>
        <v>0</v>
      </c>
      <c r="H46" s="206">
        <f t="shared" si="16"/>
        <v>0</v>
      </c>
      <c r="I46" s="185"/>
      <c r="J46" s="185"/>
      <c r="K46" s="185"/>
      <c r="L46" s="185"/>
      <c r="M46" s="185"/>
      <c r="N46" s="185"/>
      <c r="O46" s="185"/>
      <c r="P46" s="186"/>
      <c r="Q46" s="189">
        <f t="shared" si="17"/>
        <v>0</v>
      </c>
    </row>
    <row r="47" spans="1:17" ht="18" customHeight="1">
      <c r="B47" s="887" t="str">
        <f>$B$16</f>
        <v>３歳児</v>
      </c>
      <c r="C47" s="888"/>
      <c r="D47" s="203" t="s">
        <v>217</v>
      </c>
      <c r="E47" s="204">
        <f t="shared" si="16"/>
        <v>0</v>
      </c>
      <c r="F47" s="205">
        <f t="shared" si="16"/>
        <v>0</v>
      </c>
      <c r="G47" s="205">
        <f t="shared" si="16"/>
        <v>0</v>
      </c>
      <c r="H47" s="206">
        <f t="shared" si="16"/>
        <v>0</v>
      </c>
      <c r="I47" s="185"/>
      <c r="J47" s="185"/>
      <c r="K47" s="185"/>
      <c r="L47" s="185"/>
      <c r="M47" s="185"/>
      <c r="N47" s="185"/>
      <c r="O47" s="185"/>
      <c r="P47" s="186"/>
      <c r="Q47" s="189">
        <f t="shared" si="17"/>
        <v>0</v>
      </c>
    </row>
    <row r="48" spans="1:17" ht="18" customHeight="1">
      <c r="B48" s="905" t="str">
        <f>$B$18</f>
        <v>２歳児</v>
      </c>
      <c r="C48" s="906"/>
      <c r="D48" s="203" t="s">
        <v>217</v>
      </c>
      <c r="E48" s="204">
        <f t="shared" si="16"/>
        <v>0</v>
      </c>
      <c r="F48" s="207">
        <f t="shared" si="16"/>
        <v>0</v>
      </c>
      <c r="G48" s="207">
        <f t="shared" si="16"/>
        <v>0</v>
      </c>
      <c r="H48" s="206">
        <f t="shared" si="16"/>
        <v>0</v>
      </c>
      <c r="I48" s="185"/>
      <c r="J48" s="185"/>
      <c r="K48" s="185"/>
      <c r="L48" s="185"/>
      <c r="M48" s="185"/>
      <c r="N48" s="185"/>
      <c r="O48" s="185"/>
      <c r="P48" s="186"/>
      <c r="Q48" s="189">
        <f t="shared" si="17"/>
        <v>0</v>
      </c>
    </row>
    <row r="49" spans="2:17" ht="18" customHeight="1">
      <c r="B49" s="905" t="str">
        <f>$B$20</f>
        <v>１歳児</v>
      </c>
      <c r="C49" s="906"/>
      <c r="D49" s="203" t="s">
        <v>217</v>
      </c>
      <c r="E49" s="204">
        <f t="shared" si="16"/>
        <v>0</v>
      </c>
      <c r="F49" s="207">
        <f t="shared" si="16"/>
        <v>0</v>
      </c>
      <c r="G49" s="207">
        <f t="shared" si="16"/>
        <v>0</v>
      </c>
      <c r="H49" s="206">
        <f t="shared" si="16"/>
        <v>0</v>
      </c>
      <c r="I49" s="185"/>
      <c r="J49" s="185"/>
      <c r="K49" s="185"/>
      <c r="L49" s="185"/>
      <c r="M49" s="185"/>
      <c r="N49" s="185"/>
      <c r="O49" s="185"/>
      <c r="P49" s="186"/>
      <c r="Q49" s="189">
        <f t="shared" si="17"/>
        <v>0</v>
      </c>
    </row>
    <row r="50" spans="2:17" ht="18" customHeight="1" thickBot="1">
      <c r="B50" s="890" t="str">
        <f>$B$22</f>
        <v>０歳児</v>
      </c>
      <c r="C50" s="891"/>
      <c r="D50" s="208" t="s">
        <v>217</v>
      </c>
      <c r="E50" s="209">
        <f t="shared" si="16"/>
        <v>0</v>
      </c>
      <c r="F50" s="210">
        <f t="shared" si="16"/>
        <v>0</v>
      </c>
      <c r="G50" s="210">
        <f t="shared" si="16"/>
        <v>0</v>
      </c>
      <c r="H50" s="211">
        <f t="shared" si="16"/>
        <v>0</v>
      </c>
      <c r="I50" s="212"/>
      <c r="J50" s="212"/>
      <c r="K50" s="212"/>
      <c r="L50" s="212"/>
      <c r="M50" s="212"/>
      <c r="N50" s="212"/>
      <c r="O50" s="212"/>
      <c r="P50" s="192"/>
      <c r="Q50" s="195">
        <f t="shared" si="17"/>
        <v>0</v>
      </c>
    </row>
    <row r="51" spans="2:17" ht="18" customHeight="1" thickTop="1" thickBot="1">
      <c r="B51" s="903" t="s">
        <v>225</v>
      </c>
      <c r="C51" s="904"/>
      <c r="D51" s="213"/>
      <c r="E51" s="197">
        <f>SUM(E45:E50)</f>
        <v>0</v>
      </c>
      <c r="F51" s="198">
        <f t="shared" ref="F51:H51" si="18">SUM(F45:F50)</f>
        <v>0</v>
      </c>
      <c r="G51" s="199">
        <f t="shared" si="18"/>
        <v>0</v>
      </c>
      <c r="H51" s="214">
        <f t="shared" si="18"/>
        <v>0</v>
      </c>
      <c r="I51" s="197"/>
      <c r="J51" s="177"/>
      <c r="K51" s="177"/>
      <c r="L51" s="177"/>
      <c r="M51" s="177"/>
      <c r="N51" s="177"/>
      <c r="O51" s="177"/>
      <c r="P51" s="178"/>
      <c r="Q51" s="201">
        <f>SUM(Q45:Q50)</f>
        <v>0</v>
      </c>
    </row>
    <row r="52" spans="2:17" ht="17.25" customHeight="1">
      <c r="B52" s="202" t="s">
        <v>228</v>
      </c>
      <c r="E52" s="215"/>
      <c r="F52" s="215"/>
      <c r="G52" s="215"/>
      <c r="H52" s="215"/>
      <c r="I52" s="215"/>
      <c r="J52" s="215"/>
      <c r="K52" s="215"/>
      <c r="L52" s="215"/>
      <c r="M52" s="215"/>
      <c r="N52" s="215"/>
      <c r="O52" s="215"/>
      <c r="P52" s="215"/>
      <c r="Q52" s="215"/>
    </row>
    <row r="53" spans="2:17" ht="17.25" customHeight="1">
      <c r="E53" s="215"/>
      <c r="F53" s="215"/>
      <c r="G53" s="215"/>
      <c r="H53" s="215"/>
      <c r="I53" s="215"/>
      <c r="J53" s="215"/>
      <c r="K53" s="215"/>
      <c r="L53" s="215"/>
      <c r="M53" s="215"/>
      <c r="N53" s="215"/>
      <c r="O53" s="215"/>
      <c r="P53" s="215"/>
      <c r="Q53" s="215"/>
    </row>
    <row r="54" spans="2:17" ht="17.25" customHeight="1" thickBot="1">
      <c r="B54" s="216" t="s">
        <v>231</v>
      </c>
      <c r="C54" s="217"/>
    </row>
    <row r="55" spans="2:17" ht="94.5" customHeight="1" thickBot="1">
      <c r="B55" s="907" t="s">
        <v>232</v>
      </c>
      <c r="C55" s="908"/>
      <c r="D55" s="908"/>
      <c r="E55" s="908"/>
      <c r="F55" s="908"/>
      <c r="G55" s="908"/>
      <c r="H55" s="908"/>
      <c r="I55" s="908"/>
      <c r="J55" s="908"/>
      <c r="K55" s="908"/>
      <c r="L55" s="908"/>
      <c r="M55" s="908"/>
      <c r="N55" s="908"/>
      <c r="O55" s="908"/>
      <c r="P55" s="908"/>
      <c r="Q55" s="909"/>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mergeCells count="36">
    <mergeCell ref="Q43:Q44"/>
    <mergeCell ref="E44:H44"/>
    <mergeCell ref="I44:P44"/>
    <mergeCell ref="B55:Q55"/>
    <mergeCell ref="B46:C46"/>
    <mergeCell ref="B47:C47"/>
    <mergeCell ref="B48:C48"/>
    <mergeCell ref="B49:C49"/>
    <mergeCell ref="B50:C50"/>
    <mergeCell ref="B51:C51"/>
    <mergeCell ref="B45:C45"/>
    <mergeCell ref="B35:C35"/>
    <mergeCell ref="B36:C36"/>
    <mergeCell ref="B43:D44"/>
    <mergeCell ref="B20:C21"/>
    <mergeCell ref="B22:C23"/>
    <mergeCell ref="B24:C24"/>
    <mergeCell ref="B28:D29"/>
    <mergeCell ref="B30:C30"/>
    <mergeCell ref="B31:C31"/>
    <mergeCell ref="B32:C32"/>
    <mergeCell ref="B33:C33"/>
    <mergeCell ref="B34:C34"/>
    <mergeCell ref="Q28:Q29"/>
    <mergeCell ref="E29:H29"/>
    <mergeCell ref="I29:P29"/>
    <mergeCell ref="B12:C13"/>
    <mergeCell ref="B14:C15"/>
    <mergeCell ref="B16:C17"/>
    <mergeCell ref="B18:C19"/>
    <mergeCell ref="A1:Q1"/>
    <mergeCell ref="H3:L3"/>
    <mergeCell ref="M3:Q3"/>
    <mergeCell ref="B10:D11"/>
    <mergeCell ref="Q10:Q11"/>
    <mergeCell ref="E11:P11"/>
  </mergeCells>
  <phoneticPr fontId="4"/>
  <dataValidations count="1">
    <dataValidation type="whole" allowBlank="1" showInputMessage="1" showErrorMessage="1" sqref="E12:P12 E14:P14 E16:P16 E20:P20 I45:P50 E18:P18 E22:P22 E30:H35" xr:uid="{690A9C07-68BC-4209-AF3E-A74C58150C3F}">
      <formula1>0</formula1>
      <formula2>1000</formula2>
    </dataValidation>
  </dataValidations>
  <pageMargins left="0.61" right="0.27559055118110237" top="0.55118110236220474" bottom="0.19685039370078741" header="0.31496062992125984" footer="0.19685039370078741"/>
  <pageSetup paperSize="9" scale="74"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P45"/>
  <sheetViews>
    <sheetView tabSelected="1" view="pageBreakPreview" zoomScaleNormal="70" zoomScaleSheetLayoutView="100" workbookViewId="0">
      <selection activeCell="G8" sqref="G8"/>
    </sheetView>
  </sheetViews>
  <sheetFormatPr defaultRowHeight="18.75"/>
  <cols>
    <col min="1" max="1" width="3.5" customWidth="1"/>
    <col min="4" max="5" width="18.375" customWidth="1"/>
    <col min="8" max="9" width="18.375" customWidth="1"/>
    <col min="11" max="11" width="3.375" customWidth="1"/>
    <col min="13" max="13" width="15.625" customWidth="1"/>
    <col min="16" max="16" width="15.625" customWidth="1"/>
  </cols>
  <sheetData>
    <row r="1" spans="1:16" ht="33">
      <c r="A1" s="147" t="s">
        <v>182</v>
      </c>
      <c r="B1" s="148"/>
      <c r="C1" s="148"/>
      <c r="D1" s="148"/>
      <c r="E1" s="148"/>
      <c r="F1" s="148"/>
      <c r="G1" s="148"/>
      <c r="H1" s="148"/>
      <c r="I1" s="148"/>
      <c r="J1" s="148"/>
    </row>
    <row r="3" spans="1:16" ht="19.5" thickBot="1">
      <c r="B3" t="s">
        <v>89</v>
      </c>
      <c r="E3" s="856" t="s">
        <v>720</v>
      </c>
    </row>
    <row r="4" spans="1:16" ht="19.5" thickBot="1">
      <c r="B4" s="91" t="s">
        <v>81</v>
      </c>
      <c r="C4" s="97"/>
      <c r="D4" s="1590"/>
      <c r="E4" s="855">
        <f>処遇改善等加算に係る経験年数算定表!AF90</f>
        <v>0</v>
      </c>
    </row>
    <row r="5" spans="1:16" ht="19.5" thickBot="1">
      <c r="B5" s="91" t="s">
        <v>87</v>
      </c>
      <c r="C5" s="97"/>
      <c r="D5" s="401"/>
      <c r="E5" t="s">
        <v>93</v>
      </c>
    </row>
    <row r="6" spans="1:16" ht="19.5" thickBot="1">
      <c r="B6" s="91" t="s">
        <v>85</v>
      </c>
      <c r="C6" s="97"/>
      <c r="D6" s="402"/>
    </row>
    <row r="7" spans="1:16" ht="19.5" thickBot="1">
      <c r="B7" s="91" t="s">
        <v>86</v>
      </c>
      <c r="C7" s="97"/>
      <c r="D7" s="403"/>
    </row>
    <row r="8" spans="1:16">
      <c r="B8" s="91" t="s">
        <v>88</v>
      </c>
      <c r="C8" s="97"/>
      <c r="D8" s="149">
        <f>IF($D$5=【リスト】!$B$3,SUM(D6:D7),SUM(D6))</f>
        <v>0</v>
      </c>
      <c r="L8" t="s">
        <v>281</v>
      </c>
    </row>
    <row r="9" spans="1:16" ht="19.5" thickBot="1">
      <c r="L9" s="92" t="s">
        <v>282</v>
      </c>
      <c r="M9" s="99" t="s">
        <v>283</v>
      </c>
      <c r="O9" s="92" t="s">
        <v>284</v>
      </c>
      <c r="P9" s="99" t="s">
        <v>283</v>
      </c>
    </row>
    <row r="10" spans="1:16" ht="19.5" thickBot="1">
      <c r="B10" s="85" t="s">
        <v>90</v>
      </c>
      <c r="L10" s="98">
        <v>0</v>
      </c>
      <c r="M10" s="228">
        <f>'1-1_児童数計算表'!$Q$35</f>
        <v>0</v>
      </c>
      <c r="O10" s="98">
        <v>0</v>
      </c>
      <c r="P10" s="228">
        <f>'1-2_児童数計算表_分園'!$Q$35</f>
        <v>0</v>
      </c>
    </row>
    <row r="11" spans="1:16" ht="19.5" thickBot="1">
      <c r="C11" s="92" t="s">
        <v>95</v>
      </c>
      <c r="D11" s="99" t="s">
        <v>91</v>
      </c>
      <c r="E11" s="99" t="s">
        <v>92</v>
      </c>
      <c r="G11" s="92" t="s">
        <v>96</v>
      </c>
      <c r="H11" s="99" t="s">
        <v>91</v>
      </c>
      <c r="I11" s="99" t="s">
        <v>92</v>
      </c>
      <c r="L11" s="98">
        <v>1</v>
      </c>
      <c r="M11" s="228">
        <f>'1-1_児童数計算表'!$Q$34</f>
        <v>0</v>
      </c>
      <c r="O11" s="98">
        <v>1</v>
      </c>
      <c r="P11" s="228">
        <f>'1-2_児童数計算表_分園'!$Q$34</f>
        <v>0</v>
      </c>
    </row>
    <row r="12" spans="1:16" ht="19.5" thickBot="1">
      <c r="C12" s="98">
        <v>0</v>
      </c>
      <c r="D12" s="402"/>
      <c r="E12" s="402"/>
      <c r="G12" s="98">
        <v>0</v>
      </c>
      <c r="H12" s="403"/>
      <c r="I12" s="403"/>
      <c r="L12" s="98">
        <v>2</v>
      </c>
      <c r="M12" s="228">
        <f>'1-1_児童数計算表'!$Q$33</f>
        <v>0</v>
      </c>
      <c r="O12" s="98">
        <v>2</v>
      </c>
      <c r="P12" s="228">
        <f>'1-2_児童数計算表_分園'!$Q$33</f>
        <v>0</v>
      </c>
    </row>
    <row r="13" spans="1:16" ht="19.5" thickBot="1">
      <c r="C13" s="98">
        <v>1</v>
      </c>
      <c r="D13" s="402"/>
      <c r="E13" s="402"/>
      <c r="G13" s="98">
        <v>1</v>
      </c>
      <c r="H13" s="403"/>
      <c r="I13" s="403"/>
      <c r="L13" s="98">
        <v>3</v>
      </c>
      <c r="M13" s="228">
        <f>'1-1_児童数計算表'!$Q$32</f>
        <v>0</v>
      </c>
      <c r="O13" s="98">
        <v>3</v>
      </c>
      <c r="P13" s="228">
        <f>'1-2_児童数計算表_分園'!$Q$32</f>
        <v>0</v>
      </c>
    </row>
    <row r="14" spans="1:16" ht="19.5" thickBot="1">
      <c r="C14" s="98">
        <v>2</v>
      </c>
      <c r="D14" s="402"/>
      <c r="E14" s="402"/>
      <c r="G14" s="98">
        <v>2</v>
      </c>
      <c r="H14" s="403"/>
      <c r="I14" s="403"/>
      <c r="L14" s="98">
        <v>4</v>
      </c>
      <c r="M14" s="228">
        <f>'1-1_児童数計算表'!$Q$31</f>
        <v>0</v>
      </c>
      <c r="O14" s="98">
        <v>4</v>
      </c>
      <c r="P14" s="228">
        <f>'1-2_児童数計算表_分園'!$Q$31</f>
        <v>0</v>
      </c>
    </row>
    <row r="15" spans="1:16" ht="19.5" thickBot="1">
      <c r="C15" s="98">
        <v>3</v>
      </c>
      <c r="D15" s="402"/>
      <c r="E15" s="402"/>
      <c r="G15" s="98">
        <v>3</v>
      </c>
      <c r="H15" s="403"/>
      <c r="I15" s="403"/>
      <c r="L15" s="98">
        <v>5</v>
      </c>
      <c r="M15" s="228">
        <f>'1-1_児童数計算表'!$Q$30</f>
        <v>0</v>
      </c>
      <c r="O15" s="98">
        <v>5</v>
      </c>
      <c r="P15" s="228">
        <f>'1-2_児童数計算表_分園'!$Q$30</f>
        <v>0</v>
      </c>
    </row>
    <row r="16" spans="1:16" ht="19.5" thickBot="1">
      <c r="C16" s="98">
        <v>4</v>
      </c>
      <c r="D16" s="402"/>
      <c r="E16" s="402"/>
      <c r="G16" s="98">
        <v>4</v>
      </c>
      <c r="H16" s="403"/>
      <c r="I16" s="403"/>
    </row>
    <row r="17" spans="2:16" ht="19.5" thickBot="1">
      <c r="C17" s="98">
        <v>5</v>
      </c>
      <c r="D17" s="402"/>
      <c r="E17" s="402"/>
      <c r="G17" s="98">
        <v>5</v>
      </c>
      <c r="H17" s="403"/>
      <c r="I17" s="403"/>
      <c r="L17" t="s">
        <v>289</v>
      </c>
    </row>
    <row r="18" spans="2:16" ht="19.5" thickBot="1">
      <c r="C18" s="92" t="s">
        <v>94</v>
      </c>
      <c r="D18" s="100">
        <f>SUM(D12:D17)</f>
        <v>0</v>
      </c>
      <c r="E18" s="100">
        <f>SUM(E12:E17)</f>
        <v>0</v>
      </c>
      <c r="G18" s="92" t="s">
        <v>94</v>
      </c>
      <c r="H18" s="100">
        <f>IF($D$5=【リスト】!$B$3,SUM(H12:H17),0)</f>
        <v>0</v>
      </c>
      <c r="I18" s="100">
        <f>IF($D$5=【リスト】!$B$3,SUM(I12:I17),0)</f>
        <v>0</v>
      </c>
      <c r="L18" s="92" t="s">
        <v>282</v>
      </c>
      <c r="M18" s="99" t="s">
        <v>283</v>
      </c>
      <c r="O18" s="92" t="s">
        <v>284</v>
      </c>
      <c r="P18" s="99" t="s">
        <v>283</v>
      </c>
    </row>
    <row r="19" spans="2:16" ht="19.5" thickBot="1">
      <c r="C19" s="92" t="s">
        <v>104</v>
      </c>
      <c r="D19" s="93">
        <f>SUM(D18:E18,H18:I18)</f>
        <v>0</v>
      </c>
      <c r="L19" s="98">
        <v>0</v>
      </c>
      <c r="M19" s="228">
        <f>'1-1_児童数計算表'!$Q$50</f>
        <v>0</v>
      </c>
      <c r="O19" s="98">
        <v>0</v>
      </c>
      <c r="P19" s="228">
        <f>'1-2_児童数計算表_分園'!$Q$50</f>
        <v>0</v>
      </c>
    </row>
    <row r="20" spans="2:16" ht="19.5" thickBot="1">
      <c r="L20" s="98">
        <v>1</v>
      </c>
      <c r="M20" s="228">
        <f>'1-1_児童数計算表'!$Q$49</f>
        <v>0</v>
      </c>
      <c r="O20" s="98">
        <v>1</v>
      </c>
      <c r="P20" s="228">
        <f>'1-2_児童数計算表_分園'!$Q$49</f>
        <v>0</v>
      </c>
    </row>
    <row r="21" spans="2:16" ht="19.5" thickBot="1">
      <c r="B21" t="s">
        <v>114</v>
      </c>
      <c r="L21" s="98">
        <v>2</v>
      </c>
      <c r="M21" s="228">
        <f>'1-1_児童数計算表'!$Q$48</f>
        <v>0</v>
      </c>
      <c r="O21" s="98">
        <v>2</v>
      </c>
      <c r="P21" s="228">
        <f>'1-2_児童数計算表_分園'!$Q$48</f>
        <v>0</v>
      </c>
    </row>
    <row r="22" spans="2:16" ht="19.5" thickBot="1">
      <c r="C22" s="94" t="s">
        <v>97</v>
      </c>
      <c r="D22" s="95"/>
      <c r="E22" s="95"/>
      <c r="F22" s="401"/>
      <c r="L22" s="98">
        <v>3</v>
      </c>
      <c r="M22" s="228">
        <f>'1-1_児童数計算表'!$Q$47</f>
        <v>0</v>
      </c>
      <c r="O22" s="98">
        <v>3</v>
      </c>
      <c r="P22" s="228">
        <f>'1-2_児童数計算表_分園'!$Q$47</f>
        <v>0</v>
      </c>
    </row>
    <row r="23" spans="2:16" ht="19.5" thickBot="1">
      <c r="C23" s="94" t="s">
        <v>98</v>
      </c>
      <c r="D23" s="95"/>
      <c r="E23" s="95"/>
      <c r="F23" s="401"/>
      <c r="G23" s="150" t="str">
        <f>IF(AND($F$23=【リスト】!$C$2,$F$27=【リスト】!$C$2),"チーム保育推進加算との併給不可","")</f>
        <v/>
      </c>
      <c r="L23" s="98">
        <v>4</v>
      </c>
      <c r="M23" s="228">
        <f>'1-1_児童数計算表'!$Q$46</f>
        <v>0</v>
      </c>
      <c r="O23" s="98">
        <v>4</v>
      </c>
      <c r="P23" s="228">
        <f>'1-2_児童数計算表_分園'!$Q$46</f>
        <v>0</v>
      </c>
    </row>
    <row r="24" spans="2:16" ht="19.5" thickBot="1">
      <c r="C24" s="94" t="s">
        <v>99</v>
      </c>
      <c r="D24" s="95"/>
      <c r="E24" s="95"/>
      <c r="F24" s="401"/>
      <c r="I24" s="82" t="str">
        <f>IF(F25=【リスト】!$C$2,"休日保育の年間延べ利用子ども数を選択↓","")</f>
        <v/>
      </c>
      <c r="L24" s="98">
        <v>5</v>
      </c>
      <c r="M24" s="228">
        <f>'1-1_児童数計算表'!$Q$45</f>
        <v>0</v>
      </c>
      <c r="O24" s="98">
        <v>5</v>
      </c>
      <c r="P24" s="228">
        <f>'1-2_児童数計算表_分園'!$Q$45</f>
        <v>0</v>
      </c>
    </row>
    <row r="25" spans="2:16" ht="19.5" thickBot="1">
      <c r="C25" s="94" t="s">
        <v>14</v>
      </c>
      <c r="D25" s="95"/>
      <c r="E25" s="95"/>
      <c r="F25" s="727"/>
      <c r="H25" s="82"/>
      <c r="I25" s="405"/>
    </row>
    <row r="26" spans="2:16" ht="19.5" thickBot="1">
      <c r="C26" s="94" t="s">
        <v>115</v>
      </c>
      <c r="D26" s="95"/>
      <c r="E26" s="95"/>
      <c r="F26" s="727"/>
      <c r="I26" s="82" t="str">
        <f>IF(F27=【リスト】!$C$2,"加配人数を選択↓","")</f>
        <v/>
      </c>
    </row>
    <row r="27" spans="2:16" ht="19.5" thickBot="1">
      <c r="C27" s="94" t="s">
        <v>102</v>
      </c>
      <c r="D27" s="95"/>
      <c r="E27" s="95"/>
      <c r="F27" s="401"/>
      <c r="I27" s="403"/>
    </row>
    <row r="28" spans="2:16" ht="19.5" thickBot="1">
      <c r="C28" s="94" t="s">
        <v>105</v>
      </c>
      <c r="D28" s="95"/>
      <c r="E28" s="95"/>
      <c r="F28" s="401"/>
    </row>
    <row r="29" spans="2:16" ht="19.5" thickBot="1">
      <c r="C29" s="94" t="s">
        <v>100</v>
      </c>
      <c r="D29" s="95"/>
      <c r="E29" s="95"/>
      <c r="F29" s="401"/>
    </row>
    <row r="30" spans="2:16" ht="19.5" thickBot="1">
      <c r="C30" s="94" t="s">
        <v>116</v>
      </c>
      <c r="D30" s="95"/>
      <c r="E30" s="95"/>
      <c r="F30" s="404"/>
    </row>
    <row r="31" spans="2:16" ht="19.5" thickBot="1">
      <c r="C31" s="94" t="s">
        <v>101</v>
      </c>
      <c r="D31" s="95"/>
      <c r="E31" s="95"/>
      <c r="F31" s="401"/>
    </row>
    <row r="32" spans="2:16" ht="19.5" thickBot="1">
      <c r="C32" s="94" t="s">
        <v>117</v>
      </c>
      <c r="D32" s="95"/>
      <c r="E32" s="95"/>
      <c r="F32" s="404"/>
    </row>
    <row r="33" spans="2:9" ht="19.5" thickBot="1">
      <c r="C33" s="94" t="s">
        <v>632</v>
      </c>
      <c r="D33" s="95"/>
      <c r="E33" s="95"/>
      <c r="F33" s="404"/>
    </row>
    <row r="34" spans="2:9">
      <c r="H34" s="86"/>
      <c r="I34" s="86"/>
    </row>
    <row r="35" spans="2:9" ht="19.5" thickBot="1">
      <c r="B35" t="s">
        <v>120</v>
      </c>
    </row>
    <row r="36" spans="2:9" ht="19.5" thickBot="1">
      <c r="C36" s="102" t="s">
        <v>169</v>
      </c>
      <c r="D36" s="103"/>
      <c r="E36" s="103"/>
      <c r="F36" s="104" t="e">
        <f>VLOOKUP($D$4,【リスト】!$A$2:$L$13,11,FALSE)</f>
        <v>#N/A</v>
      </c>
    </row>
    <row r="37" spans="2:9" ht="19.5" thickBot="1">
      <c r="C37" s="102" t="s">
        <v>170</v>
      </c>
      <c r="D37" s="103"/>
      <c r="E37" s="103"/>
      <c r="F37" s="104" t="e">
        <f>VLOOKUP($D$4,【リスト】!$A$2:$L$13,12,FALSE)</f>
        <v>#N/A</v>
      </c>
    </row>
    <row r="39" spans="2:9" ht="19.5" thickBot="1">
      <c r="B39" t="s">
        <v>165</v>
      </c>
    </row>
    <row r="40" spans="2:9" ht="19.5" thickBot="1">
      <c r="C40" s="406">
        <v>12</v>
      </c>
      <c r="D40" t="s">
        <v>166</v>
      </c>
    </row>
    <row r="42" spans="2:9" ht="19.5" thickBot="1">
      <c r="B42" s="101" t="s">
        <v>167</v>
      </c>
    </row>
    <row r="43" spans="2:9" ht="19.5" thickBot="1">
      <c r="D43" s="105" t="s">
        <v>160</v>
      </c>
    </row>
    <row r="44" spans="2:9" ht="19.5" thickBot="1">
      <c r="C44" s="105" t="s">
        <v>118</v>
      </c>
      <c r="D44" s="106" t="e">
        <f>SUM(区分12計算!D26:AA26)</f>
        <v>#N/A</v>
      </c>
    </row>
    <row r="45" spans="2:9" ht="19.5" thickBot="1">
      <c r="C45" s="105" t="s">
        <v>119</v>
      </c>
      <c r="D45" s="106" t="e">
        <f>SUM(区分12計算!D48:AA48)</f>
        <v>#N/A</v>
      </c>
    </row>
  </sheetData>
  <phoneticPr fontId="4"/>
  <dataValidations count="2">
    <dataValidation type="whole" allowBlank="1" showInputMessage="1" showErrorMessage="1" sqref="D6:D7 H12 D12:E17 H13:H17 I12:I17" xr:uid="{2D77AD47-7A41-41B9-826B-6968E09382CA}">
      <formula1>0</formula1>
      <formula2>1000</formula2>
    </dataValidation>
    <dataValidation type="whole" allowBlank="1" showInputMessage="1" showErrorMessage="1" sqref="C40" xr:uid="{B6BEAA08-2B5B-465B-87A1-7CD6E136642C}">
      <formula1>1</formula1>
      <formula2>12</formula2>
    </dataValidation>
  </dataValidations>
  <pageMargins left="0.7" right="0.7" top="0.75" bottom="0.75" header="0.3" footer="0.3"/>
  <pageSetup paperSize="9" scale="65"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C73A8AD0-72F9-4784-8D76-8EB5BCD561C5}">
            <xm:f>$D$5=【リスト】!$B$3</xm:f>
            <x14:dxf>
              <fill>
                <patternFill>
                  <bgColor theme="4" tint="0.79998168889431442"/>
                </patternFill>
              </fill>
            </x14:dxf>
          </x14:cfRule>
          <xm:sqref>D7</xm:sqref>
        </x14:conditionalFormatting>
        <x14:conditionalFormatting xmlns:xm="http://schemas.microsoft.com/office/excel/2006/main">
          <x14:cfRule type="expression" priority="3" id="{60F6E9B5-4031-4D08-A47E-43D8F707C369}">
            <xm:f>$D$5=【リスト】!$B$3</xm:f>
            <x14:dxf>
              <fill>
                <patternFill>
                  <bgColor theme="4" tint="0.79998168889431442"/>
                </patternFill>
              </fill>
            </x14:dxf>
          </x14:cfRule>
          <xm:sqref>H12:I17</xm:sqref>
        </x14:conditionalFormatting>
        <x14:conditionalFormatting xmlns:xm="http://schemas.microsoft.com/office/excel/2006/main">
          <x14:cfRule type="expression" priority="2" id="{DA941AE6-0702-4558-BAC4-938441470D3C}">
            <xm:f>$F$25=【リスト】!$C$2</xm:f>
            <x14:dxf>
              <fill>
                <patternFill>
                  <bgColor theme="4" tint="0.79998168889431442"/>
                </patternFill>
              </fill>
            </x14:dxf>
          </x14:cfRule>
          <xm:sqref>I25</xm:sqref>
        </x14:conditionalFormatting>
        <x14:conditionalFormatting xmlns:xm="http://schemas.microsoft.com/office/excel/2006/main">
          <x14:cfRule type="expression" priority="1" id="{E3FEFE51-0714-430D-B257-F187457498BF}">
            <xm:f>$F$27=【リスト】!$C$2</xm:f>
            <x14:dxf>
              <fill>
                <patternFill>
                  <bgColor theme="4" tint="0.79998168889431442"/>
                </patternFill>
              </fill>
            </x14:dxf>
          </x14:cfRule>
          <xm:sqref>I27</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8AE11187-CA3A-4CD5-A404-EF694261384F}">
          <x14:formula1>
            <xm:f>【リスト】!$B$2:$B$3</xm:f>
          </x14:formula1>
          <xm:sqref>D5</xm:sqref>
        </x14:dataValidation>
        <x14:dataValidation type="list" allowBlank="1" showInputMessage="1" showErrorMessage="1" xr:uid="{CCBBA551-DDE9-4E60-8859-C92E3CD6D249}">
          <x14:formula1>
            <xm:f>【リスト】!$C$2:$C$3</xm:f>
          </x14:formula1>
          <xm:sqref>F22:F29 F31</xm:sqref>
        </x14:dataValidation>
        <x14:dataValidation type="list" allowBlank="1" showInputMessage="1" showErrorMessage="1" xr:uid="{EF7FE433-3133-4B7E-AC8E-6D6F9F3FB952}">
          <x14:formula1>
            <xm:f>【リスト】!$D$2:$D$4</xm:f>
          </x14:formula1>
          <xm:sqref>F30</xm:sqref>
        </x14:dataValidation>
        <x14:dataValidation type="list" allowBlank="1" showInputMessage="1" showErrorMessage="1" xr:uid="{ECE875D7-0E23-4036-BDA5-4847A1EF3936}">
          <x14:formula1>
            <xm:f>【リスト】!$E$2:$E$5</xm:f>
          </x14:formula1>
          <xm:sqref>F32</xm:sqref>
        </x14:dataValidation>
        <x14:dataValidation type="list" allowBlank="1" showInputMessage="1" showErrorMessage="1" xr:uid="{B9B182D6-CC8E-4FCA-BFCF-62D649AA45CB}">
          <x14:formula1>
            <xm:f>【リスト】!$F$2:$F$15</xm:f>
          </x14:formula1>
          <xm:sqref>I25</xm:sqref>
        </x14:dataValidation>
        <x14:dataValidation type="list" allowBlank="1" showInputMessage="1" showErrorMessage="1" xr:uid="{0B13CBB0-AA82-487D-A776-DC715B80E3AD}">
          <x14:formula1>
            <xm:f>【リスト】!$G$2:$G$3</xm:f>
          </x14:formula1>
          <xm:sqref>I27</xm:sqref>
        </x14:dataValidation>
        <x14:dataValidation type="list" allowBlank="1" showInputMessage="1" showErrorMessage="1" xr:uid="{FE447814-9BA3-4FE3-A08A-8FCFEDBEA7CB}">
          <x14:formula1>
            <xm:f>【リスト】!$H$2:$H$6</xm:f>
          </x14:formula1>
          <xm:sqref>F33</xm:sqref>
        </x14:dataValidation>
        <x14:dataValidation type="list" allowBlank="1" showInputMessage="1" showErrorMessage="1" xr:uid="{A0A682ED-1BC8-4130-9CEF-2D8F581590F5}">
          <x14:formula1>
            <xm:f>【リスト】!$A$2:$A$13</xm:f>
          </x14:formula1>
          <xm:sqref>D4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D73D-13A9-40E1-8CD7-34AD2FD1B3AA}">
  <sheetPr>
    <tabColor rgb="FFFFFF00"/>
    <pageSetUpPr fitToPage="1"/>
  </sheetPr>
  <dimension ref="A1:BC141"/>
  <sheetViews>
    <sheetView showGridLines="0" view="pageBreakPreview" zoomScale="130" zoomScaleNormal="100" zoomScaleSheetLayoutView="130" workbookViewId="0">
      <pane ySplit="7" topLeftCell="A76" activePane="bottomLeft" state="frozenSplit"/>
      <selection activeCell="G27" sqref="G27"/>
      <selection pane="bottomLeft" activeCell="T11" sqref="T11:U11"/>
    </sheetView>
  </sheetViews>
  <sheetFormatPr defaultColWidth="9" defaultRowHeight="14.25"/>
  <cols>
    <col min="1" max="1" width="3.625" style="728" customWidth="1"/>
    <col min="2" max="7" width="2.125" style="728" customWidth="1"/>
    <col min="8" max="8" width="2.75" style="728" customWidth="1"/>
    <col min="9" max="12" width="2.125" style="728" customWidth="1"/>
    <col min="13" max="13" width="1.75" style="728" customWidth="1"/>
    <col min="14" max="18" width="2.125" style="728" customWidth="1"/>
    <col min="19" max="19" width="2" style="728" customWidth="1"/>
    <col min="20" max="24" width="2.125" style="728" customWidth="1"/>
    <col min="25" max="26" width="2" style="728" customWidth="1"/>
    <col min="27" max="42" width="2.125" style="728" customWidth="1"/>
    <col min="43" max="44" width="3.75" style="797" customWidth="1"/>
    <col min="45" max="46" width="3.75" style="814" customWidth="1"/>
    <col min="47" max="48" width="9" style="729"/>
    <col min="49" max="49" width="5.5" style="812" customWidth="1"/>
    <col min="50" max="16384" width="9" style="728"/>
  </cols>
  <sheetData>
    <row r="1" spans="1:52" ht="36.75" customHeight="1">
      <c r="B1" s="1051" t="s">
        <v>689</v>
      </c>
      <c r="C1" s="1051"/>
      <c r="D1" s="1051"/>
      <c r="E1" s="1051"/>
      <c r="F1" s="1051"/>
      <c r="G1" s="1051"/>
      <c r="H1" s="1051"/>
      <c r="I1" s="1051"/>
      <c r="J1" s="1051"/>
      <c r="K1" s="1051"/>
      <c r="L1" s="1051"/>
      <c r="M1" s="1051"/>
      <c r="N1" s="1051"/>
      <c r="O1" s="1051"/>
      <c r="P1" s="1051"/>
      <c r="Q1" s="1051"/>
      <c r="R1" s="1051"/>
      <c r="S1" s="1051"/>
      <c r="T1" s="1051"/>
      <c r="U1" s="1051"/>
      <c r="V1" s="1051"/>
      <c r="W1" s="1051"/>
      <c r="X1" s="1051"/>
      <c r="Y1" s="1051"/>
      <c r="Z1" s="1051"/>
      <c r="AA1" s="1051"/>
      <c r="AB1" s="1051"/>
      <c r="AC1" s="1051"/>
      <c r="AD1" s="1051"/>
      <c r="AE1" s="1051"/>
      <c r="AF1" s="1051"/>
      <c r="AG1" s="1051"/>
      <c r="AH1" s="1051"/>
      <c r="AI1" s="1051"/>
      <c r="AJ1" s="1051"/>
      <c r="AK1" s="1051"/>
      <c r="AL1" s="1051"/>
      <c r="AM1" s="1051"/>
      <c r="AN1" s="1051"/>
      <c r="AO1" s="1051"/>
      <c r="AP1" s="1051"/>
      <c r="AQ1" s="799"/>
      <c r="AR1" s="799"/>
      <c r="AS1" s="811"/>
      <c r="AT1" s="811"/>
    </row>
    <row r="2" spans="1:52" ht="6" customHeight="1" thickBot="1"/>
    <row r="3" spans="1:52" ht="18.75" customHeight="1">
      <c r="B3" s="941" t="s">
        <v>682</v>
      </c>
      <c r="C3" s="942"/>
      <c r="D3" s="942"/>
      <c r="E3" s="942"/>
      <c r="F3" s="942"/>
      <c r="G3" s="943"/>
      <c r="H3" s="955"/>
      <c r="I3" s="956"/>
      <c r="J3" s="956"/>
      <c r="K3" s="956"/>
      <c r="L3" s="956"/>
      <c r="M3" s="957"/>
      <c r="N3" s="942" t="s">
        <v>681</v>
      </c>
      <c r="O3" s="942"/>
      <c r="P3" s="942"/>
      <c r="Q3" s="942"/>
      <c r="R3" s="942"/>
      <c r="S3" s="943"/>
      <c r="T3" s="942" t="s">
        <v>680</v>
      </c>
      <c r="U3" s="942"/>
      <c r="V3" s="942"/>
      <c r="W3" s="942"/>
      <c r="X3" s="942"/>
      <c r="Y3" s="943"/>
      <c r="Z3" s="948" t="s">
        <v>679</v>
      </c>
      <c r="AA3" s="942"/>
      <c r="AB3" s="942"/>
      <c r="AC3" s="942"/>
      <c r="AD3" s="942"/>
      <c r="AE3" s="942"/>
      <c r="AF3" s="950"/>
      <c r="AG3" s="951"/>
      <c r="AH3" s="951"/>
      <c r="AI3" s="951"/>
      <c r="AJ3" s="942" t="s">
        <v>660</v>
      </c>
      <c r="AK3" s="939"/>
      <c r="AL3" s="939"/>
      <c r="AM3" s="933" t="s">
        <v>659</v>
      </c>
      <c r="AN3" s="929"/>
      <c r="AO3" s="929"/>
      <c r="AP3" s="933" t="s">
        <v>667</v>
      </c>
      <c r="AQ3" s="915" t="s">
        <v>700</v>
      </c>
      <c r="AR3" s="916"/>
      <c r="AS3" s="1058" t="s">
        <v>717</v>
      </c>
      <c r="AT3" s="1059"/>
      <c r="AU3" s="1059"/>
      <c r="AV3" s="1060"/>
      <c r="AW3" s="848"/>
    </row>
    <row r="4" spans="1:52" ht="15" thickBot="1">
      <c r="B4" s="944"/>
      <c r="C4" s="945"/>
      <c r="D4" s="945"/>
      <c r="E4" s="945"/>
      <c r="F4" s="945"/>
      <c r="G4" s="946"/>
      <c r="H4" s="958"/>
      <c r="I4" s="959"/>
      <c r="J4" s="959"/>
      <c r="K4" s="959"/>
      <c r="L4" s="959"/>
      <c r="M4" s="960"/>
      <c r="N4" s="945"/>
      <c r="O4" s="945"/>
      <c r="P4" s="945"/>
      <c r="Q4" s="945"/>
      <c r="R4" s="945"/>
      <c r="S4" s="946"/>
      <c r="T4" s="945"/>
      <c r="U4" s="945"/>
      <c r="V4" s="945"/>
      <c r="W4" s="945"/>
      <c r="X4" s="945"/>
      <c r="Y4" s="946"/>
      <c r="Z4" s="949"/>
      <c r="AA4" s="945"/>
      <c r="AB4" s="945"/>
      <c r="AC4" s="945"/>
      <c r="AD4" s="945"/>
      <c r="AE4" s="945"/>
      <c r="AF4" s="952"/>
      <c r="AG4" s="953"/>
      <c r="AH4" s="953"/>
      <c r="AI4" s="953"/>
      <c r="AJ4" s="945"/>
      <c r="AK4" s="940"/>
      <c r="AL4" s="940"/>
      <c r="AM4" s="934"/>
      <c r="AN4" s="930"/>
      <c r="AO4" s="930"/>
      <c r="AP4" s="934"/>
      <c r="AQ4" s="917"/>
      <c r="AR4" s="918"/>
      <c r="AS4" s="1061"/>
      <c r="AT4" s="1062"/>
      <c r="AU4" s="1062"/>
      <c r="AV4" s="1063"/>
      <c r="AW4" s="848"/>
    </row>
    <row r="5" spans="1:52" ht="14.25" customHeight="1">
      <c r="B5" s="991" t="s">
        <v>678</v>
      </c>
      <c r="C5" s="971" t="s">
        <v>677</v>
      </c>
      <c r="D5" s="971"/>
      <c r="E5" s="971"/>
      <c r="F5" s="971"/>
      <c r="G5" s="971"/>
      <c r="H5" s="976"/>
      <c r="I5" s="973" t="s">
        <v>676</v>
      </c>
      <c r="J5" s="971"/>
      <c r="K5" s="971"/>
      <c r="L5" s="971"/>
      <c r="M5" s="976"/>
      <c r="N5" s="978" t="s">
        <v>675</v>
      </c>
      <c r="O5" s="979"/>
      <c r="P5" s="979"/>
      <c r="Q5" s="979"/>
      <c r="R5" s="979"/>
      <c r="S5" s="980"/>
      <c r="T5" s="1052" t="s">
        <v>674</v>
      </c>
      <c r="U5" s="1052"/>
      <c r="V5" s="1052"/>
      <c r="W5" s="1052"/>
      <c r="X5" s="1052"/>
      <c r="Y5" s="1053"/>
      <c r="Z5" s="966" t="s">
        <v>673</v>
      </c>
      <c r="AA5" s="966"/>
      <c r="AB5" s="966"/>
      <c r="AC5" s="966"/>
      <c r="AD5" s="966"/>
      <c r="AE5" s="967"/>
      <c r="AF5" s="970" t="s">
        <v>672</v>
      </c>
      <c r="AG5" s="971"/>
      <c r="AH5" s="971"/>
      <c r="AI5" s="971"/>
      <c r="AJ5" s="971"/>
      <c r="AK5" s="971"/>
      <c r="AL5" s="971"/>
      <c r="AM5" s="971"/>
      <c r="AN5" s="971"/>
      <c r="AO5" s="971"/>
      <c r="AP5" s="972"/>
      <c r="AQ5" s="913" t="s">
        <v>123</v>
      </c>
      <c r="AR5" s="914" t="s">
        <v>36</v>
      </c>
      <c r="AS5" s="1064" t="s">
        <v>714</v>
      </c>
      <c r="AT5" s="1067" t="s">
        <v>715</v>
      </c>
      <c r="AU5" s="1070" t="s">
        <v>716</v>
      </c>
      <c r="AV5" s="1071"/>
      <c r="AW5" s="849"/>
    </row>
    <row r="6" spans="1:52" ht="18.75" customHeight="1">
      <c r="B6" s="992"/>
      <c r="C6" s="971"/>
      <c r="D6" s="971"/>
      <c r="E6" s="971"/>
      <c r="F6" s="971"/>
      <c r="G6" s="971"/>
      <c r="H6" s="976"/>
      <c r="I6" s="973"/>
      <c r="J6" s="971"/>
      <c r="K6" s="971"/>
      <c r="L6" s="971"/>
      <c r="M6" s="976"/>
      <c r="N6" s="981"/>
      <c r="O6" s="979"/>
      <c r="P6" s="979"/>
      <c r="Q6" s="979"/>
      <c r="R6" s="979"/>
      <c r="S6" s="980"/>
      <c r="T6" s="1054"/>
      <c r="U6" s="1054"/>
      <c r="V6" s="1054"/>
      <c r="W6" s="1054"/>
      <c r="X6" s="1054"/>
      <c r="Y6" s="1055"/>
      <c r="Z6" s="966"/>
      <c r="AA6" s="966"/>
      <c r="AB6" s="966"/>
      <c r="AC6" s="966"/>
      <c r="AD6" s="966"/>
      <c r="AE6" s="967"/>
      <c r="AF6" s="973"/>
      <c r="AG6" s="971"/>
      <c r="AH6" s="971"/>
      <c r="AI6" s="971"/>
      <c r="AJ6" s="971"/>
      <c r="AK6" s="971"/>
      <c r="AL6" s="971"/>
      <c r="AM6" s="971"/>
      <c r="AN6" s="971"/>
      <c r="AO6" s="971"/>
      <c r="AP6" s="972"/>
      <c r="AQ6" s="913"/>
      <c r="AR6" s="914"/>
      <c r="AS6" s="1065"/>
      <c r="AT6" s="1068"/>
      <c r="AU6" s="1072" t="s">
        <v>671</v>
      </c>
      <c r="AV6" s="1074" t="s">
        <v>670</v>
      </c>
      <c r="AW6" s="1076" t="s">
        <v>718</v>
      </c>
    </row>
    <row r="7" spans="1:52" ht="15" thickBot="1">
      <c r="B7" s="992"/>
      <c r="C7" s="975"/>
      <c r="D7" s="975"/>
      <c r="E7" s="975"/>
      <c r="F7" s="975"/>
      <c r="G7" s="975"/>
      <c r="H7" s="977"/>
      <c r="I7" s="974"/>
      <c r="J7" s="975"/>
      <c r="K7" s="975"/>
      <c r="L7" s="975"/>
      <c r="M7" s="977"/>
      <c r="N7" s="982"/>
      <c r="O7" s="983"/>
      <c r="P7" s="983"/>
      <c r="Q7" s="983"/>
      <c r="R7" s="983"/>
      <c r="S7" s="984"/>
      <c r="T7" s="1056"/>
      <c r="U7" s="1056"/>
      <c r="V7" s="1056"/>
      <c r="W7" s="1056"/>
      <c r="X7" s="1056"/>
      <c r="Y7" s="1057"/>
      <c r="Z7" s="968"/>
      <c r="AA7" s="968"/>
      <c r="AB7" s="968"/>
      <c r="AC7" s="968"/>
      <c r="AD7" s="968"/>
      <c r="AE7" s="969"/>
      <c r="AF7" s="974"/>
      <c r="AG7" s="975"/>
      <c r="AH7" s="975"/>
      <c r="AI7" s="975"/>
      <c r="AJ7" s="975"/>
      <c r="AK7" s="975"/>
      <c r="AL7" s="975"/>
      <c r="AM7" s="975"/>
      <c r="AN7" s="975"/>
      <c r="AO7" s="975"/>
      <c r="AP7" s="975"/>
      <c r="AQ7" s="913"/>
      <c r="AR7" s="914"/>
      <c r="AS7" s="1066"/>
      <c r="AT7" s="1069"/>
      <c r="AU7" s="1073"/>
      <c r="AV7" s="1075"/>
      <c r="AW7" s="1076"/>
      <c r="AX7" s="785"/>
    </row>
    <row r="8" spans="1:52" ht="13.15" customHeight="1">
      <c r="A8" s="755">
        <v>1</v>
      </c>
      <c r="B8" s="992"/>
      <c r="C8" s="962"/>
      <c r="D8" s="962"/>
      <c r="E8" s="962"/>
      <c r="F8" s="962"/>
      <c r="G8" s="962"/>
      <c r="H8" s="963"/>
      <c r="I8" s="961"/>
      <c r="J8" s="962"/>
      <c r="K8" s="962"/>
      <c r="L8" s="962"/>
      <c r="M8" s="963"/>
      <c r="N8" s="964"/>
      <c r="O8" s="965"/>
      <c r="P8" s="784" t="s">
        <v>660</v>
      </c>
      <c r="Q8" s="965"/>
      <c r="R8" s="965"/>
      <c r="S8" s="783" t="s">
        <v>659</v>
      </c>
      <c r="T8" s="937"/>
      <c r="U8" s="937"/>
      <c r="V8" s="784" t="s">
        <v>660</v>
      </c>
      <c r="W8" s="965"/>
      <c r="X8" s="965"/>
      <c r="Y8" s="783" t="s">
        <v>659</v>
      </c>
      <c r="Z8" s="954">
        <f t="shared" ref="Z8:Z39" si="0">(N8+T8)+QUOTIENT((Q8+W8),12)</f>
        <v>0</v>
      </c>
      <c r="AA8" s="947"/>
      <c r="AB8" s="782" t="s">
        <v>660</v>
      </c>
      <c r="AC8" s="947">
        <f t="shared" ref="AC8:AC39" si="1">MOD(Q8+W8,12)</f>
        <v>0</v>
      </c>
      <c r="AD8" s="947"/>
      <c r="AE8" s="781" t="s">
        <v>659</v>
      </c>
      <c r="AF8" s="935"/>
      <c r="AG8" s="936"/>
      <c r="AH8" s="937"/>
      <c r="AI8" s="937"/>
      <c r="AJ8" s="780" t="s">
        <v>660</v>
      </c>
      <c r="AK8" s="931"/>
      <c r="AL8" s="931"/>
      <c r="AM8" s="780" t="s">
        <v>668</v>
      </c>
      <c r="AN8" s="931"/>
      <c r="AO8" s="931"/>
      <c r="AP8" s="780" t="s">
        <v>667</v>
      </c>
      <c r="AQ8" s="818"/>
      <c r="AR8" s="826"/>
      <c r="AS8" s="850">
        <f>IF(AND(Z8&gt;=7,AQ8="〇"),1,0)</f>
        <v>0</v>
      </c>
      <c r="AT8" s="851">
        <f>IF(AS8=1,0,IF(AND(Z8&gt;=3,OR(AQ8="〇",AR8="〇")),1,0))</f>
        <v>0</v>
      </c>
      <c r="AU8" s="852">
        <f>+IF(AND(Z8&gt;=7,OR(I8="家庭的保育補助者",I8="家庭的保育者",I8="保育士",I8="保育教諭",I8="教諭",I8="副園長(有資格者)",I8="看護師等",I8="教頭(有資格者)")),1,0)</f>
        <v>0</v>
      </c>
      <c r="AV8" s="853">
        <f>+IF(AND(Z8&gt;=7,OR(I8="栄養士",I8="調理員")),1,0)</f>
        <v>0</v>
      </c>
      <c r="AW8" s="846" t="str">
        <f>IF(AND(AT8=1,OR(AU8=1,AV8=1)),35000,"")</f>
        <v/>
      </c>
      <c r="AY8" s="779"/>
      <c r="AZ8" s="778"/>
    </row>
    <row r="9" spans="1:52" ht="13.15" customHeight="1">
      <c r="A9" s="755">
        <v>2</v>
      </c>
      <c r="B9" s="992"/>
      <c r="C9" s="925"/>
      <c r="D9" s="926"/>
      <c r="E9" s="926"/>
      <c r="F9" s="926"/>
      <c r="G9" s="926"/>
      <c r="H9" s="927"/>
      <c r="I9" s="928"/>
      <c r="J9" s="926"/>
      <c r="K9" s="926"/>
      <c r="L9" s="926"/>
      <c r="M9" s="927"/>
      <c r="N9" s="919"/>
      <c r="O9" s="920"/>
      <c r="P9" s="777" t="s">
        <v>660</v>
      </c>
      <c r="Q9" s="920"/>
      <c r="R9" s="920"/>
      <c r="S9" s="776" t="s">
        <v>659</v>
      </c>
      <c r="T9" s="920"/>
      <c r="U9" s="920"/>
      <c r="V9" s="777" t="s">
        <v>660</v>
      </c>
      <c r="W9" s="920"/>
      <c r="X9" s="920"/>
      <c r="Y9" s="776" t="s">
        <v>659</v>
      </c>
      <c r="Z9" s="921">
        <f t="shared" si="0"/>
        <v>0</v>
      </c>
      <c r="AA9" s="922"/>
      <c r="AB9" s="775" t="s">
        <v>660</v>
      </c>
      <c r="AC9" s="922">
        <f t="shared" si="1"/>
        <v>0</v>
      </c>
      <c r="AD9" s="922"/>
      <c r="AE9" s="772" t="s">
        <v>659</v>
      </c>
      <c r="AF9" s="923"/>
      <c r="AG9" s="924"/>
      <c r="AH9" s="938"/>
      <c r="AI9" s="938"/>
      <c r="AJ9" s="774" t="s">
        <v>660</v>
      </c>
      <c r="AK9" s="932"/>
      <c r="AL9" s="932"/>
      <c r="AM9" s="774" t="s">
        <v>668</v>
      </c>
      <c r="AN9" s="932"/>
      <c r="AO9" s="932"/>
      <c r="AP9" s="774" t="s">
        <v>667</v>
      </c>
      <c r="AQ9" s="818"/>
      <c r="AR9" s="826"/>
      <c r="AS9" s="828">
        <f t="shared" ref="AS9:AS72" si="2">IF(AND(Z9&gt;=7,AQ9="〇"),1,0)</f>
        <v>0</v>
      </c>
      <c r="AT9" s="829">
        <f t="shared" ref="AT9:AT72" si="3">IF(AS9=1,0,IF(AND(Z9&gt;=3,OR(AQ9="〇",AR9="〇")),1,0))</f>
        <v>0</v>
      </c>
      <c r="AU9" s="830">
        <f t="shared" ref="AU9:AU72" si="4">+IF(AND(Z9&gt;=7,OR(I9="家庭的保育補助者",I9="家庭的保育者",I9="保育士",I9="保育教諭",I9="教諭",I9="副園長(有資格者)",I9="看護師等",I9="教頭(有資格者)")),1,0)</f>
        <v>0</v>
      </c>
      <c r="AV9" s="831">
        <f t="shared" ref="AV9:AV39" si="5">+IF(AND(Z9&gt;=7,OR(I9="栄養士",I9="調理員")),1,0)</f>
        <v>0</v>
      </c>
      <c r="AW9" s="846" t="str">
        <f t="shared" ref="AW9:AW72" si="6">IF(AND(AT9=1,OR(AU9=1,AV9=1)),35000,"")</f>
        <v/>
      </c>
      <c r="AY9" s="770"/>
      <c r="AZ9" s="764"/>
    </row>
    <row r="10" spans="1:52" ht="13.15" customHeight="1">
      <c r="A10" s="755">
        <v>3</v>
      </c>
      <c r="B10" s="992"/>
      <c r="C10" s="925"/>
      <c r="D10" s="926"/>
      <c r="E10" s="926"/>
      <c r="F10" s="926"/>
      <c r="G10" s="926"/>
      <c r="H10" s="927"/>
      <c r="I10" s="928"/>
      <c r="J10" s="926"/>
      <c r="K10" s="926"/>
      <c r="L10" s="926"/>
      <c r="M10" s="927"/>
      <c r="N10" s="919"/>
      <c r="O10" s="920"/>
      <c r="P10" s="777" t="s">
        <v>660</v>
      </c>
      <c r="Q10" s="920"/>
      <c r="R10" s="920"/>
      <c r="S10" s="776" t="s">
        <v>659</v>
      </c>
      <c r="T10" s="920"/>
      <c r="U10" s="920"/>
      <c r="V10" s="777" t="s">
        <v>660</v>
      </c>
      <c r="W10" s="920"/>
      <c r="X10" s="920"/>
      <c r="Y10" s="776" t="s">
        <v>659</v>
      </c>
      <c r="Z10" s="921">
        <f t="shared" si="0"/>
        <v>0</v>
      </c>
      <c r="AA10" s="922"/>
      <c r="AB10" s="775" t="s">
        <v>660</v>
      </c>
      <c r="AC10" s="922">
        <f t="shared" si="1"/>
        <v>0</v>
      </c>
      <c r="AD10" s="922"/>
      <c r="AE10" s="772" t="s">
        <v>659</v>
      </c>
      <c r="AF10" s="923"/>
      <c r="AG10" s="924"/>
      <c r="AH10" s="920"/>
      <c r="AI10" s="920"/>
      <c r="AJ10" s="774" t="s">
        <v>660</v>
      </c>
      <c r="AK10" s="932"/>
      <c r="AL10" s="932"/>
      <c r="AM10" s="774" t="s">
        <v>668</v>
      </c>
      <c r="AN10" s="932"/>
      <c r="AO10" s="932"/>
      <c r="AP10" s="774" t="s">
        <v>667</v>
      </c>
      <c r="AQ10" s="818"/>
      <c r="AR10" s="826"/>
      <c r="AS10" s="828">
        <f t="shared" si="2"/>
        <v>0</v>
      </c>
      <c r="AT10" s="829">
        <f t="shared" si="3"/>
        <v>0</v>
      </c>
      <c r="AU10" s="830">
        <f t="shared" si="4"/>
        <v>0</v>
      </c>
      <c r="AV10" s="831">
        <f t="shared" si="5"/>
        <v>0</v>
      </c>
      <c r="AW10" s="846" t="str">
        <f t="shared" si="6"/>
        <v/>
      </c>
      <c r="AY10" s="770"/>
      <c r="AZ10" s="764"/>
    </row>
    <row r="11" spans="1:52" ht="13.15" customHeight="1">
      <c r="A11" s="755">
        <v>4</v>
      </c>
      <c r="B11" s="992"/>
      <c r="C11" s="925"/>
      <c r="D11" s="926"/>
      <c r="E11" s="926"/>
      <c r="F11" s="926"/>
      <c r="G11" s="926"/>
      <c r="H11" s="927"/>
      <c r="I11" s="928"/>
      <c r="J11" s="926"/>
      <c r="K11" s="926"/>
      <c r="L11" s="926"/>
      <c r="M11" s="927"/>
      <c r="N11" s="919"/>
      <c r="O11" s="920"/>
      <c r="P11" s="777" t="s">
        <v>660</v>
      </c>
      <c r="Q11" s="920"/>
      <c r="R11" s="920"/>
      <c r="S11" s="776" t="s">
        <v>659</v>
      </c>
      <c r="T11" s="920"/>
      <c r="U11" s="920"/>
      <c r="V11" s="777" t="s">
        <v>660</v>
      </c>
      <c r="W11" s="920"/>
      <c r="X11" s="920"/>
      <c r="Y11" s="776" t="s">
        <v>659</v>
      </c>
      <c r="Z11" s="921">
        <f t="shared" si="0"/>
        <v>0</v>
      </c>
      <c r="AA11" s="922"/>
      <c r="AB11" s="775" t="s">
        <v>660</v>
      </c>
      <c r="AC11" s="922">
        <f t="shared" si="1"/>
        <v>0</v>
      </c>
      <c r="AD11" s="922"/>
      <c r="AE11" s="772" t="s">
        <v>659</v>
      </c>
      <c r="AF11" s="923"/>
      <c r="AG11" s="924"/>
      <c r="AH11" s="920"/>
      <c r="AI11" s="920"/>
      <c r="AJ11" s="774" t="s">
        <v>660</v>
      </c>
      <c r="AK11" s="932"/>
      <c r="AL11" s="932"/>
      <c r="AM11" s="774" t="s">
        <v>668</v>
      </c>
      <c r="AN11" s="932"/>
      <c r="AO11" s="932"/>
      <c r="AP11" s="774" t="s">
        <v>667</v>
      </c>
      <c r="AQ11" s="818"/>
      <c r="AR11" s="826"/>
      <c r="AS11" s="828">
        <f t="shared" si="2"/>
        <v>0</v>
      </c>
      <c r="AT11" s="829">
        <f t="shared" si="3"/>
        <v>0</v>
      </c>
      <c r="AU11" s="830">
        <f t="shared" si="4"/>
        <v>0</v>
      </c>
      <c r="AV11" s="831">
        <f t="shared" si="5"/>
        <v>0</v>
      </c>
      <c r="AW11" s="846" t="str">
        <f t="shared" si="6"/>
        <v/>
      </c>
      <c r="AY11" s="770"/>
      <c r="AZ11" s="764"/>
    </row>
    <row r="12" spans="1:52" ht="13.15" customHeight="1">
      <c r="A12" s="755">
        <v>5</v>
      </c>
      <c r="B12" s="992"/>
      <c r="C12" s="925"/>
      <c r="D12" s="926"/>
      <c r="E12" s="926"/>
      <c r="F12" s="926"/>
      <c r="G12" s="926"/>
      <c r="H12" s="927"/>
      <c r="I12" s="928"/>
      <c r="J12" s="926"/>
      <c r="K12" s="926"/>
      <c r="L12" s="926"/>
      <c r="M12" s="927"/>
      <c r="N12" s="919"/>
      <c r="O12" s="920"/>
      <c r="P12" s="777" t="s">
        <v>660</v>
      </c>
      <c r="Q12" s="920"/>
      <c r="R12" s="920"/>
      <c r="S12" s="776" t="s">
        <v>659</v>
      </c>
      <c r="T12" s="920"/>
      <c r="U12" s="920"/>
      <c r="V12" s="777" t="s">
        <v>660</v>
      </c>
      <c r="W12" s="920"/>
      <c r="X12" s="920"/>
      <c r="Y12" s="776" t="s">
        <v>659</v>
      </c>
      <c r="Z12" s="921">
        <f t="shared" si="0"/>
        <v>0</v>
      </c>
      <c r="AA12" s="922"/>
      <c r="AB12" s="775" t="s">
        <v>660</v>
      </c>
      <c r="AC12" s="922">
        <f t="shared" si="1"/>
        <v>0</v>
      </c>
      <c r="AD12" s="922"/>
      <c r="AE12" s="772" t="s">
        <v>659</v>
      </c>
      <c r="AF12" s="923"/>
      <c r="AG12" s="924"/>
      <c r="AH12" s="920"/>
      <c r="AI12" s="920"/>
      <c r="AJ12" s="774" t="s">
        <v>660</v>
      </c>
      <c r="AK12" s="932"/>
      <c r="AL12" s="932"/>
      <c r="AM12" s="774" t="s">
        <v>668</v>
      </c>
      <c r="AN12" s="932"/>
      <c r="AO12" s="932"/>
      <c r="AP12" s="774" t="s">
        <v>667</v>
      </c>
      <c r="AQ12" s="818"/>
      <c r="AR12" s="826"/>
      <c r="AS12" s="828">
        <f t="shared" si="2"/>
        <v>0</v>
      </c>
      <c r="AT12" s="829">
        <f t="shared" si="3"/>
        <v>0</v>
      </c>
      <c r="AU12" s="830">
        <f t="shared" si="4"/>
        <v>0</v>
      </c>
      <c r="AV12" s="831">
        <f t="shared" si="5"/>
        <v>0</v>
      </c>
      <c r="AW12" s="846" t="str">
        <f t="shared" si="6"/>
        <v/>
      </c>
      <c r="AY12" s="770"/>
      <c r="AZ12" s="764"/>
    </row>
    <row r="13" spans="1:52" ht="13.15" customHeight="1">
      <c r="A13" s="755">
        <v>6</v>
      </c>
      <c r="B13" s="992"/>
      <c r="C13" s="925"/>
      <c r="D13" s="926"/>
      <c r="E13" s="926"/>
      <c r="F13" s="926"/>
      <c r="G13" s="926"/>
      <c r="H13" s="927"/>
      <c r="I13" s="928"/>
      <c r="J13" s="926"/>
      <c r="K13" s="926"/>
      <c r="L13" s="926"/>
      <c r="M13" s="927"/>
      <c r="N13" s="919"/>
      <c r="O13" s="920"/>
      <c r="P13" s="777" t="s">
        <v>660</v>
      </c>
      <c r="Q13" s="920"/>
      <c r="R13" s="920"/>
      <c r="S13" s="776" t="s">
        <v>659</v>
      </c>
      <c r="T13" s="920"/>
      <c r="U13" s="920"/>
      <c r="V13" s="777" t="s">
        <v>660</v>
      </c>
      <c r="W13" s="920"/>
      <c r="X13" s="920"/>
      <c r="Y13" s="776" t="s">
        <v>659</v>
      </c>
      <c r="Z13" s="921">
        <f t="shared" si="0"/>
        <v>0</v>
      </c>
      <c r="AA13" s="922"/>
      <c r="AB13" s="775" t="s">
        <v>660</v>
      </c>
      <c r="AC13" s="922">
        <f t="shared" si="1"/>
        <v>0</v>
      </c>
      <c r="AD13" s="922"/>
      <c r="AE13" s="772" t="s">
        <v>659</v>
      </c>
      <c r="AF13" s="923"/>
      <c r="AG13" s="924"/>
      <c r="AH13" s="920"/>
      <c r="AI13" s="920"/>
      <c r="AJ13" s="774" t="s">
        <v>660</v>
      </c>
      <c r="AK13" s="932"/>
      <c r="AL13" s="932"/>
      <c r="AM13" s="774" t="s">
        <v>668</v>
      </c>
      <c r="AN13" s="932"/>
      <c r="AO13" s="932"/>
      <c r="AP13" s="774" t="s">
        <v>667</v>
      </c>
      <c r="AQ13" s="818"/>
      <c r="AR13" s="826"/>
      <c r="AS13" s="828">
        <f t="shared" si="2"/>
        <v>0</v>
      </c>
      <c r="AT13" s="829">
        <f t="shared" si="3"/>
        <v>0</v>
      </c>
      <c r="AU13" s="830">
        <f t="shared" si="4"/>
        <v>0</v>
      </c>
      <c r="AV13" s="831">
        <f t="shared" si="5"/>
        <v>0</v>
      </c>
      <c r="AW13" s="846" t="str">
        <f t="shared" si="6"/>
        <v/>
      </c>
      <c r="AY13" s="770"/>
      <c r="AZ13" s="764"/>
    </row>
    <row r="14" spans="1:52" ht="13.15" customHeight="1">
      <c r="A14" s="755">
        <v>7</v>
      </c>
      <c r="B14" s="992"/>
      <c r="C14" s="925"/>
      <c r="D14" s="926"/>
      <c r="E14" s="926"/>
      <c r="F14" s="926"/>
      <c r="G14" s="926"/>
      <c r="H14" s="927"/>
      <c r="I14" s="928"/>
      <c r="J14" s="926"/>
      <c r="K14" s="926"/>
      <c r="L14" s="926"/>
      <c r="M14" s="927"/>
      <c r="N14" s="919"/>
      <c r="O14" s="920"/>
      <c r="P14" s="777" t="s">
        <v>660</v>
      </c>
      <c r="Q14" s="920"/>
      <c r="R14" s="920"/>
      <c r="S14" s="776" t="s">
        <v>659</v>
      </c>
      <c r="T14" s="920"/>
      <c r="U14" s="920"/>
      <c r="V14" s="777" t="s">
        <v>660</v>
      </c>
      <c r="W14" s="920"/>
      <c r="X14" s="920"/>
      <c r="Y14" s="776" t="s">
        <v>659</v>
      </c>
      <c r="Z14" s="921">
        <f t="shared" si="0"/>
        <v>0</v>
      </c>
      <c r="AA14" s="922"/>
      <c r="AB14" s="775" t="s">
        <v>660</v>
      </c>
      <c r="AC14" s="922">
        <f t="shared" si="1"/>
        <v>0</v>
      </c>
      <c r="AD14" s="922"/>
      <c r="AE14" s="772" t="s">
        <v>659</v>
      </c>
      <c r="AF14" s="923"/>
      <c r="AG14" s="924"/>
      <c r="AH14" s="920"/>
      <c r="AI14" s="920"/>
      <c r="AJ14" s="774" t="s">
        <v>660</v>
      </c>
      <c r="AK14" s="932"/>
      <c r="AL14" s="932"/>
      <c r="AM14" s="774" t="s">
        <v>668</v>
      </c>
      <c r="AN14" s="932"/>
      <c r="AO14" s="932"/>
      <c r="AP14" s="774" t="s">
        <v>667</v>
      </c>
      <c r="AQ14" s="818"/>
      <c r="AR14" s="826"/>
      <c r="AS14" s="828">
        <f t="shared" si="2"/>
        <v>0</v>
      </c>
      <c r="AT14" s="829">
        <f t="shared" si="3"/>
        <v>0</v>
      </c>
      <c r="AU14" s="830">
        <f t="shared" si="4"/>
        <v>0</v>
      </c>
      <c r="AV14" s="831">
        <f t="shared" si="5"/>
        <v>0</v>
      </c>
      <c r="AW14" s="846" t="str">
        <f t="shared" si="6"/>
        <v/>
      </c>
      <c r="AY14" s="770"/>
      <c r="AZ14" s="764"/>
    </row>
    <row r="15" spans="1:52" ht="13.15" customHeight="1">
      <c r="A15" s="755">
        <v>8</v>
      </c>
      <c r="B15" s="992"/>
      <c r="C15" s="925"/>
      <c r="D15" s="926"/>
      <c r="E15" s="926"/>
      <c r="F15" s="926"/>
      <c r="G15" s="926"/>
      <c r="H15" s="927"/>
      <c r="I15" s="928"/>
      <c r="J15" s="926"/>
      <c r="K15" s="926"/>
      <c r="L15" s="926"/>
      <c r="M15" s="927"/>
      <c r="N15" s="919"/>
      <c r="O15" s="920"/>
      <c r="P15" s="777" t="s">
        <v>660</v>
      </c>
      <c r="Q15" s="920"/>
      <c r="R15" s="920"/>
      <c r="S15" s="776" t="s">
        <v>659</v>
      </c>
      <c r="T15" s="920"/>
      <c r="U15" s="920"/>
      <c r="V15" s="777" t="s">
        <v>660</v>
      </c>
      <c r="W15" s="920"/>
      <c r="X15" s="920"/>
      <c r="Y15" s="776" t="s">
        <v>659</v>
      </c>
      <c r="Z15" s="921">
        <f t="shared" si="0"/>
        <v>0</v>
      </c>
      <c r="AA15" s="922"/>
      <c r="AB15" s="775" t="s">
        <v>660</v>
      </c>
      <c r="AC15" s="922">
        <f t="shared" si="1"/>
        <v>0</v>
      </c>
      <c r="AD15" s="922"/>
      <c r="AE15" s="772" t="s">
        <v>659</v>
      </c>
      <c r="AF15" s="923"/>
      <c r="AG15" s="924"/>
      <c r="AH15" s="920"/>
      <c r="AI15" s="920"/>
      <c r="AJ15" s="774" t="s">
        <v>660</v>
      </c>
      <c r="AK15" s="932"/>
      <c r="AL15" s="932"/>
      <c r="AM15" s="774" t="s">
        <v>668</v>
      </c>
      <c r="AN15" s="932"/>
      <c r="AO15" s="932"/>
      <c r="AP15" s="774" t="s">
        <v>667</v>
      </c>
      <c r="AQ15" s="818"/>
      <c r="AR15" s="826"/>
      <c r="AS15" s="828">
        <f t="shared" si="2"/>
        <v>0</v>
      </c>
      <c r="AT15" s="829">
        <f t="shared" si="3"/>
        <v>0</v>
      </c>
      <c r="AU15" s="830">
        <f t="shared" si="4"/>
        <v>0</v>
      </c>
      <c r="AV15" s="831">
        <f t="shared" si="5"/>
        <v>0</v>
      </c>
      <c r="AW15" s="846" t="str">
        <f t="shared" si="6"/>
        <v/>
      </c>
      <c r="AY15" s="770"/>
      <c r="AZ15" s="764"/>
    </row>
    <row r="16" spans="1:52" ht="13.15" customHeight="1">
      <c r="A16" s="755">
        <v>9</v>
      </c>
      <c r="B16" s="992"/>
      <c r="C16" s="925"/>
      <c r="D16" s="926"/>
      <c r="E16" s="926"/>
      <c r="F16" s="926"/>
      <c r="G16" s="926"/>
      <c r="H16" s="927"/>
      <c r="I16" s="928"/>
      <c r="J16" s="926"/>
      <c r="K16" s="926"/>
      <c r="L16" s="926"/>
      <c r="M16" s="927"/>
      <c r="N16" s="919"/>
      <c r="O16" s="920"/>
      <c r="P16" s="777" t="s">
        <v>660</v>
      </c>
      <c r="Q16" s="920"/>
      <c r="R16" s="920"/>
      <c r="S16" s="776" t="s">
        <v>659</v>
      </c>
      <c r="T16" s="920"/>
      <c r="U16" s="920"/>
      <c r="V16" s="777" t="s">
        <v>660</v>
      </c>
      <c r="W16" s="920"/>
      <c r="X16" s="920"/>
      <c r="Y16" s="776" t="s">
        <v>659</v>
      </c>
      <c r="Z16" s="921">
        <f t="shared" si="0"/>
        <v>0</v>
      </c>
      <c r="AA16" s="922"/>
      <c r="AB16" s="775" t="s">
        <v>660</v>
      </c>
      <c r="AC16" s="922">
        <f t="shared" si="1"/>
        <v>0</v>
      </c>
      <c r="AD16" s="922"/>
      <c r="AE16" s="772" t="s">
        <v>659</v>
      </c>
      <c r="AF16" s="923"/>
      <c r="AG16" s="924"/>
      <c r="AH16" s="920"/>
      <c r="AI16" s="920"/>
      <c r="AJ16" s="774" t="s">
        <v>660</v>
      </c>
      <c r="AK16" s="932"/>
      <c r="AL16" s="932"/>
      <c r="AM16" s="774" t="s">
        <v>668</v>
      </c>
      <c r="AN16" s="932"/>
      <c r="AO16" s="932"/>
      <c r="AP16" s="774" t="s">
        <v>667</v>
      </c>
      <c r="AQ16" s="818"/>
      <c r="AR16" s="826"/>
      <c r="AS16" s="828">
        <f t="shared" si="2"/>
        <v>0</v>
      </c>
      <c r="AT16" s="829">
        <f t="shared" si="3"/>
        <v>0</v>
      </c>
      <c r="AU16" s="830">
        <f t="shared" si="4"/>
        <v>0</v>
      </c>
      <c r="AV16" s="831">
        <f t="shared" si="5"/>
        <v>0</v>
      </c>
      <c r="AW16" s="846" t="str">
        <f t="shared" si="6"/>
        <v/>
      </c>
      <c r="AY16" s="770"/>
      <c r="AZ16" s="764"/>
    </row>
    <row r="17" spans="1:52" ht="13.15" customHeight="1">
      <c r="A17" s="755">
        <v>10</v>
      </c>
      <c r="B17" s="992"/>
      <c r="C17" s="925"/>
      <c r="D17" s="926"/>
      <c r="E17" s="926"/>
      <c r="F17" s="926"/>
      <c r="G17" s="926"/>
      <c r="H17" s="927"/>
      <c r="I17" s="928"/>
      <c r="J17" s="926"/>
      <c r="K17" s="926"/>
      <c r="L17" s="926"/>
      <c r="M17" s="927"/>
      <c r="N17" s="919"/>
      <c r="O17" s="920"/>
      <c r="P17" s="777" t="s">
        <v>660</v>
      </c>
      <c r="Q17" s="920"/>
      <c r="R17" s="920"/>
      <c r="S17" s="776" t="s">
        <v>669</v>
      </c>
      <c r="T17" s="920"/>
      <c r="U17" s="920"/>
      <c r="V17" s="777" t="s">
        <v>660</v>
      </c>
      <c r="W17" s="920"/>
      <c r="X17" s="920"/>
      <c r="Y17" s="776" t="s">
        <v>669</v>
      </c>
      <c r="Z17" s="921">
        <f t="shared" si="0"/>
        <v>0</v>
      </c>
      <c r="AA17" s="922"/>
      <c r="AB17" s="775" t="s">
        <v>660</v>
      </c>
      <c r="AC17" s="922">
        <f t="shared" si="1"/>
        <v>0</v>
      </c>
      <c r="AD17" s="922"/>
      <c r="AE17" s="772" t="s">
        <v>659</v>
      </c>
      <c r="AF17" s="923"/>
      <c r="AG17" s="924"/>
      <c r="AH17" s="920"/>
      <c r="AI17" s="920"/>
      <c r="AJ17" s="774" t="s">
        <v>660</v>
      </c>
      <c r="AK17" s="932"/>
      <c r="AL17" s="932"/>
      <c r="AM17" s="774" t="s">
        <v>668</v>
      </c>
      <c r="AN17" s="932"/>
      <c r="AO17" s="932"/>
      <c r="AP17" s="774" t="s">
        <v>667</v>
      </c>
      <c r="AQ17" s="818"/>
      <c r="AR17" s="826"/>
      <c r="AS17" s="828">
        <f t="shared" si="2"/>
        <v>0</v>
      </c>
      <c r="AT17" s="829">
        <f t="shared" si="3"/>
        <v>0</v>
      </c>
      <c r="AU17" s="830">
        <f t="shared" si="4"/>
        <v>0</v>
      </c>
      <c r="AV17" s="831">
        <f t="shared" si="5"/>
        <v>0</v>
      </c>
      <c r="AW17" s="846" t="str">
        <f t="shared" si="6"/>
        <v/>
      </c>
      <c r="AY17" s="770"/>
      <c r="AZ17" s="764"/>
    </row>
    <row r="18" spans="1:52" ht="13.15" customHeight="1">
      <c r="A18" s="755">
        <v>11</v>
      </c>
      <c r="B18" s="992"/>
      <c r="C18" s="925"/>
      <c r="D18" s="926"/>
      <c r="E18" s="926"/>
      <c r="F18" s="926"/>
      <c r="G18" s="926"/>
      <c r="H18" s="927"/>
      <c r="I18" s="928"/>
      <c r="J18" s="926"/>
      <c r="K18" s="926"/>
      <c r="L18" s="926"/>
      <c r="M18" s="927"/>
      <c r="N18" s="919"/>
      <c r="O18" s="920"/>
      <c r="P18" s="777" t="s">
        <v>660</v>
      </c>
      <c r="Q18" s="920"/>
      <c r="R18" s="920"/>
      <c r="S18" s="776" t="s">
        <v>669</v>
      </c>
      <c r="T18" s="920"/>
      <c r="U18" s="920"/>
      <c r="V18" s="777" t="s">
        <v>660</v>
      </c>
      <c r="W18" s="920"/>
      <c r="X18" s="920"/>
      <c r="Y18" s="776" t="s">
        <v>669</v>
      </c>
      <c r="Z18" s="921">
        <f t="shared" si="0"/>
        <v>0</v>
      </c>
      <c r="AA18" s="922"/>
      <c r="AB18" s="775" t="s">
        <v>660</v>
      </c>
      <c r="AC18" s="922">
        <f t="shared" si="1"/>
        <v>0</v>
      </c>
      <c r="AD18" s="922"/>
      <c r="AE18" s="772" t="s">
        <v>659</v>
      </c>
      <c r="AF18" s="923"/>
      <c r="AG18" s="924"/>
      <c r="AH18" s="920"/>
      <c r="AI18" s="920"/>
      <c r="AJ18" s="774" t="s">
        <v>660</v>
      </c>
      <c r="AK18" s="932"/>
      <c r="AL18" s="932"/>
      <c r="AM18" s="774" t="s">
        <v>668</v>
      </c>
      <c r="AN18" s="932"/>
      <c r="AO18" s="932"/>
      <c r="AP18" s="774" t="s">
        <v>667</v>
      </c>
      <c r="AQ18" s="818"/>
      <c r="AR18" s="826"/>
      <c r="AS18" s="828">
        <f t="shared" si="2"/>
        <v>0</v>
      </c>
      <c r="AT18" s="829">
        <f t="shared" si="3"/>
        <v>0</v>
      </c>
      <c r="AU18" s="830">
        <f t="shared" si="4"/>
        <v>0</v>
      </c>
      <c r="AV18" s="831">
        <f t="shared" si="5"/>
        <v>0</v>
      </c>
      <c r="AW18" s="846" t="str">
        <f t="shared" si="6"/>
        <v/>
      </c>
      <c r="AY18" s="770"/>
      <c r="AZ18" s="764"/>
    </row>
    <row r="19" spans="1:52" ht="13.15" customHeight="1">
      <c r="A19" s="755">
        <v>12</v>
      </c>
      <c r="B19" s="992"/>
      <c r="C19" s="925"/>
      <c r="D19" s="926"/>
      <c r="E19" s="926"/>
      <c r="F19" s="926"/>
      <c r="G19" s="926"/>
      <c r="H19" s="927"/>
      <c r="I19" s="928"/>
      <c r="J19" s="926"/>
      <c r="K19" s="926"/>
      <c r="L19" s="926"/>
      <c r="M19" s="927"/>
      <c r="N19" s="919"/>
      <c r="O19" s="920"/>
      <c r="P19" s="777" t="s">
        <v>660</v>
      </c>
      <c r="Q19" s="920"/>
      <c r="R19" s="920"/>
      <c r="S19" s="776" t="s">
        <v>669</v>
      </c>
      <c r="T19" s="920"/>
      <c r="U19" s="920"/>
      <c r="V19" s="777" t="s">
        <v>660</v>
      </c>
      <c r="W19" s="920"/>
      <c r="X19" s="920"/>
      <c r="Y19" s="776" t="s">
        <v>669</v>
      </c>
      <c r="Z19" s="921">
        <f t="shared" si="0"/>
        <v>0</v>
      </c>
      <c r="AA19" s="922"/>
      <c r="AB19" s="775" t="s">
        <v>660</v>
      </c>
      <c r="AC19" s="922">
        <f t="shared" si="1"/>
        <v>0</v>
      </c>
      <c r="AD19" s="922"/>
      <c r="AE19" s="772" t="s">
        <v>659</v>
      </c>
      <c r="AF19" s="923"/>
      <c r="AG19" s="924"/>
      <c r="AH19" s="920"/>
      <c r="AI19" s="920"/>
      <c r="AJ19" s="774" t="s">
        <v>660</v>
      </c>
      <c r="AK19" s="932"/>
      <c r="AL19" s="932"/>
      <c r="AM19" s="774" t="s">
        <v>668</v>
      </c>
      <c r="AN19" s="932"/>
      <c r="AO19" s="932"/>
      <c r="AP19" s="774" t="s">
        <v>667</v>
      </c>
      <c r="AQ19" s="818"/>
      <c r="AR19" s="826"/>
      <c r="AS19" s="828">
        <f t="shared" si="2"/>
        <v>0</v>
      </c>
      <c r="AT19" s="829">
        <f t="shared" si="3"/>
        <v>0</v>
      </c>
      <c r="AU19" s="830">
        <f t="shared" si="4"/>
        <v>0</v>
      </c>
      <c r="AV19" s="831">
        <f t="shared" si="5"/>
        <v>0</v>
      </c>
      <c r="AW19" s="846" t="str">
        <f t="shared" si="6"/>
        <v/>
      </c>
      <c r="AY19" s="770"/>
      <c r="AZ19" s="764"/>
    </row>
    <row r="20" spans="1:52" ht="13.15" customHeight="1">
      <c r="A20" s="755">
        <v>13</v>
      </c>
      <c r="B20" s="992"/>
      <c r="C20" s="925"/>
      <c r="D20" s="926"/>
      <c r="E20" s="926"/>
      <c r="F20" s="926"/>
      <c r="G20" s="926"/>
      <c r="H20" s="927"/>
      <c r="I20" s="928"/>
      <c r="J20" s="926"/>
      <c r="K20" s="926"/>
      <c r="L20" s="926"/>
      <c r="M20" s="927"/>
      <c r="N20" s="919"/>
      <c r="O20" s="920"/>
      <c r="P20" s="777" t="s">
        <v>660</v>
      </c>
      <c r="Q20" s="920"/>
      <c r="R20" s="920"/>
      <c r="S20" s="776" t="s">
        <v>669</v>
      </c>
      <c r="T20" s="920"/>
      <c r="U20" s="920"/>
      <c r="V20" s="777" t="s">
        <v>660</v>
      </c>
      <c r="W20" s="920"/>
      <c r="X20" s="920"/>
      <c r="Y20" s="776" t="s">
        <v>669</v>
      </c>
      <c r="Z20" s="921">
        <f t="shared" si="0"/>
        <v>0</v>
      </c>
      <c r="AA20" s="922"/>
      <c r="AB20" s="775" t="s">
        <v>660</v>
      </c>
      <c r="AC20" s="922">
        <f t="shared" si="1"/>
        <v>0</v>
      </c>
      <c r="AD20" s="922"/>
      <c r="AE20" s="772" t="s">
        <v>659</v>
      </c>
      <c r="AF20" s="923"/>
      <c r="AG20" s="924"/>
      <c r="AH20" s="920"/>
      <c r="AI20" s="920"/>
      <c r="AJ20" s="774" t="s">
        <v>660</v>
      </c>
      <c r="AK20" s="932"/>
      <c r="AL20" s="932"/>
      <c r="AM20" s="774" t="s">
        <v>668</v>
      </c>
      <c r="AN20" s="932"/>
      <c r="AO20" s="932"/>
      <c r="AP20" s="774" t="s">
        <v>667</v>
      </c>
      <c r="AQ20" s="818"/>
      <c r="AR20" s="826"/>
      <c r="AS20" s="828">
        <f t="shared" si="2"/>
        <v>0</v>
      </c>
      <c r="AT20" s="829">
        <f t="shared" si="3"/>
        <v>0</v>
      </c>
      <c r="AU20" s="830">
        <f t="shared" si="4"/>
        <v>0</v>
      </c>
      <c r="AV20" s="831">
        <f t="shared" si="5"/>
        <v>0</v>
      </c>
      <c r="AW20" s="846" t="str">
        <f t="shared" si="6"/>
        <v/>
      </c>
      <c r="AY20" s="770"/>
      <c r="AZ20" s="764"/>
    </row>
    <row r="21" spans="1:52" ht="13.15" customHeight="1">
      <c r="A21" s="755">
        <v>14</v>
      </c>
      <c r="B21" s="992"/>
      <c r="C21" s="925"/>
      <c r="D21" s="926"/>
      <c r="E21" s="926"/>
      <c r="F21" s="926"/>
      <c r="G21" s="926"/>
      <c r="H21" s="927"/>
      <c r="I21" s="928"/>
      <c r="J21" s="926"/>
      <c r="K21" s="926"/>
      <c r="L21" s="926"/>
      <c r="M21" s="927"/>
      <c r="N21" s="919"/>
      <c r="O21" s="920"/>
      <c r="P21" s="777" t="s">
        <v>660</v>
      </c>
      <c r="Q21" s="920"/>
      <c r="R21" s="920"/>
      <c r="S21" s="776" t="s">
        <v>669</v>
      </c>
      <c r="T21" s="920"/>
      <c r="U21" s="920"/>
      <c r="V21" s="777" t="s">
        <v>660</v>
      </c>
      <c r="W21" s="920"/>
      <c r="X21" s="920"/>
      <c r="Y21" s="776" t="s">
        <v>669</v>
      </c>
      <c r="Z21" s="921">
        <f t="shared" si="0"/>
        <v>0</v>
      </c>
      <c r="AA21" s="922"/>
      <c r="AB21" s="775" t="s">
        <v>660</v>
      </c>
      <c r="AC21" s="922">
        <f t="shared" si="1"/>
        <v>0</v>
      </c>
      <c r="AD21" s="922"/>
      <c r="AE21" s="772" t="s">
        <v>659</v>
      </c>
      <c r="AF21" s="923"/>
      <c r="AG21" s="924"/>
      <c r="AH21" s="920"/>
      <c r="AI21" s="920"/>
      <c r="AJ21" s="774" t="s">
        <v>660</v>
      </c>
      <c r="AK21" s="932"/>
      <c r="AL21" s="932"/>
      <c r="AM21" s="774" t="s">
        <v>668</v>
      </c>
      <c r="AN21" s="932"/>
      <c r="AO21" s="932"/>
      <c r="AP21" s="774" t="s">
        <v>667</v>
      </c>
      <c r="AQ21" s="818"/>
      <c r="AR21" s="826"/>
      <c r="AS21" s="828">
        <f t="shared" si="2"/>
        <v>0</v>
      </c>
      <c r="AT21" s="829">
        <f t="shared" si="3"/>
        <v>0</v>
      </c>
      <c r="AU21" s="830">
        <f t="shared" si="4"/>
        <v>0</v>
      </c>
      <c r="AV21" s="831">
        <f t="shared" si="5"/>
        <v>0</v>
      </c>
      <c r="AW21" s="846" t="str">
        <f t="shared" si="6"/>
        <v/>
      </c>
      <c r="AY21" s="770"/>
      <c r="AZ21" s="764"/>
    </row>
    <row r="22" spans="1:52" ht="13.15" customHeight="1">
      <c r="A22" s="755">
        <v>15</v>
      </c>
      <c r="B22" s="992"/>
      <c r="C22" s="925"/>
      <c r="D22" s="926"/>
      <c r="E22" s="926"/>
      <c r="F22" s="926"/>
      <c r="G22" s="926"/>
      <c r="H22" s="927"/>
      <c r="I22" s="928"/>
      <c r="J22" s="926"/>
      <c r="K22" s="926"/>
      <c r="L22" s="926"/>
      <c r="M22" s="927"/>
      <c r="N22" s="919"/>
      <c r="O22" s="920"/>
      <c r="P22" s="777" t="s">
        <v>660</v>
      </c>
      <c r="Q22" s="920"/>
      <c r="R22" s="920"/>
      <c r="S22" s="776" t="s">
        <v>669</v>
      </c>
      <c r="T22" s="920"/>
      <c r="U22" s="920"/>
      <c r="V22" s="777" t="s">
        <v>660</v>
      </c>
      <c r="W22" s="920"/>
      <c r="X22" s="920"/>
      <c r="Y22" s="776" t="s">
        <v>669</v>
      </c>
      <c r="Z22" s="921">
        <f t="shared" si="0"/>
        <v>0</v>
      </c>
      <c r="AA22" s="922"/>
      <c r="AB22" s="775" t="s">
        <v>660</v>
      </c>
      <c r="AC22" s="922">
        <f t="shared" si="1"/>
        <v>0</v>
      </c>
      <c r="AD22" s="922"/>
      <c r="AE22" s="772" t="s">
        <v>659</v>
      </c>
      <c r="AF22" s="923"/>
      <c r="AG22" s="924"/>
      <c r="AH22" s="920"/>
      <c r="AI22" s="920"/>
      <c r="AJ22" s="774" t="s">
        <v>660</v>
      </c>
      <c r="AK22" s="932"/>
      <c r="AL22" s="932"/>
      <c r="AM22" s="774" t="s">
        <v>668</v>
      </c>
      <c r="AN22" s="932"/>
      <c r="AO22" s="932"/>
      <c r="AP22" s="774" t="s">
        <v>667</v>
      </c>
      <c r="AQ22" s="818"/>
      <c r="AR22" s="826"/>
      <c r="AS22" s="828">
        <f t="shared" si="2"/>
        <v>0</v>
      </c>
      <c r="AT22" s="829">
        <f t="shared" si="3"/>
        <v>0</v>
      </c>
      <c r="AU22" s="830">
        <f t="shared" si="4"/>
        <v>0</v>
      </c>
      <c r="AV22" s="831">
        <f t="shared" si="5"/>
        <v>0</v>
      </c>
      <c r="AW22" s="846" t="str">
        <f t="shared" si="6"/>
        <v/>
      </c>
      <c r="AY22" s="770"/>
      <c r="AZ22" s="764"/>
    </row>
    <row r="23" spans="1:52" ht="13.15" customHeight="1">
      <c r="A23" s="755">
        <v>16</v>
      </c>
      <c r="B23" s="992"/>
      <c r="C23" s="925"/>
      <c r="D23" s="926"/>
      <c r="E23" s="926"/>
      <c r="F23" s="926"/>
      <c r="G23" s="926"/>
      <c r="H23" s="927"/>
      <c r="I23" s="928"/>
      <c r="J23" s="926"/>
      <c r="K23" s="926"/>
      <c r="L23" s="926"/>
      <c r="M23" s="927"/>
      <c r="N23" s="919"/>
      <c r="O23" s="920"/>
      <c r="P23" s="777" t="s">
        <v>660</v>
      </c>
      <c r="Q23" s="920"/>
      <c r="R23" s="920"/>
      <c r="S23" s="776" t="s">
        <v>669</v>
      </c>
      <c r="T23" s="920"/>
      <c r="U23" s="920"/>
      <c r="V23" s="777" t="s">
        <v>660</v>
      </c>
      <c r="W23" s="920"/>
      <c r="X23" s="920"/>
      <c r="Y23" s="776" t="s">
        <v>669</v>
      </c>
      <c r="Z23" s="921">
        <f t="shared" si="0"/>
        <v>0</v>
      </c>
      <c r="AA23" s="922"/>
      <c r="AB23" s="775" t="s">
        <v>660</v>
      </c>
      <c r="AC23" s="922">
        <f t="shared" si="1"/>
        <v>0</v>
      </c>
      <c r="AD23" s="922"/>
      <c r="AE23" s="772" t="s">
        <v>659</v>
      </c>
      <c r="AF23" s="923"/>
      <c r="AG23" s="924"/>
      <c r="AH23" s="920"/>
      <c r="AI23" s="920"/>
      <c r="AJ23" s="774" t="s">
        <v>660</v>
      </c>
      <c r="AK23" s="932"/>
      <c r="AL23" s="932"/>
      <c r="AM23" s="774" t="s">
        <v>668</v>
      </c>
      <c r="AN23" s="932"/>
      <c r="AO23" s="932"/>
      <c r="AP23" s="774" t="s">
        <v>667</v>
      </c>
      <c r="AQ23" s="818"/>
      <c r="AR23" s="826"/>
      <c r="AS23" s="828">
        <f t="shared" si="2"/>
        <v>0</v>
      </c>
      <c r="AT23" s="829">
        <f t="shared" si="3"/>
        <v>0</v>
      </c>
      <c r="AU23" s="830">
        <f t="shared" si="4"/>
        <v>0</v>
      </c>
      <c r="AV23" s="831">
        <f t="shared" si="5"/>
        <v>0</v>
      </c>
      <c r="AW23" s="846" t="str">
        <f t="shared" si="6"/>
        <v/>
      </c>
      <c r="AY23" s="770"/>
      <c r="AZ23" s="764"/>
    </row>
    <row r="24" spans="1:52" ht="13.15" customHeight="1">
      <c r="A24" s="755">
        <v>17</v>
      </c>
      <c r="B24" s="992"/>
      <c r="C24" s="925"/>
      <c r="D24" s="926"/>
      <c r="E24" s="926"/>
      <c r="F24" s="926"/>
      <c r="G24" s="926"/>
      <c r="H24" s="927"/>
      <c r="I24" s="928"/>
      <c r="J24" s="926"/>
      <c r="K24" s="926"/>
      <c r="L24" s="926"/>
      <c r="M24" s="927"/>
      <c r="N24" s="919"/>
      <c r="O24" s="920"/>
      <c r="P24" s="777" t="s">
        <v>660</v>
      </c>
      <c r="Q24" s="920"/>
      <c r="R24" s="920"/>
      <c r="S24" s="776" t="s">
        <v>669</v>
      </c>
      <c r="T24" s="920"/>
      <c r="U24" s="920"/>
      <c r="V24" s="777" t="s">
        <v>660</v>
      </c>
      <c r="W24" s="920"/>
      <c r="X24" s="920"/>
      <c r="Y24" s="776" t="s">
        <v>669</v>
      </c>
      <c r="Z24" s="921">
        <f t="shared" si="0"/>
        <v>0</v>
      </c>
      <c r="AA24" s="922"/>
      <c r="AB24" s="775" t="s">
        <v>660</v>
      </c>
      <c r="AC24" s="922">
        <f t="shared" si="1"/>
        <v>0</v>
      </c>
      <c r="AD24" s="922"/>
      <c r="AE24" s="772" t="s">
        <v>659</v>
      </c>
      <c r="AF24" s="923"/>
      <c r="AG24" s="924"/>
      <c r="AH24" s="920"/>
      <c r="AI24" s="920"/>
      <c r="AJ24" s="774" t="s">
        <v>660</v>
      </c>
      <c r="AK24" s="932"/>
      <c r="AL24" s="932"/>
      <c r="AM24" s="774" t="s">
        <v>668</v>
      </c>
      <c r="AN24" s="932"/>
      <c r="AO24" s="932"/>
      <c r="AP24" s="774" t="s">
        <v>667</v>
      </c>
      <c r="AQ24" s="818"/>
      <c r="AR24" s="826"/>
      <c r="AS24" s="828">
        <f t="shared" si="2"/>
        <v>0</v>
      </c>
      <c r="AT24" s="829">
        <f t="shared" si="3"/>
        <v>0</v>
      </c>
      <c r="AU24" s="830">
        <f t="shared" si="4"/>
        <v>0</v>
      </c>
      <c r="AV24" s="831">
        <f t="shared" si="5"/>
        <v>0</v>
      </c>
      <c r="AW24" s="846" t="str">
        <f t="shared" si="6"/>
        <v/>
      </c>
      <c r="AY24" s="770"/>
      <c r="AZ24" s="764"/>
    </row>
    <row r="25" spans="1:52" ht="13.15" customHeight="1">
      <c r="A25" s="755">
        <v>18</v>
      </c>
      <c r="B25" s="992"/>
      <c r="C25" s="925"/>
      <c r="D25" s="926"/>
      <c r="E25" s="926"/>
      <c r="F25" s="926"/>
      <c r="G25" s="926"/>
      <c r="H25" s="927"/>
      <c r="I25" s="928"/>
      <c r="J25" s="926"/>
      <c r="K25" s="926"/>
      <c r="L25" s="926"/>
      <c r="M25" s="927"/>
      <c r="N25" s="919"/>
      <c r="O25" s="920"/>
      <c r="P25" s="777" t="s">
        <v>660</v>
      </c>
      <c r="Q25" s="920"/>
      <c r="R25" s="920"/>
      <c r="S25" s="776" t="s">
        <v>669</v>
      </c>
      <c r="T25" s="920"/>
      <c r="U25" s="920"/>
      <c r="V25" s="777" t="s">
        <v>660</v>
      </c>
      <c r="W25" s="920"/>
      <c r="X25" s="920"/>
      <c r="Y25" s="776" t="s">
        <v>669</v>
      </c>
      <c r="Z25" s="921">
        <f t="shared" si="0"/>
        <v>0</v>
      </c>
      <c r="AA25" s="922"/>
      <c r="AB25" s="775" t="s">
        <v>660</v>
      </c>
      <c r="AC25" s="922">
        <f t="shared" si="1"/>
        <v>0</v>
      </c>
      <c r="AD25" s="922"/>
      <c r="AE25" s="772" t="s">
        <v>659</v>
      </c>
      <c r="AF25" s="923"/>
      <c r="AG25" s="924"/>
      <c r="AH25" s="920"/>
      <c r="AI25" s="920"/>
      <c r="AJ25" s="774" t="s">
        <v>660</v>
      </c>
      <c r="AK25" s="932"/>
      <c r="AL25" s="932"/>
      <c r="AM25" s="774" t="s">
        <v>668</v>
      </c>
      <c r="AN25" s="932"/>
      <c r="AO25" s="932"/>
      <c r="AP25" s="774" t="s">
        <v>667</v>
      </c>
      <c r="AQ25" s="818"/>
      <c r="AR25" s="826"/>
      <c r="AS25" s="828">
        <f t="shared" si="2"/>
        <v>0</v>
      </c>
      <c r="AT25" s="829">
        <f t="shared" si="3"/>
        <v>0</v>
      </c>
      <c r="AU25" s="830">
        <f t="shared" si="4"/>
        <v>0</v>
      </c>
      <c r="AV25" s="831">
        <f t="shared" si="5"/>
        <v>0</v>
      </c>
      <c r="AW25" s="846" t="str">
        <f t="shared" si="6"/>
        <v/>
      </c>
      <c r="AY25" s="770"/>
      <c r="AZ25" s="764"/>
    </row>
    <row r="26" spans="1:52" ht="13.15" customHeight="1">
      <c r="A26" s="755">
        <v>19</v>
      </c>
      <c r="B26" s="992"/>
      <c r="C26" s="925"/>
      <c r="D26" s="926"/>
      <c r="E26" s="926"/>
      <c r="F26" s="926"/>
      <c r="G26" s="926"/>
      <c r="H26" s="927"/>
      <c r="I26" s="928"/>
      <c r="J26" s="926"/>
      <c r="K26" s="926"/>
      <c r="L26" s="926"/>
      <c r="M26" s="927"/>
      <c r="N26" s="919"/>
      <c r="O26" s="920"/>
      <c r="P26" s="777" t="s">
        <v>660</v>
      </c>
      <c r="Q26" s="920"/>
      <c r="R26" s="920"/>
      <c r="S26" s="776" t="s">
        <v>669</v>
      </c>
      <c r="T26" s="920"/>
      <c r="U26" s="920"/>
      <c r="V26" s="777" t="s">
        <v>660</v>
      </c>
      <c r="W26" s="920"/>
      <c r="X26" s="920"/>
      <c r="Y26" s="776" t="s">
        <v>669</v>
      </c>
      <c r="Z26" s="921">
        <f t="shared" si="0"/>
        <v>0</v>
      </c>
      <c r="AA26" s="922"/>
      <c r="AB26" s="775" t="s">
        <v>660</v>
      </c>
      <c r="AC26" s="922">
        <f t="shared" si="1"/>
        <v>0</v>
      </c>
      <c r="AD26" s="922"/>
      <c r="AE26" s="772" t="s">
        <v>659</v>
      </c>
      <c r="AF26" s="923"/>
      <c r="AG26" s="924"/>
      <c r="AH26" s="920"/>
      <c r="AI26" s="920"/>
      <c r="AJ26" s="774" t="s">
        <v>660</v>
      </c>
      <c r="AK26" s="932"/>
      <c r="AL26" s="932"/>
      <c r="AM26" s="774" t="s">
        <v>668</v>
      </c>
      <c r="AN26" s="932"/>
      <c r="AO26" s="932"/>
      <c r="AP26" s="774" t="s">
        <v>667</v>
      </c>
      <c r="AQ26" s="818"/>
      <c r="AR26" s="826"/>
      <c r="AS26" s="828">
        <f t="shared" si="2"/>
        <v>0</v>
      </c>
      <c r="AT26" s="829">
        <f t="shared" si="3"/>
        <v>0</v>
      </c>
      <c r="AU26" s="830">
        <f t="shared" si="4"/>
        <v>0</v>
      </c>
      <c r="AV26" s="831">
        <f t="shared" si="5"/>
        <v>0</v>
      </c>
      <c r="AW26" s="846" t="str">
        <f t="shared" si="6"/>
        <v/>
      </c>
      <c r="AY26" s="770"/>
      <c r="AZ26" s="764"/>
    </row>
    <row r="27" spans="1:52" ht="13.15" customHeight="1">
      <c r="A27" s="755">
        <v>20</v>
      </c>
      <c r="B27" s="992"/>
      <c r="C27" s="925"/>
      <c r="D27" s="926"/>
      <c r="E27" s="926"/>
      <c r="F27" s="926"/>
      <c r="G27" s="926"/>
      <c r="H27" s="927"/>
      <c r="I27" s="928"/>
      <c r="J27" s="926"/>
      <c r="K27" s="926"/>
      <c r="L27" s="926"/>
      <c r="M27" s="927"/>
      <c r="N27" s="919"/>
      <c r="O27" s="920"/>
      <c r="P27" s="777" t="s">
        <v>660</v>
      </c>
      <c r="Q27" s="920"/>
      <c r="R27" s="920"/>
      <c r="S27" s="776" t="s">
        <v>669</v>
      </c>
      <c r="T27" s="920"/>
      <c r="U27" s="920"/>
      <c r="V27" s="777" t="s">
        <v>660</v>
      </c>
      <c r="W27" s="920"/>
      <c r="X27" s="920"/>
      <c r="Y27" s="776" t="s">
        <v>669</v>
      </c>
      <c r="Z27" s="921">
        <f t="shared" si="0"/>
        <v>0</v>
      </c>
      <c r="AA27" s="922"/>
      <c r="AB27" s="775" t="s">
        <v>660</v>
      </c>
      <c r="AC27" s="922">
        <f t="shared" si="1"/>
        <v>0</v>
      </c>
      <c r="AD27" s="922"/>
      <c r="AE27" s="772" t="s">
        <v>659</v>
      </c>
      <c r="AF27" s="923"/>
      <c r="AG27" s="924"/>
      <c r="AH27" s="920"/>
      <c r="AI27" s="920"/>
      <c r="AJ27" s="774" t="s">
        <v>660</v>
      </c>
      <c r="AK27" s="932"/>
      <c r="AL27" s="932"/>
      <c r="AM27" s="774" t="s">
        <v>668</v>
      </c>
      <c r="AN27" s="932"/>
      <c r="AO27" s="932"/>
      <c r="AP27" s="774" t="s">
        <v>667</v>
      </c>
      <c r="AQ27" s="818"/>
      <c r="AR27" s="826"/>
      <c r="AS27" s="828">
        <f t="shared" si="2"/>
        <v>0</v>
      </c>
      <c r="AT27" s="829">
        <f t="shared" si="3"/>
        <v>0</v>
      </c>
      <c r="AU27" s="830">
        <f t="shared" si="4"/>
        <v>0</v>
      </c>
      <c r="AV27" s="831">
        <f t="shared" si="5"/>
        <v>0</v>
      </c>
      <c r="AW27" s="846" t="str">
        <f t="shared" si="6"/>
        <v/>
      </c>
      <c r="AY27" s="770"/>
      <c r="AZ27" s="764"/>
    </row>
    <row r="28" spans="1:52" ht="13.15" customHeight="1">
      <c r="A28" s="755">
        <v>21</v>
      </c>
      <c r="B28" s="992"/>
      <c r="C28" s="925"/>
      <c r="D28" s="926"/>
      <c r="E28" s="926"/>
      <c r="F28" s="926"/>
      <c r="G28" s="926"/>
      <c r="H28" s="927"/>
      <c r="I28" s="928"/>
      <c r="J28" s="926"/>
      <c r="K28" s="926"/>
      <c r="L28" s="926"/>
      <c r="M28" s="927"/>
      <c r="N28" s="919"/>
      <c r="O28" s="920"/>
      <c r="P28" s="777" t="s">
        <v>660</v>
      </c>
      <c r="Q28" s="920"/>
      <c r="R28" s="920"/>
      <c r="S28" s="776" t="s">
        <v>669</v>
      </c>
      <c r="T28" s="920"/>
      <c r="U28" s="920"/>
      <c r="V28" s="777" t="s">
        <v>660</v>
      </c>
      <c r="W28" s="920"/>
      <c r="X28" s="920"/>
      <c r="Y28" s="776" t="s">
        <v>669</v>
      </c>
      <c r="Z28" s="921">
        <f t="shared" si="0"/>
        <v>0</v>
      </c>
      <c r="AA28" s="922"/>
      <c r="AB28" s="775" t="s">
        <v>660</v>
      </c>
      <c r="AC28" s="922">
        <f t="shared" si="1"/>
        <v>0</v>
      </c>
      <c r="AD28" s="922"/>
      <c r="AE28" s="772" t="s">
        <v>659</v>
      </c>
      <c r="AF28" s="923"/>
      <c r="AG28" s="924"/>
      <c r="AH28" s="920"/>
      <c r="AI28" s="920"/>
      <c r="AJ28" s="774" t="s">
        <v>660</v>
      </c>
      <c r="AK28" s="932"/>
      <c r="AL28" s="932"/>
      <c r="AM28" s="774" t="s">
        <v>668</v>
      </c>
      <c r="AN28" s="932"/>
      <c r="AO28" s="932"/>
      <c r="AP28" s="774" t="s">
        <v>667</v>
      </c>
      <c r="AQ28" s="818"/>
      <c r="AR28" s="826"/>
      <c r="AS28" s="828">
        <f t="shared" si="2"/>
        <v>0</v>
      </c>
      <c r="AT28" s="829">
        <f t="shared" si="3"/>
        <v>0</v>
      </c>
      <c r="AU28" s="830">
        <f t="shared" si="4"/>
        <v>0</v>
      </c>
      <c r="AV28" s="831">
        <f t="shared" si="5"/>
        <v>0</v>
      </c>
      <c r="AW28" s="846" t="str">
        <f t="shared" si="6"/>
        <v/>
      </c>
      <c r="AY28" s="770"/>
      <c r="AZ28" s="764"/>
    </row>
    <row r="29" spans="1:52" ht="13.15" customHeight="1">
      <c r="A29" s="755">
        <v>22</v>
      </c>
      <c r="B29" s="992"/>
      <c r="C29" s="925"/>
      <c r="D29" s="926"/>
      <c r="E29" s="926"/>
      <c r="F29" s="926"/>
      <c r="G29" s="926"/>
      <c r="H29" s="927"/>
      <c r="I29" s="928"/>
      <c r="J29" s="926"/>
      <c r="K29" s="926"/>
      <c r="L29" s="926"/>
      <c r="M29" s="927"/>
      <c r="N29" s="919"/>
      <c r="O29" s="920"/>
      <c r="P29" s="777" t="s">
        <v>660</v>
      </c>
      <c r="Q29" s="920"/>
      <c r="R29" s="920"/>
      <c r="S29" s="776" t="s">
        <v>669</v>
      </c>
      <c r="T29" s="920"/>
      <c r="U29" s="920"/>
      <c r="V29" s="777" t="s">
        <v>660</v>
      </c>
      <c r="W29" s="920"/>
      <c r="X29" s="920"/>
      <c r="Y29" s="776" t="s">
        <v>669</v>
      </c>
      <c r="Z29" s="921">
        <f t="shared" si="0"/>
        <v>0</v>
      </c>
      <c r="AA29" s="922"/>
      <c r="AB29" s="775" t="s">
        <v>660</v>
      </c>
      <c r="AC29" s="922">
        <f t="shared" si="1"/>
        <v>0</v>
      </c>
      <c r="AD29" s="922"/>
      <c r="AE29" s="772" t="s">
        <v>659</v>
      </c>
      <c r="AF29" s="923"/>
      <c r="AG29" s="924"/>
      <c r="AH29" s="920"/>
      <c r="AI29" s="920"/>
      <c r="AJ29" s="774" t="s">
        <v>660</v>
      </c>
      <c r="AK29" s="932"/>
      <c r="AL29" s="932"/>
      <c r="AM29" s="774" t="s">
        <v>668</v>
      </c>
      <c r="AN29" s="932"/>
      <c r="AO29" s="932"/>
      <c r="AP29" s="774" t="s">
        <v>667</v>
      </c>
      <c r="AQ29" s="818"/>
      <c r="AR29" s="826"/>
      <c r="AS29" s="828">
        <f t="shared" si="2"/>
        <v>0</v>
      </c>
      <c r="AT29" s="829">
        <f t="shared" si="3"/>
        <v>0</v>
      </c>
      <c r="AU29" s="830">
        <f t="shared" si="4"/>
        <v>0</v>
      </c>
      <c r="AV29" s="831">
        <f t="shared" si="5"/>
        <v>0</v>
      </c>
      <c r="AW29" s="846" t="str">
        <f t="shared" si="6"/>
        <v/>
      </c>
      <c r="AY29" s="770"/>
      <c r="AZ29" s="764"/>
    </row>
    <row r="30" spans="1:52" ht="13.15" customHeight="1">
      <c r="A30" s="755">
        <v>23</v>
      </c>
      <c r="B30" s="992"/>
      <c r="C30" s="925"/>
      <c r="D30" s="926"/>
      <c r="E30" s="926"/>
      <c r="F30" s="926"/>
      <c r="G30" s="926"/>
      <c r="H30" s="927"/>
      <c r="I30" s="928"/>
      <c r="J30" s="926"/>
      <c r="K30" s="926"/>
      <c r="L30" s="926"/>
      <c r="M30" s="927"/>
      <c r="N30" s="919"/>
      <c r="O30" s="920"/>
      <c r="P30" s="777" t="s">
        <v>660</v>
      </c>
      <c r="Q30" s="920"/>
      <c r="R30" s="920"/>
      <c r="S30" s="776" t="s">
        <v>669</v>
      </c>
      <c r="T30" s="920"/>
      <c r="U30" s="920"/>
      <c r="V30" s="777" t="s">
        <v>660</v>
      </c>
      <c r="W30" s="920"/>
      <c r="X30" s="920"/>
      <c r="Y30" s="776" t="s">
        <v>669</v>
      </c>
      <c r="Z30" s="921">
        <f t="shared" si="0"/>
        <v>0</v>
      </c>
      <c r="AA30" s="922"/>
      <c r="AB30" s="775" t="s">
        <v>660</v>
      </c>
      <c r="AC30" s="922">
        <f t="shared" si="1"/>
        <v>0</v>
      </c>
      <c r="AD30" s="922"/>
      <c r="AE30" s="772" t="s">
        <v>659</v>
      </c>
      <c r="AF30" s="923"/>
      <c r="AG30" s="924"/>
      <c r="AH30" s="920"/>
      <c r="AI30" s="920"/>
      <c r="AJ30" s="774" t="s">
        <v>660</v>
      </c>
      <c r="AK30" s="932"/>
      <c r="AL30" s="932"/>
      <c r="AM30" s="774" t="s">
        <v>668</v>
      </c>
      <c r="AN30" s="932"/>
      <c r="AO30" s="932"/>
      <c r="AP30" s="774" t="s">
        <v>667</v>
      </c>
      <c r="AQ30" s="818"/>
      <c r="AR30" s="826"/>
      <c r="AS30" s="828">
        <f t="shared" si="2"/>
        <v>0</v>
      </c>
      <c r="AT30" s="829">
        <f t="shared" si="3"/>
        <v>0</v>
      </c>
      <c r="AU30" s="830">
        <f t="shared" si="4"/>
        <v>0</v>
      </c>
      <c r="AV30" s="831">
        <f t="shared" si="5"/>
        <v>0</v>
      </c>
      <c r="AW30" s="846" t="str">
        <f t="shared" si="6"/>
        <v/>
      </c>
      <c r="AY30" s="770"/>
      <c r="AZ30" s="764"/>
    </row>
    <row r="31" spans="1:52" ht="13.15" customHeight="1">
      <c r="A31" s="755">
        <v>24</v>
      </c>
      <c r="B31" s="992"/>
      <c r="C31" s="925"/>
      <c r="D31" s="926"/>
      <c r="E31" s="926"/>
      <c r="F31" s="926"/>
      <c r="G31" s="926"/>
      <c r="H31" s="927"/>
      <c r="I31" s="928"/>
      <c r="J31" s="926"/>
      <c r="K31" s="926"/>
      <c r="L31" s="926"/>
      <c r="M31" s="927"/>
      <c r="N31" s="919"/>
      <c r="O31" s="920"/>
      <c r="P31" s="777" t="s">
        <v>660</v>
      </c>
      <c r="Q31" s="920"/>
      <c r="R31" s="920"/>
      <c r="S31" s="776" t="s">
        <v>669</v>
      </c>
      <c r="T31" s="920"/>
      <c r="U31" s="920"/>
      <c r="V31" s="777" t="s">
        <v>660</v>
      </c>
      <c r="W31" s="920"/>
      <c r="X31" s="920"/>
      <c r="Y31" s="776" t="s">
        <v>669</v>
      </c>
      <c r="Z31" s="921">
        <f t="shared" si="0"/>
        <v>0</v>
      </c>
      <c r="AA31" s="922"/>
      <c r="AB31" s="775" t="s">
        <v>660</v>
      </c>
      <c r="AC31" s="922">
        <f t="shared" si="1"/>
        <v>0</v>
      </c>
      <c r="AD31" s="922"/>
      <c r="AE31" s="772" t="s">
        <v>659</v>
      </c>
      <c r="AF31" s="923"/>
      <c r="AG31" s="924"/>
      <c r="AH31" s="920"/>
      <c r="AI31" s="920"/>
      <c r="AJ31" s="774" t="s">
        <v>660</v>
      </c>
      <c r="AK31" s="932"/>
      <c r="AL31" s="932"/>
      <c r="AM31" s="774" t="s">
        <v>668</v>
      </c>
      <c r="AN31" s="932"/>
      <c r="AO31" s="932"/>
      <c r="AP31" s="774" t="s">
        <v>667</v>
      </c>
      <c r="AQ31" s="818"/>
      <c r="AR31" s="826"/>
      <c r="AS31" s="828">
        <f t="shared" si="2"/>
        <v>0</v>
      </c>
      <c r="AT31" s="829">
        <f t="shared" si="3"/>
        <v>0</v>
      </c>
      <c r="AU31" s="830">
        <f t="shared" si="4"/>
        <v>0</v>
      </c>
      <c r="AV31" s="831">
        <f t="shared" si="5"/>
        <v>0</v>
      </c>
      <c r="AW31" s="846" t="str">
        <f t="shared" si="6"/>
        <v/>
      </c>
      <c r="AY31" s="770"/>
      <c r="AZ31" s="764"/>
    </row>
    <row r="32" spans="1:52" ht="13.15" customHeight="1">
      <c r="A32" s="755">
        <v>25</v>
      </c>
      <c r="B32" s="992"/>
      <c r="C32" s="925"/>
      <c r="D32" s="926"/>
      <c r="E32" s="926"/>
      <c r="F32" s="926"/>
      <c r="G32" s="926"/>
      <c r="H32" s="927"/>
      <c r="I32" s="928"/>
      <c r="J32" s="926"/>
      <c r="K32" s="926"/>
      <c r="L32" s="926"/>
      <c r="M32" s="927"/>
      <c r="N32" s="919"/>
      <c r="O32" s="920"/>
      <c r="P32" s="777" t="s">
        <v>660</v>
      </c>
      <c r="Q32" s="920"/>
      <c r="R32" s="920"/>
      <c r="S32" s="776" t="s">
        <v>669</v>
      </c>
      <c r="T32" s="920"/>
      <c r="U32" s="920"/>
      <c r="V32" s="777" t="s">
        <v>660</v>
      </c>
      <c r="W32" s="920"/>
      <c r="X32" s="920"/>
      <c r="Y32" s="776" t="s">
        <v>669</v>
      </c>
      <c r="Z32" s="921">
        <f t="shared" si="0"/>
        <v>0</v>
      </c>
      <c r="AA32" s="922"/>
      <c r="AB32" s="775" t="s">
        <v>660</v>
      </c>
      <c r="AC32" s="922">
        <f t="shared" si="1"/>
        <v>0</v>
      </c>
      <c r="AD32" s="922"/>
      <c r="AE32" s="772" t="s">
        <v>659</v>
      </c>
      <c r="AF32" s="923"/>
      <c r="AG32" s="924"/>
      <c r="AH32" s="920"/>
      <c r="AI32" s="920"/>
      <c r="AJ32" s="774" t="s">
        <v>660</v>
      </c>
      <c r="AK32" s="932"/>
      <c r="AL32" s="932"/>
      <c r="AM32" s="774" t="s">
        <v>668</v>
      </c>
      <c r="AN32" s="932"/>
      <c r="AO32" s="932"/>
      <c r="AP32" s="774" t="s">
        <v>667</v>
      </c>
      <c r="AQ32" s="818"/>
      <c r="AR32" s="826"/>
      <c r="AS32" s="828">
        <f t="shared" si="2"/>
        <v>0</v>
      </c>
      <c r="AT32" s="829">
        <f t="shared" si="3"/>
        <v>0</v>
      </c>
      <c r="AU32" s="830">
        <f t="shared" si="4"/>
        <v>0</v>
      </c>
      <c r="AV32" s="831">
        <f t="shared" si="5"/>
        <v>0</v>
      </c>
      <c r="AW32" s="846" t="str">
        <f t="shared" si="6"/>
        <v/>
      </c>
      <c r="AY32" s="770"/>
      <c r="AZ32" s="764"/>
    </row>
    <row r="33" spans="1:52" ht="13.15" customHeight="1">
      <c r="A33" s="755">
        <v>26</v>
      </c>
      <c r="B33" s="992"/>
      <c r="C33" s="925"/>
      <c r="D33" s="926"/>
      <c r="E33" s="926"/>
      <c r="F33" s="926"/>
      <c r="G33" s="926"/>
      <c r="H33" s="927"/>
      <c r="I33" s="928"/>
      <c r="J33" s="926"/>
      <c r="K33" s="926"/>
      <c r="L33" s="926"/>
      <c r="M33" s="927"/>
      <c r="N33" s="919"/>
      <c r="O33" s="920"/>
      <c r="P33" s="777" t="s">
        <v>660</v>
      </c>
      <c r="Q33" s="920"/>
      <c r="R33" s="920"/>
      <c r="S33" s="776" t="s">
        <v>669</v>
      </c>
      <c r="T33" s="920"/>
      <c r="U33" s="920"/>
      <c r="V33" s="777" t="s">
        <v>660</v>
      </c>
      <c r="W33" s="920"/>
      <c r="X33" s="920"/>
      <c r="Y33" s="776" t="s">
        <v>669</v>
      </c>
      <c r="Z33" s="921">
        <f t="shared" si="0"/>
        <v>0</v>
      </c>
      <c r="AA33" s="922"/>
      <c r="AB33" s="775" t="s">
        <v>660</v>
      </c>
      <c r="AC33" s="922">
        <f t="shared" si="1"/>
        <v>0</v>
      </c>
      <c r="AD33" s="922"/>
      <c r="AE33" s="772" t="s">
        <v>659</v>
      </c>
      <c r="AF33" s="923"/>
      <c r="AG33" s="924"/>
      <c r="AH33" s="920"/>
      <c r="AI33" s="920"/>
      <c r="AJ33" s="774" t="s">
        <v>660</v>
      </c>
      <c r="AK33" s="932"/>
      <c r="AL33" s="932"/>
      <c r="AM33" s="774" t="s">
        <v>668</v>
      </c>
      <c r="AN33" s="932"/>
      <c r="AO33" s="932"/>
      <c r="AP33" s="774" t="s">
        <v>667</v>
      </c>
      <c r="AQ33" s="818"/>
      <c r="AR33" s="826"/>
      <c r="AS33" s="828">
        <f t="shared" si="2"/>
        <v>0</v>
      </c>
      <c r="AT33" s="829">
        <f t="shared" si="3"/>
        <v>0</v>
      </c>
      <c r="AU33" s="830">
        <f t="shared" si="4"/>
        <v>0</v>
      </c>
      <c r="AV33" s="831">
        <f t="shared" si="5"/>
        <v>0</v>
      </c>
      <c r="AW33" s="846" t="str">
        <f t="shared" si="6"/>
        <v/>
      </c>
      <c r="AY33" s="770"/>
      <c r="AZ33" s="764"/>
    </row>
    <row r="34" spans="1:52" ht="13.15" customHeight="1">
      <c r="A34" s="755">
        <v>27</v>
      </c>
      <c r="B34" s="992"/>
      <c r="C34" s="925"/>
      <c r="D34" s="926"/>
      <c r="E34" s="926"/>
      <c r="F34" s="926"/>
      <c r="G34" s="926"/>
      <c r="H34" s="927"/>
      <c r="I34" s="928"/>
      <c r="J34" s="926"/>
      <c r="K34" s="926"/>
      <c r="L34" s="926"/>
      <c r="M34" s="927"/>
      <c r="N34" s="919"/>
      <c r="O34" s="920"/>
      <c r="P34" s="777" t="s">
        <v>660</v>
      </c>
      <c r="Q34" s="920"/>
      <c r="R34" s="920"/>
      <c r="S34" s="776" t="s">
        <v>669</v>
      </c>
      <c r="T34" s="920"/>
      <c r="U34" s="920"/>
      <c r="V34" s="777" t="s">
        <v>660</v>
      </c>
      <c r="W34" s="920"/>
      <c r="X34" s="920"/>
      <c r="Y34" s="776" t="s">
        <v>669</v>
      </c>
      <c r="Z34" s="921">
        <f t="shared" si="0"/>
        <v>0</v>
      </c>
      <c r="AA34" s="922"/>
      <c r="AB34" s="775" t="s">
        <v>660</v>
      </c>
      <c r="AC34" s="922">
        <f t="shared" si="1"/>
        <v>0</v>
      </c>
      <c r="AD34" s="922"/>
      <c r="AE34" s="772" t="s">
        <v>659</v>
      </c>
      <c r="AF34" s="923"/>
      <c r="AG34" s="924"/>
      <c r="AH34" s="920"/>
      <c r="AI34" s="920"/>
      <c r="AJ34" s="774" t="s">
        <v>660</v>
      </c>
      <c r="AK34" s="932"/>
      <c r="AL34" s="932"/>
      <c r="AM34" s="774" t="s">
        <v>668</v>
      </c>
      <c r="AN34" s="932"/>
      <c r="AO34" s="932"/>
      <c r="AP34" s="774" t="s">
        <v>667</v>
      </c>
      <c r="AQ34" s="818"/>
      <c r="AR34" s="826"/>
      <c r="AS34" s="828">
        <f t="shared" si="2"/>
        <v>0</v>
      </c>
      <c r="AT34" s="829">
        <f t="shared" si="3"/>
        <v>0</v>
      </c>
      <c r="AU34" s="830">
        <f t="shared" si="4"/>
        <v>0</v>
      </c>
      <c r="AV34" s="831">
        <f t="shared" si="5"/>
        <v>0</v>
      </c>
      <c r="AW34" s="846" t="str">
        <f t="shared" si="6"/>
        <v/>
      </c>
      <c r="AY34" s="770"/>
      <c r="AZ34" s="764"/>
    </row>
    <row r="35" spans="1:52" ht="13.15" customHeight="1">
      <c r="A35" s="755">
        <v>28</v>
      </c>
      <c r="B35" s="992"/>
      <c r="C35" s="925"/>
      <c r="D35" s="926"/>
      <c r="E35" s="926"/>
      <c r="F35" s="926"/>
      <c r="G35" s="926"/>
      <c r="H35" s="927"/>
      <c r="I35" s="928"/>
      <c r="J35" s="926"/>
      <c r="K35" s="926"/>
      <c r="L35" s="926"/>
      <c r="M35" s="927"/>
      <c r="N35" s="919"/>
      <c r="O35" s="920"/>
      <c r="P35" s="777" t="s">
        <v>660</v>
      </c>
      <c r="Q35" s="920"/>
      <c r="R35" s="920"/>
      <c r="S35" s="776" t="s">
        <v>669</v>
      </c>
      <c r="T35" s="920"/>
      <c r="U35" s="920"/>
      <c r="V35" s="777" t="s">
        <v>660</v>
      </c>
      <c r="W35" s="920"/>
      <c r="X35" s="920"/>
      <c r="Y35" s="776" t="s">
        <v>669</v>
      </c>
      <c r="Z35" s="921">
        <f t="shared" si="0"/>
        <v>0</v>
      </c>
      <c r="AA35" s="922"/>
      <c r="AB35" s="775" t="s">
        <v>660</v>
      </c>
      <c r="AC35" s="922">
        <f t="shared" si="1"/>
        <v>0</v>
      </c>
      <c r="AD35" s="922"/>
      <c r="AE35" s="772" t="s">
        <v>659</v>
      </c>
      <c r="AF35" s="923"/>
      <c r="AG35" s="924"/>
      <c r="AH35" s="920"/>
      <c r="AI35" s="920"/>
      <c r="AJ35" s="774" t="s">
        <v>660</v>
      </c>
      <c r="AK35" s="932"/>
      <c r="AL35" s="932"/>
      <c r="AM35" s="774" t="s">
        <v>668</v>
      </c>
      <c r="AN35" s="932"/>
      <c r="AO35" s="932"/>
      <c r="AP35" s="774" t="s">
        <v>667</v>
      </c>
      <c r="AQ35" s="818"/>
      <c r="AR35" s="826"/>
      <c r="AS35" s="828">
        <f t="shared" si="2"/>
        <v>0</v>
      </c>
      <c r="AT35" s="829">
        <f t="shared" si="3"/>
        <v>0</v>
      </c>
      <c r="AU35" s="830">
        <f t="shared" si="4"/>
        <v>0</v>
      </c>
      <c r="AV35" s="831">
        <f t="shared" si="5"/>
        <v>0</v>
      </c>
      <c r="AW35" s="846" t="str">
        <f t="shared" si="6"/>
        <v/>
      </c>
      <c r="AY35" s="770"/>
      <c r="AZ35" s="764"/>
    </row>
    <row r="36" spans="1:52" ht="13.15" customHeight="1">
      <c r="A36" s="755">
        <v>29</v>
      </c>
      <c r="B36" s="992"/>
      <c r="C36" s="925"/>
      <c r="D36" s="926"/>
      <c r="E36" s="926"/>
      <c r="F36" s="926"/>
      <c r="G36" s="926"/>
      <c r="H36" s="927"/>
      <c r="I36" s="928"/>
      <c r="J36" s="926"/>
      <c r="K36" s="926"/>
      <c r="L36" s="926"/>
      <c r="M36" s="927"/>
      <c r="N36" s="919"/>
      <c r="O36" s="920"/>
      <c r="P36" s="777" t="s">
        <v>660</v>
      </c>
      <c r="Q36" s="920"/>
      <c r="R36" s="920"/>
      <c r="S36" s="776" t="s">
        <v>669</v>
      </c>
      <c r="T36" s="920"/>
      <c r="U36" s="920"/>
      <c r="V36" s="777" t="s">
        <v>660</v>
      </c>
      <c r="W36" s="920"/>
      <c r="X36" s="920"/>
      <c r="Y36" s="776" t="s">
        <v>669</v>
      </c>
      <c r="Z36" s="921">
        <f t="shared" si="0"/>
        <v>0</v>
      </c>
      <c r="AA36" s="922"/>
      <c r="AB36" s="775" t="s">
        <v>660</v>
      </c>
      <c r="AC36" s="922">
        <f t="shared" si="1"/>
        <v>0</v>
      </c>
      <c r="AD36" s="922"/>
      <c r="AE36" s="772" t="s">
        <v>659</v>
      </c>
      <c r="AF36" s="923"/>
      <c r="AG36" s="924"/>
      <c r="AH36" s="920"/>
      <c r="AI36" s="920"/>
      <c r="AJ36" s="774" t="s">
        <v>660</v>
      </c>
      <c r="AK36" s="932"/>
      <c r="AL36" s="932"/>
      <c r="AM36" s="774" t="s">
        <v>668</v>
      </c>
      <c r="AN36" s="932"/>
      <c r="AO36" s="932"/>
      <c r="AP36" s="774" t="s">
        <v>667</v>
      </c>
      <c r="AQ36" s="818"/>
      <c r="AR36" s="826"/>
      <c r="AS36" s="828">
        <f t="shared" si="2"/>
        <v>0</v>
      </c>
      <c r="AT36" s="829">
        <f t="shared" si="3"/>
        <v>0</v>
      </c>
      <c r="AU36" s="830">
        <f t="shared" si="4"/>
        <v>0</v>
      </c>
      <c r="AV36" s="831">
        <f t="shared" si="5"/>
        <v>0</v>
      </c>
      <c r="AW36" s="846" t="str">
        <f t="shared" si="6"/>
        <v/>
      </c>
      <c r="AY36" s="770"/>
      <c r="AZ36" s="764"/>
    </row>
    <row r="37" spans="1:52" ht="13.15" customHeight="1">
      <c r="A37" s="755">
        <v>30</v>
      </c>
      <c r="B37" s="992"/>
      <c r="C37" s="925"/>
      <c r="D37" s="926"/>
      <c r="E37" s="926"/>
      <c r="F37" s="926"/>
      <c r="G37" s="926"/>
      <c r="H37" s="927"/>
      <c r="I37" s="928"/>
      <c r="J37" s="926"/>
      <c r="K37" s="926"/>
      <c r="L37" s="926"/>
      <c r="M37" s="927"/>
      <c r="N37" s="919"/>
      <c r="O37" s="920"/>
      <c r="P37" s="777" t="s">
        <v>660</v>
      </c>
      <c r="Q37" s="920"/>
      <c r="R37" s="920"/>
      <c r="S37" s="776" t="s">
        <v>669</v>
      </c>
      <c r="T37" s="920"/>
      <c r="U37" s="920"/>
      <c r="V37" s="777" t="s">
        <v>660</v>
      </c>
      <c r="W37" s="920"/>
      <c r="X37" s="920"/>
      <c r="Y37" s="776" t="s">
        <v>669</v>
      </c>
      <c r="Z37" s="921">
        <f t="shared" si="0"/>
        <v>0</v>
      </c>
      <c r="AA37" s="922"/>
      <c r="AB37" s="775" t="s">
        <v>660</v>
      </c>
      <c r="AC37" s="922">
        <f t="shared" si="1"/>
        <v>0</v>
      </c>
      <c r="AD37" s="922"/>
      <c r="AE37" s="772" t="s">
        <v>659</v>
      </c>
      <c r="AF37" s="923"/>
      <c r="AG37" s="924"/>
      <c r="AH37" s="920"/>
      <c r="AI37" s="920"/>
      <c r="AJ37" s="774" t="s">
        <v>660</v>
      </c>
      <c r="AK37" s="932"/>
      <c r="AL37" s="932"/>
      <c r="AM37" s="774" t="s">
        <v>668</v>
      </c>
      <c r="AN37" s="932"/>
      <c r="AO37" s="932"/>
      <c r="AP37" s="774" t="s">
        <v>667</v>
      </c>
      <c r="AQ37" s="818"/>
      <c r="AR37" s="826"/>
      <c r="AS37" s="828">
        <f t="shared" si="2"/>
        <v>0</v>
      </c>
      <c r="AT37" s="829">
        <f t="shared" si="3"/>
        <v>0</v>
      </c>
      <c r="AU37" s="830">
        <f t="shared" si="4"/>
        <v>0</v>
      </c>
      <c r="AV37" s="831">
        <f t="shared" si="5"/>
        <v>0</v>
      </c>
      <c r="AW37" s="846" t="str">
        <f t="shared" si="6"/>
        <v/>
      </c>
      <c r="AY37" s="770"/>
      <c r="AZ37" s="764"/>
    </row>
    <row r="38" spans="1:52" ht="13.15" customHeight="1">
      <c r="A38" s="755">
        <v>31</v>
      </c>
      <c r="B38" s="992"/>
      <c r="C38" s="925"/>
      <c r="D38" s="926"/>
      <c r="E38" s="926"/>
      <c r="F38" s="926"/>
      <c r="G38" s="926"/>
      <c r="H38" s="927"/>
      <c r="I38" s="928"/>
      <c r="J38" s="926"/>
      <c r="K38" s="926"/>
      <c r="L38" s="926"/>
      <c r="M38" s="927"/>
      <c r="N38" s="919"/>
      <c r="O38" s="920"/>
      <c r="P38" s="777" t="s">
        <v>660</v>
      </c>
      <c r="Q38" s="920"/>
      <c r="R38" s="920"/>
      <c r="S38" s="776" t="s">
        <v>669</v>
      </c>
      <c r="T38" s="920"/>
      <c r="U38" s="920"/>
      <c r="V38" s="777" t="s">
        <v>660</v>
      </c>
      <c r="W38" s="920"/>
      <c r="X38" s="920"/>
      <c r="Y38" s="776" t="s">
        <v>669</v>
      </c>
      <c r="Z38" s="921">
        <f t="shared" si="0"/>
        <v>0</v>
      </c>
      <c r="AA38" s="922"/>
      <c r="AB38" s="775" t="s">
        <v>660</v>
      </c>
      <c r="AC38" s="922">
        <f t="shared" si="1"/>
        <v>0</v>
      </c>
      <c r="AD38" s="922"/>
      <c r="AE38" s="772" t="s">
        <v>659</v>
      </c>
      <c r="AF38" s="923"/>
      <c r="AG38" s="924"/>
      <c r="AH38" s="920"/>
      <c r="AI38" s="920"/>
      <c r="AJ38" s="774" t="s">
        <v>660</v>
      </c>
      <c r="AK38" s="932"/>
      <c r="AL38" s="932"/>
      <c r="AM38" s="774" t="s">
        <v>668</v>
      </c>
      <c r="AN38" s="932"/>
      <c r="AO38" s="932"/>
      <c r="AP38" s="774" t="s">
        <v>667</v>
      </c>
      <c r="AQ38" s="818"/>
      <c r="AR38" s="826"/>
      <c r="AS38" s="828">
        <f t="shared" si="2"/>
        <v>0</v>
      </c>
      <c r="AT38" s="829">
        <f t="shared" si="3"/>
        <v>0</v>
      </c>
      <c r="AU38" s="830">
        <f t="shared" si="4"/>
        <v>0</v>
      </c>
      <c r="AV38" s="831">
        <f t="shared" si="5"/>
        <v>0</v>
      </c>
      <c r="AW38" s="846" t="str">
        <f t="shared" si="6"/>
        <v/>
      </c>
      <c r="AY38" s="770"/>
      <c r="AZ38" s="764"/>
    </row>
    <row r="39" spans="1:52" ht="13.15" customHeight="1">
      <c r="A39" s="755">
        <v>32</v>
      </c>
      <c r="B39" s="992"/>
      <c r="C39" s="925"/>
      <c r="D39" s="926"/>
      <c r="E39" s="926"/>
      <c r="F39" s="926"/>
      <c r="G39" s="926"/>
      <c r="H39" s="927"/>
      <c r="I39" s="928"/>
      <c r="J39" s="926"/>
      <c r="K39" s="926"/>
      <c r="L39" s="926"/>
      <c r="M39" s="927"/>
      <c r="N39" s="919"/>
      <c r="O39" s="920"/>
      <c r="P39" s="777" t="s">
        <v>660</v>
      </c>
      <c r="Q39" s="920"/>
      <c r="R39" s="920"/>
      <c r="S39" s="776" t="s">
        <v>669</v>
      </c>
      <c r="T39" s="920"/>
      <c r="U39" s="920"/>
      <c r="V39" s="777" t="s">
        <v>660</v>
      </c>
      <c r="W39" s="920"/>
      <c r="X39" s="920"/>
      <c r="Y39" s="776" t="s">
        <v>669</v>
      </c>
      <c r="Z39" s="921">
        <f t="shared" si="0"/>
        <v>0</v>
      </c>
      <c r="AA39" s="922"/>
      <c r="AB39" s="775" t="s">
        <v>660</v>
      </c>
      <c r="AC39" s="922">
        <f t="shared" si="1"/>
        <v>0</v>
      </c>
      <c r="AD39" s="922"/>
      <c r="AE39" s="772" t="s">
        <v>659</v>
      </c>
      <c r="AF39" s="923"/>
      <c r="AG39" s="924"/>
      <c r="AH39" s="920"/>
      <c r="AI39" s="920"/>
      <c r="AJ39" s="774" t="s">
        <v>660</v>
      </c>
      <c r="AK39" s="932"/>
      <c r="AL39" s="932"/>
      <c r="AM39" s="774" t="s">
        <v>668</v>
      </c>
      <c r="AN39" s="932"/>
      <c r="AO39" s="932"/>
      <c r="AP39" s="774" t="s">
        <v>667</v>
      </c>
      <c r="AQ39" s="818"/>
      <c r="AR39" s="826"/>
      <c r="AS39" s="828">
        <f t="shared" si="2"/>
        <v>0</v>
      </c>
      <c r="AT39" s="829">
        <f t="shared" si="3"/>
        <v>0</v>
      </c>
      <c r="AU39" s="830">
        <f t="shared" si="4"/>
        <v>0</v>
      </c>
      <c r="AV39" s="831">
        <f t="shared" si="5"/>
        <v>0</v>
      </c>
      <c r="AW39" s="846" t="str">
        <f t="shared" si="6"/>
        <v/>
      </c>
      <c r="AY39" s="770"/>
      <c r="AZ39" s="764"/>
    </row>
    <row r="40" spans="1:52" ht="13.15" customHeight="1">
      <c r="A40" s="755">
        <v>33</v>
      </c>
      <c r="B40" s="992"/>
      <c r="C40" s="925"/>
      <c r="D40" s="926"/>
      <c r="E40" s="926"/>
      <c r="F40" s="926"/>
      <c r="G40" s="926"/>
      <c r="H40" s="927"/>
      <c r="I40" s="928"/>
      <c r="J40" s="926"/>
      <c r="K40" s="926"/>
      <c r="L40" s="926"/>
      <c r="M40" s="927"/>
      <c r="N40" s="919"/>
      <c r="O40" s="920"/>
      <c r="P40" s="777" t="s">
        <v>660</v>
      </c>
      <c r="Q40" s="920"/>
      <c r="R40" s="920"/>
      <c r="S40" s="776" t="s">
        <v>669</v>
      </c>
      <c r="T40" s="920"/>
      <c r="U40" s="920"/>
      <c r="V40" s="777" t="s">
        <v>660</v>
      </c>
      <c r="W40" s="920"/>
      <c r="X40" s="920"/>
      <c r="Y40" s="776" t="s">
        <v>669</v>
      </c>
      <c r="Z40" s="921">
        <f t="shared" ref="Z40:Z71" si="7">(N40+T40)+QUOTIENT((Q40+W40),12)</f>
        <v>0</v>
      </c>
      <c r="AA40" s="922"/>
      <c r="AB40" s="775" t="s">
        <v>660</v>
      </c>
      <c r="AC40" s="922">
        <f t="shared" ref="AC40:AC71" si="8">MOD(Q40+W40,12)</f>
        <v>0</v>
      </c>
      <c r="AD40" s="922"/>
      <c r="AE40" s="772" t="s">
        <v>659</v>
      </c>
      <c r="AF40" s="923"/>
      <c r="AG40" s="924"/>
      <c r="AH40" s="920"/>
      <c r="AI40" s="920"/>
      <c r="AJ40" s="774" t="s">
        <v>660</v>
      </c>
      <c r="AK40" s="932"/>
      <c r="AL40" s="932"/>
      <c r="AM40" s="774" t="s">
        <v>668</v>
      </c>
      <c r="AN40" s="932"/>
      <c r="AO40" s="932"/>
      <c r="AP40" s="774" t="s">
        <v>667</v>
      </c>
      <c r="AQ40" s="818"/>
      <c r="AR40" s="826"/>
      <c r="AS40" s="828">
        <f t="shared" si="2"/>
        <v>0</v>
      </c>
      <c r="AT40" s="829">
        <f t="shared" si="3"/>
        <v>0</v>
      </c>
      <c r="AU40" s="830">
        <f t="shared" si="4"/>
        <v>0</v>
      </c>
      <c r="AV40" s="831">
        <f t="shared" ref="AV40:AV71" si="9">+IF(AND(Z40&gt;=7,OR(I40="栄養士",I40="調理員")),1,0)</f>
        <v>0</v>
      </c>
      <c r="AW40" s="846" t="str">
        <f t="shared" si="6"/>
        <v/>
      </c>
      <c r="AY40" s="770"/>
      <c r="AZ40" s="764"/>
    </row>
    <row r="41" spans="1:52" ht="13.15" customHeight="1">
      <c r="A41" s="755">
        <v>34</v>
      </c>
      <c r="B41" s="992"/>
      <c r="C41" s="925"/>
      <c r="D41" s="926"/>
      <c r="E41" s="926"/>
      <c r="F41" s="926"/>
      <c r="G41" s="926"/>
      <c r="H41" s="927"/>
      <c r="I41" s="928"/>
      <c r="J41" s="926"/>
      <c r="K41" s="926"/>
      <c r="L41" s="926"/>
      <c r="M41" s="927"/>
      <c r="N41" s="919"/>
      <c r="O41" s="920"/>
      <c r="P41" s="777" t="s">
        <v>660</v>
      </c>
      <c r="Q41" s="920"/>
      <c r="R41" s="920"/>
      <c r="S41" s="776" t="s">
        <v>669</v>
      </c>
      <c r="T41" s="920"/>
      <c r="U41" s="920"/>
      <c r="V41" s="777" t="s">
        <v>660</v>
      </c>
      <c r="W41" s="920"/>
      <c r="X41" s="920"/>
      <c r="Y41" s="776" t="s">
        <v>669</v>
      </c>
      <c r="Z41" s="921">
        <f t="shared" si="7"/>
        <v>0</v>
      </c>
      <c r="AA41" s="922"/>
      <c r="AB41" s="775" t="s">
        <v>660</v>
      </c>
      <c r="AC41" s="922">
        <f t="shared" si="8"/>
        <v>0</v>
      </c>
      <c r="AD41" s="922"/>
      <c r="AE41" s="772" t="s">
        <v>659</v>
      </c>
      <c r="AF41" s="923"/>
      <c r="AG41" s="924"/>
      <c r="AH41" s="920"/>
      <c r="AI41" s="920"/>
      <c r="AJ41" s="774" t="s">
        <v>660</v>
      </c>
      <c r="AK41" s="932"/>
      <c r="AL41" s="932"/>
      <c r="AM41" s="774" t="s">
        <v>668</v>
      </c>
      <c r="AN41" s="932"/>
      <c r="AO41" s="932"/>
      <c r="AP41" s="774" t="s">
        <v>667</v>
      </c>
      <c r="AQ41" s="818"/>
      <c r="AR41" s="826"/>
      <c r="AS41" s="828">
        <f t="shared" si="2"/>
        <v>0</v>
      </c>
      <c r="AT41" s="829">
        <f t="shared" si="3"/>
        <v>0</v>
      </c>
      <c r="AU41" s="830">
        <f t="shared" si="4"/>
        <v>0</v>
      </c>
      <c r="AV41" s="831">
        <f t="shared" si="9"/>
        <v>0</v>
      </c>
      <c r="AW41" s="846" t="str">
        <f t="shared" si="6"/>
        <v/>
      </c>
      <c r="AY41" s="770"/>
      <c r="AZ41" s="764"/>
    </row>
    <row r="42" spans="1:52" ht="13.15" customHeight="1">
      <c r="A42" s="755">
        <v>35</v>
      </c>
      <c r="B42" s="992"/>
      <c r="C42" s="925"/>
      <c r="D42" s="926"/>
      <c r="E42" s="926"/>
      <c r="F42" s="926"/>
      <c r="G42" s="926"/>
      <c r="H42" s="927"/>
      <c r="I42" s="928"/>
      <c r="J42" s="926"/>
      <c r="K42" s="926"/>
      <c r="L42" s="926"/>
      <c r="M42" s="927"/>
      <c r="N42" s="919"/>
      <c r="O42" s="920"/>
      <c r="P42" s="777" t="s">
        <v>660</v>
      </c>
      <c r="Q42" s="920"/>
      <c r="R42" s="920"/>
      <c r="S42" s="776" t="s">
        <v>669</v>
      </c>
      <c r="T42" s="920"/>
      <c r="U42" s="920"/>
      <c r="V42" s="777" t="s">
        <v>660</v>
      </c>
      <c r="W42" s="920"/>
      <c r="X42" s="920"/>
      <c r="Y42" s="776" t="s">
        <v>669</v>
      </c>
      <c r="Z42" s="921">
        <f t="shared" si="7"/>
        <v>0</v>
      </c>
      <c r="AA42" s="922"/>
      <c r="AB42" s="775" t="s">
        <v>660</v>
      </c>
      <c r="AC42" s="922">
        <f t="shared" si="8"/>
        <v>0</v>
      </c>
      <c r="AD42" s="922"/>
      <c r="AE42" s="772" t="s">
        <v>659</v>
      </c>
      <c r="AF42" s="923"/>
      <c r="AG42" s="924"/>
      <c r="AH42" s="920"/>
      <c r="AI42" s="920"/>
      <c r="AJ42" s="774" t="s">
        <v>660</v>
      </c>
      <c r="AK42" s="932"/>
      <c r="AL42" s="932"/>
      <c r="AM42" s="774" t="s">
        <v>668</v>
      </c>
      <c r="AN42" s="932"/>
      <c r="AO42" s="932"/>
      <c r="AP42" s="774" t="s">
        <v>667</v>
      </c>
      <c r="AQ42" s="818"/>
      <c r="AR42" s="826"/>
      <c r="AS42" s="828">
        <f t="shared" si="2"/>
        <v>0</v>
      </c>
      <c r="AT42" s="829">
        <f t="shared" si="3"/>
        <v>0</v>
      </c>
      <c r="AU42" s="830">
        <f t="shared" si="4"/>
        <v>0</v>
      </c>
      <c r="AV42" s="831">
        <f t="shared" si="9"/>
        <v>0</v>
      </c>
      <c r="AW42" s="846" t="str">
        <f t="shared" si="6"/>
        <v/>
      </c>
      <c r="AY42" s="770"/>
      <c r="AZ42" s="764"/>
    </row>
    <row r="43" spans="1:52" ht="13.15" customHeight="1">
      <c r="A43" s="755">
        <v>36</v>
      </c>
      <c r="B43" s="992"/>
      <c r="C43" s="925"/>
      <c r="D43" s="926"/>
      <c r="E43" s="926"/>
      <c r="F43" s="926"/>
      <c r="G43" s="926"/>
      <c r="H43" s="927"/>
      <c r="I43" s="928"/>
      <c r="J43" s="926"/>
      <c r="K43" s="926"/>
      <c r="L43" s="926"/>
      <c r="M43" s="927"/>
      <c r="N43" s="919"/>
      <c r="O43" s="920"/>
      <c r="P43" s="777" t="s">
        <v>660</v>
      </c>
      <c r="Q43" s="920"/>
      <c r="R43" s="920"/>
      <c r="S43" s="776" t="s">
        <v>669</v>
      </c>
      <c r="T43" s="920"/>
      <c r="U43" s="920"/>
      <c r="V43" s="777" t="s">
        <v>660</v>
      </c>
      <c r="W43" s="920"/>
      <c r="X43" s="920"/>
      <c r="Y43" s="776" t="s">
        <v>669</v>
      </c>
      <c r="Z43" s="921">
        <f t="shared" si="7"/>
        <v>0</v>
      </c>
      <c r="AA43" s="922"/>
      <c r="AB43" s="775" t="s">
        <v>660</v>
      </c>
      <c r="AC43" s="922">
        <f t="shared" si="8"/>
        <v>0</v>
      </c>
      <c r="AD43" s="922"/>
      <c r="AE43" s="772" t="s">
        <v>659</v>
      </c>
      <c r="AF43" s="923"/>
      <c r="AG43" s="924"/>
      <c r="AH43" s="920"/>
      <c r="AI43" s="920"/>
      <c r="AJ43" s="774" t="s">
        <v>660</v>
      </c>
      <c r="AK43" s="932"/>
      <c r="AL43" s="932"/>
      <c r="AM43" s="774" t="s">
        <v>668</v>
      </c>
      <c r="AN43" s="932"/>
      <c r="AO43" s="932"/>
      <c r="AP43" s="774" t="s">
        <v>667</v>
      </c>
      <c r="AQ43" s="818"/>
      <c r="AR43" s="826"/>
      <c r="AS43" s="828">
        <f t="shared" si="2"/>
        <v>0</v>
      </c>
      <c r="AT43" s="829">
        <f t="shared" si="3"/>
        <v>0</v>
      </c>
      <c r="AU43" s="830">
        <f t="shared" si="4"/>
        <v>0</v>
      </c>
      <c r="AV43" s="831">
        <f t="shared" si="9"/>
        <v>0</v>
      </c>
      <c r="AW43" s="846" t="str">
        <f t="shared" si="6"/>
        <v/>
      </c>
      <c r="AY43" s="770"/>
      <c r="AZ43" s="764"/>
    </row>
    <row r="44" spans="1:52" ht="13.15" customHeight="1">
      <c r="A44" s="755">
        <v>37</v>
      </c>
      <c r="B44" s="992"/>
      <c r="C44" s="925"/>
      <c r="D44" s="926"/>
      <c r="E44" s="926"/>
      <c r="F44" s="926"/>
      <c r="G44" s="926"/>
      <c r="H44" s="927"/>
      <c r="I44" s="928"/>
      <c r="J44" s="926"/>
      <c r="K44" s="926"/>
      <c r="L44" s="926"/>
      <c r="M44" s="927"/>
      <c r="N44" s="919"/>
      <c r="O44" s="920"/>
      <c r="P44" s="777" t="s">
        <v>660</v>
      </c>
      <c r="Q44" s="920"/>
      <c r="R44" s="920"/>
      <c r="S44" s="776" t="s">
        <v>669</v>
      </c>
      <c r="T44" s="920"/>
      <c r="U44" s="920"/>
      <c r="V44" s="777" t="s">
        <v>660</v>
      </c>
      <c r="W44" s="920"/>
      <c r="X44" s="920"/>
      <c r="Y44" s="776" t="s">
        <v>669</v>
      </c>
      <c r="Z44" s="921">
        <f t="shared" si="7"/>
        <v>0</v>
      </c>
      <c r="AA44" s="922"/>
      <c r="AB44" s="775" t="s">
        <v>660</v>
      </c>
      <c r="AC44" s="922">
        <f t="shared" si="8"/>
        <v>0</v>
      </c>
      <c r="AD44" s="922"/>
      <c r="AE44" s="772" t="s">
        <v>659</v>
      </c>
      <c r="AF44" s="923"/>
      <c r="AG44" s="924"/>
      <c r="AH44" s="920"/>
      <c r="AI44" s="920"/>
      <c r="AJ44" s="774" t="s">
        <v>660</v>
      </c>
      <c r="AK44" s="932"/>
      <c r="AL44" s="932"/>
      <c r="AM44" s="774" t="s">
        <v>668</v>
      </c>
      <c r="AN44" s="932"/>
      <c r="AO44" s="932"/>
      <c r="AP44" s="774" t="s">
        <v>667</v>
      </c>
      <c r="AQ44" s="818"/>
      <c r="AR44" s="826"/>
      <c r="AS44" s="828">
        <f t="shared" si="2"/>
        <v>0</v>
      </c>
      <c r="AT44" s="829">
        <f t="shared" si="3"/>
        <v>0</v>
      </c>
      <c r="AU44" s="830">
        <f t="shared" si="4"/>
        <v>0</v>
      </c>
      <c r="AV44" s="831">
        <f t="shared" si="9"/>
        <v>0</v>
      </c>
      <c r="AW44" s="846" t="str">
        <f t="shared" si="6"/>
        <v/>
      </c>
      <c r="AY44" s="770"/>
      <c r="AZ44" s="764"/>
    </row>
    <row r="45" spans="1:52" ht="13.15" customHeight="1">
      <c r="A45" s="755">
        <v>38</v>
      </c>
      <c r="B45" s="992"/>
      <c r="C45" s="925"/>
      <c r="D45" s="926"/>
      <c r="E45" s="926"/>
      <c r="F45" s="926"/>
      <c r="G45" s="926"/>
      <c r="H45" s="927"/>
      <c r="I45" s="928"/>
      <c r="J45" s="926"/>
      <c r="K45" s="926"/>
      <c r="L45" s="926"/>
      <c r="M45" s="927"/>
      <c r="N45" s="919"/>
      <c r="O45" s="920"/>
      <c r="P45" s="777" t="s">
        <v>660</v>
      </c>
      <c r="Q45" s="920"/>
      <c r="R45" s="920"/>
      <c r="S45" s="776" t="s">
        <v>669</v>
      </c>
      <c r="T45" s="920"/>
      <c r="U45" s="920"/>
      <c r="V45" s="777" t="s">
        <v>660</v>
      </c>
      <c r="W45" s="920"/>
      <c r="X45" s="920"/>
      <c r="Y45" s="776" t="s">
        <v>669</v>
      </c>
      <c r="Z45" s="921">
        <f t="shared" si="7"/>
        <v>0</v>
      </c>
      <c r="AA45" s="922"/>
      <c r="AB45" s="775" t="s">
        <v>660</v>
      </c>
      <c r="AC45" s="922">
        <f t="shared" si="8"/>
        <v>0</v>
      </c>
      <c r="AD45" s="922"/>
      <c r="AE45" s="772" t="s">
        <v>659</v>
      </c>
      <c r="AF45" s="923"/>
      <c r="AG45" s="924"/>
      <c r="AH45" s="920"/>
      <c r="AI45" s="920"/>
      <c r="AJ45" s="774" t="s">
        <v>660</v>
      </c>
      <c r="AK45" s="932"/>
      <c r="AL45" s="932"/>
      <c r="AM45" s="774" t="s">
        <v>668</v>
      </c>
      <c r="AN45" s="932"/>
      <c r="AO45" s="932"/>
      <c r="AP45" s="774" t="s">
        <v>667</v>
      </c>
      <c r="AQ45" s="818"/>
      <c r="AR45" s="826"/>
      <c r="AS45" s="828">
        <f t="shared" si="2"/>
        <v>0</v>
      </c>
      <c r="AT45" s="829">
        <f t="shared" si="3"/>
        <v>0</v>
      </c>
      <c r="AU45" s="830">
        <f t="shared" si="4"/>
        <v>0</v>
      </c>
      <c r="AV45" s="831">
        <f t="shared" si="9"/>
        <v>0</v>
      </c>
      <c r="AW45" s="846" t="str">
        <f t="shared" si="6"/>
        <v/>
      </c>
      <c r="AY45" s="770"/>
      <c r="AZ45" s="764"/>
    </row>
    <row r="46" spans="1:52" ht="13.15" customHeight="1">
      <c r="A46" s="755">
        <v>39</v>
      </c>
      <c r="B46" s="992"/>
      <c r="C46" s="925"/>
      <c r="D46" s="926"/>
      <c r="E46" s="926"/>
      <c r="F46" s="926"/>
      <c r="G46" s="926"/>
      <c r="H46" s="927"/>
      <c r="I46" s="928"/>
      <c r="J46" s="926"/>
      <c r="K46" s="926"/>
      <c r="L46" s="926"/>
      <c r="M46" s="927"/>
      <c r="N46" s="919"/>
      <c r="O46" s="920"/>
      <c r="P46" s="777" t="s">
        <v>660</v>
      </c>
      <c r="Q46" s="920"/>
      <c r="R46" s="920"/>
      <c r="S46" s="776" t="s">
        <v>669</v>
      </c>
      <c r="T46" s="920"/>
      <c r="U46" s="920"/>
      <c r="V46" s="777" t="s">
        <v>660</v>
      </c>
      <c r="W46" s="920"/>
      <c r="X46" s="920"/>
      <c r="Y46" s="776" t="s">
        <v>669</v>
      </c>
      <c r="Z46" s="921">
        <f t="shared" si="7"/>
        <v>0</v>
      </c>
      <c r="AA46" s="922"/>
      <c r="AB46" s="775" t="s">
        <v>660</v>
      </c>
      <c r="AC46" s="922">
        <f t="shared" si="8"/>
        <v>0</v>
      </c>
      <c r="AD46" s="922"/>
      <c r="AE46" s="772" t="s">
        <v>659</v>
      </c>
      <c r="AF46" s="923"/>
      <c r="AG46" s="924"/>
      <c r="AH46" s="920"/>
      <c r="AI46" s="920"/>
      <c r="AJ46" s="774" t="s">
        <v>660</v>
      </c>
      <c r="AK46" s="932"/>
      <c r="AL46" s="932"/>
      <c r="AM46" s="774" t="s">
        <v>668</v>
      </c>
      <c r="AN46" s="932"/>
      <c r="AO46" s="932"/>
      <c r="AP46" s="774" t="s">
        <v>667</v>
      </c>
      <c r="AQ46" s="818"/>
      <c r="AR46" s="826"/>
      <c r="AS46" s="828">
        <f t="shared" si="2"/>
        <v>0</v>
      </c>
      <c r="AT46" s="829">
        <f t="shared" si="3"/>
        <v>0</v>
      </c>
      <c r="AU46" s="830">
        <f t="shared" si="4"/>
        <v>0</v>
      </c>
      <c r="AV46" s="831">
        <f t="shared" si="9"/>
        <v>0</v>
      </c>
      <c r="AW46" s="846" t="str">
        <f t="shared" si="6"/>
        <v/>
      </c>
      <c r="AY46" s="770"/>
      <c r="AZ46" s="764"/>
    </row>
    <row r="47" spans="1:52" ht="13.15" customHeight="1">
      <c r="A47" s="755">
        <v>40</v>
      </c>
      <c r="B47" s="992"/>
      <c r="C47" s="925"/>
      <c r="D47" s="926"/>
      <c r="E47" s="926"/>
      <c r="F47" s="926"/>
      <c r="G47" s="926"/>
      <c r="H47" s="927"/>
      <c r="I47" s="928"/>
      <c r="J47" s="926"/>
      <c r="K47" s="926"/>
      <c r="L47" s="926"/>
      <c r="M47" s="927"/>
      <c r="N47" s="919"/>
      <c r="O47" s="920"/>
      <c r="P47" s="777" t="s">
        <v>660</v>
      </c>
      <c r="Q47" s="920"/>
      <c r="R47" s="920"/>
      <c r="S47" s="776" t="s">
        <v>669</v>
      </c>
      <c r="T47" s="920"/>
      <c r="U47" s="920"/>
      <c r="V47" s="777" t="s">
        <v>660</v>
      </c>
      <c r="W47" s="920"/>
      <c r="X47" s="920"/>
      <c r="Y47" s="776" t="s">
        <v>669</v>
      </c>
      <c r="Z47" s="921">
        <f t="shared" si="7"/>
        <v>0</v>
      </c>
      <c r="AA47" s="922"/>
      <c r="AB47" s="775" t="s">
        <v>660</v>
      </c>
      <c r="AC47" s="922">
        <f t="shared" si="8"/>
        <v>0</v>
      </c>
      <c r="AD47" s="922"/>
      <c r="AE47" s="772" t="s">
        <v>659</v>
      </c>
      <c r="AF47" s="923"/>
      <c r="AG47" s="924"/>
      <c r="AH47" s="920"/>
      <c r="AI47" s="920"/>
      <c r="AJ47" s="774" t="s">
        <v>660</v>
      </c>
      <c r="AK47" s="932"/>
      <c r="AL47" s="932"/>
      <c r="AM47" s="774" t="s">
        <v>668</v>
      </c>
      <c r="AN47" s="932"/>
      <c r="AO47" s="932"/>
      <c r="AP47" s="774" t="s">
        <v>667</v>
      </c>
      <c r="AQ47" s="818"/>
      <c r="AR47" s="826"/>
      <c r="AS47" s="828">
        <f t="shared" si="2"/>
        <v>0</v>
      </c>
      <c r="AT47" s="829">
        <f t="shared" si="3"/>
        <v>0</v>
      </c>
      <c r="AU47" s="830">
        <f t="shared" si="4"/>
        <v>0</v>
      </c>
      <c r="AV47" s="831">
        <f t="shared" si="9"/>
        <v>0</v>
      </c>
      <c r="AW47" s="846" t="str">
        <f t="shared" si="6"/>
        <v/>
      </c>
      <c r="AY47" s="770"/>
      <c r="AZ47" s="764"/>
    </row>
    <row r="48" spans="1:52" ht="13.15" customHeight="1">
      <c r="A48" s="755">
        <v>41</v>
      </c>
      <c r="B48" s="992"/>
      <c r="C48" s="925"/>
      <c r="D48" s="926"/>
      <c r="E48" s="926"/>
      <c r="F48" s="926"/>
      <c r="G48" s="926"/>
      <c r="H48" s="927"/>
      <c r="I48" s="928"/>
      <c r="J48" s="926"/>
      <c r="K48" s="926"/>
      <c r="L48" s="926"/>
      <c r="M48" s="927"/>
      <c r="N48" s="919"/>
      <c r="O48" s="920"/>
      <c r="P48" s="777" t="s">
        <v>660</v>
      </c>
      <c r="Q48" s="920"/>
      <c r="R48" s="920"/>
      <c r="S48" s="776" t="s">
        <v>669</v>
      </c>
      <c r="T48" s="920"/>
      <c r="U48" s="920"/>
      <c r="V48" s="777" t="s">
        <v>660</v>
      </c>
      <c r="W48" s="920"/>
      <c r="X48" s="920"/>
      <c r="Y48" s="776" t="s">
        <v>669</v>
      </c>
      <c r="Z48" s="921">
        <f t="shared" si="7"/>
        <v>0</v>
      </c>
      <c r="AA48" s="922"/>
      <c r="AB48" s="775" t="s">
        <v>660</v>
      </c>
      <c r="AC48" s="922">
        <f t="shared" si="8"/>
        <v>0</v>
      </c>
      <c r="AD48" s="922"/>
      <c r="AE48" s="772" t="s">
        <v>659</v>
      </c>
      <c r="AF48" s="923"/>
      <c r="AG48" s="924"/>
      <c r="AH48" s="920"/>
      <c r="AI48" s="920"/>
      <c r="AJ48" s="774" t="s">
        <v>660</v>
      </c>
      <c r="AK48" s="932"/>
      <c r="AL48" s="932"/>
      <c r="AM48" s="774" t="s">
        <v>668</v>
      </c>
      <c r="AN48" s="932"/>
      <c r="AO48" s="932"/>
      <c r="AP48" s="774" t="s">
        <v>667</v>
      </c>
      <c r="AQ48" s="818"/>
      <c r="AR48" s="826"/>
      <c r="AS48" s="828">
        <f t="shared" si="2"/>
        <v>0</v>
      </c>
      <c r="AT48" s="829">
        <f t="shared" si="3"/>
        <v>0</v>
      </c>
      <c r="AU48" s="830">
        <f t="shared" si="4"/>
        <v>0</v>
      </c>
      <c r="AV48" s="831">
        <f t="shared" si="9"/>
        <v>0</v>
      </c>
      <c r="AW48" s="846" t="str">
        <f t="shared" si="6"/>
        <v/>
      </c>
      <c r="AY48" s="770"/>
      <c r="AZ48" s="764"/>
    </row>
    <row r="49" spans="1:52" ht="13.15" customHeight="1">
      <c r="A49" s="755">
        <v>42</v>
      </c>
      <c r="B49" s="992"/>
      <c r="C49" s="925"/>
      <c r="D49" s="926"/>
      <c r="E49" s="926"/>
      <c r="F49" s="926"/>
      <c r="G49" s="926"/>
      <c r="H49" s="927"/>
      <c r="I49" s="928"/>
      <c r="J49" s="926"/>
      <c r="K49" s="926"/>
      <c r="L49" s="926"/>
      <c r="M49" s="927"/>
      <c r="N49" s="919"/>
      <c r="O49" s="920"/>
      <c r="P49" s="777" t="s">
        <v>660</v>
      </c>
      <c r="Q49" s="920"/>
      <c r="R49" s="920"/>
      <c r="S49" s="776" t="s">
        <v>669</v>
      </c>
      <c r="T49" s="920"/>
      <c r="U49" s="920"/>
      <c r="V49" s="777" t="s">
        <v>660</v>
      </c>
      <c r="W49" s="920"/>
      <c r="X49" s="920"/>
      <c r="Y49" s="776" t="s">
        <v>669</v>
      </c>
      <c r="Z49" s="921">
        <f t="shared" si="7"/>
        <v>0</v>
      </c>
      <c r="AA49" s="922"/>
      <c r="AB49" s="775" t="s">
        <v>660</v>
      </c>
      <c r="AC49" s="922">
        <f t="shared" si="8"/>
        <v>0</v>
      </c>
      <c r="AD49" s="922"/>
      <c r="AE49" s="772" t="s">
        <v>659</v>
      </c>
      <c r="AF49" s="923"/>
      <c r="AG49" s="924"/>
      <c r="AH49" s="920"/>
      <c r="AI49" s="920"/>
      <c r="AJ49" s="774" t="s">
        <v>660</v>
      </c>
      <c r="AK49" s="932"/>
      <c r="AL49" s="932"/>
      <c r="AM49" s="774" t="s">
        <v>668</v>
      </c>
      <c r="AN49" s="932"/>
      <c r="AO49" s="932"/>
      <c r="AP49" s="774" t="s">
        <v>667</v>
      </c>
      <c r="AQ49" s="818"/>
      <c r="AR49" s="826"/>
      <c r="AS49" s="828">
        <f t="shared" si="2"/>
        <v>0</v>
      </c>
      <c r="AT49" s="829">
        <f t="shared" si="3"/>
        <v>0</v>
      </c>
      <c r="AU49" s="830">
        <f t="shared" si="4"/>
        <v>0</v>
      </c>
      <c r="AV49" s="831">
        <f t="shared" si="9"/>
        <v>0</v>
      </c>
      <c r="AW49" s="846" t="str">
        <f t="shared" si="6"/>
        <v/>
      </c>
      <c r="AY49" s="770"/>
      <c r="AZ49" s="764"/>
    </row>
    <row r="50" spans="1:52" ht="13.15" customHeight="1">
      <c r="A50" s="755">
        <v>43</v>
      </c>
      <c r="B50" s="992"/>
      <c r="C50" s="925"/>
      <c r="D50" s="926"/>
      <c r="E50" s="926"/>
      <c r="F50" s="926"/>
      <c r="G50" s="926"/>
      <c r="H50" s="927"/>
      <c r="I50" s="928"/>
      <c r="J50" s="926"/>
      <c r="K50" s="926"/>
      <c r="L50" s="926"/>
      <c r="M50" s="927"/>
      <c r="N50" s="919"/>
      <c r="O50" s="920"/>
      <c r="P50" s="777" t="s">
        <v>660</v>
      </c>
      <c r="Q50" s="920"/>
      <c r="R50" s="920"/>
      <c r="S50" s="776" t="s">
        <v>669</v>
      </c>
      <c r="T50" s="920"/>
      <c r="U50" s="920"/>
      <c r="V50" s="777" t="s">
        <v>660</v>
      </c>
      <c r="W50" s="920"/>
      <c r="X50" s="920"/>
      <c r="Y50" s="776" t="s">
        <v>669</v>
      </c>
      <c r="Z50" s="921">
        <f t="shared" si="7"/>
        <v>0</v>
      </c>
      <c r="AA50" s="922"/>
      <c r="AB50" s="775" t="s">
        <v>660</v>
      </c>
      <c r="AC50" s="922">
        <f t="shared" si="8"/>
        <v>0</v>
      </c>
      <c r="AD50" s="922"/>
      <c r="AE50" s="772" t="s">
        <v>659</v>
      </c>
      <c r="AF50" s="923"/>
      <c r="AG50" s="924"/>
      <c r="AH50" s="920"/>
      <c r="AI50" s="920"/>
      <c r="AJ50" s="774" t="s">
        <v>660</v>
      </c>
      <c r="AK50" s="932"/>
      <c r="AL50" s="932"/>
      <c r="AM50" s="774" t="s">
        <v>668</v>
      </c>
      <c r="AN50" s="932"/>
      <c r="AO50" s="932"/>
      <c r="AP50" s="774" t="s">
        <v>667</v>
      </c>
      <c r="AQ50" s="818"/>
      <c r="AR50" s="826"/>
      <c r="AS50" s="828">
        <f t="shared" si="2"/>
        <v>0</v>
      </c>
      <c r="AT50" s="829">
        <f t="shared" si="3"/>
        <v>0</v>
      </c>
      <c r="AU50" s="830">
        <f t="shared" si="4"/>
        <v>0</v>
      </c>
      <c r="AV50" s="831">
        <f t="shared" si="9"/>
        <v>0</v>
      </c>
      <c r="AW50" s="846" t="str">
        <f t="shared" si="6"/>
        <v/>
      </c>
      <c r="AY50" s="770"/>
      <c r="AZ50" s="764"/>
    </row>
    <row r="51" spans="1:52" ht="13.15" customHeight="1">
      <c r="A51" s="755">
        <v>44</v>
      </c>
      <c r="B51" s="992"/>
      <c r="C51" s="925"/>
      <c r="D51" s="926"/>
      <c r="E51" s="926"/>
      <c r="F51" s="926"/>
      <c r="G51" s="926"/>
      <c r="H51" s="927"/>
      <c r="I51" s="928"/>
      <c r="J51" s="926"/>
      <c r="K51" s="926"/>
      <c r="L51" s="926"/>
      <c r="M51" s="927"/>
      <c r="N51" s="919"/>
      <c r="O51" s="920"/>
      <c r="P51" s="777" t="s">
        <v>660</v>
      </c>
      <c r="Q51" s="920"/>
      <c r="R51" s="920"/>
      <c r="S51" s="776" t="s">
        <v>669</v>
      </c>
      <c r="T51" s="920"/>
      <c r="U51" s="920"/>
      <c r="V51" s="777" t="s">
        <v>660</v>
      </c>
      <c r="W51" s="920"/>
      <c r="X51" s="920"/>
      <c r="Y51" s="776" t="s">
        <v>669</v>
      </c>
      <c r="Z51" s="921">
        <f t="shared" si="7"/>
        <v>0</v>
      </c>
      <c r="AA51" s="922"/>
      <c r="AB51" s="775" t="s">
        <v>660</v>
      </c>
      <c r="AC51" s="922">
        <f t="shared" si="8"/>
        <v>0</v>
      </c>
      <c r="AD51" s="922"/>
      <c r="AE51" s="772" t="s">
        <v>659</v>
      </c>
      <c r="AF51" s="923"/>
      <c r="AG51" s="924"/>
      <c r="AH51" s="920"/>
      <c r="AI51" s="920"/>
      <c r="AJ51" s="774" t="s">
        <v>660</v>
      </c>
      <c r="AK51" s="932"/>
      <c r="AL51" s="932"/>
      <c r="AM51" s="774" t="s">
        <v>668</v>
      </c>
      <c r="AN51" s="932"/>
      <c r="AO51" s="932"/>
      <c r="AP51" s="774" t="s">
        <v>667</v>
      </c>
      <c r="AQ51" s="818"/>
      <c r="AR51" s="826"/>
      <c r="AS51" s="828">
        <f t="shared" si="2"/>
        <v>0</v>
      </c>
      <c r="AT51" s="829">
        <f t="shared" si="3"/>
        <v>0</v>
      </c>
      <c r="AU51" s="830">
        <f t="shared" si="4"/>
        <v>0</v>
      </c>
      <c r="AV51" s="831">
        <f t="shared" si="9"/>
        <v>0</v>
      </c>
      <c r="AW51" s="846" t="str">
        <f t="shared" si="6"/>
        <v/>
      </c>
      <c r="AY51" s="770"/>
      <c r="AZ51" s="764"/>
    </row>
    <row r="52" spans="1:52" ht="13.15" customHeight="1">
      <c r="A52" s="755">
        <v>45</v>
      </c>
      <c r="B52" s="992"/>
      <c r="C52" s="925"/>
      <c r="D52" s="926"/>
      <c r="E52" s="926"/>
      <c r="F52" s="926"/>
      <c r="G52" s="926"/>
      <c r="H52" s="927"/>
      <c r="I52" s="928"/>
      <c r="J52" s="926"/>
      <c r="K52" s="926"/>
      <c r="L52" s="926"/>
      <c r="M52" s="927"/>
      <c r="N52" s="919"/>
      <c r="O52" s="920"/>
      <c r="P52" s="777" t="s">
        <v>660</v>
      </c>
      <c r="Q52" s="920"/>
      <c r="R52" s="920"/>
      <c r="S52" s="776" t="s">
        <v>669</v>
      </c>
      <c r="T52" s="920"/>
      <c r="U52" s="920"/>
      <c r="V52" s="777" t="s">
        <v>660</v>
      </c>
      <c r="W52" s="920"/>
      <c r="X52" s="920"/>
      <c r="Y52" s="776" t="s">
        <v>669</v>
      </c>
      <c r="Z52" s="921">
        <f t="shared" si="7"/>
        <v>0</v>
      </c>
      <c r="AA52" s="922"/>
      <c r="AB52" s="775" t="s">
        <v>660</v>
      </c>
      <c r="AC52" s="922">
        <f t="shared" si="8"/>
        <v>0</v>
      </c>
      <c r="AD52" s="922"/>
      <c r="AE52" s="772" t="s">
        <v>659</v>
      </c>
      <c r="AF52" s="923"/>
      <c r="AG52" s="924"/>
      <c r="AH52" s="920"/>
      <c r="AI52" s="920"/>
      <c r="AJ52" s="774" t="s">
        <v>660</v>
      </c>
      <c r="AK52" s="932"/>
      <c r="AL52" s="932"/>
      <c r="AM52" s="774" t="s">
        <v>668</v>
      </c>
      <c r="AN52" s="932"/>
      <c r="AO52" s="932"/>
      <c r="AP52" s="774" t="s">
        <v>667</v>
      </c>
      <c r="AQ52" s="818"/>
      <c r="AR52" s="826"/>
      <c r="AS52" s="828">
        <f t="shared" si="2"/>
        <v>0</v>
      </c>
      <c r="AT52" s="829">
        <f t="shared" si="3"/>
        <v>0</v>
      </c>
      <c r="AU52" s="830">
        <f t="shared" si="4"/>
        <v>0</v>
      </c>
      <c r="AV52" s="831">
        <f t="shared" si="9"/>
        <v>0</v>
      </c>
      <c r="AW52" s="846" t="str">
        <f t="shared" si="6"/>
        <v/>
      </c>
      <c r="AY52" s="770"/>
      <c r="AZ52" s="764"/>
    </row>
    <row r="53" spans="1:52" ht="13.15" customHeight="1">
      <c r="A53" s="755">
        <v>46</v>
      </c>
      <c r="B53" s="992"/>
      <c r="C53" s="925"/>
      <c r="D53" s="926"/>
      <c r="E53" s="926"/>
      <c r="F53" s="926"/>
      <c r="G53" s="926"/>
      <c r="H53" s="927"/>
      <c r="I53" s="928"/>
      <c r="J53" s="926"/>
      <c r="K53" s="926"/>
      <c r="L53" s="926"/>
      <c r="M53" s="927"/>
      <c r="N53" s="919"/>
      <c r="O53" s="920"/>
      <c r="P53" s="777" t="s">
        <v>660</v>
      </c>
      <c r="Q53" s="920"/>
      <c r="R53" s="920"/>
      <c r="S53" s="776" t="s">
        <v>669</v>
      </c>
      <c r="T53" s="920"/>
      <c r="U53" s="920"/>
      <c r="V53" s="777" t="s">
        <v>660</v>
      </c>
      <c r="W53" s="920"/>
      <c r="X53" s="920"/>
      <c r="Y53" s="776" t="s">
        <v>669</v>
      </c>
      <c r="Z53" s="921">
        <f t="shared" si="7"/>
        <v>0</v>
      </c>
      <c r="AA53" s="922"/>
      <c r="AB53" s="775" t="s">
        <v>660</v>
      </c>
      <c r="AC53" s="922">
        <f t="shared" si="8"/>
        <v>0</v>
      </c>
      <c r="AD53" s="922"/>
      <c r="AE53" s="772" t="s">
        <v>659</v>
      </c>
      <c r="AF53" s="923"/>
      <c r="AG53" s="924"/>
      <c r="AH53" s="920"/>
      <c r="AI53" s="920"/>
      <c r="AJ53" s="774" t="s">
        <v>660</v>
      </c>
      <c r="AK53" s="932"/>
      <c r="AL53" s="932"/>
      <c r="AM53" s="774" t="s">
        <v>668</v>
      </c>
      <c r="AN53" s="932"/>
      <c r="AO53" s="932"/>
      <c r="AP53" s="774" t="s">
        <v>667</v>
      </c>
      <c r="AQ53" s="818"/>
      <c r="AR53" s="826"/>
      <c r="AS53" s="828">
        <f t="shared" si="2"/>
        <v>0</v>
      </c>
      <c r="AT53" s="829">
        <f t="shared" si="3"/>
        <v>0</v>
      </c>
      <c r="AU53" s="830">
        <f t="shared" si="4"/>
        <v>0</v>
      </c>
      <c r="AV53" s="831">
        <f t="shared" si="9"/>
        <v>0</v>
      </c>
      <c r="AW53" s="846" t="str">
        <f t="shared" si="6"/>
        <v/>
      </c>
      <c r="AY53" s="770"/>
      <c r="AZ53" s="764"/>
    </row>
    <row r="54" spans="1:52" ht="13.15" customHeight="1">
      <c r="A54" s="755">
        <v>47</v>
      </c>
      <c r="B54" s="992"/>
      <c r="C54" s="925"/>
      <c r="D54" s="926"/>
      <c r="E54" s="926"/>
      <c r="F54" s="926"/>
      <c r="G54" s="926"/>
      <c r="H54" s="927"/>
      <c r="I54" s="928"/>
      <c r="J54" s="926"/>
      <c r="K54" s="926"/>
      <c r="L54" s="926"/>
      <c r="M54" s="927"/>
      <c r="N54" s="919"/>
      <c r="O54" s="920"/>
      <c r="P54" s="777" t="s">
        <v>660</v>
      </c>
      <c r="Q54" s="920"/>
      <c r="R54" s="920"/>
      <c r="S54" s="776" t="s">
        <v>669</v>
      </c>
      <c r="T54" s="920"/>
      <c r="U54" s="920"/>
      <c r="V54" s="777" t="s">
        <v>660</v>
      </c>
      <c r="W54" s="920"/>
      <c r="X54" s="920"/>
      <c r="Y54" s="776" t="s">
        <v>669</v>
      </c>
      <c r="Z54" s="921">
        <f t="shared" si="7"/>
        <v>0</v>
      </c>
      <c r="AA54" s="922"/>
      <c r="AB54" s="775" t="s">
        <v>660</v>
      </c>
      <c r="AC54" s="922">
        <f t="shared" si="8"/>
        <v>0</v>
      </c>
      <c r="AD54" s="922"/>
      <c r="AE54" s="772" t="s">
        <v>659</v>
      </c>
      <c r="AF54" s="923"/>
      <c r="AG54" s="924"/>
      <c r="AH54" s="920"/>
      <c r="AI54" s="920"/>
      <c r="AJ54" s="774" t="s">
        <v>660</v>
      </c>
      <c r="AK54" s="932"/>
      <c r="AL54" s="932"/>
      <c r="AM54" s="774" t="s">
        <v>668</v>
      </c>
      <c r="AN54" s="932"/>
      <c r="AO54" s="932"/>
      <c r="AP54" s="774" t="s">
        <v>667</v>
      </c>
      <c r="AQ54" s="818"/>
      <c r="AR54" s="826"/>
      <c r="AS54" s="828">
        <f t="shared" si="2"/>
        <v>0</v>
      </c>
      <c r="AT54" s="829">
        <f t="shared" si="3"/>
        <v>0</v>
      </c>
      <c r="AU54" s="830">
        <f t="shared" si="4"/>
        <v>0</v>
      </c>
      <c r="AV54" s="831">
        <f t="shared" si="9"/>
        <v>0</v>
      </c>
      <c r="AW54" s="846" t="str">
        <f t="shared" si="6"/>
        <v/>
      </c>
      <c r="AY54" s="770"/>
      <c r="AZ54" s="764"/>
    </row>
    <row r="55" spans="1:52" ht="13.15" customHeight="1">
      <c r="A55" s="755">
        <v>48</v>
      </c>
      <c r="B55" s="992"/>
      <c r="C55" s="925"/>
      <c r="D55" s="926"/>
      <c r="E55" s="926"/>
      <c r="F55" s="926"/>
      <c r="G55" s="926"/>
      <c r="H55" s="927"/>
      <c r="I55" s="928"/>
      <c r="J55" s="926"/>
      <c r="K55" s="926"/>
      <c r="L55" s="926"/>
      <c r="M55" s="927"/>
      <c r="N55" s="919"/>
      <c r="O55" s="920"/>
      <c r="P55" s="777" t="s">
        <v>660</v>
      </c>
      <c r="Q55" s="920"/>
      <c r="R55" s="920"/>
      <c r="S55" s="776" t="s">
        <v>669</v>
      </c>
      <c r="T55" s="920"/>
      <c r="U55" s="920"/>
      <c r="V55" s="777" t="s">
        <v>660</v>
      </c>
      <c r="W55" s="920"/>
      <c r="X55" s="920"/>
      <c r="Y55" s="776" t="s">
        <v>669</v>
      </c>
      <c r="Z55" s="921">
        <f t="shared" si="7"/>
        <v>0</v>
      </c>
      <c r="AA55" s="922"/>
      <c r="AB55" s="775" t="s">
        <v>660</v>
      </c>
      <c r="AC55" s="922">
        <f t="shared" si="8"/>
        <v>0</v>
      </c>
      <c r="AD55" s="922"/>
      <c r="AE55" s="772" t="s">
        <v>659</v>
      </c>
      <c r="AF55" s="923"/>
      <c r="AG55" s="924"/>
      <c r="AH55" s="920"/>
      <c r="AI55" s="920"/>
      <c r="AJ55" s="774" t="s">
        <v>660</v>
      </c>
      <c r="AK55" s="932"/>
      <c r="AL55" s="932"/>
      <c r="AM55" s="774" t="s">
        <v>668</v>
      </c>
      <c r="AN55" s="932"/>
      <c r="AO55" s="932"/>
      <c r="AP55" s="774" t="s">
        <v>667</v>
      </c>
      <c r="AQ55" s="818"/>
      <c r="AR55" s="826"/>
      <c r="AS55" s="828">
        <f t="shared" si="2"/>
        <v>0</v>
      </c>
      <c r="AT55" s="829">
        <f t="shared" si="3"/>
        <v>0</v>
      </c>
      <c r="AU55" s="830">
        <f t="shared" si="4"/>
        <v>0</v>
      </c>
      <c r="AV55" s="831">
        <f t="shared" si="9"/>
        <v>0</v>
      </c>
      <c r="AW55" s="846" t="str">
        <f t="shared" si="6"/>
        <v/>
      </c>
      <c r="AY55" s="770"/>
      <c r="AZ55" s="764"/>
    </row>
    <row r="56" spans="1:52" ht="13.15" customHeight="1">
      <c r="A56" s="755">
        <v>49</v>
      </c>
      <c r="B56" s="992"/>
      <c r="C56" s="925"/>
      <c r="D56" s="926"/>
      <c r="E56" s="926"/>
      <c r="F56" s="926"/>
      <c r="G56" s="926"/>
      <c r="H56" s="927"/>
      <c r="I56" s="928"/>
      <c r="J56" s="926"/>
      <c r="K56" s="926"/>
      <c r="L56" s="926"/>
      <c r="M56" s="927"/>
      <c r="N56" s="919"/>
      <c r="O56" s="920"/>
      <c r="P56" s="777" t="s">
        <v>660</v>
      </c>
      <c r="Q56" s="920"/>
      <c r="R56" s="920"/>
      <c r="S56" s="776" t="s">
        <v>669</v>
      </c>
      <c r="T56" s="920"/>
      <c r="U56" s="920"/>
      <c r="V56" s="777" t="s">
        <v>660</v>
      </c>
      <c r="W56" s="920"/>
      <c r="X56" s="920"/>
      <c r="Y56" s="776" t="s">
        <v>669</v>
      </c>
      <c r="Z56" s="921">
        <f t="shared" si="7"/>
        <v>0</v>
      </c>
      <c r="AA56" s="922"/>
      <c r="AB56" s="775" t="s">
        <v>660</v>
      </c>
      <c r="AC56" s="922">
        <f t="shared" si="8"/>
        <v>0</v>
      </c>
      <c r="AD56" s="922"/>
      <c r="AE56" s="772" t="s">
        <v>659</v>
      </c>
      <c r="AF56" s="923"/>
      <c r="AG56" s="924"/>
      <c r="AH56" s="920"/>
      <c r="AI56" s="920"/>
      <c r="AJ56" s="774" t="s">
        <v>660</v>
      </c>
      <c r="AK56" s="932"/>
      <c r="AL56" s="932"/>
      <c r="AM56" s="774" t="s">
        <v>668</v>
      </c>
      <c r="AN56" s="932"/>
      <c r="AO56" s="932"/>
      <c r="AP56" s="774" t="s">
        <v>667</v>
      </c>
      <c r="AQ56" s="818"/>
      <c r="AR56" s="826"/>
      <c r="AS56" s="828">
        <f t="shared" si="2"/>
        <v>0</v>
      </c>
      <c r="AT56" s="829">
        <f t="shared" si="3"/>
        <v>0</v>
      </c>
      <c r="AU56" s="830">
        <f t="shared" si="4"/>
        <v>0</v>
      </c>
      <c r="AV56" s="831">
        <f t="shared" si="9"/>
        <v>0</v>
      </c>
      <c r="AW56" s="846" t="str">
        <f t="shared" si="6"/>
        <v/>
      </c>
      <c r="AY56" s="770"/>
      <c r="AZ56" s="764"/>
    </row>
    <row r="57" spans="1:52" ht="13.15" customHeight="1">
      <c r="A57" s="755">
        <v>50</v>
      </c>
      <c r="B57" s="992"/>
      <c r="C57" s="925"/>
      <c r="D57" s="926"/>
      <c r="E57" s="926"/>
      <c r="F57" s="926"/>
      <c r="G57" s="926"/>
      <c r="H57" s="927"/>
      <c r="I57" s="928"/>
      <c r="J57" s="926"/>
      <c r="K57" s="926"/>
      <c r="L57" s="926"/>
      <c r="M57" s="927"/>
      <c r="N57" s="919"/>
      <c r="O57" s="920"/>
      <c r="P57" s="777" t="s">
        <v>660</v>
      </c>
      <c r="Q57" s="920"/>
      <c r="R57" s="920"/>
      <c r="S57" s="776" t="s">
        <v>669</v>
      </c>
      <c r="T57" s="920"/>
      <c r="U57" s="920"/>
      <c r="V57" s="777" t="s">
        <v>660</v>
      </c>
      <c r="W57" s="920"/>
      <c r="X57" s="920"/>
      <c r="Y57" s="776" t="s">
        <v>669</v>
      </c>
      <c r="Z57" s="921">
        <f t="shared" si="7"/>
        <v>0</v>
      </c>
      <c r="AA57" s="922"/>
      <c r="AB57" s="775" t="s">
        <v>660</v>
      </c>
      <c r="AC57" s="922">
        <f t="shared" si="8"/>
        <v>0</v>
      </c>
      <c r="AD57" s="922"/>
      <c r="AE57" s="772" t="s">
        <v>659</v>
      </c>
      <c r="AF57" s="923"/>
      <c r="AG57" s="924"/>
      <c r="AH57" s="920"/>
      <c r="AI57" s="920"/>
      <c r="AJ57" s="774" t="s">
        <v>660</v>
      </c>
      <c r="AK57" s="932"/>
      <c r="AL57" s="932"/>
      <c r="AM57" s="774" t="s">
        <v>668</v>
      </c>
      <c r="AN57" s="932"/>
      <c r="AO57" s="932"/>
      <c r="AP57" s="774" t="s">
        <v>667</v>
      </c>
      <c r="AQ57" s="818"/>
      <c r="AR57" s="826"/>
      <c r="AS57" s="828">
        <f t="shared" si="2"/>
        <v>0</v>
      </c>
      <c r="AT57" s="829">
        <f t="shared" si="3"/>
        <v>0</v>
      </c>
      <c r="AU57" s="830">
        <f t="shared" si="4"/>
        <v>0</v>
      </c>
      <c r="AV57" s="831">
        <f t="shared" si="9"/>
        <v>0</v>
      </c>
      <c r="AW57" s="846" t="str">
        <f t="shared" si="6"/>
        <v/>
      </c>
      <c r="AY57" s="770"/>
      <c r="AZ57" s="764"/>
    </row>
    <row r="58" spans="1:52" ht="13.15" customHeight="1">
      <c r="A58" s="755">
        <v>51</v>
      </c>
      <c r="B58" s="992"/>
      <c r="C58" s="925"/>
      <c r="D58" s="926"/>
      <c r="E58" s="926"/>
      <c r="F58" s="926"/>
      <c r="G58" s="926"/>
      <c r="H58" s="927"/>
      <c r="I58" s="928"/>
      <c r="J58" s="926"/>
      <c r="K58" s="926"/>
      <c r="L58" s="926"/>
      <c r="M58" s="927"/>
      <c r="N58" s="919"/>
      <c r="O58" s="920"/>
      <c r="P58" s="777" t="s">
        <v>660</v>
      </c>
      <c r="Q58" s="920"/>
      <c r="R58" s="920"/>
      <c r="S58" s="776" t="s">
        <v>669</v>
      </c>
      <c r="T58" s="920"/>
      <c r="U58" s="920"/>
      <c r="V58" s="777" t="s">
        <v>660</v>
      </c>
      <c r="W58" s="920"/>
      <c r="X58" s="920"/>
      <c r="Y58" s="776" t="s">
        <v>669</v>
      </c>
      <c r="Z58" s="921">
        <f t="shared" si="7"/>
        <v>0</v>
      </c>
      <c r="AA58" s="922"/>
      <c r="AB58" s="775" t="s">
        <v>660</v>
      </c>
      <c r="AC58" s="922">
        <f t="shared" si="8"/>
        <v>0</v>
      </c>
      <c r="AD58" s="922"/>
      <c r="AE58" s="772" t="s">
        <v>659</v>
      </c>
      <c r="AF58" s="923"/>
      <c r="AG58" s="924"/>
      <c r="AH58" s="920"/>
      <c r="AI58" s="920"/>
      <c r="AJ58" s="774" t="s">
        <v>660</v>
      </c>
      <c r="AK58" s="932"/>
      <c r="AL58" s="932"/>
      <c r="AM58" s="774" t="s">
        <v>668</v>
      </c>
      <c r="AN58" s="932"/>
      <c r="AO58" s="932"/>
      <c r="AP58" s="774" t="s">
        <v>667</v>
      </c>
      <c r="AQ58" s="818"/>
      <c r="AR58" s="826"/>
      <c r="AS58" s="828">
        <f t="shared" si="2"/>
        <v>0</v>
      </c>
      <c r="AT58" s="829">
        <f t="shared" si="3"/>
        <v>0</v>
      </c>
      <c r="AU58" s="830">
        <f t="shared" si="4"/>
        <v>0</v>
      </c>
      <c r="AV58" s="831">
        <f t="shared" si="9"/>
        <v>0</v>
      </c>
      <c r="AW58" s="846" t="str">
        <f t="shared" si="6"/>
        <v/>
      </c>
      <c r="AY58" s="770"/>
      <c r="AZ58" s="764"/>
    </row>
    <row r="59" spans="1:52" ht="13.15" customHeight="1">
      <c r="A59" s="755">
        <v>52</v>
      </c>
      <c r="B59" s="992"/>
      <c r="C59" s="925"/>
      <c r="D59" s="926"/>
      <c r="E59" s="926"/>
      <c r="F59" s="926"/>
      <c r="G59" s="926"/>
      <c r="H59" s="927"/>
      <c r="I59" s="928"/>
      <c r="J59" s="926"/>
      <c r="K59" s="926"/>
      <c r="L59" s="926"/>
      <c r="M59" s="927"/>
      <c r="N59" s="919"/>
      <c r="O59" s="920"/>
      <c r="P59" s="777" t="s">
        <v>660</v>
      </c>
      <c r="Q59" s="920"/>
      <c r="R59" s="920"/>
      <c r="S59" s="776" t="s">
        <v>669</v>
      </c>
      <c r="T59" s="920"/>
      <c r="U59" s="920"/>
      <c r="V59" s="777" t="s">
        <v>660</v>
      </c>
      <c r="W59" s="920"/>
      <c r="X59" s="920"/>
      <c r="Y59" s="776" t="s">
        <v>669</v>
      </c>
      <c r="Z59" s="921">
        <f t="shared" si="7"/>
        <v>0</v>
      </c>
      <c r="AA59" s="922"/>
      <c r="AB59" s="775" t="s">
        <v>660</v>
      </c>
      <c r="AC59" s="922">
        <f t="shared" si="8"/>
        <v>0</v>
      </c>
      <c r="AD59" s="922"/>
      <c r="AE59" s="772" t="s">
        <v>659</v>
      </c>
      <c r="AF59" s="923"/>
      <c r="AG59" s="924"/>
      <c r="AH59" s="920"/>
      <c r="AI59" s="920"/>
      <c r="AJ59" s="774" t="s">
        <v>660</v>
      </c>
      <c r="AK59" s="932"/>
      <c r="AL59" s="932"/>
      <c r="AM59" s="774" t="s">
        <v>668</v>
      </c>
      <c r="AN59" s="932"/>
      <c r="AO59" s="932"/>
      <c r="AP59" s="774" t="s">
        <v>667</v>
      </c>
      <c r="AQ59" s="818"/>
      <c r="AR59" s="826"/>
      <c r="AS59" s="828">
        <f t="shared" si="2"/>
        <v>0</v>
      </c>
      <c r="AT59" s="829">
        <f t="shared" si="3"/>
        <v>0</v>
      </c>
      <c r="AU59" s="830">
        <f t="shared" si="4"/>
        <v>0</v>
      </c>
      <c r="AV59" s="831">
        <f t="shared" si="9"/>
        <v>0</v>
      </c>
      <c r="AW59" s="846" t="str">
        <f t="shared" si="6"/>
        <v/>
      </c>
      <c r="AY59" s="770"/>
      <c r="AZ59" s="764"/>
    </row>
    <row r="60" spans="1:52" ht="13.15" customHeight="1">
      <c r="A60" s="755">
        <v>53</v>
      </c>
      <c r="B60" s="992"/>
      <c r="C60" s="925"/>
      <c r="D60" s="926"/>
      <c r="E60" s="926"/>
      <c r="F60" s="926"/>
      <c r="G60" s="926"/>
      <c r="H60" s="927"/>
      <c r="I60" s="928"/>
      <c r="J60" s="926"/>
      <c r="K60" s="926"/>
      <c r="L60" s="926"/>
      <c r="M60" s="927"/>
      <c r="N60" s="919"/>
      <c r="O60" s="920"/>
      <c r="P60" s="777" t="s">
        <v>660</v>
      </c>
      <c r="Q60" s="920"/>
      <c r="R60" s="920"/>
      <c r="S60" s="776" t="s">
        <v>669</v>
      </c>
      <c r="T60" s="920"/>
      <c r="U60" s="920"/>
      <c r="V60" s="777" t="s">
        <v>660</v>
      </c>
      <c r="W60" s="920"/>
      <c r="X60" s="920"/>
      <c r="Y60" s="776" t="s">
        <v>669</v>
      </c>
      <c r="Z60" s="921">
        <f t="shared" si="7"/>
        <v>0</v>
      </c>
      <c r="AA60" s="922"/>
      <c r="AB60" s="775" t="s">
        <v>660</v>
      </c>
      <c r="AC60" s="922">
        <f t="shared" si="8"/>
        <v>0</v>
      </c>
      <c r="AD60" s="922"/>
      <c r="AE60" s="772" t="s">
        <v>659</v>
      </c>
      <c r="AF60" s="923"/>
      <c r="AG60" s="924"/>
      <c r="AH60" s="920"/>
      <c r="AI60" s="920"/>
      <c r="AJ60" s="774" t="s">
        <v>660</v>
      </c>
      <c r="AK60" s="932"/>
      <c r="AL60" s="932"/>
      <c r="AM60" s="774" t="s">
        <v>668</v>
      </c>
      <c r="AN60" s="932"/>
      <c r="AO60" s="932"/>
      <c r="AP60" s="774" t="s">
        <v>667</v>
      </c>
      <c r="AQ60" s="818"/>
      <c r="AR60" s="826"/>
      <c r="AS60" s="828">
        <f t="shared" si="2"/>
        <v>0</v>
      </c>
      <c r="AT60" s="829">
        <f t="shared" si="3"/>
        <v>0</v>
      </c>
      <c r="AU60" s="830">
        <f t="shared" si="4"/>
        <v>0</v>
      </c>
      <c r="AV60" s="831">
        <f t="shared" si="9"/>
        <v>0</v>
      </c>
      <c r="AW60" s="846" t="str">
        <f t="shared" si="6"/>
        <v/>
      </c>
      <c r="AY60" s="770"/>
      <c r="AZ60" s="764"/>
    </row>
    <row r="61" spans="1:52" ht="13.15" customHeight="1">
      <c r="A61" s="755">
        <v>54</v>
      </c>
      <c r="B61" s="992"/>
      <c r="C61" s="925"/>
      <c r="D61" s="926"/>
      <c r="E61" s="926"/>
      <c r="F61" s="926"/>
      <c r="G61" s="926"/>
      <c r="H61" s="927"/>
      <c r="I61" s="928"/>
      <c r="J61" s="926"/>
      <c r="K61" s="926"/>
      <c r="L61" s="926"/>
      <c r="M61" s="927"/>
      <c r="N61" s="919"/>
      <c r="O61" s="920"/>
      <c r="P61" s="777" t="s">
        <v>660</v>
      </c>
      <c r="Q61" s="920"/>
      <c r="R61" s="920"/>
      <c r="S61" s="776" t="s">
        <v>669</v>
      </c>
      <c r="T61" s="920"/>
      <c r="U61" s="920"/>
      <c r="V61" s="777" t="s">
        <v>660</v>
      </c>
      <c r="W61" s="920"/>
      <c r="X61" s="920"/>
      <c r="Y61" s="776" t="s">
        <v>669</v>
      </c>
      <c r="Z61" s="921">
        <f t="shared" si="7"/>
        <v>0</v>
      </c>
      <c r="AA61" s="922"/>
      <c r="AB61" s="775" t="s">
        <v>660</v>
      </c>
      <c r="AC61" s="922">
        <f t="shared" si="8"/>
        <v>0</v>
      </c>
      <c r="AD61" s="922"/>
      <c r="AE61" s="772" t="s">
        <v>659</v>
      </c>
      <c r="AF61" s="923"/>
      <c r="AG61" s="924"/>
      <c r="AH61" s="920"/>
      <c r="AI61" s="920"/>
      <c r="AJ61" s="774" t="s">
        <v>660</v>
      </c>
      <c r="AK61" s="932"/>
      <c r="AL61" s="932"/>
      <c r="AM61" s="774" t="s">
        <v>668</v>
      </c>
      <c r="AN61" s="932"/>
      <c r="AO61" s="932"/>
      <c r="AP61" s="774" t="s">
        <v>667</v>
      </c>
      <c r="AQ61" s="818"/>
      <c r="AR61" s="826"/>
      <c r="AS61" s="828">
        <f t="shared" si="2"/>
        <v>0</v>
      </c>
      <c r="AT61" s="829">
        <f t="shared" si="3"/>
        <v>0</v>
      </c>
      <c r="AU61" s="830">
        <f t="shared" si="4"/>
        <v>0</v>
      </c>
      <c r="AV61" s="831">
        <f t="shared" si="9"/>
        <v>0</v>
      </c>
      <c r="AW61" s="846" t="str">
        <f t="shared" si="6"/>
        <v/>
      </c>
      <c r="AY61" s="770"/>
      <c r="AZ61" s="764"/>
    </row>
    <row r="62" spans="1:52" ht="13.15" customHeight="1">
      <c r="A62" s="755">
        <v>55</v>
      </c>
      <c r="B62" s="992"/>
      <c r="C62" s="925"/>
      <c r="D62" s="926"/>
      <c r="E62" s="926"/>
      <c r="F62" s="926"/>
      <c r="G62" s="926"/>
      <c r="H62" s="927"/>
      <c r="I62" s="928"/>
      <c r="J62" s="926"/>
      <c r="K62" s="926"/>
      <c r="L62" s="926"/>
      <c r="M62" s="927"/>
      <c r="N62" s="919"/>
      <c r="O62" s="920"/>
      <c r="P62" s="777" t="s">
        <v>660</v>
      </c>
      <c r="Q62" s="920"/>
      <c r="R62" s="920"/>
      <c r="S62" s="776" t="s">
        <v>669</v>
      </c>
      <c r="T62" s="920"/>
      <c r="U62" s="920"/>
      <c r="V62" s="777" t="s">
        <v>660</v>
      </c>
      <c r="W62" s="920"/>
      <c r="X62" s="920"/>
      <c r="Y62" s="776" t="s">
        <v>669</v>
      </c>
      <c r="Z62" s="921">
        <f t="shared" si="7"/>
        <v>0</v>
      </c>
      <c r="AA62" s="922"/>
      <c r="AB62" s="775" t="s">
        <v>660</v>
      </c>
      <c r="AC62" s="922">
        <f t="shared" si="8"/>
        <v>0</v>
      </c>
      <c r="AD62" s="922"/>
      <c r="AE62" s="772" t="s">
        <v>659</v>
      </c>
      <c r="AF62" s="923"/>
      <c r="AG62" s="924"/>
      <c r="AH62" s="920"/>
      <c r="AI62" s="920"/>
      <c r="AJ62" s="774" t="s">
        <v>660</v>
      </c>
      <c r="AK62" s="932"/>
      <c r="AL62" s="932"/>
      <c r="AM62" s="774" t="s">
        <v>668</v>
      </c>
      <c r="AN62" s="932"/>
      <c r="AO62" s="932"/>
      <c r="AP62" s="774" t="s">
        <v>667</v>
      </c>
      <c r="AQ62" s="818"/>
      <c r="AR62" s="826"/>
      <c r="AS62" s="828">
        <f t="shared" si="2"/>
        <v>0</v>
      </c>
      <c r="AT62" s="829">
        <f t="shared" si="3"/>
        <v>0</v>
      </c>
      <c r="AU62" s="830">
        <f t="shared" si="4"/>
        <v>0</v>
      </c>
      <c r="AV62" s="831">
        <f t="shared" si="9"/>
        <v>0</v>
      </c>
      <c r="AW62" s="846" t="str">
        <f t="shared" si="6"/>
        <v/>
      </c>
      <c r="AY62" s="770"/>
      <c r="AZ62" s="764"/>
    </row>
    <row r="63" spans="1:52" ht="13.15" customHeight="1">
      <c r="A63" s="755">
        <v>56</v>
      </c>
      <c r="B63" s="992"/>
      <c r="C63" s="925"/>
      <c r="D63" s="926"/>
      <c r="E63" s="926"/>
      <c r="F63" s="926"/>
      <c r="G63" s="926"/>
      <c r="H63" s="927"/>
      <c r="I63" s="928"/>
      <c r="J63" s="926"/>
      <c r="K63" s="926"/>
      <c r="L63" s="926"/>
      <c r="M63" s="927"/>
      <c r="N63" s="919"/>
      <c r="O63" s="920"/>
      <c r="P63" s="777" t="s">
        <v>660</v>
      </c>
      <c r="Q63" s="920"/>
      <c r="R63" s="920"/>
      <c r="S63" s="776" t="s">
        <v>669</v>
      </c>
      <c r="T63" s="920"/>
      <c r="U63" s="920"/>
      <c r="V63" s="777" t="s">
        <v>660</v>
      </c>
      <c r="W63" s="920"/>
      <c r="X63" s="920"/>
      <c r="Y63" s="776" t="s">
        <v>669</v>
      </c>
      <c r="Z63" s="921">
        <f t="shared" si="7"/>
        <v>0</v>
      </c>
      <c r="AA63" s="922"/>
      <c r="AB63" s="775" t="s">
        <v>660</v>
      </c>
      <c r="AC63" s="922">
        <f t="shared" si="8"/>
        <v>0</v>
      </c>
      <c r="AD63" s="922"/>
      <c r="AE63" s="772" t="s">
        <v>659</v>
      </c>
      <c r="AF63" s="923"/>
      <c r="AG63" s="924"/>
      <c r="AH63" s="920"/>
      <c r="AI63" s="920"/>
      <c r="AJ63" s="774" t="s">
        <v>660</v>
      </c>
      <c r="AK63" s="932"/>
      <c r="AL63" s="932"/>
      <c r="AM63" s="774" t="s">
        <v>668</v>
      </c>
      <c r="AN63" s="932"/>
      <c r="AO63" s="932"/>
      <c r="AP63" s="774" t="s">
        <v>667</v>
      </c>
      <c r="AQ63" s="818"/>
      <c r="AR63" s="826"/>
      <c r="AS63" s="828">
        <f t="shared" si="2"/>
        <v>0</v>
      </c>
      <c r="AT63" s="829">
        <f t="shared" si="3"/>
        <v>0</v>
      </c>
      <c r="AU63" s="830">
        <f t="shared" si="4"/>
        <v>0</v>
      </c>
      <c r="AV63" s="831">
        <f t="shared" si="9"/>
        <v>0</v>
      </c>
      <c r="AW63" s="846" t="str">
        <f t="shared" si="6"/>
        <v/>
      </c>
      <c r="AY63" s="770"/>
      <c r="AZ63" s="764"/>
    </row>
    <row r="64" spans="1:52" ht="13.15" customHeight="1">
      <c r="A64" s="755">
        <v>57</v>
      </c>
      <c r="B64" s="992"/>
      <c r="C64" s="925"/>
      <c r="D64" s="926"/>
      <c r="E64" s="926"/>
      <c r="F64" s="926"/>
      <c r="G64" s="926"/>
      <c r="H64" s="927"/>
      <c r="I64" s="928"/>
      <c r="J64" s="926"/>
      <c r="K64" s="926"/>
      <c r="L64" s="926"/>
      <c r="M64" s="927"/>
      <c r="N64" s="919"/>
      <c r="O64" s="920"/>
      <c r="P64" s="777" t="s">
        <v>660</v>
      </c>
      <c r="Q64" s="920"/>
      <c r="R64" s="920"/>
      <c r="S64" s="776" t="s">
        <v>669</v>
      </c>
      <c r="T64" s="920"/>
      <c r="U64" s="920"/>
      <c r="V64" s="777" t="s">
        <v>660</v>
      </c>
      <c r="W64" s="920"/>
      <c r="X64" s="920"/>
      <c r="Y64" s="776" t="s">
        <v>669</v>
      </c>
      <c r="Z64" s="921">
        <f t="shared" si="7"/>
        <v>0</v>
      </c>
      <c r="AA64" s="922"/>
      <c r="AB64" s="775" t="s">
        <v>660</v>
      </c>
      <c r="AC64" s="922">
        <f t="shared" si="8"/>
        <v>0</v>
      </c>
      <c r="AD64" s="922"/>
      <c r="AE64" s="772" t="s">
        <v>659</v>
      </c>
      <c r="AF64" s="923"/>
      <c r="AG64" s="924"/>
      <c r="AH64" s="920"/>
      <c r="AI64" s="920"/>
      <c r="AJ64" s="774" t="s">
        <v>660</v>
      </c>
      <c r="AK64" s="932"/>
      <c r="AL64" s="932"/>
      <c r="AM64" s="774" t="s">
        <v>668</v>
      </c>
      <c r="AN64" s="932"/>
      <c r="AO64" s="932"/>
      <c r="AP64" s="774" t="s">
        <v>667</v>
      </c>
      <c r="AQ64" s="818"/>
      <c r="AR64" s="826"/>
      <c r="AS64" s="828">
        <f t="shared" si="2"/>
        <v>0</v>
      </c>
      <c r="AT64" s="829">
        <f t="shared" si="3"/>
        <v>0</v>
      </c>
      <c r="AU64" s="830">
        <f t="shared" si="4"/>
        <v>0</v>
      </c>
      <c r="AV64" s="831">
        <f t="shared" si="9"/>
        <v>0</v>
      </c>
      <c r="AW64" s="846" t="str">
        <f t="shared" si="6"/>
        <v/>
      </c>
      <c r="AY64" s="770"/>
      <c r="AZ64" s="764"/>
    </row>
    <row r="65" spans="1:55" ht="13.15" customHeight="1">
      <c r="A65" s="755">
        <v>58</v>
      </c>
      <c r="B65" s="992"/>
      <c r="C65" s="925"/>
      <c r="D65" s="926"/>
      <c r="E65" s="926"/>
      <c r="F65" s="926"/>
      <c r="G65" s="926"/>
      <c r="H65" s="927"/>
      <c r="I65" s="928"/>
      <c r="J65" s="926"/>
      <c r="K65" s="926"/>
      <c r="L65" s="926"/>
      <c r="M65" s="927"/>
      <c r="N65" s="919"/>
      <c r="O65" s="920"/>
      <c r="P65" s="777" t="s">
        <v>660</v>
      </c>
      <c r="Q65" s="920"/>
      <c r="R65" s="920"/>
      <c r="S65" s="776" t="s">
        <v>669</v>
      </c>
      <c r="T65" s="920"/>
      <c r="U65" s="920"/>
      <c r="V65" s="777" t="s">
        <v>660</v>
      </c>
      <c r="W65" s="920"/>
      <c r="X65" s="920"/>
      <c r="Y65" s="776" t="s">
        <v>669</v>
      </c>
      <c r="Z65" s="921">
        <f t="shared" si="7"/>
        <v>0</v>
      </c>
      <c r="AA65" s="922"/>
      <c r="AB65" s="775" t="s">
        <v>660</v>
      </c>
      <c r="AC65" s="922">
        <f t="shared" si="8"/>
        <v>0</v>
      </c>
      <c r="AD65" s="922"/>
      <c r="AE65" s="772" t="s">
        <v>659</v>
      </c>
      <c r="AF65" s="923"/>
      <c r="AG65" s="924"/>
      <c r="AH65" s="920"/>
      <c r="AI65" s="920"/>
      <c r="AJ65" s="774" t="s">
        <v>660</v>
      </c>
      <c r="AK65" s="932"/>
      <c r="AL65" s="932"/>
      <c r="AM65" s="774" t="s">
        <v>668</v>
      </c>
      <c r="AN65" s="932"/>
      <c r="AO65" s="932"/>
      <c r="AP65" s="774" t="s">
        <v>667</v>
      </c>
      <c r="AQ65" s="818"/>
      <c r="AR65" s="826"/>
      <c r="AS65" s="828">
        <f t="shared" si="2"/>
        <v>0</v>
      </c>
      <c r="AT65" s="829">
        <f t="shared" si="3"/>
        <v>0</v>
      </c>
      <c r="AU65" s="830">
        <f t="shared" si="4"/>
        <v>0</v>
      </c>
      <c r="AV65" s="831">
        <f t="shared" si="9"/>
        <v>0</v>
      </c>
      <c r="AW65" s="846" t="str">
        <f t="shared" si="6"/>
        <v/>
      </c>
      <c r="AY65" s="770"/>
      <c r="AZ65" s="764"/>
    </row>
    <row r="66" spans="1:55" ht="13.15" customHeight="1">
      <c r="A66" s="755">
        <v>59</v>
      </c>
      <c r="B66" s="992"/>
      <c r="C66" s="925"/>
      <c r="D66" s="926"/>
      <c r="E66" s="926"/>
      <c r="F66" s="926"/>
      <c r="G66" s="926"/>
      <c r="H66" s="927"/>
      <c r="I66" s="928"/>
      <c r="J66" s="926"/>
      <c r="K66" s="926"/>
      <c r="L66" s="926"/>
      <c r="M66" s="927"/>
      <c r="N66" s="919"/>
      <c r="O66" s="920"/>
      <c r="P66" s="777" t="s">
        <v>660</v>
      </c>
      <c r="Q66" s="920"/>
      <c r="R66" s="920"/>
      <c r="S66" s="776" t="s">
        <v>669</v>
      </c>
      <c r="T66" s="920"/>
      <c r="U66" s="920"/>
      <c r="V66" s="777" t="s">
        <v>660</v>
      </c>
      <c r="W66" s="920"/>
      <c r="X66" s="920"/>
      <c r="Y66" s="776" t="s">
        <v>669</v>
      </c>
      <c r="Z66" s="921">
        <f t="shared" si="7"/>
        <v>0</v>
      </c>
      <c r="AA66" s="922"/>
      <c r="AB66" s="775" t="s">
        <v>660</v>
      </c>
      <c r="AC66" s="922">
        <f t="shared" si="8"/>
        <v>0</v>
      </c>
      <c r="AD66" s="922"/>
      <c r="AE66" s="772" t="s">
        <v>659</v>
      </c>
      <c r="AF66" s="923"/>
      <c r="AG66" s="924"/>
      <c r="AH66" s="920"/>
      <c r="AI66" s="920"/>
      <c r="AJ66" s="774" t="s">
        <v>660</v>
      </c>
      <c r="AK66" s="932"/>
      <c r="AL66" s="932"/>
      <c r="AM66" s="774" t="s">
        <v>668</v>
      </c>
      <c r="AN66" s="932"/>
      <c r="AO66" s="932"/>
      <c r="AP66" s="774" t="s">
        <v>667</v>
      </c>
      <c r="AQ66" s="818"/>
      <c r="AR66" s="826"/>
      <c r="AS66" s="828">
        <f t="shared" si="2"/>
        <v>0</v>
      </c>
      <c r="AT66" s="829">
        <f t="shared" si="3"/>
        <v>0</v>
      </c>
      <c r="AU66" s="830">
        <f t="shared" si="4"/>
        <v>0</v>
      </c>
      <c r="AV66" s="831">
        <f t="shared" si="9"/>
        <v>0</v>
      </c>
      <c r="AW66" s="846" t="str">
        <f t="shared" si="6"/>
        <v/>
      </c>
      <c r="AY66" s="770"/>
      <c r="AZ66" s="764"/>
    </row>
    <row r="67" spans="1:55" ht="13.15" customHeight="1">
      <c r="A67" s="755">
        <v>60</v>
      </c>
      <c r="B67" s="992"/>
      <c r="C67" s="925"/>
      <c r="D67" s="926"/>
      <c r="E67" s="926"/>
      <c r="F67" s="926"/>
      <c r="G67" s="926"/>
      <c r="H67" s="927"/>
      <c r="I67" s="928"/>
      <c r="J67" s="926"/>
      <c r="K67" s="926"/>
      <c r="L67" s="926"/>
      <c r="M67" s="927"/>
      <c r="N67" s="919"/>
      <c r="O67" s="920"/>
      <c r="P67" s="777" t="s">
        <v>660</v>
      </c>
      <c r="Q67" s="920"/>
      <c r="R67" s="920"/>
      <c r="S67" s="776" t="s">
        <v>669</v>
      </c>
      <c r="T67" s="920"/>
      <c r="U67" s="920"/>
      <c r="V67" s="777" t="s">
        <v>660</v>
      </c>
      <c r="W67" s="920"/>
      <c r="X67" s="920"/>
      <c r="Y67" s="776" t="s">
        <v>669</v>
      </c>
      <c r="Z67" s="921">
        <f t="shared" si="7"/>
        <v>0</v>
      </c>
      <c r="AA67" s="922"/>
      <c r="AB67" s="775" t="s">
        <v>660</v>
      </c>
      <c r="AC67" s="922">
        <f t="shared" si="8"/>
        <v>0</v>
      </c>
      <c r="AD67" s="922"/>
      <c r="AE67" s="772" t="s">
        <v>659</v>
      </c>
      <c r="AF67" s="923"/>
      <c r="AG67" s="924"/>
      <c r="AH67" s="920"/>
      <c r="AI67" s="920"/>
      <c r="AJ67" s="774" t="s">
        <v>660</v>
      </c>
      <c r="AK67" s="932"/>
      <c r="AL67" s="932"/>
      <c r="AM67" s="774" t="s">
        <v>668</v>
      </c>
      <c r="AN67" s="932"/>
      <c r="AO67" s="932"/>
      <c r="AP67" s="774" t="s">
        <v>667</v>
      </c>
      <c r="AQ67" s="818"/>
      <c r="AR67" s="826"/>
      <c r="AS67" s="828">
        <f t="shared" si="2"/>
        <v>0</v>
      </c>
      <c r="AT67" s="829">
        <f t="shared" si="3"/>
        <v>0</v>
      </c>
      <c r="AU67" s="830">
        <f t="shared" si="4"/>
        <v>0</v>
      </c>
      <c r="AV67" s="831">
        <f t="shared" si="9"/>
        <v>0</v>
      </c>
      <c r="AW67" s="846" t="str">
        <f t="shared" si="6"/>
        <v/>
      </c>
      <c r="AY67" s="770"/>
      <c r="AZ67" s="764"/>
    </row>
    <row r="68" spans="1:55" ht="13.15" customHeight="1">
      <c r="A68" s="755">
        <v>61</v>
      </c>
      <c r="B68" s="992"/>
      <c r="C68" s="925"/>
      <c r="D68" s="926"/>
      <c r="E68" s="926"/>
      <c r="F68" s="926"/>
      <c r="G68" s="926"/>
      <c r="H68" s="927"/>
      <c r="I68" s="928"/>
      <c r="J68" s="926"/>
      <c r="K68" s="926"/>
      <c r="L68" s="926"/>
      <c r="M68" s="927"/>
      <c r="N68" s="919"/>
      <c r="O68" s="920"/>
      <c r="P68" s="777" t="s">
        <v>660</v>
      </c>
      <c r="Q68" s="920"/>
      <c r="R68" s="920"/>
      <c r="S68" s="776" t="s">
        <v>669</v>
      </c>
      <c r="T68" s="920"/>
      <c r="U68" s="920"/>
      <c r="V68" s="777" t="s">
        <v>660</v>
      </c>
      <c r="W68" s="920"/>
      <c r="X68" s="920"/>
      <c r="Y68" s="776" t="s">
        <v>669</v>
      </c>
      <c r="Z68" s="921">
        <f t="shared" si="7"/>
        <v>0</v>
      </c>
      <c r="AA68" s="922"/>
      <c r="AB68" s="775" t="s">
        <v>660</v>
      </c>
      <c r="AC68" s="922">
        <f t="shared" si="8"/>
        <v>0</v>
      </c>
      <c r="AD68" s="922"/>
      <c r="AE68" s="772" t="s">
        <v>659</v>
      </c>
      <c r="AF68" s="923"/>
      <c r="AG68" s="924"/>
      <c r="AH68" s="920"/>
      <c r="AI68" s="920"/>
      <c r="AJ68" s="774" t="s">
        <v>660</v>
      </c>
      <c r="AK68" s="932"/>
      <c r="AL68" s="932"/>
      <c r="AM68" s="774" t="s">
        <v>668</v>
      </c>
      <c r="AN68" s="932"/>
      <c r="AO68" s="932"/>
      <c r="AP68" s="774" t="s">
        <v>667</v>
      </c>
      <c r="AQ68" s="818"/>
      <c r="AR68" s="826"/>
      <c r="AS68" s="828">
        <f t="shared" si="2"/>
        <v>0</v>
      </c>
      <c r="AT68" s="829">
        <f t="shared" si="3"/>
        <v>0</v>
      </c>
      <c r="AU68" s="830">
        <f t="shared" si="4"/>
        <v>0</v>
      </c>
      <c r="AV68" s="831">
        <f t="shared" si="9"/>
        <v>0</v>
      </c>
      <c r="AW68" s="846" t="str">
        <f t="shared" si="6"/>
        <v/>
      </c>
      <c r="AY68" s="770"/>
      <c r="AZ68" s="764"/>
    </row>
    <row r="69" spans="1:55" ht="13.15" customHeight="1">
      <c r="A69" s="755">
        <v>62</v>
      </c>
      <c r="B69" s="992"/>
      <c r="C69" s="925"/>
      <c r="D69" s="926"/>
      <c r="E69" s="926"/>
      <c r="F69" s="926"/>
      <c r="G69" s="926"/>
      <c r="H69" s="927"/>
      <c r="I69" s="928"/>
      <c r="J69" s="926"/>
      <c r="K69" s="926"/>
      <c r="L69" s="926"/>
      <c r="M69" s="927"/>
      <c r="N69" s="919"/>
      <c r="O69" s="920"/>
      <c r="P69" s="777" t="s">
        <v>660</v>
      </c>
      <c r="Q69" s="920"/>
      <c r="R69" s="920"/>
      <c r="S69" s="776" t="s">
        <v>669</v>
      </c>
      <c r="T69" s="920"/>
      <c r="U69" s="920"/>
      <c r="V69" s="777" t="s">
        <v>660</v>
      </c>
      <c r="W69" s="920"/>
      <c r="X69" s="920"/>
      <c r="Y69" s="776" t="s">
        <v>669</v>
      </c>
      <c r="Z69" s="921">
        <f t="shared" si="7"/>
        <v>0</v>
      </c>
      <c r="AA69" s="922"/>
      <c r="AB69" s="775" t="s">
        <v>660</v>
      </c>
      <c r="AC69" s="922">
        <f t="shared" si="8"/>
        <v>0</v>
      </c>
      <c r="AD69" s="922"/>
      <c r="AE69" s="772" t="s">
        <v>659</v>
      </c>
      <c r="AF69" s="923"/>
      <c r="AG69" s="924"/>
      <c r="AH69" s="920"/>
      <c r="AI69" s="920"/>
      <c r="AJ69" s="774" t="s">
        <v>660</v>
      </c>
      <c r="AK69" s="932"/>
      <c r="AL69" s="932"/>
      <c r="AM69" s="774" t="s">
        <v>668</v>
      </c>
      <c r="AN69" s="932"/>
      <c r="AO69" s="932"/>
      <c r="AP69" s="774" t="s">
        <v>667</v>
      </c>
      <c r="AQ69" s="818"/>
      <c r="AR69" s="826"/>
      <c r="AS69" s="828">
        <f t="shared" si="2"/>
        <v>0</v>
      </c>
      <c r="AT69" s="829">
        <f t="shared" si="3"/>
        <v>0</v>
      </c>
      <c r="AU69" s="830">
        <f t="shared" si="4"/>
        <v>0</v>
      </c>
      <c r="AV69" s="831">
        <f t="shared" si="9"/>
        <v>0</v>
      </c>
      <c r="AW69" s="846" t="str">
        <f t="shared" si="6"/>
        <v/>
      </c>
      <c r="AY69" s="770"/>
      <c r="AZ69" s="764"/>
    </row>
    <row r="70" spans="1:55" ht="13.15" customHeight="1">
      <c r="A70" s="755">
        <v>63</v>
      </c>
      <c r="B70" s="992"/>
      <c r="C70" s="925"/>
      <c r="D70" s="926"/>
      <c r="E70" s="926"/>
      <c r="F70" s="926"/>
      <c r="G70" s="926"/>
      <c r="H70" s="927"/>
      <c r="I70" s="928"/>
      <c r="J70" s="926"/>
      <c r="K70" s="926"/>
      <c r="L70" s="926"/>
      <c r="M70" s="927"/>
      <c r="N70" s="919"/>
      <c r="O70" s="920"/>
      <c r="P70" s="777" t="s">
        <v>660</v>
      </c>
      <c r="Q70" s="920"/>
      <c r="R70" s="920"/>
      <c r="S70" s="776" t="s">
        <v>669</v>
      </c>
      <c r="T70" s="920"/>
      <c r="U70" s="920"/>
      <c r="V70" s="777" t="s">
        <v>660</v>
      </c>
      <c r="W70" s="920"/>
      <c r="X70" s="920"/>
      <c r="Y70" s="776" t="s">
        <v>669</v>
      </c>
      <c r="Z70" s="921">
        <f t="shared" si="7"/>
        <v>0</v>
      </c>
      <c r="AA70" s="922"/>
      <c r="AB70" s="775" t="s">
        <v>660</v>
      </c>
      <c r="AC70" s="922">
        <f t="shared" si="8"/>
        <v>0</v>
      </c>
      <c r="AD70" s="922"/>
      <c r="AE70" s="772" t="s">
        <v>659</v>
      </c>
      <c r="AF70" s="923"/>
      <c r="AG70" s="924"/>
      <c r="AH70" s="920"/>
      <c r="AI70" s="920"/>
      <c r="AJ70" s="774" t="s">
        <v>660</v>
      </c>
      <c r="AK70" s="932"/>
      <c r="AL70" s="932"/>
      <c r="AM70" s="774" t="s">
        <v>668</v>
      </c>
      <c r="AN70" s="932"/>
      <c r="AO70" s="932"/>
      <c r="AP70" s="774" t="s">
        <v>667</v>
      </c>
      <c r="AQ70" s="818"/>
      <c r="AR70" s="826"/>
      <c r="AS70" s="828">
        <f t="shared" si="2"/>
        <v>0</v>
      </c>
      <c r="AT70" s="829">
        <f t="shared" si="3"/>
        <v>0</v>
      </c>
      <c r="AU70" s="830">
        <f t="shared" si="4"/>
        <v>0</v>
      </c>
      <c r="AV70" s="831">
        <f t="shared" si="9"/>
        <v>0</v>
      </c>
      <c r="AW70" s="846" t="str">
        <f t="shared" si="6"/>
        <v/>
      </c>
      <c r="AY70" s="770"/>
      <c r="AZ70" s="764"/>
    </row>
    <row r="71" spans="1:55" ht="13.15" customHeight="1">
      <c r="A71" s="755">
        <v>64</v>
      </c>
      <c r="B71" s="992"/>
      <c r="C71" s="925"/>
      <c r="D71" s="926"/>
      <c r="E71" s="926"/>
      <c r="F71" s="926"/>
      <c r="G71" s="926"/>
      <c r="H71" s="927"/>
      <c r="I71" s="928"/>
      <c r="J71" s="926"/>
      <c r="K71" s="926"/>
      <c r="L71" s="926"/>
      <c r="M71" s="927"/>
      <c r="N71" s="919"/>
      <c r="O71" s="920"/>
      <c r="P71" s="777" t="s">
        <v>660</v>
      </c>
      <c r="Q71" s="920"/>
      <c r="R71" s="920"/>
      <c r="S71" s="776" t="s">
        <v>669</v>
      </c>
      <c r="T71" s="920"/>
      <c r="U71" s="920"/>
      <c r="V71" s="777" t="s">
        <v>660</v>
      </c>
      <c r="W71" s="920"/>
      <c r="X71" s="920"/>
      <c r="Y71" s="776" t="s">
        <v>669</v>
      </c>
      <c r="Z71" s="921">
        <f t="shared" si="7"/>
        <v>0</v>
      </c>
      <c r="AA71" s="922"/>
      <c r="AB71" s="775" t="s">
        <v>660</v>
      </c>
      <c r="AC71" s="922">
        <f t="shared" si="8"/>
        <v>0</v>
      </c>
      <c r="AD71" s="922"/>
      <c r="AE71" s="772" t="s">
        <v>659</v>
      </c>
      <c r="AF71" s="923"/>
      <c r="AG71" s="924"/>
      <c r="AH71" s="920"/>
      <c r="AI71" s="920"/>
      <c r="AJ71" s="774" t="s">
        <v>660</v>
      </c>
      <c r="AK71" s="932"/>
      <c r="AL71" s="932"/>
      <c r="AM71" s="774" t="s">
        <v>668</v>
      </c>
      <c r="AN71" s="932"/>
      <c r="AO71" s="932"/>
      <c r="AP71" s="774" t="s">
        <v>667</v>
      </c>
      <c r="AQ71" s="818"/>
      <c r="AR71" s="826"/>
      <c r="AS71" s="828">
        <f t="shared" si="2"/>
        <v>0</v>
      </c>
      <c r="AT71" s="829">
        <f t="shared" si="3"/>
        <v>0</v>
      </c>
      <c r="AU71" s="830">
        <f t="shared" si="4"/>
        <v>0</v>
      </c>
      <c r="AV71" s="831">
        <f t="shared" si="9"/>
        <v>0</v>
      </c>
      <c r="AW71" s="846" t="str">
        <f t="shared" si="6"/>
        <v/>
      </c>
      <c r="AX71" s="769"/>
      <c r="AY71" s="770"/>
      <c r="AZ71" s="764"/>
      <c r="BC71" s="769"/>
    </row>
    <row r="72" spans="1:55" ht="13.15" customHeight="1">
      <c r="A72" s="755">
        <v>65</v>
      </c>
      <c r="B72" s="992"/>
      <c r="C72" s="925"/>
      <c r="D72" s="926"/>
      <c r="E72" s="926"/>
      <c r="F72" s="926"/>
      <c r="G72" s="926"/>
      <c r="H72" s="927"/>
      <c r="I72" s="928"/>
      <c r="J72" s="926"/>
      <c r="K72" s="926"/>
      <c r="L72" s="926"/>
      <c r="M72" s="927"/>
      <c r="N72" s="919"/>
      <c r="O72" s="920"/>
      <c r="P72" s="777" t="s">
        <v>660</v>
      </c>
      <c r="Q72" s="920"/>
      <c r="R72" s="920"/>
      <c r="S72" s="776" t="s">
        <v>669</v>
      </c>
      <c r="T72" s="920"/>
      <c r="U72" s="920"/>
      <c r="V72" s="777" t="s">
        <v>660</v>
      </c>
      <c r="W72" s="920"/>
      <c r="X72" s="920"/>
      <c r="Y72" s="776" t="s">
        <v>669</v>
      </c>
      <c r="Z72" s="921">
        <f t="shared" ref="Z72:Z87" si="10">(N72+T72)+QUOTIENT((Q72+W72),12)</f>
        <v>0</v>
      </c>
      <c r="AA72" s="922"/>
      <c r="AB72" s="775" t="s">
        <v>660</v>
      </c>
      <c r="AC72" s="922">
        <f t="shared" ref="AC72:AC87" si="11">MOD(Q72+W72,12)</f>
        <v>0</v>
      </c>
      <c r="AD72" s="922"/>
      <c r="AE72" s="772" t="s">
        <v>659</v>
      </c>
      <c r="AF72" s="923"/>
      <c r="AG72" s="924"/>
      <c r="AH72" s="920"/>
      <c r="AI72" s="920"/>
      <c r="AJ72" s="774" t="s">
        <v>660</v>
      </c>
      <c r="AK72" s="932"/>
      <c r="AL72" s="932"/>
      <c r="AM72" s="774" t="s">
        <v>668</v>
      </c>
      <c r="AN72" s="932"/>
      <c r="AO72" s="932"/>
      <c r="AP72" s="774" t="s">
        <v>667</v>
      </c>
      <c r="AQ72" s="818"/>
      <c r="AR72" s="826"/>
      <c r="AS72" s="828">
        <f t="shared" si="2"/>
        <v>0</v>
      </c>
      <c r="AT72" s="829">
        <f t="shared" si="3"/>
        <v>0</v>
      </c>
      <c r="AU72" s="830">
        <f t="shared" si="4"/>
        <v>0</v>
      </c>
      <c r="AV72" s="831">
        <f t="shared" ref="AV72:AV77" si="12">+IF(AND(Z72&gt;=7,OR(I72="栄養士",I72="調理員")),1,0)</f>
        <v>0</v>
      </c>
      <c r="AW72" s="846" t="str">
        <f t="shared" si="6"/>
        <v/>
      </c>
      <c r="AX72" s="769"/>
      <c r="AY72" s="770"/>
      <c r="AZ72" s="764"/>
      <c r="BC72" s="769"/>
    </row>
    <row r="73" spans="1:55" ht="13.15" customHeight="1">
      <c r="A73" s="755">
        <v>66</v>
      </c>
      <c r="B73" s="992"/>
      <c r="C73" s="925"/>
      <c r="D73" s="926"/>
      <c r="E73" s="926"/>
      <c r="F73" s="926"/>
      <c r="G73" s="926"/>
      <c r="H73" s="927"/>
      <c r="I73" s="928"/>
      <c r="J73" s="926"/>
      <c r="K73" s="926"/>
      <c r="L73" s="926"/>
      <c r="M73" s="927"/>
      <c r="N73" s="919"/>
      <c r="O73" s="920"/>
      <c r="P73" s="777" t="s">
        <v>660</v>
      </c>
      <c r="Q73" s="920"/>
      <c r="R73" s="920"/>
      <c r="S73" s="776" t="s">
        <v>669</v>
      </c>
      <c r="T73" s="920"/>
      <c r="U73" s="920"/>
      <c r="V73" s="777" t="s">
        <v>660</v>
      </c>
      <c r="W73" s="920"/>
      <c r="X73" s="920"/>
      <c r="Y73" s="776" t="s">
        <v>669</v>
      </c>
      <c r="Z73" s="921">
        <f t="shared" si="10"/>
        <v>0</v>
      </c>
      <c r="AA73" s="922"/>
      <c r="AB73" s="775" t="s">
        <v>660</v>
      </c>
      <c r="AC73" s="922">
        <f t="shared" si="11"/>
        <v>0</v>
      </c>
      <c r="AD73" s="922"/>
      <c r="AE73" s="772" t="s">
        <v>659</v>
      </c>
      <c r="AF73" s="923"/>
      <c r="AG73" s="924"/>
      <c r="AH73" s="920"/>
      <c r="AI73" s="920"/>
      <c r="AJ73" s="774" t="s">
        <v>660</v>
      </c>
      <c r="AK73" s="932"/>
      <c r="AL73" s="932"/>
      <c r="AM73" s="774" t="s">
        <v>668</v>
      </c>
      <c r="AN73" s="932"/>
      <c r="AO73" s="932"/>
      <c r="AP73" s="774" t="s">
        <v>667</v>
      </c>
      <c r="AQ73" s="818"/>
      <c r="AR73" s="826"/>
      <c r="AS73" s="828">
        <f t="shared" ref="AS73:AS77" si="13">IF(AND(Z73&gt;=7,AQ73="〇"),1,0)</f>
        <v>0</v>
      </c>
      <c r="AT73" s="829">
        <f t="shared" ref="AT73:AT77" si="14">IF(AS73=1,0,IF(AND(Z73&gt;=3,OR(AQ73="〇",AR73="〇")),1,0))</f>
        <v>0</v>
      </c>
      <c r="AU73" s="830">
        <f t="shared" ref="AU73:AU77" si="15">+IF(AND(Z73&gt;=7,OR(I73="家庭的保育補助者",I73="家庭的保育者",I73="保育士",I73="保育教諭",I73="教諭",I73="副園長(有資格者)",I73="看護師等",I73="教頭(有資格者)")),1,0)</f>
        <v>0</v>
      </c>
      <c r="AV73" s="831">
        <f t="shared" si="12"/>
        <v>0</v>
      </c>
      <c r="AW73" s="846" t="str">
        <f t="shared" ref="AW73:AW77" si="16">IF(AND(AT73=1,OR(AU73=1,AV73=1)),35000,"")</f>
        <v/>
      </c>
      <c r="AX73" s="769"/>
      <c r="AY73" s="770"/>
      <c r="AZ73" s="764"/>
      <c r="BC73" s="769"/>
    </row>
    <row r="74" spans="1:55" ht="13.15" customHeight="1">
      <c r="A74" s="755">
        <v>67</v>
      </c>
      <c r="B74" s="992"/>
      <c r="C74" s="925"/>
      <c r="D74" s="926"/>
      <c r="E74" s="926"/>
      <c r="F74" s="926"/>
      <c r="G74" s="926"/>
      <c r="H74" s="927"/>
      <c r="I74" s="928"/>
      <c r="J74" s="926"/>
      <c r="K74" s="926"/>
      <c r="L74" s="926"/>
      <c r="M74" s="927"/>
      <c r="N74" s="919"/>
      <c r="O74" s="920"/>
      <c r="P74" s="777" t="s">
        <v>660</v>
      </c>
      <c r="Q74" s="920"/>
      <c r="R74" s="920"/>
      <c r="S74" s="776" t="s">
        <v>669</v>
      </c>
      <c r="T74" s="920"/>
      <c r="U74" s="920"/>
      <c r="V74" s="777" t="s">
        <v>660</v>
      </c>
      <c r="W74" s="920"/>
      <c r="X74" s="920"/>
      <c r="Y74" s="776" t="s">
        <v>669</v>
      </c>
      <c r="Z74" s="921">
        <f t="shared" si="10"/>
        <v>0</v>
      </c>
      <c r="AA74" s="922"/>
      <c r="AB74" s="775" t="s">
        <v>660</v>
      </c>
      <c r="AC74" s="922">
        <f t="shared" si="11"/>
        <v>0</v>
      </c>
      <c r="AD74" s="922"/>
      <c r="AE74" s="772" t="s">
        <v>659</v>
      </c>
      <c r="AF74" s="923"/>
      <c r="AG74" s="924"/>
      <c r="AH74" s="920"/>
      <c r="AI74" s="920"/>
      <c r="AJ74" s="774" t="s">
        <v>660</v>
      </c>
      <c r="AK74" s="932"/>
      <c r="AL74" s="932"/>
      <c r="AM74" s="774" t="s">
        <v>668</v>
      </c>
      <c r="AN74" s="932"/>
      <c r="AO74" s="932"/>
      <c r="AP74" s="774" t="s">
        <v>667</v>
      </c>
      <c r="AQ74" s="818"/>
      <c r="AR74" s="826"/>
      <c r="AS74" s="828">
        <f t="shared" si="13"/>
        <v>0</v>
      </c>
      <c r="AT74" s="829">
        <f t="shared" si="14"/>
        <v>0</v>
      </c>
      <c r="AU74" s="830">
        <f t="shared" si="15"/>
        <v>0</v>
      </c>
      <c r="AV74" s="831">
        <f t="shared" si="12"/>
        <v>0</v>
      </c>
      <c r="AW74" s="846" t="str">
        <f t="shared" si="16"/>
        <v/>
      </c>
      <c r="AX74" s="769"/>
      <c r="AY74" s="770"/>
      <c r="AZ74" s="764"/>
      <c r="BC74" s="769"/>
    </row>
    <row r="75" spans="1:55" ht="13.15" customHeight="1">
      <c r="A75" s="755">
        <v>68</v>
      </c>
      <c r="B75" s="992"/>
      <c r="C75" s="925"/>
      <c r="D75" s="926"/>
      <c r="E75" s="926"/>
      <c r="F75" s="926"/>
      <c r="G75" s="926"/>
      <c r="H75" s="927"/>
      <c r="I75" s="928"/>
      <c r="J75" s="926"/>
      <c r="K75" s="926"/>
      <c r="L75" s="926"/>
      <c r="M75" s="927"/>
      <c r="N75" s="919"/>
      <c r="O75" s="920"/>
      <c r="P75" s="777" t="s">
        <v>660</v>
      </c>
      <c r="Q75" s="920"/>
      <c r="R75" s="920"/>
      <c r="S75" s="776" t="s">
        <v>669</v>
      </c>
      <c r="T75" s="920"/>
      <c r="U75" s="920"/>
      <c r="V75" s="777" t="s">
        <v>660</v>
      </c>
      <c r="W75" s="920"/>
      <c r="X75" s="920"/>
      <c r="Y75" s="776" t="s">
        <v>669</v>
      </c>
      <c r="Z75" s="921">
        <f t="shared" si="10"/>
        <v>0</v>
      </c>
      <c r="AA75" s="922"/>
      <c r="AB75" s="775" t="s">
        <v>660</v>
      </c>
      <c r="AC75" s="922">
        <f t="shared" si="11"/>
        <v>0</v>
      </c>
      <c r="AD75" s="922"/>
      <c r="AE75" s="772" t="s">
        <v>659</v>
      </c>
      <c r="AF75" s="923"/>
      <c r="AG75" s="924"/>
      <c r="AH75" s="920"/>
      <c r="AI75" s="920"/>
      <c r="AJ75" s="774" t="s">
        <v>660</v>
      </c>
      <c r="AK75" s="932"/>
      <c r="AL75" s="932"/>
      <c r="AM75" s="774" t="s">
        <v>668</v>
      </c>
      <c r="AN75" s="932"/>
      <c r="AO75" s="932"/>
      <c r="AP75" s="774" t="s">
        <v>667</v>
      </c>
      <c r="AQ75" s="818"/>
      <c r="AR75" s="826"/>
      <c r="AS75" s="828">
        <f t="shared" si="13"/>
        <v>0</v>
      </c>
      <c r="AT75" s="829">
        <f t="shared" si="14"/>
        <v>0</v>
      </c>
      <c r="AU75" s="830">
        <f t="shared" si="15"/>
        <v>0</v>
      </c>
      <c r="AV75" s="831">
        <f t="shared" si="12"/>
        <v>0</v>
      </c>
      <c r="AW75" s="846" t="str">
        <f t="shared" si="16"/>
        <v/>
      </c>
      <c r="AX75" s="769"/>
      <c r="AY75" s="770"/>
      <c r="AZ75" s="764"/>
      <c r="BC75" s="769"/>
    </row>
    <row r="76" spans="1:55" ht="13.15" customHeight="1">
      <c r="A76" s="755">
        <v>69</v>
      </c>
      <c r="B76" s="992"/>
      <c r="C76" s="925"/>
      <c r="D76" s="926"/>
      <c r="E76" s="926"/>
      <c r="F76" s="926"/>
      <c r="G76" s="926"/>
      <c r="H76" s="927"/>
      <c r="I76" s="928"/>
      <c r="J76" s="926"/>
      <c r="K76" s="926"/>
      <c r="L76" s="926"/>
      <c r="M76" s="927"/>
      <c r="N76" s="919"/>
      <c r="O76" s="920"/>
      <c r="P76" s="777" t="s">
        <v>660</v>
      </c>
      <c r="Q76" s="920"/>
      <c r="R76" s="920"/>
      <c r="S76" s="776" t="s">
        <v>669</v>
      </c>
      <c r="T76" s="920"/>
      <c r="U76" s="920"/>
      <c r="V76" s="777" t="s">
        <v>660</v>
      </c>
      <c r="W76" s="920"/>
      <c r="X76" s="920"/>
      <c r="Y76" s="776" t="s">
        <v>669</v>
      </c>
      <c r="Z76" s="921">
        <f t="shared" si="10"/>
        <v>0</v>
      </c>
      <c r="AA76" s="922"/>
      <c r="AB76" s="775" t="s">
        <v>660</v>
      </c>
      <c r="AC76" s="922">
        <f t="shared" si="11"/>
        <v>0</v>
      </c>
      <c r="AD76" s="922"/>
      <c r="AE76" s="772" t="s">
        <v>659</v>
      </c>
      <c r="AF76" s="923"/>
      <c r="AG76" s="924"/>
      <c r="AH76" s="920"/>
      <c r="AI76" s="920"/>
      <c r="AJ76" s="774" t="s">
        <v>660</v>
      </c>
      <c r="AK76" s="932"/>
      <c r="AL76" s="932"/>
      <c r="AM76" s="774" t="s">
        <v>668</v>
      </c>
      <c r="AN76" s="932"/>
      <c r="AO76" s="932"/>
      <c r="AP76" s="774" t="s">
        <v>667</v>
      </c>
      <c r="AQ76" s="818"/>
      <c r="AR76" s="826"/>
      <c r="AS76" s="828">
        <f t="shared" si="13"/>
        <v>0</v>
      </c>
      <c r="AT76" s="829">
        <f t="shared" si="14"/>
        <v>0</v>
      </c>
      <c r="AU76" s="830">
        <f t="shared" si="15"/>
        <v>0</v>
      </c>
      <c r="AV76" s="831">
        <f t="shared" si="12"/>
        <v>0</v>
      </c>
      <c r="AW76" s="846" t="str">
        <f t="shared" si="16"/>
        <v/>
      </c>
      <c r="AX76" s="769"/>
      <c r="AY76" s="770"/>
      <c r="AZ76" s="764"/>
      <c r="BC76" s="769"/>
    </row>
    <row r="77" spans="1:55" ht="13.15" customHeight="1" thickBot="1">
      <c r="A77" s="755">
        <v>70</v>
      </c>
      <c r="B77" s="992"/>
      <c r="C77" s="999"/>
      <c r="D77" s="999"/>
      <c r="E77" s="999"/>
      <c r="F77" s="999"/>
      <c r="G77" s="999"/>
      <c r="H77" s="1000"/>
      <c r="I77" s="998"/>
      <c r="J77" s="999"/>
      <c r="K77" s="999"/>
      <c r="L77" s="999"/>
      <c r="M77" s="1000"/>
      <c r="N77" s="1001"/>
      <c r="O77" s="1002"/>
      <c r="P77" s="755" t="s">
        <v>660</v>
      </c>
      <c r="Q77" s="1002"/>
      <c r="R77" s="1002"/>
      <c r="S77" s="776" t="s">
        <v>669</v>
      </c>
      <c r="T77" s="1020"/>
      <c r="U77" s="1020"/>
      <c r="V77" s="755" t="s">
        <v>660</v>
      </c>
      <c r="W77" s="1002"/>
      <c r="X77" s="1002"/>
      <c r="Y77" s="776" t="s">
        <v>669</v>
      </c>
      <c r="Z77" s="1026">
        <f t="shared" si="10"/>
        <v>0</v>
      </c>
      <c r="AA77" s="1027"/>
      <c r="AB77" s="773" t="s">
        <v>660</v>
      </c>
      <c r="AC77" s="1027">
        <f t="shared" si="11"/>
        <v>0</v>
      </c>
      <c r="AD77" s="1027"/>
      <c r="AE77" s="772" t="s">
        <v>659</v>
      </c>
      <c r="AF77" s="1030"/>
      <c r="AG77" s="1031"/>
      <c r="AH77" s="1020"/>
      <c r="AI77" s="1020"/>
      <c r="AJ77" s="771" t="s">
        <v>660</v>
      </c>
      <c r="AK77" s="1032"/>
      <c r="AL77" s="1032"/>
      <c r="AM77" s="771" t="s">
        <v>668</v>
      </c>
      <c r="AN77" s="1032"/>
      <c r="AO77" s="1032"/>
      <c r="AP77" s="817" t="s">
        <v>667</v>
      </c>
      <c r="AQ77" s="819"/>
      <c r="AR77" s="827"/>
      <c r="AS77" s="832">
        <f t="shared" si="13"/>
        <v>0</v>
      </c>
      <c r="AT77" s="833">
        <f t="shared" si="14"/>
        <v>0</v>
      </c>
      <c r="AU77" s="834">
        <f t="shared" si="15"/>
        <v>0</v>
      </c>
      <c r="AV77" s="835">
        <f t="shared" si="12"/>
        <v>0</v>
      </c>
      <c r="AW77" s="846" t="str">
        <f t="shared" si="16"/>
        <v/>
      </c>
      <c r="AX77" s="769"/>
      <c r="AY77" s="770"/>
      <c r="AZ77" s="764"/>
      <c r="BC77" s="769"/>
    </row>
    <row r="78" spans="1:55" ht="13.15" hidden="1" customHeight="1" thickBot="1">
      <c r="A78" s="755">
        <v>51</v>
      </c>
      <c r="B78" s="992"/>
      <c r="C78" s="994"/>
      <c r="D78" s="994"/>
      <c r="E78" s="994"/>
      <c r="F78" s="994"/>
      <c r="G78" s="994"/>
      <c r="H78" s="995"/>
      <c r="I78" s="996"/>
      <c r="J78" s="994"/>
      <c r="K78" s="994"/>
      <c r="L78" s="994"/>
      <c r="M78" s="995"/>
      <c r="N78" s="1021"/>
      <c r="O78" s="997"/>
      <c r="P78" s="768" t="s">
        <v>660</v>
      </c>
      <c r="Q78" s="997"/>
      <c r="R78" s="997"/>
      <c r="S78" s="767" t="s">
        <v>659</v>
      </c>
      <c r="T78" s="997"/>
      <c r="U78" s="997"/>
      <c r="V78" s="768" t="s">
        <v>660</v>
      </c>
      <c r="W78" s="997"/>
      <c r="X78" s="997"/>
      <c r="Y78" s="767" t="s">
        <v>659</v>
      </c>
      <c r="Z78" s="1025">
        <f t="shared" si="10"/>
        <v>0</v>
      </c>
      <c r="AA78" s="1022"/>
      <c r="AB78" s="768" t="s">
        <v>660</v>
      </c>
      <c r="AC78" s="1022">
        <f t="shared" si="11"/>
        <v>0</v>
      </c>
      <c r="AD78" s="1022"/>
      <c r="AE78" s="767" t="s">
        <v>659</v>
      </c>
      <c r="AF78" s="1023"/>
      <c r="AG78" s="1024"/>
      <c r="AH78" s="766"/>
      <c r="AI78" s="765"/>
      <c r="AJ78" s="764" t="s">
        <v>660</v>
      </c>
      <c r="AK78" s="765"/>
      <c r="AL78" s="764" t="s">
        <v>668</v>
      </c>
      <c r="AM78" s="765"/>
      <c r="AN78" s="764" t="s">
        <v>667</v>
      </c>
      <c r="AO78" s="764"/>
      <c r="AP78" s="763"/>
      <c r="AQ78" s="800"/>
      <c r="AR78" s="800"/>
      <c r="AS78" s="836" t="str">
        <f t="shared" ref="AS78:AS87" si="17">IF(AND(Z78&gt;=7,AQ78="〇"),"1","0")</f>
        <v>0</v>
      </c>
      <c r="AT78" s="837" t="str">
        <f t="shared" ref="AT78:AT87" si="18">IF(AND(Z78&gt;=3,AR78="〇"),"1","0")</f>
        <v>0</v>
      </c>
      <c r="AU78" s="838">
        <f t="shared" ref="AU78:AU87" si="19">+IF(AND(Z78&gt;=7,OR(I78="保育士",I78="保育教諭",I78="教諭",I78="副園長(有資格者)",I78="教頭(有資格者)")),1,0)</f>
        <v>0</v>
      </c>
      <c r="AV78" s="838"/>
      <c r="AW78" s="838"/>
    </row>
    <row r="79" spans="1:55" ht="13.15" hidden="1" customHeight="1">
      <c r="A79" s="755">
        <v>52</v>
      </c>
      <c r="B79" s="992"/>
      <c r="C79" s="994"/>
      <c r="D79" s="994"/>
      <c r="E79" s="994"/>
      <c r="F79" s="994"/>
      <c r="G79" s="994"/>
      <c r="H79" s="995"/>
      <c r="I79" s="996"/>
      <c r="J79" s="994"/>
      <c r="K79" s="994"/>
      <c r="L79" s="994"/>
      <c r="M79" s="995"/>
      <c r="N79" s="1021"/>
      <c r="O79" s="997"/>
      <c r="P79" s="768" t="s">
        <v>660</v>
      </c>
      <c r="Q79" s="997"/>
      <c r="R79" s="997"/>
      <c r="S79" s="767" t="s">
        <v>659</v>
      </c>
      <c r="T79" s="997"/>
      <c r="U79" s="997"/>
      <c r="V79" s="768" t="s">
        <v>660</v>
      </c>
      <c r="W79" s="997"/>
      <c r="X79" s="997"/>
      <c r="Y79" s="767" t="s">
        <v>659</v>
      </c>
      <c r="Z79" s="1025">
        <f t="shared" si="10"/>
        <v>0</v>
      </c>
      <c r="AA79" s="1022"/>
      <c r="AB79" s="768" t="s">
        <v>660</v>
      </c>
      <c r="AC79" s="1022">
        <f t="shared" si="11"/>
        <v>0</v>
      </c>
      <c r="AD79" s="1022"/>
      <c r="AE79" s="767" t="s">
        <v>659</v>
      </c>
      <c r="AF79" s="1023"/>
      <c r="AG79" s="1024"/>
      <c r="AH79" s="766"/>
      <c r="AI79" s="765"/>
      <c r="AJ79" s="764" t="s">
        <v>660</v>
      </c>
      <c r="AK79" s="765"/>
      <c r="AL79" s="764" t="s">
        <v>668</v>
      </c>
      <c r="AM79" s="765"/>
      <c r="AN79" s="764" t="s">
        <v>667</v>
      </c>
      <c r="AO79" s="764"/>
      <c r="AP79" s="763"/>
      <c r="AQ79" s="800"/>
      <c r="AR79" s="800"/>
      <c r="AS79" s="839" t="str">
        <f t="shared" si="17"/>
        <v>0</v>
      </c>
      <c r="AT79" s="840" t="str">
        <f t="shared" si="18"/>
        <v>0</v>
      </c>
      <c r="AU79" s="838">
        <f t="shared" si="19"/>
        <v>0</v>
      </c>
      <c r="AV79" s="838"/>
      <c r="AW79" s="838"/>
    </row>
    <row r="80" spans="1:55" ht="13.15" hidden="1" customHeight="1">
      <c r="A80" s="755">
        <v>53</v>
      </c>
      <c r="B80" s="992"/>
      <c r="C80" s="994"/>
      <c r="D80" s="994"/>
      <c r="E80" s="994"/>
      <c r="F80" s="994"/>
      <c r="G80" s="994"/>
      <c r="H80" s="995"/>
      <c r="I80" s="996"/>
      <c r="J80" s="994"/>
      <c r="K80" s="994"/>
      <c r="L80" s="994"/>
      <c r="M80" s="995"/>
      <c r="N80" s="1021"/>
      <c r="O80" s="997"/>
      <c r="P80" s="768" t="s">
        <v>660</v>
      </c>
      <c r="Q80" s="997"/>
      <c r="R80" s="997"/>
      <c r="S80" s="767" t="s">
        <v>659</v>
      </c>
      <c r="T80" s="997"/>
      <c r="U80" s="997"/>
      <c r="V80" s="768" t="s">
        <v>660</v>
      </c>
      <c r="W80" s="997"/>
      <c r="X80" s="997"/>
      <c r="Y80" s="767" t="s">
        <v>659</v>
      </c>
      <c r="Z80" s="1025">
        <f t="shared" si="10"/>
        <v>0</v>
      </c>
      <c r="AA80" s="1022"/>
      <c r="AB80" s="768" t="s">
        <v>660</v>
      </c>
      <c r="AC80" s="1022">
        <f t="shared" si="11"/>
        <v>0</v>
      </c>
      <c r="AD80" s="1022"/>
      <c r="AE80" s="767" t="s">
        <v>659</v>
      </c>
      <c r="AF80" s="1023"/>
      <c r="AG80" s="1024"/>
      <c r="AH80" s="766"/>
      <c r="AI80" s="765"/>
      <c r="AJ80" s="764" t="s">
        <v>660</v>
      </c>
      <c r="AK80" s="765"/>
      <c r="AL80" s="764" t="s">
        <v>668</v>
      </c>
      <c r="AM80" s="765"/>
      <c r="AN80" s="764" t="s">
        <v>667</v>
      </c>
      <c r="AO80" s="764"/>
      <c r="AP80" s="763"/>
      <c r="AQ80" s="800"/>
      <c r="AR80" s="800"/>
      <c r="AS80" s="839" t="str">
        <f t="shared" si="17"/>
        <v>0</v>
      </c>
      <c r="AT80" s="840" t="str">
        <f t="shared" si="18"/>
        <v>0</v>
      </c>
      <c r="AU80" s="838">
        <f t="shared" si="19"/>
        <v>0</v>
      </c>
      <c r="AV80" s="838"/>
      <c r="AW80" s="838"/>
    </row>
    <row r="81" spans="1:51" ht="13.15" hidden="1" customHeight="1">
      <c r="A81" s="755">
        <v>54</v>
      </c>
      <c r="B81" s="992"/>
      <c r="C81" s="994"/>
      <c r="D81" s="994"/>
      <c r="E81" s="994"/>
      <c r="F81" s="994"/>
      <c r="G81" s="994"/>
      <c r="H81" s="995"/>
      <c r="I81" s="996"/>
      <c r="J81" s="994"/>
      <c r="K81" s="994"/>
      <c r="L81" s="994"/>
      <c r="M81" s="995"/>
      <c r="N81" s="1021"/>
      <c r="O81" s="997"/>
      <c r="P81" s="768" t="s">
        <v>660</v>
      </c>
      <c r="Q81" s="997"/>
      <c r="R81" s="997"/>
      <c r="S81" s="767" t="s">
        <v>659</v>
      </c>
      <c r="T81" s="997"/>
      <c r="U81" s="997"/>
      <c r="V81" s="768" t="s">
        <v>660</v>
      </c>
      <c r="W81" s="997"/>
      <c r="X81" s="997"/>
      <c r="Y81" s="767" t="s">
        <v>659</v>
      </c>
      <c r="Z81" s="1025">
        <f t="shared" si="10"/>
        <v>0</v>
      </c>
      <c r="AA81" s="1022"/>
      <c r="AB81" s="768" t="s">
        <v>660</v>
      </c>
      <c r="AC81" s="1022">
        <f t="shared" si="11"/>
        <v>0</v>
      </c>
      <c r="AD81" s="1022"/>
      <c r="AE81" s="767" t="s">
        <v>659</v>
      </c>
      <c r="AF81" s="1023"/>
      <c r="AG81" s="1024"/>
      <c r="AH81" s="766"/>
      <c r="AI81" s="765"/>
      <c r="AJ81" s="764" t="s">
        <v>660</v>
      </c>
      <c r="AK81" s="765"/>
      <c r="AL81" s="764" t="s">
        <v>668</v>
      </c>
      <c r="AM81" s="765"/>
      <c r="AN81" s="764" t="s">
        <v>667</v>
      </c>
      <c r="AO81" s="764"/>
      <c r="AP81" s="763"/>
      <c r="AQ81" s="800"/>
      <c r="AR81" s="800"/>
      <c r="AS81" s="839" t="str">
        <f t="shared" si="17"/>
        <v>0</v>
      </c>
      <c r="AT81" s="840" t="str">
        <f t="shared" si="18"/>
        <v>0</v>
      </c>
      <c r="AU81" s="838">
        <f t="shared" si="19"/>
        <v>0</v>
      </c>
      <c r="AV81" s="838"/>
      <c r="AW81" s="838"/>
    </row>
    <row r="82" spans="1:51" ht="13.15" hidden="1" customHeight="1">
      <c r="A82" s="755">
        <v>55</v>
      </c>
      <c r="B82" s="992"/>
      <c r="C82" s="994"/>
      <c r="D82" s="994"/>
      <c r="E82" s="994"/>
      <c r="F82" s="994"/>
      <c r="G82" s="994"/>
      <c r="H82" s="995"/>
      <c r="I82" s="996"/>
      <c r="J82" s="994"/>
      <c r="K82" s="994"/>
      <c r="L82" s="994"/>
      <c r="M82" s="995"/>
      <c r="N82" s="1021"/>
      <c r="O82" s="997"/>
      <c r="P82" s="768" t="s">
        <v>660</v>
      </c>
      <c r="Q82" s="997"/>
      <c r="R82" s="997"/>
      <c r="S82" s="767" t="s">
        <v>659</v>
      </c>
      <c r="T82" s="997"/>
      <c r="U82" s="997"/>
      <c r="V82" s="768" t="s">
        <v>660</v>
      </c>
      <c r="W82" s="997"/>
      <c r="X82" s="997"/>
      <c r="Y82" s="767" t="s">
        <v>659</v>
      </c>
      <c r="Z82" s="1025">
        <f t="shared" si="10"/>
        <v>0</v>
      </c>
      <c r="AA82" s="1022"/>
      <c r="AB82" s="768" t="s">
        <v>660</v>
      </c>
      <c r="AC82" s="1022">
        <f t="shared" si="11"/>
        <v>0</v>
      </c>
      <c r="AD82" s="1022"/>
      <c r="AE82" s="767" t="s">
        <v>659</v>
      </c>
      <c r="AF82" s="1023"/>
      <c r="AG82" s="1024"/>
      <c r="AH82" s="766"/>
      <c r="AI82" s="765"/>
      <c r="AJ82" s="764" t="s">
        <v>660</v>
      </c>
      <c r="AK82" s="765"/>
      <c r="AL82" s="764" t="s">
        <v>668</v>
      </c>
      <c r="AM82" s="765"/>
      <c r="AN82" s="764" t="s">
        <v>667</v>
      </c>
      <c r="AO82" s="764"/>
      <c r="AP82" s="763"/>
      <c r="AQ82" s="800"/>
      <c r="AR82" s="800"/>
      <c r="AS82" s="839" t="str">
        <f t="shared" si="17"/>
        <v>0</v>
      </c>
      <c r="AT82" s="840" t="str">
        <f t="shared" si="18"/>
        <v>0</v>
      </c>
      <c r="AU82" s="838">
        <f t="shared" si="19"/>
        <v>0</v>
      </c>
      <c r="AV82" s="838"/>
      <c r="AW82" s="838"/>
    </row>
    <row r="83" spans="1:51" ht="13.15" hidden="1" customHeight="1">
      <c r="A83" s="755">
        <v>56</v>
      </c>
      <c r="B83" s="992"/>
      <c r="C83" s="994"/>
      <c r="D83" s="994"/>
      <c r="E83" s="994"/>
      <c r="F83" s="994"/>
      <c r="G83" s="994"/>
      <c r="H83" s="995"/>
      <c r="I83" s="996"/>
      <c r="J83" s="994"/>
      <c r="K83" s="994"/>
      <c r="L83" s="994"/>
      <c r="M83" s="995"/>
      <c r="N83" s="1021"/>
      <c r="O83" s="997"/>
      <c r="P83" s="768" t="s">
        <v>660</v>
      </c>
      <c r="Q83" s="997"/>
      <c r="R83" s="997"/>
      <c r="S83" s="767" t="s">
        <v>659</v>
      </c>
      <c r="T83" s="997"/>
      <c r="U83" s="997"/>
      <c r="V83" s="768" t="s">
        <v>660</v>
      </c>
      <c r="W83" s="997"/>
      <c r="X83" s="997"/>
      <c r="Y83" s="767" t="s">
        <v>659</v>
      </c>
      <c r="Z83" s="1025">
        <f t="shared" si="10"/>
        <v>0</v>
      </c>
      <c r="AA83" s="1022"/>
      <c r="AB83" s="768" t="s">
        <v>660</v>
      </c>
      <c r="AC83" s="1022">
        <f t="shared" si="11"/>
        <v>0</v>
      </c>
      <c r="AD83" s="1022"/>
      <c r="AE83" s="767" t="s">
        <v>659</v>
      </c>
      <c r="AF83" s="1023"/>
      <c r="AG83" s="1024"/>
      <c r="AH83" s="766"/>
      <c r="AI83" s="765"/>
      <c r="AJ83" s="764" t="s">
        <v>660</v>
      </c>
      <c r="AK83" s="765"/>
      <c r="AL83" s="764" t="s">
        <v>668</v>
      </c>
      <c r="AM83" s="765"/>
      <c r="AN83" s="764" t="s">
        <v>667</v>
      </c>
      <c r="AO83" s="764"/>
      <c r="AP83" s="763"/>
      <c r="AQ83" s="800"/>
      <c r="AR83" s="800"/>
      <c r="AS83" s="839" t="str">
        <f t="shared" si="17"/>
        <v>0</v>
      </c>
      <c r="AT83" s="840" t="str">
        <f t="shared" si="18"/>
        <v>0</v>
      </c>
      <c r="AU83" s="838">
        <f t="shared" si="19"/>
        <v>0</v>
      </c>
      <c r="AV83" s="838"/>
      <c r="AW83" s="838"/>
    </row>
    <row r="84" spans="1:51" ht="13.15" hidden="1" customHeight="1">
      <c r="A84" s="755">
        <v>57</v>
      </c>
      <c r="B84" s="992"/>
      <c r="C84" s="994"/>
      <c r="D84" s="994"/>
      <c r="E84" s="994"/>
      <c r="F84" s="994"/>
      <c r="G84" s="994"/>
      <c r="H84" s="995"/>
      <c r="I84" s="996"/>
      <c r="J84" s="994"/>
      <c r="K84" s="994"/>
      <c r="L84" s="994"/>
      <c r="M84" s="995"/>
      <c r="N84" s="1021"/>
      <c r="O84" s="997"/>
      <c r="P84" s="768" t="s">
        <v>660</v>
      </c>
      <c r="Q84" s="997"/>
      <c r="R84" s="997"/>
      <c r="S84" s="767" t="s">
        <v>659</v>
      </c>
      <c r="T84" s="997"/>
      <c r="U84" s="997"/>
      <c r="V84" s="768" t="s">
        <v>660</v>
      </c>
      <c r="W84" s="997"/>
      <c r="X84" s="997"/>
      <c r="Y84" s="767" t="s">
        <v>659</v>
      </c>
      <c r="Z84" s="1025">
        <f t="shared" si="10"/>
        <v>0</v>
      </c>
      <c r="AA84" s="1022"/>
      <c r="AB84" s="768" t="s">
        <v>660</v>
      </c>
      <c r="AC84" s="1022">
        <f t="shared" si="11"/>
        <v>0</v>
      </c>
      <c r="AD84" s="1022"/>
      <c r="AE84" s="767" t="s">
        <v>659</v>
      </c>
      <c r="AF84" s="1023"/>
      <c r="AG84" s="1024"/>
      <c r="AH84" s="766"/>
      <c r="AI84" s="765"/>
      <c r="AJ84" s="764" t="s">
        <v>660</v>
      </c>
      <c r="AK84" s="765"/>
      <c r="AL84" s="764" t="s">
        <v>668</v>
      </c>
      <c r="AM84" s="765"/>
      <c r="AN84" s="764" t="s">
        <v>667</v>
      </c>
      <c r="AO84" s="764"/>
      <c r="AP84" s="763"/>
      <c r="AQ84" s="800"/>
      <c r="AR84" s="800"/>
      <c r="AS84" s="839" t="str">
        <f t="shared" si="17"/>
        <v>0</v>
      </c>
      <c r="AT84" s="840" t="str">
        <f t="shared" si="18"/>
        <v>0</v>
      </c>
      <c r="AU84" s="838">
        <f t="shared" si="19"/>
        <v>0</v>
      </c>
      <c r="AV84" s="838"/>
      <c r="AW84" s="838"/>
    </row>
    <row r="85" spans="1:51" ht="13.15" hidden="1" customHeight="1">
      <c r="A85" s="755">
        <v>58</v>
      </c>
      <c r="B85" s="992"/>
      <c r="C85" s="994"/>
      <c r="D85" s="994"/>
      <c r="E85" s="994"/>
      <c r="F85" s="994"/>
      <c r="G85" s="994"/>
      <c r="H85" s="995"/>
      <c r="I85" s="996"/>
      <c r="J85" s="994"/>
      <c r="K85" s="994"/>
      <c r="L85" s="994"/>
      <c r="M85" s="995"/>
      <c r="N85" s="1021"/>
      <c r="O85" s="997"/>
      <c r="P85" s="768" t="s">
        <v>660</v>
      </c>
      <c r="Q85" s="997"/>
      <c r="R85" s="997"/>
      <c r="S85" s="767" t="s">
        <v>659</v>
      </c>
      <c r="T85" s="997"/>
      <c r="U85" s="997"/>
      <c r="V85" s="768" t="s">
        <v>660</v>
      </c>
      <c r="W85" s="997"/>
      <c r="X85" s="997"/>
      <c r="Y85" s="767" t="s">
        <v>659</v>
      </c>
      <c r="Z85" s="1025">
        <f t="shared" si="10"/>
        <v>0</v>
      </c>
      <c r="AA85" s="1022"/>
      <c r="AB85" s="768" t="s">
        <v>660</v>
      </c>
      <c r="AC85" s="1022">
        <f t="shared" si="11"/>
        <v>0</v>
      </c>
      <c r="AD85" s="1022"/>
      <c r="AE85" s="767" t="s">
        <v>659</v>
      </c>
      <c r="AF85" s="1023"/>
      <c r="AG85" s="1024"/>
      <c r="AH85" s="766"/>
      <c r="AI85" s="765"/>
      <c r="AJ85" s="764" t="s">
        <v>660</v>
      </c>
      <c r="AK85" s="765"/>
      <c r="AL85" s="764" t="s">
        <v>668</v>
      </c>
      <c r="AM85" s="765"/>
      <c r="AN85" s="764" t="s">
        <v>667</v>
      </c>
      <c r="AO85" s="764"/>
      <c r="AP85" s="763"/>
      <c r="AQ85" s="800"/>
      <c r="AR85" s="800"/>
      <c r="AS85" s="839" t="str">
        <f t="shared" si="17"/>
        <v>0</v>
      </c>
      <c r="AT85" s="840" t="str">
        <f t="shared" si="18"/>
        <v>0</v>
      </c>
      <c r="AU85" s="838">
        <f t="shared" si="19"/>
        <v>0</v>
      </c>
      <c r="AV85" s="838"/>
      <c r="AW85" s="838"/>
    </row>
    <row r="86" spans="1:51" ht="13.15" hidden="1" customHeight="1">
      <c r="A86" s="755">
        <v>59</v>
      </c>
      <c r="B86" s="992"/>
      <c r="C86" s="994"/>
      <c r="D86" s="994"/>
      <c r="E86" s="994"/>
      <c r="F86" s="994"/>
      <c r="G86" s="994"/>
      <c r="H86" s="995"/>
      <c r="I86" s="996"/>
      <c r="J86" s="994"/>
      <c r="K86" s="994"/>
      <c r="L86" s="994"/>
      <c r="M86" s="995"/>
      <c r="N86" s="1021"/>
      <c r="O86" s="997"/>
      <c r="P86" s="768" t="s">
        <v>660</v>
      </c>
      <c r="Q86" s="997"/>
      <c r="R86" s="997"/>
      <c r="S86" s="767" t="s">
        <v>659</v>
      </c>
      <c r="T86" s="997"/>
      <c r="U86" s="997"/>
      <c r="V86" s="768" t="s">
        <v>660</v>
      </c>
      <c r="W86" s="997"/>
      <c r="X86" s="997"/>
      <c r="Y86" s="767" t="s">
        <v>659</v>
      </c>
      <c r="Z86" s="1025">
        <f t="shared" si="10"/>
        <v>0</v>
      </c>
      <c r="AA86" s="1022"/>
      <c r="AB86" s="768" t="s">
        <v>660</v>
      </c>
      <c r="AC86" s="1022">
        <f t="shared" si="11"/>
        <v>0</v>
      </c>
      <c r="AD86" s="1022"/>
      <c r="AE86" s="767" t="s">
        <v>659</v>
      </c>
      <c r="AF86" s="1023"/>
      <c r="AG86" s="1024"/>
      <c r="AH86" s="766"/>
      <c r="AI86" s="765"/>
      <c r="AJ86" s="764" t="s">
        <v>660</v>
      </c>
      <c r="AK86" s="765"/>
      <c r="AL86" s="764" t="s">
        <v>668</v>
      </c>
      <c r="AM86" s="765"/>
      <c r="AN86" s="764" t="s">
        <v>667</v>
      </c>
      <c r="AO86" s="764"/>
      <c r="AP86" s="763"/>
      <c r="AQ86" s="800"/>
      <c r="AR86" s="800"/>
      <c r="AS86" s="839" t="str">
        <f t="shared" si="17"/>
        <v>0</v>
      </c>
      <c r="AT86" s="840" t="str">
        <f t="shared" si="18"/>
        <v>0</v>
      </c>
      <c r="AU86" s="838">
        <f t="shared" si="19"/>
        <v>0</v>
      </c>
      <c r="AV86" s="838"/>
      <c r="AW86" s="838"/>
    </row>
    <row r="87" spans="1:51" ht="13.15" hidden="1" customHeight="1">
      <c r="A87" s="755">
        <v>60</v>
      </c>
      <c r="B87" s="992"/>
      <c r="C87" s="994"/>
      <c r="D87" s="994"/>
      <c r="E87" s="994"/>
      <c r="F87" s="994"/>
      <c r="G87" s="994"/>
      <c r="H87" s="995"/>
      <c r="I87" s="996"/>
      <c r="J87" s="994"/>
      <c r="K87" s="994"/>
      <c r="L87" s="994"/>
      <c r="M87" s="995"/>
      <c r="N87" s="1021"/>
      <c r="O87" s="997"/>
      <c r="P87" s="768" t="s">
        <v>660</v>
      </c>
      <c r="Q87" s="997"/>
      <c r="R87" s="997"/>
      <c r="S87" s="767" t="s">
        <v>659</v>
      </c>
      <c r="T87" s="1050"/>
      <c r="U87" s="1050"/>
      <c r="V87" s="768" t="s">
        <v>660</v>
      </c>
      <c r="W87" s="997"/>
      <c r="X87" s="997"/>
      <c r="Y87" s="767" t="s">
        <v>659</v>
      </c>
      <c r="Z87" s="1025">
        <f t="shared" si="10"/>
        <v>0</v>
      </c>
      <c r="AA87" s="1022"/>
      <c r="AB87" s="768" t="s">
        <v>660</v>
      </c>
      <c r="AC87" s="1022">
        <f t="shared" si="11"/>
        <v>0</v>
      </c>
      <c r="AD87" s="1022"/>
      <c r="AE87" s="767" t="s">
        <v>659</v>
      </c>
      <c r="AF87" s="1023"/>
      <c r="AG87" s="1024"/>
      <c r="AH87" s="766"/>
      <c r="AI87" s="765"/>
      <c r="AJ87" s="764" t="s">
        <v>660</v>
      </c>
      <c r="AK87" s="765"/>
      <c r="AL87" s="764" t="s">
        <v>668</v>
      </c>
      <c r="AM87" s="765"/>
      <c r="AN87" s="764" t="s">
        <v>667</v>
      </c>
      <c r="AO87" s="764"/>
      <c r="AP87" s="763"/>
      <c r="AQ87" s="800"/>
      <c r="AR87" s="800"/>
      <c r="AS87" s="841" t="str">
        <f t="shared" si="17"/>
        <v>0</v>
      </c>
      <c r="AT87" s="842" t="str">
        <f t="shared" si="18"/>
        <v>0</v>
      </c>
      <c r="AU87" s="838">
        <f t="shared" si="19"/>
        <v>0</v>
      </c>
      <c r="AV87" s="838"/>
      <c r="AW87" s="838"/>
    </row>
    <row r="88" spans="1:51" ht="15" thickBot="1">
      <c r="B88" s="992"/>
      <c r="C88" s="941" t="s">
        <v>666</v>
      </c>
      <c r="D88" s="942"/>
      <c r="E88" s="942"/>
      <c r="F88" s="942"/>
      <c r="G88" s="942"/>
      <c r="H88" s="943"/>
      <c r="I88" s="1046" t="s">
        <v>665</v>
      </c>
      <c r="J88" s="1047"/>
      <c r="K88" s="762"/>
      <c r="L88" s="762"/>
      <c r="M88" s="761"/>
      <c r="N88" s="1004"/>
      <c r="O88" s="1005"/>
      <c r="P88" s="1005"/>
      <c r="Q88" s="1005"/>
      <c r="R88" s="1005"/>
      <c r="S88" s="1006"/>
      <c r="T88" s="1013"/>
      <c r="U88" s="1013"/>
      <c r="V88" s="1013"/>
      <c r="W88" s="1013"/>
      <c r="X88" s="1013"/>
      <c r="Y88" s="1014"/>
      <c r="Z88" s="1048" t="s">
        <v>664</v>
      </c>
      <c r="AA88" s="1049"/>
      <c r="AB88" s="760"/>
      <c r="AC88" s="760"/>
      <c r="AD88" s="760"/>
      <c r="AE88" s="759"/>
      <c r="AF88" s="1041" t="s">
        <v>663</v>
      </c>
      <c r="AG88" s="1042"/>
      <c r="AH88" s="1037" t="s">
        <v>662</v>
      </c>
      <c r="AI88" s="1037"/>
      <c r="AJ88" s="1037"/>
      <c r="AK88" s="1037"/>
      <c r="AL88" s="1037"/>
      <c r="AM88" s="1037"/>
      <c r="AN88" s="1037"/>
      <c r="AO88" s="1037"/>
      <c r="AP88" s="1038"/>
      <c r="AQ88" s="801"/>
      <c r="AR88" s="801"/>
      <c r="AS88" s="843">
        <f t="shared" ref="AS88:AT88" si="20">SUM(AS8:AS77)</f>
        <v>0</v>
      </c>
      <c r="AT88" s="844">
        <f t="shared" si="20"/>
        <v>0</v>
      </c>
      <c r="AU88" s="844">
        <f>SUM(AU8:AU77)</f>
        <v>0</v>
      </c>
      <c r="AV88" s="845">
        <f>SUM(AV8:AV87)</f>
        <v>0</v>
      </c>
      <c r="AW88" s="847"/>
    </row>
    <row r="89" spans="1:51" ht="15" thickBot="1">
      <c r="B89" s="992"/>
      <c r="C89" s="1003"/>
      <c r="D89" s="971"/>
      <c r="E89" s="971"/>
      <c r="F89" s="971"/>
      <c r="G89" s="971"/>
      <c r="H89" s="976"/>
      <c r="I89" s="986">
        <f>COUNTA(C8:H77)</f>
        <v>0</v>
      </c>
      <c r="J89" s="987"/>
      <c r="K89" s="987"/>
      <c r="L89" s="987"/>
      <c r="M89" s="1019"/>
      <c r="N89" s="1007"/>
      <c r="O89" s="1008"/>
      <c r="P89" s="1008"/>
      <c r="Q89" s="1008"/>
      <c r="R89" s="1008"/>
      <c r="S89" s="1009"/>
      <c r="T89" s="1015"/>
      <c r="U89" s="1015"/>
      <c r="V89" s="1015"/>
      <c r="W89" s="1015"/>
      <c r="X89" s="1015"/>
      <c r="Y89" s="1016"/>
      <c r="Z89" s="986">
        <f>SUM(Z8:AA77)+QUOTIENT(SUM(AC8:AD77),12)</f>
        <v>0</v>
      </c>
      <c r="AA89" s="987"/>
      <c r="AC89" s="987">
        <f>MOD(SUM(AC8:AD77),12)</f>
        <v>0</v>
      </c>
      <c r="AD89" s="987"/>
      <c r="AE89" s="758"/>
      <c r="AF89" s="757"/>
      <c r="AG89" s="756"/>
      <c r="AH89" s="1039" t="s">
        <v>661</v>
      </c>
      <c r="AI89" s="1039"/>
      <c r="AJ89" s="1039"/>
      <c r="AK89" s="1039"/>
      <c r="AL89" s="1039"/>
      <c r="AM89" s="1039"/>
      <c r="AN89" s="1039"/>
      <c r="AO89" s="1039"/>
      <c r="AP89" s="1040"/>
      <c r="AQ89" s="801"/>
      <c r="AR89" s="801"/>
      <c r="AS89" s="801"/>
      <c r="AT89" s="801"/>
    </row>
    <row r="90" spans="1:51" ht="15" thickTop="1">
      <c r="B90" s="992"/>
      <c r="C90" s="1003"/>
      <c r="D90" s="971"/>
      <c r="E90" s="971"/>
      <c r="F90" s="971"/>
      <c r="G90" s="971"/>
      <c r="H90" s="976"/>
      <c r="I90" s="986"/>
      <c r="J90" s="987"/>
      <c r="K90" s="987"/>
      <c r="L90" s="987"/>
      <c r="M90" s="1019"/>
      <c r="N90" s="1007"/>
      <c r="O90" s="1008"/>
      <c r="P90" s="1008"/>
      <c r="Q90" s="1008"/>
      <c r="R90" s="1008"/>
      <c r="S90" s="1009"/>
      <c r="T90" s="1015"/>
      <c r="U90" s="1015"/>
      <c r="V90" s="1015"/>
      <c r="W90" s="1015"/>
      <c r="X90" s="1015"/>
      <c r="Y90" s="1016"/>
      <c r="Z90" s="986"/>
      <c r="AA90" s="987"/>
      <c r="AB90" s="755" t="s">
        <v>660</v>
      </c>
      <c r="AC90" s="987"/>
      <c r="AD90" s="987"/>
      <c r="AE90" s="755" t="s">
        <v>659</v>
      </c>
      <c r="AF90" s="1033">
        <f>IF(I89=0,0,QUOTIENT((Z89*12+AC89)/I89,12)+IF(MOD((Z89*12+AC89)/I89,12)&gt;=6,1,0))</f>
        <v>0</v>
      </c>
      <c r="AG90" s="1034"/>
      <c r="AH90" s="1034"/>
      <c r="AI90" s="1034"/>
      <c r="AJ90" s="1034"/>
      <c r="AK90" s="1034"/>
      <c r="AL90" s="1034"/>
      <c r="AM90" s="1034"/>
      <c r="AN90" s="1034"/>
      <c r="AO90" s="1034"/>
      <c r="AP90" s="754"/>
      <c r="AQ90" s="802"/>
      <c r="AR90" s="802"/>
      <c r="AS90" s="802"/>
      <c r="AT90" s="802"/>
      <c r="AU90" s="1043">
        <f>+IF(AND(AF90&gt;=0,AF90&lt;11),AF90+2,IF(AF90=11,AF90+1,12))</f>
        <v>2</v>
      </c>
      <c r="AV90" s="825"/>
      <c r="AW90" s="825"/>
      <c r="AX90" s="814"/>
      <c r="AY90" s="814"/>
    </row>
    <row r="91" spans="1:51" ht="13.9" customHeight="1" thickBot="1">
      <c r="B91" s="993"/>
      <c r="C91" s="944"/>
      <c r="D91" s="945"/>
      <c r="E91" s="945"/>
      <c r="F91" s="945"/>
      <c r="G91" s="945"/>
      <c r="H91" s="946"/>
      <c r="I91" s="988" t="s">
        <v>651</v>
      </c>
      <c r="J91" s="989"/>
      <c r="K91" s="989"/>
      <c r="L91" s="989"/>
      <c r="M91" s="990"/>
      <c r="N91" s="1010"/>
      <c r="O91" s="1011"/>
      <c r="P91" s="1011"/>
      <c r="Q91" s="1011"/>
      <c r="R91" s="1011"/>
      <c r="S91" s="1012"/>
      <c r="T91" s="1017"/>
      <c r="U91" s="1017"/>
      <c r="V91" s="1017"/>
      <c r="W91" s="1017"/>
      <c r="X91" s="1017"/>
      <c r="Y91" s="1018"/>
      <c r="Z91" s="753"/>
      <c r="AA91" s="752"/>
      <c r="AB91" s="752"/>
      <c r="AC91" s="752"/>
      <c r="AD91" s="752"/>
      <c r="AE91" s="752"/>
      <c r="AF91" s="1035"/>
      <c r="AG91" s="1036"/>
      <c r="AH91" s="1036"/>
      <c r="AI91" s="1036"/>
      <c r="AJ91" s="1036"/>
      <c r="AK91" s="1036"/>
      <c r="AL91" s="1036"/>
      <c r="AM91" s="1036"/>
      <c r="AN91" s="1036"/>
      <c r="AO91" s="1036"/>
      <c r="AP91" s="751" t="s">
        <v>658</v>
      </c>
      <c r="AQ91" s="803"/>
      <c r="AR91" s="803"/>
      <c r="AS91" s="803"/>
      <c r="AT91" s="803"/>
      <c r="AU91" s="1043"/>
      <c r="AV91" s="825"/>
      <c r="AW91" s="825"/>
      <c r="AX91" s="814"/>
      <c r="AY91" s="814"/>
    </row>
    <row r="92" spans="1:51">
      <c r="B92" s="750" t="s">
        <v>657</v>
      </c>
    </row>
    <row r="93" spans="1:51" ht="6" customHeight="1">
      <c r="B93" s="731"/>
    </row>
    <row r="94" spans="1:51">
      <c r="B94" s="985" t="s">
        <v>656</v>
      </c>
      <c r="C94" s="979"/>
      <c r="D94" s="979"/>
      <c r="E94" s="979"/>
      <c r="F94" s="979"/>
      <c r="G94" s="979"/>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979"/>
      <c r="AM94" s="979"/>
      <c r="AN94" s="979"/>
      <c r="AO94" s="979"/>
    </row>
    <row r="95" spans="1:51">
      <c r="B95" s="979"/>
      <c r="C95" s="979"/>
      <c r="D95" s="979"/>
      <c r="E95" s="979"/>
      <c r="F95" s="979"/>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979"/>
      <c r="AM95" s="979"/>
      <c r="AN95" s="979"/>
      <c r="AO95" s="979"/>
    </row>
    <row r="96" spans="1:51">
      <c r="B96" s="979"/>
      <c r="C96" s="979"/>
      <c r="D96" s="979"/>
      <c r="E96" s="979"/>
      <c r="F96" s="979"/>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979"/>
      <c r="AM96" s="979"/>
      <c r="AN96" s="979"/>
      <c r="AO96" s="979"/>
    </row>
    <row r="97" spans="2:49">
      <c r="B97" s="979"/>
      <c r="C97" s="979"/>
      <c r="D97" s="979"/>
      <c r="E97" s="979"/>
      <c r="F97" s="979"/>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979"/>
      <c r="AM97" s="979"/>
      <c r="AN97" s="979"/>
      <c r="AO97" s="979"/>
      <c r="AV97" s="732"/>
      <c r="AW97" s="815"/>
    </row>
    <row r="98" spans="2:49">
      <c r="B98" s="979"/>
      <c r="C98" s="979"/>
      <c r="D98" s="979"/>
      <c r="E98" s="979"/>
      <c r="F98" s="979"/>
      <c r="G98" s="979"/>
      <c r="H98" s="979"/>
      <c r="I98" s="979"/>
      <c r="J98" s="979"/>
      <c r="K98" s="979"/>
      <c r="L98" s="979"/>
      <c r="M98" s="979"/>
      <c r="N98" s="979"/>
      <c r="O98" s="979"/>
      <c r="P98" s="979"/>
      <c r="Q98" s="979"/>
      <c r="R98" s="979"/>
      <c r="S98" s="979"/>
      <c r="T98" s="979"/>
      <c r="U98" s="979"/>
      <c r="V98" s="979"/>
      <c r="W98" s="979"/>
      <c r="X98" s="979"/>
      <c r="Y98" s="979"/>
      <c r="Z98" s="979"/>
      <c r="AA98" s="979"/>
      <c r="AB98" s="979"/>
      <c r="AC98" s="979"/>
      <c r="AD98" s="979"/>
      <c r="AE98" s="979"/>
      <c r="AF98" s="979"/>
      <c r="AG98" s="979"/>
      <c r="AH98" s="979"/>
      <c r="AI98" s="979"/>
      <c r="AJ98" s="979"/>
      <c r="AK98" s="979"/>
      <c r="AL98" s="979"/>
      <c r="AM98" s="979"/>
      <c r="AN98" s="979"/>
      <c r="AO98" s="979"/>
      <c r="AV98" s="728"/>
      <c r="AW98" s="814"/>
    </row>
    <row r="99" spans="2:49" ht="6" customHeight="1"/>
    <row r="100" spans="2:49" ht="28.9" customHeight="1">
      <c r="B100" s="749"/>
      <c r="C100" s="748"/>
      <c r="D100" s="748"/>
      <c r="E100" s="748"/>
      <c r="F100" s="748"/>
      <c r="G100" s="748"/>
      <c r="H100" s="748"/>
      <c r="I100" s="748"/>
      <c r="J100" s="748"/>
      <c r="K100" s="748"/>
      <c r="L100" s="748"/>
      <c r="M100" s="748"/>
      <c r="N100" s="748"/>
      <c r="O100" s="748"/>
      <c r="P100" s="748"/>
      <c r="Q100" s="748"/>
      <c r="R100" s="748"/>
      <c r="S100" s="748"/>
      <c r="T100" s="748"/>
      <c r="U100" s="748"/>
      <c r="V100" s="748"/>
      <c r="W100" s="748"/>
      <c r="X100" s="748"/>
      <c r="Y100" s="748"/>
      <c r="Z100" s="748"/>
      <c r="AA100" s="748"/>
      <c r="AB100" s="748"/>
      <c r="AC100" s="747"/>
    </row>
    <row r="101" spans="2:49" ht="18" customHeight="1">
      <c r="B101" s="743" t="s">
        <v>655</v>
      </c>
      <c r="AC101" s="742"/>
      <c r="AE101" s="744"/>
      <c r="AF101" s="744"/>
      <c r="AG101" s="744"/>
      <c r="AH101" s="744"/>
      <c r="AI101" s="744"/>
      <c r="AJ101" s="744"/>
      <c r="AK101" s="744"/>
      <c r="AL101" s="744"/>
      <c r="AM101" s="744"/>
      <c r="AN101" s="744"/>
      <c r="AO101" s="744"/>
      <c r="AP101" s="744"/>
      <c r="AQ101" s="744"/>
      <c r="AR101" s="744"/>
      <c r="AS101" s="744"/>
      <c r="AT101" s="744"/>
      <c r="AV101" s="728"/>
      <c r="AW101" s="814"/>
    </row>
    <row r="102" spans="2:49" ht="4.9000000000000004" customHeight="1" thickBot="1">
      <c r="B102" s="743"/>
      <c r="AC102" s="742"/>
      <c r="AE102" s="746"/>
      <c r="AF102" s="746"/>
      <c r="AG102" s="746"/>
      <c r="AH102" s="746"/>
      <c r="AI102" s="745"/>
      <c r="AJ102" s="745"/>
      <c r="AK102" s="745"/>
      <c r="AL102" s="745"/>
      <c r="AM102" s="745"/>
      <c r="AN102" s="745"/>
      <c r="AO102" s="745"/>
      <c r="AP102" s="745"/>
      <c r="AQ102" s="745"/>
      <c r="AR102" s="745"/>
      <c r="AS102" s="745"/>
      <c r="AT102" s="745"/>
      <c r="AV102" s="728"/>
      <c r="AW102" s="814"/>
    </row>
    <row r="103" spans="2:49" ht="18" customHeight="1" thickBot="1">
      <c r="B103" s="743"/>
      <c r="C103" s="1044" t="s">
        <v>654</v>
      </c>
      <c r="D103" s="1044"/>
      <c r="E103" s="1044"/>
      <c r="F103" s="1044"/>
      <c r="G103" s="1044"/>
      <c r="H103" s="1044"/>
      <c r="I103" s="1044"/>
      <c r="J103" s="1044"/>
      <c r="K103" s="1045"/>
      <c r="L103" s="1028">
        <f>AU88</f>
        <v>0</v>
      </c>
      <c r="M103" s="1029"/>
      <c r="N103" s="728" t="s">
        <v>651</v>
      </c>
      <c r="O103" s="730"/>
      <c r="Q103" s="729"/>
      <c r="R103" s="729"/>
      <c r="W103" s="729"/>
      <c r="X103" s="729"/>
      <c r="AC103" s="742"/>
      <c r="AE103" s="744"/>
      <c r="AF103" s="744"/>
      <c r="AG103" s="744"/>
      <c r="AH103" s="744"/>
      <c r="AI103" s="744"/>
      <c r="AJ103" s="744"/>
      <c r="AK103" s="744"/>
      <c r="AL103" s="744"/>
      <c r="AM103" s="744"/>
      <c r="AN103" s="744"/>
      <c r="AO103" s="744"/>
      <c r="AP103" s="744"/>
      <c r="AQ103" s="744"/>
      <c r="AR103" s="744"/>
      <c r="AS103" s="744"/>
      <c r="AT103" s="744"/>
      <c r="AV103" s="728"/>
      <c r="AW103" s="814"/>
    </row>
    <row r="104" spans="2:49" ht="18" customHeight="1">
      <c r="B104" s="743"/>
      <c r="D104" s="730" t="s">
        <v>653</v>
      </c>
      <c r="Q104" s="729"/>
      <c r="R104" s="729"/>
      <c r="W104" s="729"/>
      <c r="X104" s="729"/>
      <c r="AC104" s="742"/>
      <c r="AE104" s="744"/>
      <c r="AF104" s="744"/>
      <c r="AG104" s="744"/>
      <c r="AH104" s="744"/>
      <c r="AI104" s="744"/>
      <c r="AJ104" s="744"/>
      <c r="AK104" s="744"/>
      <c r="AL104" s="744"/>
      <c r="AM104" s="744"/>
      <c r="AN104" s="744"/>
      <c r="AO104" s="744"/>
      <c r="AP104" s="744"/>
      <c r="AQ104" s="744"/>
      <c r="AR104" s="744"/>
      <c r="AS104" s="744"/>
      <c r="AT104" s="744"/>
      <c r="AV104" s="728"/>
      <c r="AW104" s="814"/>
    </row>
    <row r="105" spans="2:49" ht="4.9000000000000004" customHeight="1" thickBot="1">
      <c r="B105" s="743"/>
      <c r="D105" s="730"/>
      <c r="Q105" s="729"/>
      <c r="R105" s="729"/>
      <c r="W105" s="729"/>
      <c r="X105" s="729"/>
      <c r="AC105" s="742"/>
      <c r="AE105" s="741"/>
      <c r="AF105" s="741"/>
      <c r="AG105" s="741"/>
      <c r="AH105" s="741"/>
      <c r="AI105" s="740"/>
      <c r="AJ105" s="740"/>
      <c r="AK105" s="740"/>
      <c r="AL105" s="740"/>
      <c r="AM105" s="740"/>
      <c r="AN105" s="740"/>
      <c r="AO105" s="740"/>
      <c r="AP105" s="740"/>
      <c r="AQ105" s="798"/>
      <c r="AR105" s="798"/>
      <c r="AS105" s="813"/>
      <c r="AT105" s="813"/>
      <c r="AV105" s="728"/>
      <c r="AW105" s="814"/>
    </row>
    <row r="106" spans="2:49" ht="17.100000000000001" customHeight="1" thickBot="1">
      <c r="B106" s="739"/>
      <c r="C106" s="1044" t="s">
        <v>652</v>
      </c>
      <c r="D106" s="1044"/>
      <c r="E106" s="1044"/>
      <c r="F106" s="1044"/>
      <c r="G106" s="1044"/>
      <c r="H106" s="1044"/>
      <c r="I106" s="1044"/>
      <c r="J106" s="1044"/>
      <c r="K106" s="1045"/>
      <c r="L106" s="1028">
        <f>AV88</f>
        <v>0</v>
      </c>
      <c r="M106" s="1029"/>
      <c r="N106" s="728" t="s">
        <v>651</v>
      </c>
      <c r="O106" s="730"/>
      <c r="P106" s="730"/>
      <c r="Q106" s="730"/>
      <c r="R106" s="730"/>
      <c r="S106" s="730"/>
      <c r="T106" s="730"/>
      <c r="U106" s="730"/>
      <c r="V106" s="730"/>
      <c r="W106" s="730"/>
      <c r="AC106" s="738"/>
      <c r="AD106" s="732"/>
      <c r="AE106" s="732"/>
      <c r="AF106" s="732"/>
      <c r="AG106" s="732"/>
      <c r="AH106" s="732"/>
      <c r="AI106" s="731"/>
      <c r="AJ106" s="731"/>
      <c r="AK106" s="731"/>
      <c r="AL106" s="731"/>
      <c r="AM106" s="731"/>
      <c r="AN106" s="731"/>
      <c r="AO106" s="731"/>
      <c r="AP106" s="731"/>
      <c r="AQ106" s="796"/>
      <c r="AR106" s="796"/>
      <c r="AS106" s="816"/>
      <c r="AT106" s="816"/>
    </row>
    <row r="107" spans="2:49" ht="4.9000000000000004" customHeight="1">
      <c r="B107" s="737"/>
      <c r="C107" s="736"/>
      <c r="D107" s="736"/>
      <c r="E107" s="736"/>
      <c r="F107" s="736"/>
      <c r="G107" s="736"/>
      <c r="H107" s="736"/>
      <c r="I107" s="736"/>
      <c r="J107" s="736"/>
      <c r="K107" s="736"/>
      <c r="L107" s="736"/>
      <c r="M107" s="736"/>
      <c r="N107" s="736"/>
      <c r="O107" s="736"/>
      <c r="P107" s="736"/>
      <c r="Q107" s="736"/>
      <c r="R107" s="736"/>
      <c r="S107" s="736"/>
      <c r="T107" s="736"/>
      <c r="U107" s="736"/>
      <c r="V107" s="736"/>
      <c r="W107" s="736"/>
      <c r="X107" s="735"/>
      <c r="Y107" s="735"/>
      <c r="Z107" s="734"/>
      <c r="AA107" s="735"/>
      <c r="AB107" s="734"/>
      <c r="AC107" s="733"/>
      <c r="AD107" s="732"/>
      <c r="AE107" s="732"/>
      <c r="AF107" s="732"/>
      <c r="AG107" s="732"/>
      <c r="AH107" s="732"/>
      <c r="AI107" s="731"/>
      <c r="AJ107" s="731"/>
      <c r="AK107" s="731"/>
      <c r="AL107" s="731"/>
      <c r="AM107" s="731"/>
      <c r="AN107" s="731"/>
      <c r="AO107" s="731"/>
      <c r="AP107" s="731"/>
      <c r="AQ107" s="796"/>
      <c r="AR107" s="796"/>
      <c r="AS107" s="816"/>
      <c r="AT107" s="816"/>
    </row>
    <row r="108" spans="2:49" ht="8.65" customHeight="1">
      <c r="B108" s="731"/>
      <c r="Z108" s="732"/>
      <c r="AA108" s="732"/>
      <c r="AB108" s="732"/>
      <c r="AC108" s="732"/>
      <c r="AD108" s="732"/>
      <c r="AE108" s="731"/>
      <c r="AF108" s="731"/>
      <c r="AG108" s="731"/>
      <c r="AH108" s="731"/>
      <c r="AI108" s="731"/>
      <c r="AJ108" s="731"/>
      <c r="AK108" s="731"/>
      <c r="AL108" s="731"/>
      <c r="AN108" s="731"/>
      <c r="AO108" s="731"/>
    </row>
    <row r="109" spans="2:49" ht="15" customHeight="1">
      <c r="C109" s="730" t="s">
        <v>650</v>
      </c>
    </row>
    <row r="110" spans="2:49" ht="15" customHeight="1">
      <c r="C110" s="730" t="s">
        <v>649</v>
      </c>
    </row>
    <row r="111" spans="2:49" ht="15" customHeight="1">
      <c r="C111" s="730" t="s">
        <v>648</v>
      </c>
    </row>
    <row r="112" spans="2:49" ht="15" customHeight="1">
      <c r="C112" s="730" t="s">
        <v>647</v>
      </c>
    </row>
    <row r="113" spans="2:49" ht="15" customHeight="1">
      <c r="C113" s="730" t="s">
        <v>646</v>
      </c>
    </row>
    <row r="114" spans="2:49" ht="15" customHeight="1">
      <c r="C114" s="730" t="s">
        <v>645</v>
      </c>
    </row>
    <row r="115" spans="2:49" ht="15" customHeight="1">
      <c r="C115" s="730" t="s">
        <v>644</v>
      </c>
    </row>
    <row r="116" spans="2:49" ht="15" customHeight="1">
      <c r="C116" s="730" t="s">
        <v>643</v>
      </c>
    </row>
    <row r="117" spans="2:49" ht="15" customHeight="1">
      <c r="C117" s="730" t="s">
        <v>642</v>
      </c>
    </row>
    <row r="118" spans="2:49" ht="15" customHeight="1">
      <c r="C118" s="730" t="s">
        <v>641</v>
      </c>
    </row>
    <row r="119" spans="2:49" ht="15" customHeight="1">
      <c r="C119" s="730" t="s">
        <v>640</v>
      </c>
    </row>
    <row r="120" spans="2:49" ht="15" customHeight="1">
      <c r="C120" s="730" t="s">
        <v>713</v>
      </c>
    </row>
    <row r="121" spans="2:49" ht="15" customHeight="1">
      <c r="C121" s="730" t="s">
        <v>639</v>
      </c>
    </row>
    <row r="122" spans="2:49" ht="15" customHeight="1">
      <c r="C122" s="730" t="s">
        <v>638</v>
      </c>
    </row>
    <row r="123" spans="2:49" ht="15" customHeight="1">
      <c r="C123" s="730" t="s">
        <v>637</v>
      </c>
    </row>
    <row r="124" spans="2:49" s="795" customFormat="1" ht="15" customHeight="1">
      <c r="C124" s="730" t="s">
        <v>699</v>
      </c>
      <c r="AQ124" s="797"/>
      <c r="AR124" s="797"/>
      <c r="AS124" s="814"/>
      <c r="AT124" s="814"/>
      <c r="AU124" s="794"/>
      <c r="AV124" s="794"/>
      <c r="AW124" s="812"/>
    </row>
    <row r="125" spans="2:49" ht="15" customHeight="1">
      <c r="C125" s="730" t="s">
        <v>636</v>
      </c>
    </row>
    <row r="126" spans="2:49" ht="15" customHeight="1">
      <c r="B126" s="728" t="s">
        <v>634</v>
      </c>
    </row>
    <row r="127" spans="2:49" ht="15" customHeight="1">
      <c r="B127" s="728" t="s">
        <v>633</v>
      </c>
    </row>
    <row r="128" spans="2:49" ht="15" customHeight="1">
      <c r="B128" s="728" t="s">
        <v>635</v>
      </c>
    </row>
    <row r="129" spans="2:2">
      <c r="B129" s="728" t="s">
        <v>634</v>
      </c>
    </row>
    <row r="130" spans="2:2">
      <c r="B130" s="728" t="s">
        <v>633</v>
      </c>
    </row>
    <row r="132" spans="2:2">
      <c r="B132" s="728" t="s">
        <v>688</v>
      </c>
    </row>
    <row r="133" spans="2:2">
      <c r="B133" s="728" t="s">
        <v>687</v>
      </c>
    </row>
    <row r="134" spans="2:2">
      <c r="B134" s="728" t="s">
        <v>686</v>
      </c>
    </row>
    <row r="135" spans="2:2">
      <c r="B135" s="728" t="s">
        <v>368</v>
      </c>
    </row>
    <row r="136" spans="2:2">
      <c r="B136" s="728" t="s">
        <v>685</v>
      </c>
    </row>
    <row r="137" spans="2:2">
      <c r="B137" s="728" t="s">
        <v>684</v>
      </c>
    </row>
    <row r="138" spans="2:2">
      <c r="B138" s="728" t="s">
        <v>683</v>
      </c>
    </row>
    <row r="141" spans="2:2">
      <c r="B141" s="728" t="s">
        <v>701</v>
      </c>
    </row>
  </sheetData>
  <mergeCells count="979">
    <mergeCell ref="AS3:AV4"/>
    <mergeCell ref="AS5:AS7"/>
    <mergeCell ref="AT5:AT7"/>
    <mergeCell ref="AU5:AV5"/>
    <mergeCell ref="AU6:AU7"/>
    <mergeCell ref="AV6:AV7"/>
    <mergeCell ref="AW6:AW7"/>
    <mergeCell ref="C67:H67"/>
    <mergeCell ref="AK70:AL70"/>
    <mergeCell ref="AN70:AO70"/>
    <mergeCell ref="C69:H69"/>
    <mergeCell ref="I69:M69"/>
    <mergeCell ref="N69:O69"/>
    <mergeCell ref="Q69:R69"/>
    <mergeCell ref="T69:U69"/>
    <mergeCell ref="W69:X69"/>
    <mergeCell ref="Z69:AA69"/>
    <mergeCell ref="AC69:AD69"/>
    <mergeCell ref="AN69:AO69"/>
    <mergeCell ref="C70:H70"/>
    <mergeCell ref="I70:M70"/>
    <mergeCell ref="N70:O70"/>
    <mergeCell ref="Q70:R70"/>
    <mergeCell ref="T70:U70"/>
    <mergeCell ref="W70:X70"/>
    <mergeCell ref="Z70:AA70"/>
    <mergeCell ref="AC70:AD70"/>
    <mergeCell ref="AF70:AG70"/>
    <mergeCell ref="C68:H68"/>
    <mergeCell ref="I68:M68"/>
    <mergeCell ref="N68:O68"/>
    <mergeCell ref="Q68:R68"/>
    <mergeCell ref="T68:U68"/>
    <mergeCell ref="W68:X68"/>
    <mergeCell ref="Z68:AA68"/>
    <mergeCell ref="AC68:AD68"/>
    <mergeCell ref="AF68:AG68"/>
    <mergeCell ref="T37:U37"/>
    <mergeCell ref="W37:X37"/>
    <mergeCell ref="AN68:AO68"/>
    <mergeCell ref="AF59:AG59"/>
    <mergeCell ref="AF60:AG60"/>
    <mergeCell ref="AF61:AG61"/>
    <mergeCell ref="AN46:AO46"/>
    <mergeCell ref="AN39:AO39"/>
    <mergeCell ref="AN40:AO40"/>
    <mergeCell ref="AN41:AO41"/>
    <mergeCell ref="AN57:AO57"/>
    <mergeCell ref="AN37:AO37"/>
    <mergeCell ref="AN42:AO42"/>
    <mergeCell ref="AN43:AO43"/>
    <mergeCell ref="AN44:AO44"/>
    <mergeCell ref="AN45:AO45"/>
    <mergeCell ref="AK43:AL43"/>
    <mergeCell ref="AK44:AL44"/>
    <mergeCell ref="AK52:AL52"/>
    <mergeCell ref="AK56:AL56"/>
    <mergeCell ref="AK46:AL46"/>
    <mergeCell ref="AC64:AD64"/>
    <mergeCell ref="AC66:AD66"/>
    <mergeCell ref="W61:X61"/>
    <mergeCell ref="I67:M67"/>
    <mergeCell ref="N67:O67"/>
    <mergeCell ref="Q67:R67"/>
    <mergeCell ref="T67:U67"/>
    <mergeCell ref="W67:X67"/>
    <mergeCell ref="Z67:AA67"/>
    <mergeCell ref="AN67:AO67"/>
    <mergeCell ref="N34:O34"/>
    <mergeCell ref="Q34:R34"/>
    <mergeCell ref="T34:U34"/>
    <mergeCell ref="W34:X34"/>
    <mergeCell ref="Z37:AA37"/>
    <mergeCell ref="AC37:AD37"/>
    <mergeCell ref="AF37:AG37"/>
    <mergeCell ref="AN36:AO36"/>
    <mergeCell ref="AH38:AI38"/>
    <mergeCell ref="AK38:AL38"/>
    <mergeCell ref="AN38:AO38"/>
    <mergeCell ref="Z38:AA38"/>
    <mergeCell ref="AC38:AD38"/>
    <mergeCell ref="AF38:AG38"/>
    <mergeCell ref="Z36:AA36"/>
    <mergeCell ref="AC36:AD36"/>
    <mergeCell ref="AF36:AG36"/>
    <mergeCell ref="AN14:AO14"/>
    <mergeCell ref="AN15:AO15"/>
    <mergeCell ref="AN16:AO16"/>
    <mergeCell ref="AN17:AO17"/>
    <mergeCell ref="AN18:AO18"/>
    <mergeCell ref="AN19:AO19"/>
    <mergeCell ref="AN26:AO26"/>
    <mergeCell ref="AC25:AD25"/>
    <mergeCell ref="AF25:AG25"/>
    <mergeCell ref="AH25:AI25"/>
    <mergeCell ref="AK25:AL25"/>
    <mergeCell ref="AN25:AO25"/>
    <mergeCell ref="AN20:AO20"/>
    <mergeCell ref="AN21:AO21"/>
    <mergeCell ref="AN24:AO24"/>
    <mergeCell ref="AN22:AO22"/>
    <mergeCell ref="AK23:AL23"/>
    <mergeCell ref="AN23:AO23"/>
    <mergeCell ref="AF21:AG21"/>
    <mergeCell ref="AC23:AD23"/>
    <mergeCell ref="AC19:AD19"/>
    <mergeCell ref="AF15:AG15"/>
    <mergeCell ref="AF17:AG17"/>
    <mergeCell ref="AF16:AG16"/>
    <mergeCell ref="B1:AP1"/>
    <mergeCell ref="T10:U10"/>
    <mergeCell ref="T5:Y7"/>
    <mergeCell ref="T3:Y4"/>
    <mergeCell ref="AH63:AI63"/>
    <mergeCell ref="AH64:AI64"/>
    <mergeCell ref="AH60:AI60"/>
    <mergeCell ref="AH61:AI61"/>
    <mergeCell ref="AH62:AI62"/>
    <mergeCell ref="AH58:AI58"/>
    <mergeCell ref="AH59:AI59"/>
    <mergeCell ref="AH22:AI22"/>
    <mergeCell ref="AH39:AI39"/>
    <mergeCell ref="AH40:AI40"/>
    <mergeCell ref="AH41:AI41"/>
    <mergeCell ref="AH42:AI42"/>
    <mergeCell ref="AH43:AI43"/>
    <mergeCell ref="AH35:AI35"/>
    <mergeCell ref="AH44:AI44"/>
    <mergeCell ref="AH45:AI45"/>
    <mergeCell ref="AN10:AO10"/>
    <mergeCell ref="AN11:AO11"/>
    <mergeCell ref="AN12:AO12"/>
    <mergeCell ref="AN13:AO13"/>
    <mergeCell ref="L106:M106"/>
    <mergeCell ref="AH72:AI72"/>
    <mergeCell ref="AN64:AO64"/>
    <mergeCell ref="AN65:AO65"/>
    <mergeCell ref="AN66:AO66"/>
    <mergeCell ref="AN71:AO71"/>
    <mergeCell ref="AH77:AI77"/>
    <mergeCell ref="AH73:AI73"/>
    <mergeCell ref="AH74:AI74"/>
    <mergeCell ref="AH75:AI75"/>
    <mergeCell ref="W87:X87"/>
    <mergeCell ref="AF64:AG64"/>
    <mergeCell ref="AK64:AL64"/>
    <mergeCell ref="AH76:AI76"/>
    <mergeCell ref="AH67:AI67"/>
    <mergeCell ref="AK67:AL67"/>
    <mergeCell ref="AH69:AI69"/>
    <mergeCell ref="AK69:AL69"/>
    <mergeCell ref="AH68:AI68"/>
    <mergeCell ref="AK68:AL68"/>
    <mergeCell ref="AH70:AI70"/>
    <mergeCell ref="W86:X86"/>
    <mergeCell ref="Z86:AA86"/>
    <mergeCell ref="AC86:AD86"/>
    <mergeCell ref="AU90:AU91"/>
    <mergeCell ref="C106:K106"/>
    <mergeCell ref="C103:K103"/>
    <mergeCell ref="I88:J88"/>
    <mergeCell ref="Z88:AA88"/>
    <mergeCell ref="AN77:AO77"/>
    <mergeCell ref="C86:H86"/>
    <mergeCell ref="I86:M86"/>
    <mergeCell ref="N86:O86"/>
    <mergeCell ref="Q86:R86"/>
    <mergeCell ref="T86:U86"/>
    <mergeCell ref="C87:H87"/>
    <mergeCell ref="I87:M87"/>
    <mergeCell ref="N87:O87"/>
    <mergeCell ref="Q87:R87"/>
    <mergeCell ref="T87:U87"/>
    <mergeCell ref="Z87:AA87"/>
    <mergeCell ref="AC87:AD87"/>
    <mergeCell ref="AF87:AG87"/>
    <mergeCell ref="Z85:AA85"/>
    <mergeCell ref="AC85:AD85"/>
    <mergeCell ref="AF85:AG85"/>
    <mergeCell ref="T83:U83"/>
    <mergeCell ref="W83:X83"/>
    <mergeCell ref="AH11:AI11"/>
    <mergeCell ref="AH12:AI12"/>
    <mergeCell ref="AH13:AI13"/>
    <mergeCell ref="AH51:AI51"/>
    <mergeCell ref="AH52:AI52"/>
    <mergeCell ref="AH53:AI53"/>
    <mergeCell ref="AH24:AI24"/>
    <mergeCell ref="AH14:AI14"/>
    <mergeCell ref="AH15:AI15"/>
    <mergeCell ref="AH16:AI16"/>
    <mergeCell ref="AH17:AI17"/>
    <mergeCell ref="AH18:AI18"/>
    <mergeCell ref="AH34:AI34"/>
    <mergeCell ref="AH37:AI37"/>
    <mergeCell ref="AH19:AI19"/>
    <mergeCell ref="AH29:AI29"/>
    <mergeCell ref="AH20:AI20"/>
    <mergeCell ref="AH21:AI21"/>
    <mergeCell ref="AH23:AI23"/>
    <mergeCell ref="AH26:AI26"/>
    <mergeCell ref="AH32:AI32"/>
    <mergeCell ref="AH36:AI36"/>
    <mergeCell ref="AH30:AI30"/>
    <mergeCell ref="AH28:AI28"/>
    <mergeCell ref="AF90:AO91"/>
    <mergeCell ref="AH88:AP88"/>
    <mergeCell ref="AH89:AP89"/>
    <mergeCell ref="AF88:AG88"/>
    <mergeCell ref="AH71:AI71"/>
    <mergeCell ref="AH47:AI47"/>
    <mergeCell ref="AH48:AI48"/>
    <mergeCell ref="AH49:AI49"/>
    <mergeCell ref="AH50:AI50"/>
    <mergeCell ref="AN73:AO73"/>
    <mergeCell ref="AN74:AO74"/>
    <mergeCell ref="AN75:AO75"/>
    <mergeCell ref="AN76:AO76"/>
    <mergeCell ref="AK60:AL60"/>
    <mergeCell ref="AK61:AL61"/>
    <mergeCell ref="AK62:AL62"/>
    <mergeCell ref="AN53:AO53"/>
    <mergeCell ref="AN54:AO54"/>
    <mergeCell ref="AK53:AL53"/>
    <mergeCell ref="AK54:AL54"/>
    <mergeCell ref="AK55:AL55"/>
    <mergeCell ref="AK57:AL57"/>
    <mergeCell ref="AF86:AG86"/>
    <mergeCell ref="AF65:AG65"/>
    <mergeCell ref="AF72:AG72"/>
    <mergeCell ref="AH46:AI46"/>
    <mergeCell ref="AH54:AI54"/>
    <mergeCell ref="AH55:AI55"/>
    <mergeCell ref="AH56:AI56"/>
    <mergeCell ref="AH57:AI57"/>
    <mergeCell ref="AF69:AG69"/>
    <mergeCell ref="AF62:AG62"/>
    <mergeCell ref="AF55:AG55"/>
    <mergeCell ref="AF56:AG56"/>
    <mergeCell ref="AF57:AG57"/>
    <mergeCell ref="AH65:AI65"/>
    <mergeCell ref="AH66:AI66"/>
    <mergeCell ref="AF58:AG58"/>
    <mergeCell ref="AN72:AO72"/>
    <mergeCell ref="AN61:AO61"/>
    <mergeCell ref="AN62:AO62"/>
    <mergeCell ref="AN63:AO63"/>
    <mergeCell ref="AK63:AL63"/>
    <mergeCell ref="AK47:AL47"/>
    <mergeCell ref="AK48:AL48"/>
    <mergeCell ref="AK49:AL49"/>
    <mergeCell ref="AK50:AL50"/>
    <mergeCell ref="AK59:AL59"/>
    <mergeCell ref="AK65:AL65"/>
    <mergeCell ref="AN58:AO58"/>
    <mergeCell ref="AN59:AO59"/>
    <mergeCell ref="AN60:AO60"/>
    <mergeCell ref="AK66:AL66"/>
    <mergeCell ref="AN47:AO47"/>
    <mergeCell ref="AN48:AO48"/>
    <mergeCell ref="AN49:AO49"/>
    <mergeCell ref="AN50:AO50"/>
    <mergeCell ref="AN51:AO51"/>
    <mergeCell ref="AN52:AO52"/>
    <mergeCell ref="AK58:AL58"/>
    <mergeCell ref="AN55:AO55"/>
    <mergeCell ref="AN56:AO56"/>
    <mergeCell ref="AN31:AO31"/>
    <mergeCell ref="AN33:AO33"/>
    <mergeCell ref="AN35:AO35"/>
    <mergeCell ref="AK24:AL24"/>
    <mergeCell ref="AH27:AI27"/>
    <mergeCell ref="AK27:AL27"/>
    <mergeCell ref="AK33:AL33"/>
    <mergeCell ref="AK32:AL32"/>
    <mergeCell ref="AH31:AI31"/>
    <mergeCell ref="AN30:AO30"/>
    <mergeCell ref="AN32:AO32"/>
    <mergeCell ref="AK34:AL34"/>
    <mergeCell ref="AN34:AO34"/>
    <mergeCell ref="AN29:AO29"/>
    <mergeCell ref="AN27:AO27"/>
    <mergeCell ref="AK28:AL28"/>
    <mergeCell ref="AN28:AO28"/>
    <mergeCell ref="AH33:AI33"/>
    <mergeCell ref="AK18:AL18"/>
    <mergeCell ref="AK51:AL51"/>
    <mergeCell ref="AK20:AL20"/>
    <mergeCell ref="AK21:AL21"/>
    <mergeCell ref="AK22:AL22"/>
    <mergeCell ref="AK39:AL39"/>
    <mergeCell ref="AK40:AL40"/>
    <mergeCell ref="AK41:AL41"/>
    <mergeCell ref="AK42:AL42"/>
    <mergeCell ref="AK45:AL45"/>
    <mergeCell ref="AK19:AL19"/>
    <mergeCell ref="AK30:AL30"/>
    <mergeCell ref="AK31:AL31"/>
    <mergeCell ref="AK35:AL35"/>
    <mergeCell ref="AK29:AL29"/>
    <mergeCell ref="AK26:AL26"/>
    <mergeCell ref="AK36:AL36"/>
    <mergeCell ref="AK37:AL37"/>
    <mergeCell ref="AK11:AL11"/>
    <mergeCell ref="AK12:AL12"/>
    <mergeCell ref="AK13:AL13"/>
    <mergeCell ref="AK14:AL14"/>
    <mergeCell ref="AK15:AL15"/>
    <mergeCell ref="AK16:AL16"/>
    <mergeCell ref="AK17:AL17"/>
    <mergeCell ref="C85:H85"/>
    <mergeCell ref="I85:M85"/>
    <mergeCell ref="N85:O85"/>
    <mergeCell ref="Q85:R85"/>
    <mergeCell ref="T85:U85"/>
    <mergeCell ref="W85:X85"/>
    <mergeCell ref="AC84:AD84"/>
    <mergeCell ref="AF84:AG84"/>
    <mergeCell ref="AK71:AL71"/>
    <mergeCell ref="AK72:AL72"/>
    <mergeCell ref="AK73:AL73"/>
    <mergeCell ref="AK74:AL74"/>
    <mergeCell ref="AK75:AL75"/>
    <mergeCell ref="AC82:AD82"/>
    <mergeCell ref="AF82:AG82"/>
    <mergeCell ref="AK76:AL76"/>
    <mergeCell ref="AK77:AL77"/>
    <mergeCell ref="Z83:AA83"/>
    <mergeCell ref="AC83:AD83"/>
    <mergeCell ref="AF83:AG83"/>
    <mergeCell ref="Z84:AA84"/>
    <mergeCell ref="Z80:AA80"/>
    <mergeCell ref="AC80:AD80"/>
    <mergeCell ref="AC81:AD81"/>
    <mergeCell ref="C84:H84"/>
    <mergeCell ref="I84:M84"/>
    <mergeCell ref="N84:O84"/>
    <mergeCell ref="Q84:R84"/>
    <mergeCell ref="T84:U84"/>
    <mergeCell ref="W84:X84"/>
    <mergeCell ref="Q83:R83"/>
    <mergeCell ref="C80:H80"/>
    <mergeCell ref="I80:M80"/>
    <mergeCell ref="N80:O80"/>
    <mergeCell ref="Q80:R80"/>
    <mergeCell ref="T80:U80"/>
    <mergeCell ref="N83:O83"/>
    <mergeCell ref="Z81:AA81"/>
    <mergeCell ref="AF80:AG80"/>
    <mergeCell ref="C81:H81"/>
    <mergeCell ref="I81:M81"/>
    <mergeCell ref="W72:X72"/>
    <mergeCell ref="Z71:AA71"/>
    <mergeCell ref="AC71:AD71"/>
    <mergeCell ref="AF71:AG71"/>
    <mergeCell ref="AF73:AG73"/>
    <mergeCell ref="AF74:AG74"/>
    <mergeCell ref="AF77:AG77"/>
    <mergeCell ref="C71:H71"/>
    <mergeCell ref="I71:M71"/>
    <mergeCell ref="N71:O71"/>
    <mergeCell ref="Q71:R71"/>
    <mergeCell ref="T71:U71"/>
    <mergeCell ref="W71:X71"/>
    <mergeCell ref="Z72:AA72"/>
    <mergeCell ref="AC72:AD72"/>
    <mergeCell ref="N75:O75"/>
    <mergeCell ref="Q75:R75"/>
    <mergeCell ref="T75:U75"/>
    <mergeCell ref="C74:H74"/>
    <mergeCell ref="I74:M74"/>
    <mergeCell ref="N74:O74"/>
    <mergeCell ref="Q74:R74"/>
    <mergeCell ref="T74:U74"/>
    <mergeCell ref="T76:U76"/>
    <mergeCell ref="AF81:AG81"/>
    <mergeCell ref="C82:H82"/>
    <mergeCell ref="I82:M82"/>
    <mergeCell ref="N82:O82"/>
    <mergeCell ref="Q82:R82"/>
    <mergeCell ref="T82:U82"/>
    <mergeCell ref="W82:X82"/>
    <mergeCell ref="Z82:AA82"/>
    <mergeCell ref="W66:X66"/>
    <mergeCell ref="Z73:AA73"/>
    <mergeCell ref="T73:U73"/>
    <mergeCell ref="W73:X73"/>
    <mergeCell ref="AC73:AD73"/>
    <mergeCell ref="AC67:AD67"/>
    <mergeCell ref="Z66:AA66"/>
    <mergeCell ref="W74:X74"/>
    <mergeCell ref="AC74:AD74"/>
    <mergeCell ref="C72:H72"/>
    <mergeCell ref="I72:M72"/>
    <mergeCell ref="N72:O72"/>
    <mergeCell ref="Q72:R72"/>
    <mergeCell ref="T72:U72"/>
    <mergeCell ref="AF76:AG76"/>
    <mergeCell ref="Z79:AA79"/>
    <mergeCell ref="Z61:AA61"/>
    <mergeCell ref="T60:U60"/>
    <mergeCell ref="W60:X60"/>
    <mergeCell ref="Z60:AA60"/>
    <mergeCell ref="I64:M64"/>
    <mergeCell ref="N64:O64"/>
    <mergeCell ref="Q64:R64"/>
    <mergeCell ref="T64:U64"/>
    <mergeCell ref="W64:X64"/>
    <mergeCell ref="Z64:AA64"/>
    <mergeCell ref="Q60:R60"/>
    <mergeCell ref="W55:X55"/>
    <mergeCell ref="Z55:AA55"/>
    <mergeCell ref="AC55:AD55"/>
    <mergeCell ref="Z56:AA56"/>
    <mergeCell ref="W21:X21"/>
    <mergeCell ref="AC56:AD56"/>
    <mergeCell ref="AC58:AD58"/>
    <mergeCell ref="Z57:AA57"/>
    <mergeCell ref="AC57:AD57"/>
    <mergeCell ref="W58:X58"/>
    <mergeCell ref="AC28:AD28"/>
    <mergeCell ref="Z53:AA53"/>
    <mergeCell ref="Z49:AA49"/>
    <mergeCell ref="Z47:AA47"/>
    <mergeCell ref="AC34:AD34"/>
    <mergeCell ref="W35:X35"/>
    <mergeCell ref="Z35:AA35"/>
    <mergeCell ref="AC35:AD35"/>
    <mergeCell ref="W38:X38"/>
    <mergeCell ref="W33:X33"/>
    <mergeCell ref="W54:X54"/>
    <mergeCell ref="W22:X22"/>
    <mergeCell ref="Z22:AA22"/>
    <mergeCell ref="AC22:AD22"/>
    <mergeCell ref="AF35:AG35"/>
    <mergeCell ref="Z27:AA27"/>
    <mergeCell ref="AC27:AD27"/>
    <mergeCell ref="AF27:AG27"/>
    <mergeCell ref="Z52:AA52"/>
    <mergeCell ref="AF42:AG42"/>
    <mergeCell ref="AC44:AD44"/>
    <mergeCell ref="W29:X29"/>
    <mergeCell ref="Z29:AA29"/>
    <mergeCell ref="AC29:AD29"/>
    <mergeCell ref="AC31:AD31"/>
    <mergeCell ref="AC52:AD52"/>
    <mergeCell ref="AF40:AG40"/>
    <mergeCell ref="AC42:AD42"/>
    <mergeCell ref="AF44:AG44"/>
    <mergeCell ref="AF39:AG39"/>
    <mergeCell ref="W27:X27"/>
    <mergeCell ref="Z34:AA34"/>
    <mergeCell ref="AC49:AD49"/>
    <mergeCell ref="AF49:AG49"/>
    <mergeCell ref="Z48:AA48"/>
    <mergeCell ref="AC48:AD48"/>
    <mergeCell ref="AF48:AG48"/>
    <mergeCell ref="AF34:AG34"/>
    <mergeCell ref="L103:M103"/>
    <mergeCell ref="AF50:AG50"/>
    <mergeCell ref="AF51:AG51"/>
    <mergeCell ref="AF52:AG52"/>
    <mergeCell ref="AF53:AG53"/>
    <mergeCell ref="AF54:AG54"/>
    <mergeCell ref="AF67:AG67"/>
    <mergeCell ref="Z63:AA63"/>
    <mergeCell ref="AC63:AD63"/>
    <mergeCell ref="AF63:AG63"/>
    <mergeCell ref="AF66:AG66"/>
    <mergeCell ref="W65:X65"/>
    <mergeCell ref="Z65:AA65"/>
    <mergeCell ref="W63:X63"/>
    <mergeCell ref="AC65:AD65"/>
    <mergeCell ref="I65:M65"/>
    <mergeCell ref="N65:O65"/>
    <mergeCell ref="AC51:AD51"/>
    <mergeCell ref="Z54:AA54"/>
    <mergeCell ref="AC54:AD54"/>
    <mergeCell ref="AC53:AD53"/>
    <mergeCell ref="Z50:AA50"/>
    <mergeCell ref="AC50:AD50"/>
    <mergeCell ref="Z58:AA58"/>
    <mergeCell ref="AC59:AD59"/>
    <mergeCell ref="N23:O23"/>
    <mergeCell ref="Q23:R23"/>
    <mergeCell ref="T23:U23"/>
    <mergeCell ref="W23:X23"/>
    <mergeCell ref="N28:O28"/>
    <mergeCell ref="Q28:R28"/>
    <mergeCell ref="T28:U28"/>
    <mergeCell ref="W28:X28"/>
    <mergeCell ref="Z28:AA28"/>
    <mergeCell ref="N30:O30"/>
    <mergeCell ref="Q30:R30"/>
    <mergeCell ref="T30:U30"/>
    <mergeCell ref="W30:X30"/>
    <mergeCell ref="Z30:AA30"/>
    <mergeCell ref="AC30:AD30"/>
    <mergeCell ref="N26:O26"/>
    <mergeCell ref="Q26:R26"/>
    <mergeCell ref="T26:U26"/>
    <mergeCell ref="Z23:AA23"/>
    <mergeCell ref="W25:X25"/>
    <mergeCell ref="Z25:AA25"/>
    <mergeCell ref="N29:O29"/>
    <mergeCell ref="Q29:R29"/>
    <mergeCell ref="C45:H45"/>
    <mergeCell ref="I45:M45"/>
    <mergeCell ref="C46:H46"/>
    <mergeCell ref="I46:M46"/>
    <mergeCell ref="C24:H24"/>
    <mergeCell ref="I24:M24"/>
    <mergeCell ref="C28:H28"/>
    <mergeCell ref="I28:M28"/>
    <mergeCell ref="C31:H31"/>
    <mergeCell ref="I31:M31"/>
    <mergeCell ref="C34:H34"/>
    <mergeCell ref="C36:H36"/>
    <mergeCell ref="I36:M36"/>
    <mergeCell ref="C32:H32"/>
    <mergeCell ref="C38:H38"/>
    <mergeCell ref="C40:H40"/>
    <mergeCell ref="C42:H42"/>
    <mergeCell ref="I42:M42"/>
    <mergeCell ref="C41:H41"/>
    <mergeCell ref="I41:M41"/>
    <mergeCell ref="C44:H44"/>
    <mergeCell ref="I44:M44"/>
    <mergeCell ref="C43:H43"/>
    <mergeCell ref="I26:M26"/>
    <mergeCell ref="I43:M43"/>
    <mergeCell ref="Z26:AA26"/>
    <mergeCell ref="Z33:AA33"/>
    <mergeCell ref="I16:M16"/>
    <mergeCell ref="W50:X50"/>
    <mergeCell ref="W51:X51"/>
    <mergeCell ref="T50:U50"/>
    <mergeCell ref="T40:U40"/>
    <mergeCell ref="W40:X40"/>
    <mergeCell ref="I30:M30"/>
    <mergeCell ref="I40:M40"/>
    <mergeCell ref="N40:O40"/>
    <mergeCell ref="Q40:R40"/>
    <mergeCell ref="I25:M25"/>
    <mergeCell ref="I32:M32"/>
    <mergeCell ref="N24:O24"/>
    <mergeCell ref="Q24:R24"/>
    <mergeCell ref="I35:M35"/>
    <mergeCell ref="N35:O35"/>
    <mergeCell ref="Q35:R35"/>
    <mergeCell ref="T35:U35"/>
    <mergeCell ref="N38:O38"/>
    <mergeCell ref="Q38:R38"/>
    <mergeCell ref="T38:U38"/>
    <mergeCell ref="AC15:AD15"/>
    <mergeCell ref="N15:O15"/>
    <mergeCell ref="Q15:R15"/>
    <mergeCell ref="T15:U15"/>
    <mergeCell ref="W15:X15"/>
    <mergeCell ref="Z17:AA17"/>
    <mergeCell ref="AC17:AD17"/>
    <mergeCell ref="AC18:AD18"/>
    <mergeCell ref="N16:O16"/>
    <mergeCell ref="Q16:R16"/>
    <mergeCell ref="T16:U16"/>
    <mergeCell ref="W16:X16"/>
    <mergeCell ref="Z16:AA16"/>
    <mergeCell ref="AC16:AD16"/>
    <mergeCell ref="W53:X53"/>
    <mergeCell ref="AF18:AG18"/>
    <mergeCell ref="AF19:AG19"/>
    <mergeCell ref="Z21:AA21"/>
    <mergeCell ref="AC21:AD21"/>
    <mergeCell ref="Z19:AA19"/>
    <mergeCell ref="W20:X20"/>
    <mergeCell ref="N36:O36"/>
    <mergeCell ref="Q36:R36"/>
    <mergeCell ref="N25:O25"/>
    <mergeCell ref="Q25:R25"/>
    <mergeCell ref="Z24:AA24"/>
    <mergeCell ref="Z51:AA51"/>
    <mergeCell ref="T32:U32"/>
    <mergeCell ref="W32:X32"/>
    <mergeCell ref="Z32:AA32"/>
    <mergeCell ref="W31:X31"/>
    <mergeCell ref="Z31:AA31"/>
    <mergeCell ref="N33:O33"/>
    <mergeCell ref="AF23:AG23"/>
    <mergeCell ref="AF24:AG24"/>
    <mergeCell ref="Q39:R39"/>
    <mergeCell ref="AF26:AG26"/>
    <mergeCell ref="AC33:AD33"/>
    <mergeCell ref="C50:H50"/>
    <mergeCell ref="I50:M50"/>
    <mergeCell ref="N50:O50"/>
    <mergeCell ref="Q50:R50"/>
    <mergeCell ref="I55:M55"/>
    <mergeCell ref="C53:H53"/>
    <mergeCell ref="I53:M53"/>
    <mergeCell ref="C52:H52"/>
    <mergeCell ref="I52:M52"/>
    <mergeCell ref="C51:H51"/>
    <mergeCell ref="I51:M51"/>
    <mergeCell ref="I54:M54"/>
    <mergeCell ref="N55:O55"/>
    <mergeCell ref="Q55:R55"/>
    <mergeCell ref="C54:H54"/>
    <mergeCell ref="Q53:R53"/>
    <mergeCell ref="N52:O52"/>
    <mergeCell ref="C58:H58"/>
    <mergeCell ref="I58:M58"/>
    <mergeCell ref="N58:O58"/>
    <mergeCell ref="N51:O51"/>
    <mergeCell ref="Q51:R51"/>
    <mergeCell ref="T51:U51"/>
    <mergeCell ref="Q52:R52"/>
    <mergeCell ref="T52:U52"/>
    <mergeCell ref="W52:X52"/>
    <mergeCell ref="N53:O53"/>
    <mergeCell ref="T53:U53"/>
    <mergeCell ref="C56:H56"/>
    <mergeCell ref="I56:M56"/>
    <mergeCell ref="N56:O56"/>
    <mergeCell ref="Q56:R56"/>
    <mergeCell ref="N54:O54"/>
    <mergeCell ref="C55:H55"/>
    <mergeCell ref="Q54:R54"/>
    <mergeCell ref="T56:U56"/>
    <mergeCell ref="W56:X56"/>
    <mergeCell ref="Q58:R58"/>
    <mergeCell ref="T58:U58"/>
    <mergeCell ref="T55:U55"/>
    <mergeCell ref="T54:U54"/>
    <mergeCell ref="AC60:AD60"/>
    <mergeCell ref="AC61:AD61"/>
    <mergeCell ref="AC62:AD62"/>
    <mergeCell ref="C76:H76"/>
    <mergeCell ref="I76:M76"/>
    <mergeCell ref="C57:H57"/>
    <mergeCell ref="I57:M57"/>
    <mergeCell ref="N57:O57"/>
    <mergeCell ref="Q57:R57"/>
    <mergeCell ref="T57:U57"/>
    <mergeCell ref="W57:X57"/>
    <mergeCell ref="W59:X59"/>
    <mergeCell ref="Z59:AA59"/>
    <mergeCell ref="T62:U62"/>
    <mergeCell ref="W62:X62"/>
    <mergeCell ref="Z62:AA62"/>
    <mergeCell ref="C61:H61"/>
    <mergeCell ref="I61:M61"/>
    <mergeCell ref="N61:O61"/>
    <mergeCell ref="Q61:R61"/>
    <mergeCell ref="T61:U61"/>
    <mergeCell ref="C62:H62"/>
    <mergeCell ref="I62:M62"/>
    <mergeCell ref="N60:O60"/>
    <mergeCell ref="T65:U65"/>
    <mergeCell ref="C66:H66"/>
    <mergeCell ref="I66:M66"/>
    <mergeCell ref="N66:O66"/>
    <mergeCell ref="N62:O62"/>
    <mergeCell ref="Q62:R62"/>
    <mergeCell ref="I63:M63"/>
    <mergeCell ref="N63:O63"/>
    <mergeCell ref="Q63:R63"/>
    <mergeCell ref="T63:U63"/>
    <mergeCell ref="C64:H64"/>
    <mergeCell ref="C65:H65"/>
    <mergeCell ref="Q65:R65"/>
    <mergeCell ref="AF79:AG79"/>
    <mergeCell ref="Z78:AA78"/>
    <mergeCell ref="AC78:AD78"/>
    <mergeCell ref="Z77:AA77"/>
    <mergeCell ref="AC77:AD77"/>
    <mergeCell ref="AF78:AG78"/>
    <mergeCell ref="N76:O76"/>
    <mergeCell ref="Q76:R76"/>
    <mergeCell ref="W79:X79"/>
    <mergeCell ref="T78:U78"/>
    <mergeCell ref="I77:M77"/>
    <mergeCell ref="N77:O77"/>
    <mergeCell ref="Z76:AA76"/>
    <mergeCell ref="AC76:AD76"/>
    <mergeCell ref="W76:X76"/>
    <mergeCell ref="C88:H91"/>
    <mergeCell ref="N88:S91"/>
    <mergeCell ref="T88:Y91"/>
    <mergeCell ref="I89:M90"/>
    <mergeCell ref="C77:H77"/>
    <mergeCell ref="T81:U81"/>
    <mergeCell ref="W81:X81"/>
    <mergeCell ref="Q77:R77"/>
    <mergeCell ref="T77:U77"/>
    <mergeCell ref="W77:X77"/>
    <mergeCell ref="C79:H79"/>
    <mergeCell ref="I79:M79"/>
    <mergeCell ref="N79:O79"/>
    <mergeCell ref="Q79:R79"/>
    <mergeCell ref="T79:U79"/>
    <mergeCell ref="N78:O78"/>
    <mergeCell ref="Q78:R78"/>
    <mergeCell ref="N81:O81"/>
    <mergeCell ref="AC79:AD79"/>
    <mergeCell ref="Q81:R81"/>
    <mergeCell ref="W78:X78"/>
    <mergeCell ref="Z11:AA11"/>
    <mergeCell ref="AC11:AD11"/>
    <mergeCell ref="T14:U14"/>
    <mergeCell ref="W14:X14"/>
    <mergeCell ref="Z14:AA14"/>
    <mergeCell ref="AC14:AD14"/>
    <mergeCell ref="AC13:AD13"/>
    <mergeCell ref="Q14:R14"/>
    <mergeCell ref="Q11:R11"/>
    <mergeCell ref="T11:U11"/>
    <mergeCell ref="W11:X11"/>
    <mergeCell ref="T20:U20"/>
    <mergeCell ref="AC39:AD39"/>
    <mergeCell ref="T39:U39"/>
    <mergeCell ref="W39:X39"/>
    <mergeCell ref="Z39:AA39"/>
    <mergeCell ref="AC24:AD24"/>
    <mergeCell ref="T22:U22"/>
    <mergeCell ref="T36:U36"/>
    <mergeCell ref="T31:U31"/>
    <mergeCell ref="W36:X36"/>
    <mergeCell ref="W80:X80"/>
    <mergeCell ref="B94:AO98"/>
    <mergeCell ref="Z89:AA90"/>
    <mergeCell ref="AC89:AD90"/>
    <mergeCell ref="I91:M91"/>
    <mergeCell ref="B5:B91"/>
    <mergeCell ref="C83:H83"/>
    <mergeCell ref="I83:M83"/>
    <mergeCell ref="C78:H78"/>
    <mergeCell ref="I78:M78"/>
    <mergeCell ref="W75:X75"/>
    <mergeCell ref="Z75:AA75"/>
    <mergeCell ref="AC75:AD75"/>
    <mergeCell ref="AF75:AG75"/>
    <mergeCell ref="Z74:AA74"/>
    <mergeCell ref="C73:H73"/>
    <mergeCell ref="I73:M73"/>
    <mergeCell ref="Z13:AA13"/>
    <mergeCell ref="C21:H21"/>
    <mergeCell ref="I21:M21"/>
    <mergeCell ref="N21:O21"/>
    <mergeCell ref="Q21:R21"/>
    <mergeCell ref="T21:U21"/>
    <mergeCell ref="C14:H14"/>
    <mergeCell ref="I14:M14"/>
    <mergeCell ref="N14:O14"/>
    <mergeCell ref="Z15:AA15"/>
    <mergeCell ref="I19:M19"/>
    <mergeCell ref="N19:O19"/>
    <mergeCell ref="W17:X17"/>
    <mergeCell ref="W19:X19"/>
    <mergeCell ref="Q19:R19"/>
    <mergeCell ref="T19:U19"/>
    <mergeCell ref="I18:M18"/>
    <mergeCell ref="Z18:AA18"/>
    <mergeCell ref="N17:O17"/>
    <mergeCell ref="Q17:R17"/>
    <mergeCell ref="T17:U17"/>
    <mergeCell ref="I15:M15"/>
    <mergeCell ref="T18:U18"/>
    <mergeCell ref="W18:X18"/>
    <mergeCell ref="I75:M75"/>
    <mergeCell ref="C5:H7"/>
    <mergeCell ref="I5:M7"/>
    <mergeCell ref="N5:S7"/>
    <mergeCell ref="C13:H13"/>
    <mergeCell ref="I13:M13"/>
    <mergeCell ref="N13:O13"/>
    <mergeCell ref="Q13:R13"/>
    <mergeCell ref="W13:X13"/>
    <mergeCell ref="N73:O73"/>
    <mergeCell ref="Q73:R73"/>
    <mergeCell ref="C75:H75"/>
    <mergeCell ref="C8:H8"/>
    <mergeCell ref="W8:X8"/>
    <mergeCell ref="C63:H63"/>
    <mergeCell ref="C59:H59"/>
    <mergeCell ref="I59:M59"/>
    <mergeCell ref="N59:O59"/>
    <mergeCell ref="Q59:R59"/>
    <mergeCell ref="T59:U59"/>
    <mergeCell ref="Q66:R66"/>
    <mergeCell ref="T66:U66"/>
    <mergeCell ref="C60:H60"/>
    <mergeCell ref="I60:M60"/>
    <mergeCell ref="B3:G4"/>
    <mergeCell ref="AC8:AD8"/>
    <mergeCell ref="W10:X10"/>
    <mergeCell ref="Z10:AA10"/>
    <mergeCell ref="AC10:AD10"/>
    <mergeCell ref="AF10:AG10"/>
    <mergeCell ref="Z3:AE4"/>
    <mergeCell ref="AF3:AG4"/>
    <mergeCell ref="C9:H9"/>
    <mergeCell ref="I9:M9"/>
    <mergeCell ref="Z8:AA8"/>
    <mergeCell ref="H3:M4"/>
    <mergeCell ref="N3:S4"/>
    <mergeCell ref="T9:U9"/>
    <mergeCell ref="I8:M8"/>
    <mergeCell ref="N8:O8"/>
    <mergeCell ref="Q8:R8"/>
    <mergeCell ref="T8:U8"/>
    <mergeCell ref="Z5:AE7"/>
    <mergeCell ref="AF5:AP7"/>
    <mergeCell ref="AH10:AI10"/>
    <mergeCell ref="AH3:AI4"/>
    <mergeCell ref="AJ3:AJ4"/>
    <mergeCell ref="AP3:AP4"/>
    <mergeCell ref="AM3:AM4"/>
    <mergeCell ref="AF8:AG8"/>
    <mergeCell ref="W9:X9"/>
    <mergeCell ref="Z9:AA9"/>
    <mergeCell ref="AC9:AD9"/>
    <mergeCell ref="AF9:AG9"/>
    <mergeCell ref="AK8:AL8"/>
    <mergeCell ref="AH8:AI8"/>
    <mergeCell ref="AH9:AI9"/>
    <mergeCell ref="AK3:AL4"/>
    <mergeCell ref="AN3:AO4"/>
    <mergeCell ref="AN8:AO8"/>
    <mergeCell ref="AN9:AO9"/>
    <mergeCell ref="AF11:AG11"/>
    <mergeCell ref="C12:H12"/>
    <mergeCell ref="AK9:AL9"/>
    <mergeCell ref="AK10:AL10"/>
    <mergeCell ref="C10:H10"/>
    <mergeCell ref="I10:M10"/>
    <mergeCell ref="N10:O10"/>
    <mergeCell ref="Q10:R10"/>
    <mergeCell ref="N9:O9"/>
    <mergeCell ref="Q9:R9"/>
    <mergeCell ref="I12:M12"/>
    <mergeCell ref="N12:O12"/>
    <mergeCell ref="Q12:R12"/>
    <mergeCell ref="T12:U12"/>
    <mergeCell ref="W12:X12"/>
    <mergeCell ref="Z12:AA12"/>
    <mergeCell ref="AC12:AD12"/>
    <mergeCell ref="AF12:AG12"/>
    <mergeCell ref="C11:H11"/>
    <mergeCell ref="I11:M11"/>
    <mergeCell ref="N11:O11"/>
    <mergeCell ref="C39:H39"/>
    <mergeCell ref="I39:M39"/>
    <mergeCell ref="C15:H15"/>
    <mergeCell ref="C16:H16"/>
    <mergeCell ref="C17:H17"/>
    <mergeCell ref="C18:H18"/>
    <mergeCell ref="C19:H19"/>
    <mergeCell ref="N18:O18"/>
    <mergeCell ref="Q18:R18"/>
    <mergeCell ref="I17:M17"/>
    <mergeCell ref="N39:O39"/>
    <mergeCell ref="C20:H20"/>
    <mergeCell ref="I20:M20"/>
    <mergeCell ref="I38:M38"/>
    <mergeCell ref="C35:H35"/>
    <mergeCell ref="N37:O37"/>
    <mergeCell ref="Q37:R37"/>
    <mergeCell ref="C22:H22"/>
    <mergeCell ref="I22:M22"/>
    <mergeCell ref="N22:O22"/>
    <mergeCell ref="Q22:R22"/>
    <mergeCell ref="C30:H30"/>
    <mergeCell ref="C29:H29"/>
    <mergeCell ref="I29:M29"/>
    <mergeCell ref="I34:M34"/>
    <mergeCell ref="C37:H37"/>
    <mergeCell ref="I37:M37"/>
    <mergeCell ref="C27:H27"/>
    <mergeCell ref="I27:M27"/>
    <mergeCell ref="N27:O27"/>
    <mergeCell ref="I33:M33"/>
    <mergeCell ref="N31:O31"/>
    <mergeCell ref="Q31:R31"/>
    <mergeCell ref="N32:O32"/>
    <mergeCell ref="AF22:AG22"/>
    <mergeCell ref="T25:U25"/>
    <mergeCell ref="T24:U24"/>
    <mergeCell ref="W24:X24"/>
    <mergeCell ref="C23:H23"/>
    <mergeCell ref="I23:M23"/>
    <mergeCell ref="C26:H26"/>
    <mergeCell ref="C25:H25"/>
    <mergeCell ref="C33:H33"/>
    <mergeCell ref="AF33:AG33"/>
    <mergeCell ref="AC32:AD32"/>
    <mergeCell ref="AF32:AG32"/>
    <mergeCell ref="Q32:R32"/>
    <mergeCell ref="AF29:AG29"/>
    <mergeCell ref="AF30:AG30"/>
    <mergeCell ref="T29:U29"/>
    <mergeCell ref="AF31:AG31"/>
    <mergeCell ref="AC26:AD26"/>
    <mergeCell ref="W26:X26"/>
    <mergeCell ref="T27:U27"/>
    <mergeCell ref="AF28:AG28"/>
    <mergeCell ref="Q33:R33"/>
    <mergeCell ref="T33:U33"/>
    <mergeCell ref="Q27:R27"/>
    <mergeCell ref="N42:O42"/>
    <mergeCell ref="Q42:R42"/>
    <mergeCell ref="T42:U42"/>
    <mergeCell ref="W42:X42"/>
    <mergeCell ref="Z42:AA42"/>
    <mergeCell ref="N41:O41"/>
    <mergeCell ref="Q41:R41"/>
    <mergeCell ref="T41:U41"/>
    <mergeCell ref="W41:X41"/>
    <mergeCell ref="Z41:AA41"/>
    <mergeCell ref="N44:O44"/>
    <mergeCell ref="Q44:R44"/>
    <mergeCell ref="T44:U44"/>
    <mergeCell ref="W44:X44"/>
    <mergeCell ref="Z44:AA44"/>
    <mergeCell ref="N43:O43"/>
    <mergeCell ref="Q43:R43"/>
    <mergeCell ref="T43:U43"/>
    <mergeCell ref="W43:X43"/>
    <mergeCell ref="Z43:AA43"/>
    <mergeCell ref="N45:O45"/>
    <mergeCell ref="Q45:R45"/>
    <mergeCell ref="T45:U45"/>
    <mergeCell ref="W45:X45"/>
    <mergeCell ref="Z45:AA45"/>
    <mergeCell ref="AC45:AD45"/>
    <mergeCell ref="AF45:AG45"/>
    <mergeCell ref="AC47:AD47"/>
    <mergeCell ref="AF47:AG47"/>
    <mergeCell ref="C49:H49"/>
    <mergeCell ref="I49:M49"/>
    <mergeCell ref="N49:O49"/>
    <mergeCell ref="Q49:R49"/>
    <mergeCell ref="T49:U49"/>
    <mergeCell ref="W49:X49"/>
    <mergeCell ref="N47:O47"/>
    <mergeCell ref="Q47:R47"/>
    <mergeCell ref="T47:U47"/>
    <mergeCell ref="W47:X47"/>
    <mergeCell ref="C47:H47"/>
    <mergeCell ref="I47:M47"/>
    <mergeCell ref="C48:H48"/>
    <mergeCell ref="I48:M48"/>
    <mergeCell ref="N48:O48"/>
    <mergeCell ref="Q48:R48"/>
    <mergeCell ref="T48:U48"/>
    <mergeCell ref="W48:X48"/>
    <mergeCell ref="AQ5:AQ7"/>
    <mergeCell ref="AR5:AR7"/>
    <mergeCell ref="AQ3:AR4"/>
    <mergeCell ref="N46:O46"/>
    <mergeCell ref="Q46:R46"/>
    <mergeCell ref="T46:U46"/>
    <mergeCell ref="W46:X46"/>
    <mergeCell ref="Z46:AA46"/>
    <mergeCell ref="AC46:AD46"/>
    <mergeCell ref="AF46:AG46"/>
    <mergeCell ref="AC43:AD43"/>
    <mergeCell ref="AF43:AG43"/>
    <mergeCell ref="AC41:AD41"/>
    <mergeCell ref="AF41:AG41"/>
    <mergeCell ref="T13:U13"/>
    <mergeCell ref="AF13:AG13"/>
    <mergeCell ref="N20:O20"/>
    <mergeCell ref="Q20:R20"/>
    <mergeCell ref="Z40:AA40"/>
    <mergeCell ref="AC40:AD40"/>
    <mergeCell ref="AF14:AG14"/>
    <mergeCell ref="Z20:AA20"/>
    <mergeCell ref="AC20:AD20"/>
    <mergeCell ref="AF20:AG20"/>
  </mergeCells>
  <phoneticPr fontId="4"/>
  <dataValidations count="5">
    <dataValidation type="list" allowBlank="1" showInputMessage="1" showErrorMessage="1" sqref="AF3" xr:uid="{00000000-0002-0000-0100-000000000000}">
      <formula1>"昭和,平成,令和"</formula1>
    </dataValidation>
    <dataValidation type="list" allowBlank="1" showInputMessage="1" showErrorMessage="1" sqref="AH78:AH87 AF8:AG87" xr:uid="{00000000-0002-0000-0100-000001000000}">
      <formula1>$B$126:$B$128</formula1>
    </dataValidation>
    <dataValidation allowBlank="1" showInputMessage="1" showErrorMessage="1" prompt="利用定員を入力すること。_x000a_（注1）分園がある場合、本園+分園の合計定員を記入すること。_x000a_（注2）認定こども園の場合、1号+2・3号の合計定員を記入すること。" sqref="H3" xr:uid="{00000000-0002-0000-0100-000002000000}"/>
    <dataValidation type="list" allowBlank="1" showInputMessage="1" showErrorMessage="1" sqref="I8:M87" xr:uid="{00000000-0002-0000-0100-000003000000}">
      <formula1>$C$109:$C$125</formula1>
    </dataValidation>
    <dataValidation type="list" allowBlank="1" showInputMessage="1" showErrorMessage="1" sqref="AQ8:AR77" xr:uid="{19266C88-8BB4-4E63-BCA7-CF36A17EA530}">
      <formula1>$B$140:$B$141</formula1>
    </dataValidation>
  </dataValidations>
  <printOptions horizontalCentered="1"/>
  <pageMargins left="0.70866141732283472" right="0.51181102362204722" top="0.35433070866141736" bottom="0.35433070866141736" header="0.31496062992125984" footer="0.31496062992125984"/>
  <pageSetup paperSize="9" scale="61"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FE71-4DBB-4C3F-81A5-CD4999B6192F}">
  <sheetPr>
    <pageSetUpPr fitToPage="1"/>
  </sheetPr>
  <dimension ref="A1:T122"/>
  <sheetViews>
    <sheetView view="pageBreakPreview" topLeftCell="A27" zoomScale="130" zoomScaleNormal="70" zoomScaleSheetLayoutView="130" workbookViewId="0">
      <selection activeCell="H44" sqref="H44"/>
    </sheetView>
  </sheetViews>
  <sheetFormatPr defaultColWidth="9" defaultRowHeight="18.75"/>
  <cols>
    <col min="1" max="1" width="2.875" style="240" customWidth="1"/>
    <col min="2" max="2" width="3" style="241" customWidth="1"/>
    <col min="3" max="3" width="12.125" style="241" customWidth="1"/>
    <col min="4" max="4" width="20.625" style="241" customWidth="1"/>
    <col min="5" max="5" width="10" style="241" customWidth="1"/>
    <col min="6" max="6" width="10" style="242" customWidth="1"/>
    <col min="7" max="7" width="10.625" style="242" customWidth="1"/>
    <col min="8" max="8" width="13.125" style="242" customWidth="1"/>
    <col min="9" max="9" width="10.125" style="242" customWidth="1"/>
    <col min="10" max="12" width="10.125" style="240" customWidth="1"/>
    <col min="13" max="13" width="3.375" style="240" customWidth="1"/>
    <col min="14" max="14" width="1.375" style="240" customWidth="1"/>
    <col min="15" max="15" width="14.25" style="240" customWidth="1"/>
    <col min="16" max="16" width="11.625" style="240" customWidth="1"/>
    <col min="17" max="17" width="9" style="240"/>
    <col min="18" max="18" width="1.375" style="240" customWidth="1"/>
    <col min="19" max="19" width="14.25" style="240" customWidth="1"/>
    <col min="20" max="20" width="11.625" style="240" customWidth="1"/>
    <col min="21" max="16384" width="9" style="240"/>
  </cols>
  <sheetData>
    <row r="1" spans="1:20" s="239" customFormat="1" ht="23.25" customHeight="1">
      <c r="A1" s="236" t="s">
        <v>235</v>
      </c>
      <c r="B1" s="237"/>
      <c r="C1" s="237"/>
      <c r="D1" s="237"/>
      <c r="E1" s="237"/>
      <c r="F1" s="238"/>
      <c r="G1" s="238"/>
      <c r="H1" s="238"/>
      <c r="I1" s="238"/>
      <c r="M1" s="240"/>
      <c r="N1" s="240"/>
      <c r="O1" s="240"/>
      <c r="P1" s="240"/>
      <c r="Q1" s="240"/>
      <c r="R1" s="240"/>
      <c r="S1" s="240"/>
      <c r="T1" s="240"/>
    </row>
    <row r="2" spans="1:20" ht="19.5" customHeight="1" thickBot="1">
      <c r="A2" s="241"/>
    </row>
    <row r="3" spans="1:20" ht="19.5" customHeight="1" thickBot="1">
      <c r="A3" s="241"/>
      <c r="B3" s="1083" t="s">
        <v>210</v>
      </c>
      <c r="C3" s="1083"/>
      <c r="D3" s="1084">
        <f>'1-1_児童数計算表'!$M$3</f>
        <v>0</v>
      </c>
      <c r="E3" s="1085"/>
      <c r="F3" s="1085"/>
      <c r="G3" s="1085"/>
      <c r="H3" s="1086"/>
    </row>
    <row r="4" spans="1:20" ht="19.5" customHeight="1">
      <c r="A4" s="241"/>
      <c r="E4" s="243"/>
      <c r="F4" s="243"/>
      <c r="G4" s="243"/>
      <c r="H4" s="243"/>
    </row>
    <row r="5" spans="1:20" ht="19.5" customHeight="1" thickBot="1">
      <c r="A5" s="244" t="s">
        <v>236</v>
      </c>
      <c r="E5" s="243"/>
      <c r="F5" s="243"/>
      <c r="G5" s="243"/>
      <c r="H5" s="243"/>
    </row>
    <row r="6" spans="1:20" ht="19.5" customHeight="1" thickBot="1">
      <c r="A6" s="244"/>
      <c r="B6" s="245"/>
      <c r="C6" s="246"/>
      <c r="D6" s="246"/>
      <c r="E6" s="247" t="s">
        <v>237</v>
      </c>
      <c r="F6" s="248" t="s">
        <v>238</v>
      </c>
      <c r="G6" s="243"/>
      <c r="H6" s="243"/>
      <c r="I6" s="243"/>
      <c r="J6" s="248" t="s">
        <v>238</v>
      </c>
    </row>
    <row r="7" spans="1:20" ht="37.5" customHeight="1" thickBot="1">
      <c r="A7" s="244"/>
      <c r="B7" s="1087" t="s">
        <v>87</v>
      </c>
      <c r="C7" s="1088"/>
      <c r="D7" s="1088"/>
      <c r="E7" s="249" t="str">
        <f>IF('2_区分12加算額計算表'!$D$5=【リスト】!$B$3,"あり","なし")</f>
        <v>なし</v>
      </c>
      <c r="F7" s="250" t="s">
        <v>239</v>
      </c>
      <c r="G7" s="243"/>
      <c r="H7" s="243"/>
      <c r="I7" s="243"/>
      <c r="J7" s="250" t="str">
        <f>IF(E7="あり","分園分を記入","入力不要")</f>
        <v>入力不要</v>
      </c>
    </row>
    <row r="8" spans="1:20" ht="19.5" customHeight="1" thickBot="1">
      <c r="A8" s="244"/>
      <c r="B8" s="1087" t="s">
        <v>240</v>
      </c>
      <c r="C8" s="1088"/>
      <c r="D8" s="1088"/>
      <c r="E8" s="1088"/>
      <c r="F8" s="251">
        <f>'2_区分12加算額計算表'!$D$6</f>
        <v>0</v>
      </c>
      <c r="G8" s="243"/>
      <c r="H8" s="243"/>
      <c r="I8" s="243"/>
      <c r="J8" s="251">
        <f>'2_区分12加算額計算表'!$D$7</f>
        <v>0</v>
      </c>
      <c r="N8" s="240" t="s">
        <v>281</v>
      </c>
    </row>
    <row r="9" spans="1:20" ht="19.5" customHeight="1" thickBot="1">
      <c r="A9" s="244"/>
      <c r="B9" s="1089" t="s">
        <v>241</v>
      </c>
      <c r="C9" s="1090"/>
      <c r="D9" s="1090"/>
      <c r="E9" s="1090"/>
      <c r="F9" s="252">
        <f>F10+F11+F12+F14</f>
        <v>0</v>
      </c>
      <c r="H9" s="243"/>
      <c r="I9" s="243"/>
      <c r="J9" s="252">
        <f>J10+J11+J12+J14</f>
        <v>0</v>
      </c>
      <c r="N9" s="253" t="s">
        <v>282</v>
      </c>
      <c r="O9" s="254"/>
      <c r="P9" s="255" t="s">
        <v>283</v>
      </c>
      <c r="R9" s="256" t="s">
        <v>284</v>
      </c>
      <c r="S9" s="256"/>
      <c r="T9" s="255" t="s">
        <v>283</v>
      </c>
    </row>
    <row r="10" spans="1:20" ht="19.5" customHeight="1" thickBot="1">
      <c r="A10" s="244"/>
      <c r="B10" s="257"/>
      <c r="C10" s="1091" t="s">
        <v>242</v>
      </c>
      <c r="D10" s="1092"/>
      <c r="E10" s="258"/>
      <c r="F10" s="222"/>
      <c r="G10" s="243"/>
      <c r="H10" s="243"/>
      <c r="I10" s="243"/>
      <c r="J10" s="222"/>
      <c r="N10" s="259" t="s">
        <v>285</v>
      </c>
      <c r="O10" s="260"/>
      <c r="P10" s="261">
        <f>SUM('1-1_児童数計算表'!$Q$30:$Q$31)</f>
        <v>0</v>
      </c>
      <c r="R10" s="262" t="s">
        <v>285</v>
      </c>
      <c r="S10" s="263"/>
      <c r="T10" s="261">
        <f>SUM('1-2_児童数計算表_分園'!$Q$30:$Q$31)</f>
        <v>0</v>
      </c>
    </row>
    <row r="11" spans="1:20" ht="19.5" customHeight="1" thickBot="1">
      <c r="A11" s="244"/>
      <c r="B11" s="257"/>
      <c r="C11" s="1091" t="s">
        <v>243</v>
      </c>
      <c r="D11" s="1092"/>
      <c r="E11" s="258"/>
      <c r="F11" s="223"/>
      <c r="G11" s="243"/>
      <c r="H11" s="243"/>
      <c r="I11" s="243"/>
      <c r="J11" s="223"/>
      <c r="N11" s="262" t="s">
        <v>256</v>
      </c>
      <c r="O11" s="260"/>
      <c r="P11" s="261">
        <f>'1-1_児童数計算表'!$Q$32</f>
        <v>0</v>
      </c>
      <c r="R11" s="262" t="s">
        <v>256</v>
      </c>
      <c r="S11" s="263"/>
      <c r="T11" s="261">
        <f>'1-2_児童数計算表_分園'!$Q$32</f>
        <v>0</v>
      </c>
    </row>
    <row r="12" spans="1:20" ht="19.149999999999999" customHeight="1" thickBot="1">
      <c r="A12" s="244"/>
      <c r="B12" s="257"/>
      <c r="C12" s="1092" t="s">
        <v>244</v>
      </c>
      <c r="D12" s="1093"/>
      <c r="E12" s="258"/>
      <c r="F12" s="224"/>
      <c r="G12" s="243"/>
      <c r="H12" s="243"/>
      <c r="I12" s="243"/>
      <c r="J12" s="224"/>
      <c r="N12" s="262" t="s">
        <v>286</v>
      </c>
      <c r="O12" s="260"/>
      <c r="P12" s="261">
        <f>SUM('1-1_児童数計算表'!$Q$33:$Q$34)</f>
        <v>0</v>
      </c>
      <c r="R12" s="262" t="s">
        <v>286</v>
      </c>
      <c r="S12" s="263"/>
      <c r="T12" s="261">
        <f>SUM('1-2_児童数計算表_分園'!$Q$33:$Q$34)</f>
        <v>0</v>
      </c>
    </row>
    <row r="13" spans="1:20" ht="19.149999999999999" customHeight="1" thickBot="1">
      <c r="A13" s="244"/>
      <c r="B13" s="257"/>
      <c r="C13" s="1094" t="s">
        <v>245</v>
      </c>
      <c r="D13" s="1095"/>
      <c r="E13" s="264"/>
      <c r="F13" s="225"/>
      <c r="G13" s="243"/>
      <c r="H13" s="243"/>
      <c r="I13" s="243"/>
      <c r="J13" s="225"/>
      <c r="N13" s="262"/>
      <c r="O13" s="260" t="s">
        <v>287</v>
      </c>
      <c r="P13" s="261">
        <f>'1-1_児童数計算表'!$Q$34</f>
        <v>0</v>
      </c>
      <c r="R13" s="262"/>
      <c r="S13" s="260" t="s">
        <v>287</v>
      </c>
      <c r="T13" s="261">
        <f>'1-2_児童数計算表_分園'!$Q$34</f>
        <v>0</v>
      </c>
    </row>
    <row r="14" spans="1:20" ht="19.149999999999999" customHeight="1" thickBot="1">
      <c r="A14" s="241"/>
      <c r="B14" s="265"/>
      <c r="C14" s="1096" t="s">
        <v>224</v>
      </c>
      <c r="D14" s="1097"/>
      <c r="E14" s="266"/>
      <c r="F14" s="226"/>
      <c r="G14" s="243"/>
      <c r="H14" s="243"/>
      <c r="J14" s="227"/>
      <c r="N14" s="262" t="s">
        <v>288</v>
      </c>
      <c r="O14" s="260"/>
      <c r="P14" s="261">
        <f>'1-1_児童数計算表'!$Q$35</f>
        <v>0</v>
      </c>
      <c r="R14" s="262" t="s">
        <v>288</v>
      </c>
      <c r="S14" s="263"/>
      <c r="T14" s="261">
        <f>'1-2_児童数計算表_分園'!$Q$35</f>
        <v>0</v>
      </c>
    </row>
    <row r="15" spans="1:20" ht="42.75" customHeight="1">
      <c r="A15" s="241"/>
      <c r="B15" s="267" t="s">
        <v>246</v>
      </c>
      <c r="C15" s="1098" t="s">
        <v>247</v>
      </c>
      <c r="D15" s="1098"/>
      <c r="E15" s="1098"/>
      <c r="F15" s="1098"/>
      <c r="G15" s="1098"/>
      <c r="H15" s="1098"/>
      <c r="I15" s="1098"/>
      <c r="J15" s="1098"/>
      <c r="K15" s="1098"/>
      <c r="L15" s="1098"/>
    </row>
    <row r="16" spans="1:20" ht="19.5" customHeight="1">
      <c r="A16" s="241"/>
      <c r="B16" s="268"/>
      <c r="C16" s="269"/>
      <c r="D16" s="269"/>
      <c r="E16" s="269"/>
      <c r="F16" s="269"/>
      <c r="G16" s="269"/>
      <c r="H16" s="269"/>
      <c r="N16" s="240" t="s">
        <v>289</v>
      </c>
    </row>
    <row r="17" spans="1:20" ht="19.5" customHeight="1" thickBot="1">
      <c r="A17" s="244" t="s">
        <v>248</v>
      </c>
      <c r="N17" s="256" t="s">
        <v>282</v>
      </c>
      <c r="O17" s="256"/>
      <c r="P17" s="255" t="s">
        <v>283</v>
      </c>
      <c r="R17" s="256" t="s">
        <v>284</v>
      </c>
      <c r="S17" s="256"/>
      <c r="T17" s="255" t="s">
        <v>283</v>
      </c>
    </row>
    <row r="18" spans="1:20" ht="19.5" customHeight="1" thickBot="1">
      <c r="A18" s="244"/>
      <c r="E18" s="1077" t="s">
        <v>249</v>
      </c>
      <c r="F18" s="1078"/>
      <c r="G18" s="1078"/>
      <c r="H18" s="1079"/>
      <c r="I18" s="1080" t="str">
        <f>IF(E7="あり","分園分","選択不要")</f>
        <v>選択不要</v>
      </c>
      <c r="J18" s="1081"/>
      <c r="K18" s="1081"/>
      <c r="L18" s="1082"/>
      <c r="N18" s="262" t="s">
        <v>285</v>
      </c>
      <c r="O18" s="260"/>
      <c r="P18" s="261">
        <f>SUM('1-1_児童数計算表'!$Q$45:$Q$46)</f>
        <v>0</v>
      </c>
      <c r="R18" s="262" t="s">
        <v>285</v>
      </c>
      <c r="S18" s="263"/>
      <c r="T18" s="261">
        <f>SUM('1-2_児童数計算表_分園'!$Q$45:$Q$46)</f>
        <v>0</v>
      </c>
    </row>
    <row r="19" spans="1:20" ht="33" customHeight="1" thickBot="1">
      <c r="B19" s="245"/>
      <c r="C19" s="246"/>
      <c r="D19" s="246"/>
      <c r="E19" s="270" t="s">
        <v>250</v>
      </c>
      <c r="F19" s="271"/>
      <c r="G19" s="1102" t="s">
        <v>251</v>
      </c>
      <c r="H19" s="1103"/>
      <c r="I19" s="272" t="s">
        <v>250</v>
      </c>
      <c r="J19" s="273"/>
      <c r="K19" s="1104" t="s">
        <v>251</v>
      </c>
      <c r="L19" s="1105"/>
      <c r="N19" s="262" t="s">
        <v>256</v>
      </c>
      <c r="O19" s="260"/>
      <c r="P19" s="261">
        <f>'1-1_児童数計算表'!$Q$47</f>
        <v>0</v>
      </c>
      <c r="R19" s="262" t="s">
        <v>256</v>
      </c>
      <c r="S19" s="263"/>
      <c r="T19" s="261">
        <f>'1-2_児童数計算表_分園'!$Q$47</f>
        <v>0</v>
      </c>
    </row>
    <row r="20" spans="1:20" ht="19.5" customHeight="1" thickBot="1">
      <c r="B20" s="274" t="s">
        <v>252</v>
      </c>
      <c r="C20" s="246" t="s">
        <v>253</v>
      </c>
      <c r="D20" s="275"/>
      <c r="E20" s="276"/>
      <c r="F20" s="277"/>
      <c r="G20" s="278"/>
      <c r="H20" s="279"/>
      <c r="I20" s="278"/>
      <c r="J20" s="280"/>
      <c r="K20" s="281"/>
      <c r="L20" s="282"/>
      <c r="N20" s="262" t="s">
        <v>286</v>
      </c>
      <c r="O20" s="260"/>
      <c r="P20" s="261">
        <f>SUM('1-1_児童数計算表'!$Q$48:$Q$49)</f>
        <v>0</v>
      </c>
      <c r="R20" s="262" t="s">
        <v>286</v>
      </c>
      <c r="S20" s="263"/>
      <c r="T20" s="261">
        <f>SUM('1-2_児童数計算表_分園'!$Q$48:$Q$49)</f>
        <v>0</v>
      </c>
    </row>
    <row r="21" spans="1:20" ht="19.5" customHeight="1" thickBot="1">
      <c r="B21" s="283"/>
      <c r="C21" s="284" t="s">
        <v>254</v>
      </c>
      <c r="D21" s="285"/>
      <c r="E21" s="286"/>
      <c r="F21" s="287">
        <f>F10</f>
        <v>0</v>
      </c>
      <c r="G21" s="288">
        <f>IF(E22="なし",F21/30,F21/25)</f>
        <v>0</v>
      </c>
      <c r="H21" s="289">
        <f>ROUNDDOWN(G21,1)</f>
        <v>0</v>
      </c>
      <c r="I21" s="284"/>
      <c r="J21" s="287">
        <f>IF(E7="あり",J10,0)</f>
        <v>0</v>
      </c>
      <c r="K21" s="290">
        <f>IF(I22="なし",J21/30,J21/25)</f>
        <v>0</v>
      </c>
      <c r="L21" s="291">
        <f>ROUNDDOWN(K21,1)</f>
        <v>0</v>
      </c>
      <c r="N21" s="262"/>
      <c r="O21" s="260" t="s">
        <v>287</v>
      </c>
      <c r="P21" s="261">
        <f>'1-1_児童数計算表'!$Q$49</f>
        <v>0</v>
      </c>
      <c r="R21" s="262"/>
      <c r="S21" s="263" t="s">
        <v>287</v>
      </c>
      <c r="T21" s="261">
        <f>'1-2_児童数計算表_分園'!$Q$49</f>
        <v>0</v>
      </c>
    </row>
    <row r="22" spans="1:20" ht="19.5" customHeight="1" thickBot="1">
      <c r="B22" s="283"/>
      <c r="C22" s="284" t="s">
        <v>255</v>
      </c>
      <c r="D22" s="285"/>
      <c r="E22" s="292" t="str">
        <f>IF('2_区分12加算額計算表'!$F$23=【リスト】!$C$2,"あり","なし")</f>
        <v>なし</v>
      </c>
      <c r="F22" s="293"/>
      <c r="G22" s="294"/>
      <c r="H22" s="295"/>
      <c r="I22" s="296" t="str">
        <f>E22</f>
        <v>なし</v>
      </c>
      <c r="J22" s="293"/>
      <c r="K22" s="294"/>
      <c r="L22" s="295"/>
      <c r="N22" s="262" t="s">
        <v>288</v>
      </c>
      <c r="O22" s="260"/>
      <c r="P22" s="261">
        <f>'1-1_児童数計算表'!$Q$50</f>
        <v>0</v>
      </c>
      <c r="R22" s="262" t="s">
        <v>288</v>
      </c>
      <c r="S22" s="263"/>
      <c r="T22" s="261">
        <f>'1-2_児童数計算表_分園'!$Q$50</f>
        <v>0</v>
      </c>
    </row>
    <row r="23" spans="1:20" ht="19.5" customHeight="1">
      <c r="B23" s="283"/>
      <c r="C23" s="297" t="s">
        <v>256</v>
      </c>
      <c r="D23" s="298"/>
      <c r="E23" s="299"/>
      <c r="F23" s="300">
        <f>F11</f>
        <v>0</v>
      </c>
      <c r="G23" s="288">
        <f>IF(E24="なし",F23/20,F23/15)</f>
        <v>0</v>
      </c>
      <c r="H23" s="301">
        <f>ROUNDDOWN(G23,1)</f>
        <v>0</v>
      </c>
      <c r="I23" s="241"/>
      <c r="J23" s="287">
        <f>IF(E7="あり",J11,0)</f>
        <v>0</v>
      </c>
      <c r="K23" s="288">
        <f>IF(I24="なし",J23/20,J23/15)</f>
        <v>0</v>
      </c>
      <c r="L23" s="302">
        <f>ROUNDDOWN(K23,1)</f>
        <v>0</v>
      </c>
    </row>
    <row r="24" spans="1:20" ht="19.5" customHeight="1">
      <c r="B24" s="283"/>
      <c r="C24" s="297" t="s">
        <v>257</v>
      </c>
      <c r="D24" s="298"/>
      <c r="E24" s="292" t="str">
        <f>IF('2_区分12加算額計算表'!$F$22=【リスト】!$C$2,"あり","なし")</f>
        <v>なし</v>
      </c>
      <c r="F24" s="303"/>
      <c r="G24" s="304"/>
      <c r="H24" s="305"/>
      <c r="I24" s="296" t="str">
        <f>E24</f>
        <v>なし</v>
      </c>
      <c r="J24" s="303"/>
      <c r="K24" s="304"/>
      <c r="L24" s="305"/>
    </row>
    <row r="25" spans="1:20" ht="19.5" customHeight="1">
      <c r="B25" s="283"/>
      <c r="C25" s="297" t="s">
        <v>244</v>
      </c>
      <c r="D25" s="298"/>
      <c r="E25" s="306"/>
      <c r="F25" s="300">
        <f>F12</f>
        <v>0</v>
      </c>
      <c r="G25" s="288">
        <f>IF(E26="なし",F25*1/6,(F25-F13)*1/6+F13*1/5)</f>
        <v>0</v>
      </c>
      <c r="H25" s="301">
        <f>ROUNDDOWN(G25,1)</f>
        <v>0</v>
      </c>
      <c r="I25" s="297"/>
      <c r="J25" s="287">
        <f>IF(E7="あり",J12,0)</f>
        <v>0</v>
      </c>
      <c r="K25" s="307" t="str">
        <f>IF(OR(E7="なし",TRIM(E7)=""), "0.00", IF(I26="なし", J25*1/6, (J25-J13)*1/6 + J13*1/5))</f>
        <v>0.00</v>
      </c>
      <c r="L25" s="302">
        <f>ROUNDDOWN(K25,1)</f>
        <v>0</v>
      </c>
    </row>
    <row r="26" spans="1:20" ht="19.5" customHeight="1">
      <c r="B26" s="283"/>
      <c r="C26" s="308" t="s">
        <v>258</v>
      </c>
      <c r="D26" s="309"/>
      <c r="E26" s="310" t="str">
        <f>IF('2_区分12加算額計算表'!$F$24=【リスト】!$C$2,"あり","なし")</f>
        <v>なし</v>
      </c>
      <c r="F26" s="311"/>
      <c r="G26" s="312"/>
      <c r="H26" s="313"/>
      <c r="I26" s="296" t="str">
        <f>E26</f>
        <v>なし</v>
      </c>
      <c r="J26" s="314"/>
      <c r="K26" s="312"/>
      <c r="L26" s="313"/>
    </row>
    <row r="27" spans="1:20" ht="19.5" customHeight="1" thickBot="1">
      <c r="B27" s="283"/>
      <c r="C27" s="315" t="s">
        <v>224</v>
      </c>
      <c r="D27" s="316"/>
      <c r="E27" s="317"/>
      <c r="F27" s="318">
        <f>F14</f>
        <v>0</v>
      </c>
      <c r="G27" s="319">
        <f>F27*1/3</f>
        <v>0</v>
      </c>
      <c r="H27" s="320">
        <f>ROUNDDOWN(G27,1)</f>
        <v>0</v>
      </c>
      <c r="I27" s="317"/>
      <c r="J27" s="318">
        <f>IF(E7="あり",J14,0)</f>
        <v>0</v>
      </c>
      <c r="K27" s="319">
        <f>J27*1/3</f>
        <v>0</v>
      </c>
      <c r="L27" s="321">
        <f>ROUNDDOWN(K27,1)</f>
        <v>0</v>
      </c>
    </row>
    <row r="28" spans="1:20" ht="19.5" customHeight="1" thickTop="1">
      <c r="B28" s="322"/>
      <c r="C28" s="265" t="s">
        <v>259</v>
      </c>
      <c r="D28" s="322"/>
      <c r="E28" s="323"/>
      <c r="F28" s="324"/>
      <c r="G28" s="325"/>
      <c r="H28" s="326">
        <f>ROUND(SUM(H21:H27),0)</f>
        <v>0</v>
      </c>
      <c r="J28" s="327"/>
      <c r="K28" s="325"/>
      <c r="L28" s="328">
        <f>ROUND(SUM(L21:L27),0)</f>
        <v>0</v>
      </c>
    </row>
    <row r="29" spans="1:20" ht="19.5" customHeight="1">
      <c r="B29" s="329" t="s">
        <v>260</v>
      </c>
      <c r="C29" s="330" t="s">
        <v>261</v>
      </c>
      <c r="D29" s="275"/>
      <c r="E29" s="331" t="str">
        <f>IF('2_区分12加算額計算表'!$D$18&gt;0,"あり","なし")</f>
        <v>なし</v>
      </c>
      <c r="F29" s="277"/>
      <c r="G29" s="332"/>
      <c r="H29" s="333">
        <f>IF(E29="あり",1.4,0)</f>
        <v>0</v>
      </c>
      <c r="I29" s="334" t="str">
        <f>IF('2_区分12加算額計算表'!$H$18&gt;0,"あり","なし")</f>
        <v>なし</v>
      </c>
      <c r="J29" s="277"/>
      <c r="K29" s="332"/>
      <c r="L29" s="335">
        <f>IF(E7="あり",IF(I29="あり",1.4,0),0)</f>
        <v>0</v>
      </c>
    </row>
    <row r="30" spans="1:20" ht="19.5" customHeight="1">
      <c r="B30" s="329" t="s">
        <v>262</v>
      </c>
      <c r="C30" s="330" t="s">
        <v>263</v>
      </c>
      <c r="D30" s="275"/>
      <c r="E30" s="331" t="str">
        <f>IF('2_区分12加算額計算表'!$F$29=【リスト】!$C$2,"あり","なし")</f>
        <v>なし</v>
      </c>
      <c r="F30" s="277"/>
      <c r="G30" s="332"/>
      <c r="H30" s="333">
        <f>IF(E30="あり",1,0)</f>
        <v>0</v>
      </c>
      <c r="I30" s="1106" t="str">
        <f>IF($E$7="あり","本園分で選択","－")</f>
        <v>－</v>
      </c>
      <c r="J30" s="1107"/>
      <c r="K30" s="281"/>
      <c r="L30" s="282"/>
    </row>
    <row r="31" spans="1:20" ht="19.5" customHeight="1">
      <c r="B31" s="329" t="s">
        <v>264</v>
      </c>
      <c r="C31" s="336" t="s">
        <v>265</v>
      </c>
      <c r="D31" s="275"/>
      <c r="E31" s="331" t="str">
        <f>IF('2_区分12加算額計算表'!$F$31=【リスト】!$C$2,"あり","なし")</f>
        <v>なし</v>
      </c>
      <c r="F31" s="277"/>
      <c r="G31" s="332"/>
      <c r="H31" s="333">
        <f>IF(E31="あり",0.3,0)</f>
        <v>0</v>
      </c>
      <c r="I31" s="1106" t="str">
        <f t="shared" ref="I31:I34" si="0">IF($E$7="あり","本園分で選択","－")</f>
        <v>－</v>
      </c>
      <c r="J31" s="1107"/>
      <c r="K31" s="281"/>
      <c r="L31" s="282"/>
    </row>
    <row r="32" spans="1:20" ht="19.5" customHeight="1" thickBot="1">
      <c r="B32" s="329" t="s">
        <v>266</v>
      </c>
      <c r="C32" s="330" t="s">
        <v>15</v>
      </c>
      <c r="D32" s="275"/>
      <c r="E32" s="331" t="str">
        <f>IF('2_区分12加算額計算表'!$F$25=【リスト】!$C$2,"あり","なし")</f>
        <v>なし</v>
      </c>
      <c r="F32" s="337"/>
      <c r="G32" s="332"/>
      <c r="H32" s="333">
        <f>IF(E32="あり",0.5,0)</f>
        <v>0</v>
      </c>
      <c r="I32" s="1106" t="str">
        <f t="shared" si="0"/>
        <v>－</v>
      </c>
      <c r="J32" s="1107"/>
      <c r="K32" s="281"/>
      <c r="L32" s="282"/>
    </row>
    <row r="33" spans="1:12" ht="19.5" customHeight="1" thickBot="1">
      <c r="B33" s="329" t="s">
        <v>267</v>
      </c>
      <c r="C33" s="330" t="s">
        <v>268</v>
      </c>
      <c r="D33" s="275"/>
      <c r="E33" s="338" t="str">
        <f>IF('2_区分12加算額計算表'!$F$27=【リスト】!$C$2,"あり","なし")</f>
        <v>なし</v>
      </c>
      <c r="F33" s="251">
        <f>'2_区分12加算額計算表'!$I$27</f>
        <v>0</v>
      </c>
      <c r="G33" s="332"/>
      <c r="H33" s="333">
        <f>IF(E33="あり",F33,0)</f>
        <v>0</v>
      </c>
      <c r="I33" s="1106" t="str">
        <f t="shared" si="0"/>
        <v>－</v>
      </c>
      <c r="J33" s="1107"/>
      <c r="K33" s="281"/>
      <c r="L33" s="282"/>
    </row>
    <row r="34" spans="1:12" ht="19.5" customHeight="1">
      <c r="B34" s="329" t="s">
        <v>269</v>
      </c>
      <c r="C34" s="1088" t="s">
        <v>17</v>
      </c>
      <c r="D34" s="1099"/>
      <c r="E34" s="331" t="str">
        <f>IF('2_区分12加算額計算表'!$F$32=【リスト】!$E$2,"あり","なし")</f>
        <v>なし</v>
      </c>
      <c r="F34" s="339"/>
      <c r="G34" s="332"/>
      <c r="H34" s="333">
        <f>IF(E34="あり",0.6,0)</f>
        <v>0</v>
      </c>
      <c r="I34" s="1100" t="str">
        <f t="shared" si="0"/>
        <v>－</v>
      </c>
      <c r="J34" s="1101"/>
      <c r="K34" s="340"/>
      <c r="L34" s="341"/>
    </row>
    <row r="35" spans="1:12" ht="19.5" customHeight="1" thickBot="1">
      <c r="B35" s="342" t="s">
        <v>270</v>
      </c>
      <c r="C35" s="343"/>
      <c r="D35" s="343"/>
      <c r="E35" s="344"/>
      <c r="F35" s="345"/>
      <c r="G35" s="346"/>
      <c r="H35" s="347">
        <f>IF(F8&lt;=20,1.5,IF(F8&lt;=40,1.9,IF(F8&lt;=90,2.5,IF(F8&lt;=150,2.3,IF(F8&gt;=151,3.3,0)))))</f>
        <v>1.5</v>
      </c>
      <c r="I35" s="348"/>
      <c r="J35" s="349"/>
      <c r="K35" s="350"/>
      <c r="L35" s="351">
        <f>IF(E7="あり",IF(J8&lt;=40,1.5,IF(J8&lt;=90,2.5,IF(J8&lt;=150,2.3,IF(J8&gt;=151,3.3,0)))),0)</f>
        <v>0</v>
      </c>
    </row>
    <row r="36" spans="1:12" ht="19.5" customHeight="1" thickTop="1" thickBot="1">
      <c r="B36" s="352" t="s">
        <v>225</v>
      </c>
      <c r="C36" s="353"/>
      <c r="D36" s="353"/>
      <c r="E36" s="299"/>
      <c r="F36" s="354"/>
      <c r="G36" s="355"/>
      <c r="H36" s="356">
        <f>SUM(H35,H28,H29:H34)</f>
        <v>1.5</v>
      </c>
      <c r="J36" s="357"/>
      <c r="K36" s="358"/>
      <c r="L36" s="359">
        <f>SUM(L28,L29,,L35)</f>
        <v>0</v>
      </c>
    </row>
    <row r="37" spans="1:12" ht="19.5" customHeight="1" thickBot="1">
      <c r="B37" s="360" t="s">
        <v>271</v>
      </c>
      <c r="C37" s="361"/>
      <c r="D37" s="361"/>
      <c r="E37" s="362"/>
      <c r="F37" s="363"/>
      <c r="G37" s="364"/>
      <c r="H37" s="365">
        <f>ROUND(H36,0)</f>
        <v>2</v>
      </c>
      <c r="I37" s="366"/>
      <c r="J37" s="367"/>
      <c r="K37" s="368"/>
      <c r="L37" s="365">
        <f>ROUND(L36,0)</f>
        <v>0</v>
      </c>
    </row>
    <row r="38" spans="1:12" ht="19.5" customHeight="1">
      <c r="B38" s="353"/>
      <c r="C38" s="353"/>
      <c r="D38" s="353"/>
      <c r="H38" s="369"/>
      <c r="I38" s="370"/>
    </row>
    <row r="39" spans="1:12" ht="19.5" customHeight="1" thickBot="1">
      <c r="A39" s="371" t="s">
        <v>272</v>
      </c>
      <c r="G39" s="372"/>
      <c r="H39" s="373" t="s">
        <v>273</v>
      </c>
      <c r="I39" s="374" t="s">
        <v>274</v>
      </c>
    </row>
    <row r="40" spans="1:12" ht="19.5" customHeight="1" thickBot="1">
      <c r="B40" s="375" t="s">
        <v>275</v>
      </c>
      <c r="C40" s="376"/>
      <c r="D40" s="376"/>
      <c r="E40" s="377"/>
      <c r="F40" s="378"/>
      <c r="G40" s="379">
        <f>(H37+L37)/3</f>
        <v>0.66666666666666663</v>
      </c>
      <c r="H40" s="380">
        <f>IF(ROUND(G40,0)=0,1,ROUND(G40,0))</f>
        <v>1</v>
      </c>
      <c r="I40" s="854">
        <f>処遇改善等加算に係る経験年数算定表!AS88</f>
        <v>0</v>
      </c>
    </row>
    <row r="41" spans="1:12" ht="19.5" customHeight="1" thickBot="1">
      <c r="B41" s="381" t="s">
        <v>276</v>
      </c>
      <c r="C41" s="382"/>
      <c r="D41" s="382"/>
      <c r="E41" s="383"/>
      <c r="F41" s="384"/>
      <c r="G41" s="385">
        <f>(H37+L37)/5</f>
        <v>0.4</v>
      </c>
      <c r="H41" s="386">
        <f>IF(ROUND(G41,0)=0,1,ROUND(G41,0))</f>
        <v>1</v>
      </c>
      <c r="I41" s="854">
        <f>処遇改善等加算に係る経験年数算定表!AT88</f>
        <v>0</v>
      </c>
    </row>
    <row r="42" spans="1:12" ht="19.5" customHeight="1">
      <c r="H42" s="370"/>
    </row>
    <row r="43" spans="1:12" ht="19.5" customHeight="1" thickBot="1">
      <c r="A43" s="244" t="s">
        <v>277</v>
      </c>
    </row>
    <row r="44" spans="1:12" ht="19.5" customHeight="1" thickBot="1">
      <c r="B44" s="375"/>
      <c r="C44" s="387">
        <v>49020</v>
      </c>
      <c r="D44" s="376" t="s">
        <v>278</v>
      </c>
      <c r="E44" s="377"/>
      <c r="F44" s="388"/>
      <c r="G44" s="389"/>
      <c r="H44" s="219">
        <f>IF(I40="","実人数を入力してください",IF(ISBLANK(I40),C44*H40,IF(H40&lt;I40,C44*H40,C44*I40)))</f>
        <v>0</v>
      </c>
    </row>
    <row r="45" spans="1:12" ht="19.5" customHeight="1" thickBot="1">
      <c r="B45" s="390"/>
      <c r="C45" s="391">
        <v>6130</v>
      </c>
      <c r="D45" s="392" t="s">
        <v>279</v>
      </c>
      <c r="E45" s="393"/>
      <c r="F45" s="394"/>
      <c r="G45" s="395"/>
      <c r="H45" s="220">
        <f>IF(I41="","実人数を入力してください",IF(ISBLANK(I41),C45*H41,IF(H41&lt;I41,C45*H41,C45*I41)))</f>
        <v>0</v>
      </c>
    </row>
    <row r="46" spans="1:12" ht="19.5" customHeight="1" thickTop="1" thickBot="1">
      <c r="B46" s="396"/>
      <c r="C46" s="397" t="s">
        <v>280</v>
      </c>
      <c r="D46" s="398"/>
      <c r="E46" s="398"/>
      <c r="F46" s="399"/>
      <c r="G46" s="399"/>
      <c r="H46" s="221">
        <f>SUM(H44:H45)</f>
        <v>0</v>
      </c>
    </row>
    <row r="47" spans="1:12" ht="19.5" customHeight="1"/>
    <row r="48" spans="1:12" ht="19.5" customHeight="1"/>
    <row r="49" ht="19.5" customHeight="1"/>
    <row r="50" ht="19.5" customHeight="1"/>
    <row r="51" ht="33.75" customHeight="1"/>
    <row r="52" ht="33.75" customHeight="1"/>
    <row r="53" ht="33.75" customHeight="1"/>
    <row r="54" ht="33.75" customHeight="1"/>
    <row r="55" ht="33.75" customHeight="1"/>
    <row r="56" ht="33.75" customHeight="1"/>
    <row r="57" ht="33.75" customHeight="1"/>
    <row r="58" ht="33.75" customHeight="1"/>
    <row r="59" ht="33.75" customHeight="1"/>
    <row r="60" ht="33.75" customHeight="1"/>
    <row r="61" ht="33.7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sheetData>
  <mergeCells count="21">
    <mergeCell ref="C34:D34"/>
    <mergeCell ref="I34:J34"/>
    <mergeCell ref="G19:H19"/>
    <mergeCell ref="K19:L19"/>
    <mergeCell ref="I30:J30"/>
    <mergeCell ref="I31:J31"/>
    <mergeCell ref="I32:J32"/>
    <mergeCell ref="I33:J33"/>
    <mergeCell ref="E18:H18"/>
    <mergeCell ref="I18:L18"/>
    <mergeCell ref="B3:C3"/>
    <mergeCell ref="D3:H3"/>
    <mergeCell ref="B7:D7"/>
    <mergeCell ref="B8:E8"/>
    <mergeCell ref="B9:E9"/>
    <mergeCell ref="C10:D10"/>
    <mergeCell ref="C11:D11"/>
    <mergeCell ref="C12:D12"/>
    <mergeCell ref="C13:D13"/>
    <mergeCell ref="C14:D14"/>
    <mergeCell ref="C15:L15"/>
  </mergeCells>
  <phoneticPr fontId="4"/>
  <dataValidations count="2">
    <dataValidation type="list" allowBlank="1" showInputMessage="1" showErrorMessage="1" sqref="I29 E24 E7 E29:E34 E22 E26" xr:uid="{C6F28A60-F6F6-490F-A25E-858CF5589E85}">
      <formula1>"　,あり,なし"</formula1>
    </dataValidation>
    <dataValidation type="whole" allowBlank="1" showInputMessage="1" showErrorMessage="1" sqref="F10:F14 J10:J14 I40:I41" xr:uid="{06E07A98-F565-4AB4-83F6-82787E1DE36B}">
      <formula1>0</formula1>
      <formula2>1000</formula2>
    </dataValidation>
  </dataValidations>
  <pageMargins left="0.92" right="0.56000000000000005" top="0.75" bottom="0.37" header="0.3" footer="0.3"/>
  <pageSetup paperSize="9" scale="64"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D0E9-347F-4229-A226-8FA4E8A77FB8}">
  <sheetPr>
    <pageSetUpPr fitToPage="1"/>
  </sheetPr>
  <dimension ref="A1:E26"/>
  <sheetViews>
    <sheetView showGridLines="0" view="pageBreakPreview" zoomScale="85" zoomScaleNormal="85" zoomScaleSheetLayoutView="85" workbookViewId="0">
      <selection activeCell="D17" sqref="D17"/>
    </sheetView>
  </sheetViews>
  <sheetFormatPr defaultColWidth="9" defaultRowHeight="13.5"/>
  <cols>
    <col min="1" max="2" width="3.375" style="229" customWidth="1"/>
    <col min="3" max="3" width="16.875" style="229" bestFit="1" customWidth="1"/>
    <col min="4" max="4" width="21" style="229" customWidth="1"/>
    <col min="5" max="16384" width="9" style="229"/>
  </cols>
  <sheetData>
    <row r="1" spans="1:5">
      <c r="A1" s="229" t="s">
        <v>290</v>
      </c>
    </row>
    <row r="2" spans="1:5">
      <c r="B2" s="230" t="s">
        <v>291</v>
      </c>
    </row>
    <row r="4" spans="1:5" s="231" customFormat="1" ht="24.75" customHeight="1">
      <c r="B4" s="231" t="s">
        <v>292</v>
      </c>
    </row>
    <row r="5" spans="1:5" s="231" customFormat="1" ht="24.75" customHeight="1">
      <c r="C5" s="232" t="s">
        <v>293</v>
      </c>
      <c r="D5" s="233" t="e">
        <f>加算率a</f>
        <v>#N/A</v>
      </c>
    </row>
    <row r="6" spans="1:5" s="231" customFormat="1" ht="24.75" customHeight="1">
      <c r="C6" s="232" t="s">
        <v>294</v>
      </c>
      <c r="D6" s="233" t="e">
        <f>加算率b</f>
        <v>#N/A</v>
      </c>
    </row>
    <row r="8" spans="1:5" s="231" customFormat="1" ht="24.75" customHeight="1">
      <c r="B8" s="231" t="s">
        <v>295</v>
      </c>
    </row>
    <row r="9" spans="1:5" s="231" customFormat="1" ht="24.75" customHeight="1">
      <c r="C9" s="232" t="s">
        <v>160</v>
      </c>
      <c r="D9" s="234" t="e">
        <f>'2_区分12加算額計算表'!$D$44</f>
        <v>#N/A</v>
      </c>
    </row>
    <row r="10" spans="1:5" s="231" customFormat="1" ht="24.75" customHeight="1">
      <c r="C10" s="232" t="s">
        <v>168</v>
      </c>
      <c r="D10" s="234" t="e">
        <f>ROUNDDOWN(D9*実施月数,-3)</f>
        <v>#N/A</v>
      </c>
      <c r="E10" s="407" t="s">
        <v>620</v>
      </c>
    </row>
    <row r="12" spans="1:5" s="231" customFormat="1" ht="24.75" customHeight="1">
      <c r="B12" s="231" t="s">
        <v>296</v>
      </c>
    </row>
    <row r="13" spans="1:5" s="231" customFormat="1" ht="24.75" customHeight="1">
      <c r="C13" s="232" t="s">
        <v>160</v>
      </c>
      <c r="D13" s="234" t="e">
        <f>'2_区分12加算額計算表'!$D$45</f>
        <v>#N/A</v>
      </c>
    </row>
    <row r="14" spans="1:5" s="231" customFormat="1" ht="24.75" customHeight="1">
      <c r="C14" s="232" t="s">
        <v>168</v>
      </c>
      <c r="D14" s="234" t="e">
        <f>ROUNDDOWN(D13*実施月数,-3)</f>
        <v>#N/A</v>
      </c>
      <c r="E14" s="407" t="s">
        <v>620</v>
      </c>
    </row>
    <row r="16" spans="1:5" s="231" customFormat="1" ht="24.75" customHeight="1">
      <c r="B16" s="231" t="s">
        <v>297</v>
      </c>
    </row>
    <row r="17" spans="1:5" s="231" customFormat="1" ht="24.75" customHeight="1">
      <c r="C17" s="232" t="s">
        <v>298</v>
      </c>
      <c r="D17" s="235">
        <f>IF('3_区分3計算表'!$I$40="","実人数を入力してください。",MIN('3_区分3計算表'!$H$40:$I$40))</f>
        <v>0</v>
      </c>
    </row>
    <row r="18" spans="1:5" s="231" customFormat="1" ht="24.75" customHeight="1">
      <c r="C18" s="232" t="s">
        <v>299</v>
      </c>
      <c r="D18" s="235">
        <f>IF('3_区分3計算表'!$I$41="","実人数を入力してください。",MIN('3_区分3計算表'!$H$41:$I$41))</f>
        <v>0</v>
      </c>
    </row>
    <row r="19" spans="1:5" s="231" customFormat="1" ht="24.75" customHeight="1">
      <c r="C19" s="232" t="s">
        <v>160</v>
      </c>
      <c r="D19" s="234">
        <f>'3_区分3計算表'!$H$46</f>
        <v>0</v>
      </c>
    </row>
    <row r="20" spans="1:5" s="231" customFormat="1" ht="24.75" customHeight="1">
      <c r="C20" s="232" t="s">
        <v>168</v>
      </c>
      <c r="D20" s="234">
        <f>ROUNDDOWN(D19*実施月数,-3)</f>
        <v>0</v>
      </c>
      <c r="E20" s="407" t="s">
        <v>621</v>
      </c>
    </row>
    <row r="21" spans="1:5">
      <c r="A21" s="230" t="str">
        <f>IF(OR('3_区分3計算表'!$I$40="",'3_区分3計算表'!$I$41=""),"・区分3計算表の加算算定対象人数の実人数にブランクがあります。","")</f>
        <v/>
      </c>
    </row>
    <row r="22" spans="1:5" ht="18.75">
      <c r="A22" s="230" t="str">
        <f>IF('1-1_児童数計算表'!$M$3="","・施設・事業所名がブランクになっています。（児童数計算表）","")</f>
        <v/>
      </c>
      <c r="B22" s="786" t="s">
        <v>692</v>
      </c>
      <c r="C22" s="786"/>
      <c r="D22" s="786"/>
    </row>
    <row r="23" spans="1:5" ht="18.75">
      <c r="B23" s="786"/>
      <c r="C23" s="787" t="s">
        <v>694</v>
      </c>
      <c r="D23" s="788">
        <f>IF(SUM(処遇改善等加算に係る経験年数算定表!L103+処遇改善等加算に係る経験年数算定表!L106)&gt;0,SUM(処遇改善等加算に係る経験年数算定表!L103+処遇改善等加算に係る経験年数算定表!L106)-D17,0)</f>
        <v>0</v>
      </c>
    </row>
    <row r="24" spans="1:5" ht="18.75">
      <c r="B24" s="786"/>
      <c r="C24" s="789" t="s">
        <v>693</v>
      </c>
      <c r="D24" s="788">
        <f>処遇改善等加算に係る経験年数算定表!L106</f>
        <v>0</v>
      </c>
    </row>
    <row r="25" spans="1:5" ht="18.75">
      <c r="B25" s="786"/>
      <c r="C25" s="787" t="s">
        <v>160</v>
      </c>
      <c r="D25" s="790">
        <f>D23*40000</f>
        <v>0</v>
      </c>
    </row>
    <row r="26" spans="1:5" ht="18.75">
      <c r="B26" s="786"/>
      <c r="C26" s="787" t="s">
        <v>168</v>
      </c>
      <c r="D26" s="790">
        <f>ROUNDDOWN(D25*実施月数,-3)</f>
        <v>0</v>
      </c>
    </row>
  </sheetData>
  <phoneticPr fontId="4"/>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0C84-D077-477A-8887-1D2EF9C9D589}">
  <sheetPr>
    <pageSetUpPr fitToPage="1"/>
  </sheetPr>
  <dimension ref="B1:AQ54"/>
  <sheetViews>
    <sheetView showGridLines="0" view="pageBreakPreview" zoomScale="85" zoomScaleNormal="100" zoomScaleSheetLayoutView="85" workbookViewId="0">
      <selection activeCell="AD36" sqref="AD36"/>
    </sheetView>
  </sheetViews>
  <sheetFormatPr defaultColWidth="9" defaultRowHeight="18" customHeight="1"/>
  <cols>
    <col min="1" max="1" width="2" style="420" customWidth="1"/>
    <col min="2" max="2" width="2.5" style="420" customWidth="1"/>
    <col min="3" max="7" width="3" style="420" customWidth="1"/>
    <col min="8" max="21" width="3.625" style="420" customWidth="1"/>
    <col min="22" max="25" width="3" style="420" customWidth="1"/>
    <col min="26" max="26" width="3" style="421" customWidth="1"/>
    <col min="27" max="30" width="3" style="420" customWidth="1"/>
    <col min="31" max="33" width="3.375" style="420" customWidth="1"/>
    <col min="34" max="34" width="3.875" style="420" customWidth="1"/>
    <col min="35" max="52" width="3.375" style="420" customWidth="1"/>
    <col min="53" max="16384" width="9" style="420"/>
  </cols>
  <sheetData>
    <row r="1" spans="2:43" ht="18" customHeight="1">
      <c r="B1" s="459" t="s">
        <v>383</v>
      </c>
      <c r="AQ1" s="458" t="s">
        <v>382</v>
      </c>
    </row>
    <row r="2" spans="2:43" ht="18" customHeight="1">
      <c r="B2" s="1122" t="str">
        <f>$AQ$1&amp;AQ2&amp;"年度加算率等認定申請書（処遇改善等加算）"</f>
        <v>令和８年度加算率等認定申請書（処遇改善等加算）</v>
      </c>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Q2" s="457" t="s">
        <v>719</v>
      </c>
    </row>
    <row r="3" spans="2:43" ht="9.75" customHeight="1">
      <c r="C3" s="455"/>
      <c r="D3" s="455"/>
      <c r="E3" s="455"/>
      <c r="F3" s="455"/>
      <c r="G3" s="455"/>
      <c r="H3" s="455"/>
      <c r="I3" s="455"/>
      <c r="J3" s="455"/>
      <c r="K3" s="455"/>
      <c r="L3" s="455"/>
      <c r="M3" s="455"/>
      <c r="N3" s="455"/>
      <c r="O3" s="455"/>
      <c r="P3" s="455"/>
      <c r="Q3" s="455"/>
      <c r="R3" s="455"/>
      <c r="S3" s="455"/>
      <c r="T3" s="455"/>
      <c r="U3" s="455"/>
      <c r="V3" s="455"/>
      <c r="W3" s="455"/>
      <c r="X3" s="455"/>
      <c r="Y3" s="455"/>
      <c r="Z3" s="456"/>
      <c r="AA3" s="455"/>
      <c r="AB3" s="455"/>
      <c r="AC3" s="455"/>
      <c r="AD3" s="455"/>
      <c r="AE3" s="455"/>
      <c r="AF3" s="455"/>
      <c r="AG3" s="455"/>
    </row>
    <row r="4" spans="2:43" ht="18" customHeight="1">
      <c r="F4" s="453"/>
      <c r="G4" s="453"/>
      <c r="N4" s="453"/>
      <c r="O4" s="453"/>
    </row>
    <row r="5" spans="2:43" ht="17.25" customHeight="1">
      <c r="F5" s="1123" t="s">
        <v>696</v>
      </c>
      <c r="G5" s="1123"/>
      <c r="H5" s="1123"/>
      <c r="I5" s="1123"/>
      <c r="J5" s="1123"/>
      <c r="K5" s="1123"/>
      <c r="L5" s="1123"/>
      <c r="M5" s="453"/>
      <c r="N5" s="453"/>
      <c r="O5" s="453"/>
    </row>
    <row r="6" spans="2:43" ht="17.25" customHeight="1" thickBot="1">
      <c r="F6" s="453"/>
      <c r="G6" s="453"/>
      <c r="H6" s="453"/>
      <c r="I6" s="453"/>
      <c r="J6" s="453"/>
      <c r="K6" s="453"/>
      <c r="L6" s="453"/>
      <c r="M6" s="453"/>
      <c r="N6" s="453"/>
      <c r="O6" s="453"/>
      <c r="U6" s="454"/>
      <c r="V6" s="454"/>
      <c r="W6" s="454"/>
      <c r="X6" s="454"/>
      <c r="Y6" s="454"/>
      <c r="Z6" s="454"/>
      <c r="AA6" s="454"/>
      <c r="AB6" s="454"/>
      <c r="AC6" s="454"/>
      <c r="AD6" s="454"/>
      <c r="AE6" s="454"/>
      <c r="AF6" s="454"/>
      <c r="AG6" s="454"/>
    </row>
    <row r="7" spans="2:43" ht="17.25" customHeight="1">
      <c r="F7" s="453"/>
      <c r="G7" s="453"/>
      <c r="N7" s="453"/>
      <c r="O7" s="1124" t="s">
        <v>381</v>
      </c>
      <c r="P7" s="1124"/>
      <c r="Q7" s="1124"/>
      <c r="R7" s="1124"/>
      <c r="S7" s="1124"/>
      <c r="T7" s="1124"/>
      <c r="U7" s="1125" t="s">
        <v>695</v>
      </c>
      <c r="V7" s="1125"/>
      <c r="W7" s="1125"/>
      <c r="X7" s="1125"/>
      <c r="Y7" s="1125"/>
      <c r="Z7" s="1125"/>
      <c r="AA7" s="1125"/>
      <c r="AB7" s="1125"/>
      <c r="AC7" s="1125"/>
      <c r="AD7" s="1125"/>
      <c r="AE7" s="1125"/>
      <c r="AF7" s="1125"/>
      <c r="AG7" s="1126"/>
    </row>
    <row r="8" spans="2:43" ht="17.25" customHeight="1">
      <c r="N8" s="453"/>
      <c r="O8" s="1127" t="s">
        <v>380</v>
      </c>
      <c r="P8" s="1127"/>
      <c r="Q8" s="1127"/>
      <c r="R8" s="1127"/>
      <c r="S8" s="1127"/>
      <c r="T8" s="1127"/>
      <c r="U8" s="1128">
        <f>'0_基本情報'!$D$4</f>
        <v>0</v>
      </c>
      <c r="V8" s="1128"/>
      <c r="W8" s="1128"/>
      <c r="X8" s="1128"/>
      <c r="Y8" s="1128"/>
      <c r="Z8" s="1128"/>
      <c r="AA8" s="1128"/>
      <c r="AB8" s="1128"/>
      <c r="AC8" s="1128"/>
      <c r="AD8" s="1128"/>
      <c r="AE8" s="1128"/>
      <c r="AF8" s="1128"/>
      <c r="AG8" s="1129"/>
    </row>
    <row r="9" spans="2:43" ht="17.25" customHeight="1" thickBot="1">
      <c r="N9" s="453"/>
      <c r="O9" s="1119" t="s">
        <v>379</v>
      </c>
      <c r="P9" s="1119"/>
      <c r="Q9" s="1119"/>
      <c r="R9" s="1119"/>
      <c r="S9" s="1119"/>
      <c r="T9" s="1119"/>
      <c r="U9" s="1120">
        <f>'0_基本情報'!$D$5</f>
        <v>0</v>
      </c>
      <c r="V9" s="1120"/>
      <c r="W9" s="1120"/>
      <c r="X9" s="1120"/>
      <c r="Y9" s="1120"/>
      <c r="Z9" s="1120"/>
      <c r="AA9" s="1120"/>
      <c r="AB9" s="1120"/>
      <c r="AC9" s="1120"/>
      <c r="AD9" s="1120"/>
      <c r="AE9" s="1120"/>
      <c r="AF9" s="1120"/>
      <c r="AG9" s="1121"/>
    </row>
    <row r="10" spans="2:43" ht="17.25" customHeight="1">
      <c r="Q10" s="425"/>
      <c r="R10" s="425"/>
      <c r="S10" s="425"/>
      <c r="T10" s="425"/>
      <c r="U10" s="804"/>
      <c r="V10" s="425"/>
      <c r="W10" s="425"/>
      <c r="X10" s="425"/>
      <c r="Y10" s="425"/>
    </row>
    <row r="11" spans="2:43" ht="9.75" customHeight="1">
      <c r="Q11" s="425"/>
      <c r="R11" s="425"/>
      <c r="S11" s="425"/>
      <c r="T11" s="425"/>
      <c r="U11" s="425"/>
      <c r="V11" s="425"/>
      <c r="W11" s="425"/>
      <c r="X11" s="425"/>
      <c r="Y11" s="425"/>
    </row>
    <row r="12" spans="2:43" ht="9.75" customHeight="1">
      <c r="Q12" s="425"/>
      <c r="R12" s="425"/>
      <c r="S12" s="425"/>
      <c r="T12" s="425"/>
      <c r="U12" s="425"/>
      <c r="V12" s="425"/>
      <c r="W12" s="425"/>
      <c r="X12" s="425"/>
      <c r="Y12" s="425"/>
    </row>
    <row r="13" spans="2:43" ht="18.75" customHeight="1" thickBot="1">
      <c r="B13" s="434" t="s">
        <v>378</v>
      </c>
      <c r="D13" s="449"/>
      <c r="E13" s="449"/>
      <c r="F13" s="449"/>
      <c r="G13" s="449"/>
      <c r="H13" s="449"/>
      <c r="I13" s="449"/>
      <c r="J13" s="449"/>
      <c r="K13" s="449"/>
      <c r="L13" s="449"/>
      <c r="M13" s="449"/>
      <c r="N13" s="449"/>
      <c r="O13" s="449"/>
      <c r="P13" s="449"/>
      <c r="Q13" s="449"/>
      <c r="R13" s="449"/>
      <c r="S13" s="449"/>
      <c r="T13" s="449"/>
      <c r="U13" s="449"/>
      <c r="V13" s="449"/>
      <c r="W13" s="449"/>
      <c r="X13" s="449"/>
      <c r="Y13" s="449"/>
      <c r="Z13" s="452"/>
      <c r="AA13" s="449"/>
      <c r="AB13" s="449"/>
      <c r="AC13" s="449"/>
      <c r="AD13" s="449"/>
      <c r="AE13" s="449"/>
      <c r="AF13" s="449"/>
      <c r="AG13" s="449"/>
      <c r="AH13" s="449"/>
      <c r="AI13" s="449"/>
      <c r="AJ13" s="449"/>
      <c r="AK13" s="449"/>
      <c r="AL13" s="449"/>
      <c r="AM13" s="449"/>
      <c r="AN13" s="449"/>
    </row>
    <row r="14" spans="2:43" ht="10.5" customHeight="1" thickBot="1">
      <c r="B14" s="449"/>
      <c r="C14" s="1110" t="s">
        <v>377</v>
      </c>
      <c r="D14" s="1110"/>
      <c r="E14" s="1110"/>
      <c r="F14" s="1110"/>
      <c r="G14" s="1110"/>
      <c r="H14" s="1110"/>
      <c r="I14" s="1110"/>
      <c r="J14" s="1110"/>
      <c r="K14" s="1110"/>
      <c r="L14" s="1111"/>
      <c r="AA14" s="449"/>
    </row>
    <row r="15" spans="2:43" ht="34.5" customHeight="1">
      <c r="B15" s="449"/>
      <c r="C15" s="1110"/>
      <c r="D15" s="1110"/>
      <c r="E15" s="1110"/>
      <c r="F15" s="1110"/>
      <c r="G15" s="1110"/>
      <c r="H15" s="1110"/>
      <c r="I15" s="1110"/>
      <c r="J15" s="1110"/>
      <c r="K15" s="1110"/>
      <c r="L15" s="1111"/>
      <c r="AA15" s="449"/>
    </row>
    <row r="16" spans="2:43" ht="18.75" customHeight="1" thickBot="1">
      <c r="B16" s="449"/>
      <c r="C16" s="1108" t="str">
        <f>IF('0_基本情報'!$D$22='【リスト】 (2)'!$C$2,"適","否")</f>
        <v>否</v>
      </c>
      <c r="D16" s="1108"/>
      <c r="E16" s="1108"/>
      <c r="F16" s="1109">
        <f>IF(C16="適",加算率a,0)</f>
        <v>0</v>
      </c>
      <c r="G16" s="1109"/>
      <c r="H16" s="1109"/>
      <c r="I16" s="1109"/>
      <c r="J16" s="1109"/>
      <c r="K16" s="1109"/>
      <c r="L16" s="451" t="s">
        <v>371</v>
      </c>
      <c r="AA16" s="449"/>
    </row>
    <row r="17" spans="2:34" ht="14.25">
      <c r="B17" s="449"/>
      <c r="C17" s="436" t="s">
        <v>370</v>
      </c>
      <c r="D17" s="450" t="s">
        <v>376</v>
      </c>
      <c r="E17" s="435"/>
      <c r="F17" s="435"/>
      <c r="G17" s="435"/>
      <c r="H17" s="435"/>
      <c r="I17" s="435"/>
      <c r="J17" s="435"/>
      <c r="K17" s="435"/>
      <c r="L17" s="435"/>
      <c r="M17" s="435"/>
      <c r="N17" s="435"/>
      <c r="O17" s="435"/>
      <c r="P17" s="435"/>
      <c r="Q17" s="435"/>
      <c r="R17" s="435"/>
      <c r="S17" s="435"/>
      <c r="T17" s="435"/>
      <c r="U17" s="435"/>
      <c r="V17" s="435"/>
      <c r="W17" s="435"/>
      <c r="X17" s="435"/>
      <c r="Y17" s="435"/>
      <c r="Z17" s="445"/>
      <c r="AA17" s="435"/>
      <c r="AB17" s="435"/>
      <c r="AC17" s="435"/>
      <c r="AD17" s="435"/>
      <c r="AE17" s="435"/>
      <c r="AF17" s="435"/>
      <c r="AG17" s="435"/>
      <c r="AH17" s="449"/>
    </row>
    <row r="18" spans="2:34" ht="14.25">
      <c r="B18" s="449"/>
      <c r="C18" s="436"/>
      <c r="D18" s="450"/>
      <c r="G18" s="435"/>
      <c r="H18" s="435"/>
      <c r="I18" s="435"/>
      <c r="J18" s="435"/>
      <c r="K18" s="435"/>
      <c r="L18" s="435"/>
      <c r="M18" s="435"/>
      <c r="N18" s="435"/>
      <c r="O18" s="435"/>
      <c r="P18" s="435"/>
      <c r="Q18" s="435"/>
      <c r="R18" s="435"/>
      <c r="S18" s="435"/>
      <c r="T18" s="435"/>
      <c r="U18" s="435"/>
      <c r="V18" s="435"/>
      <c r="W18" s="435"/>
      <c r="X18" s="435"/>
      <c r="Y18" s="435"/>
      <c r="Z18" s="445"/>
      <c r="AA18" s="435"/>
      <c r="AB18" s="435"/>
      <c r="AC18" s="435"/>
      <c r="AD18" s="435"/>
      <c r="AE18" s="435"/>
      <c r="AF18" s="435"/>
      <c r="AG18" s="435"/>
      <c r="AH18" s="449"/>
    </row>
    <row r="19" spans="2:34" ht="18.75" customHeight="1">
      <c r="B19" s="434" t="s">
        <v>375</v>
      </c>
      <c r="C19" s="432"/>
      <c r="D19" s="432"/>
      <c r="E19" s="432"/>
      <c r="F19" s="432"/>
      <c r="G19" s="432"/>
      <c r="H19" s="432"/>
      <c r="I19" s="432"/>
      <c r="J19" s="432"/>
      <c r="K19" s="433"/>
      <c r="L19" s="433"/>
      <c r="M19" s="433"/>
      <c r="N19" s="432"/>
      <c r="O19" s="432"/>
      <c r="P19" s="432"/>
      <c r="Q19" s="432"/>
      <c r="R19" s="432"/>
      <c r="S19" s="432"/>
      <c r="T19" s="432"/>
      <c r="U19" s="433"/>
    </row>
    <row r="20" spans="2:34" ht="33.75" customHeight="1">
      <c r="C20" s="435" t="s">
        <v>374</v>
      </c>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row>
    <row r="21" spans="2:34" ht="1.5" customHeight="1">
      <c r="C21" s="446"/>
      <c r="D21" s="435"/>
      <c r="E21" s="435"/>
      <c r="F21" s="435"/>
      <c r="G21" s="435"/>
      <c r="H21" s="435"/>
      <c r="I21" s="435"/>
      <c r="J21" s="435"/>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row>
    <row r="22" spans="2:34" ht="1.5" customHeight="1">
      <c r="C22" s="446"/>
      <c r="D22" s="435"/>
      <c r="E22" s="435"/>
      <c r="F22" s="435"/>
      <c r="G22" s="435"/>
      <c r="H22" s="435"/>
      <c r="I22" s="435"/>
      <c r="J22" s="435"/>
      <c r="K22" s="433"/>
      <c r="L22" s="446"/>
      <c r="M22" s="446"/>
      <c r="N22" s="446"/>
      <c r="O22" s="446"/>
      <c r="P22" s="446"/>
      <c r="Q22" s="433"/>
      <c r="R22" s="446"/>
      <c r="S22" s="446"/>
      <c r="T22" s="446"/>
      <c r="U22" s="446"/>
      <c r="V22" s="446"/>
      <c r="W22" s="446"/>
      <c r="X22" s="446"/>
      <c r="Y22" s="446"/>
      <c r="Z22" s="446"/>
      <c r="AA22" s="446"/>
      <c r="AB22" s="446"/>
      <c r="AC22" s="446"/>
      <c r="AD22" s="446"/>
      <c r="AE22" s="446"/>
      <c r="AF22" s="446"/>
      <c r="AG22" s="446"/>
    </row>
    <row r="23" spans="2:34" ht="1.5" customHeight="1">
      <c r="C23" s="446"/>
      <c r="D23" s="444"/>
      <c r="E23" s="444"/>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5"/>
    </row>
    <row r="24" spans="2:34" ht="1.5" customHeight="1">
      <c r="C24" s="446"/>
      <c r="D24" s="448"/>
      <c r="E24" s="448"/>
      <c r="F24" s="448"/>
      <c r="G24" s="448"/>
      <c r="H24" s="448"/>
      <c r="I24" s="448"/>
      <c r="J24" s="448"/>
      <c r="K24" s="448"/>
      <c r="L24" s="448"/>
      <c r="M24" s="448"/>
      <c r="N24" s="448"/>
      <c r="O24" s="448"/>
      <c r="P24" s="448"/>
      <c r="Q24" s="448"/>
      <c r="R24" s="448"/>
      <c r="S24" s="448"/>
      <c r="T24" s="448"/>
      <c r="U24" s="448"/>
      <c r="V24" s="448"/>
      <c r="W24" s="448"/>
      <c r="X24" s="448"/>
      <c r="Y24" s="448"/>
      <c r="Z24" s="448"/>
      <c r="AA24" s="448"/>
      <c r="AB24" s="448"/>
      <c r="AC24" s="448"/>
      <c r="AD24" s="448"/>
      <c r="AE24" s="448"/>
      <c r="AF24" s="448"/>
      <c r="AG24" s="448"/>
    </row>
    <row r="25" spans="2:34" ht="1.5" customHeight="1">
      <c r="C25" s="446"/>
      <c r="D25" s="448"/>
      <c r="E25" s="448"/>
      <c r="F25" s="448"/>
      <c r="G25" s="448"/>
      <c r="H25" s="448"/>
      <c r="I25" s="448"/>
      <c r="J25" s="448"/>
      <c r="K25" s="448"/>
      <c r="L25" s="448"/>
      <c r="M25" s="448"/>
      <c r="N25" s="448"/>
      <c r="O25" s="448"/>
      <c r="P25" s="448"/>
      <c r="Q25" s="448"/>
      <c r="R25" s="448"/>
      <c r="S25" s="448"/>
      <c r="T25" s="448"/>
      <c r="U25" s="448"/>
      <c r="V25" s="448"/>
      <c r="W25" s="448"/>
      <c r="X25" s="448"/>
      <c r="Y25" s="448"/>
      <c r="Z25" s="448"/>
      <c r="AA25" s="448"/>
      <c r="AB25" s="448"/>
      <c r="AC25" s="448"/>
      <c r="AD25" s="448"/>
      <c r="AE25" s="448"/>
      <c r="AF25" s="448"/>
      <c r="AG25" s="448"/>
    </row>
    <row r="26" spans="2:34" ht="1.5" customHeight="1">
      <c r="C26" s="446"/>
      <c r="D26" s="448"/>
      <c r="E26" s="448"/>
      <c r="F26" s="448"/>
      <c r="G26" s="448"/>
      <c r="H26" s="448"/>
      <c r="I26" s="448"/>
      <c r="J26" s="448"/>
      <c r="K26" s="448"/>
      <c r="L26" s="448"/>
      <c r="M26" s="448"/>
      <c r="N26" s="448"/>
      <c r="O26" s="448"/>
      <c r="P26" s="448"/>
      <c r="Q26" s="448"/>
      <c r="R26" s="448"/>
      <c r="S26" s="448"/>
      <c r="T26" s="448"/>
      <c r="U26" s="448"/>
      <c r="V26" s="448"/>
      <c r="W26" s="448"/>
      <c r="X26" s="448"/>
      <c r="Y26" s="448"/>
      <c r="Z26" s="448"/>
      <c r="AA26" s="448"/>
      <c r="AB26" s="448"/>
      <c r="AC26" s="448"/>
      <c r="AD26" s="448"/>
      <c r="AE26" s="448"/>
      <c r="AF26" s="448"/>
      <c r="AG26" s="448"/>
    </row>
    <row r="27" spans="2:34" ht="1.5" customHeight="1">
      <c r="C27" s="446"/>
      <c r="D27" s="448"/>
      <c r="E27" s="448"/>
      <c r="F27" s="448"/>
      <c r="G27" s="448"/>
      <c r="H27" s="448"/>
      <c r="I27" s="448"/>
      <c r="J27" s="448"/>
      <c r="K27" s="448"/>
      <c r="L27" s="448"/>
      <c r="M27" s="448"/>
      <c r="N27" s="448"/>
      <c r="O27" s="448"/>
      <c r="P27" s="448"/>
      <c r="Q27" s="448"/>
      <c r="R27" s="448"/>
      <c r="S27" s="448"/>
      <c r="T27" s="448"/>
      <c r="U27" s="448"/>
      <c r="V27" s="448"/>
      <c r="W27" s="448"/>
      <c r="X27" s="448"/>
      <c r="Y27" s="448"/>
      <c r="Z27" s="448"/>
      <c r="AA27" s="448"/>
      <c r="AB27" s="448"/>
      <c r="AC27" s="448"/>
      <c r="AD27" s="448"/>
      <c r="AE27" s="448"/>
      <c r="AF27" s="448"/>
      <c r="AG27" s="448"/>
    </row>
    <row r="28" spans="2:34" ht="1.5" customHeight="1">
      <c r="C28" s="446"/>
      <c r="D28" s="448"/>
      <c r="E28" s="448"/>
      <c r="F28" s="448"/>
      <c r="G28" s="448"/>
      <c r="H28" s="448"/>
      <c r="I28" s="448"/>
      <c r="J28" s="448"/>
      <c r="K28" s="448"/>
      <c r="L28" s="448"/>
      <c r="M28" s="448"/>
      <c r="N28" s="448"/>
      <c r="O28" s="448"/>
      <c r="P28" s="448"/>
      <c r="Q28" s="448"/>
      <c r="R28" s="448"/>
      <c r="S28" s="448"/>
      <c r="T28" s="448"/>
      <c r="U28" s="448"/>
      <c r="V28" s="448"/>
      <c r="W28" s="448"/>
      <c r="X28" s="448"/>
      <c r="Y28" s="448"/>
      <c r="Z28" s="448"/>
      <c r="AA28" s="448"/>
      <c r="AB28" s="448"/>
      <c r="AC28" s="448"/>
      <c r="AD28" s="448"/>
      <c r="AE28" s="448"/>
      <c r="AF28" s="448"/>
      <c r="AG28" s="448"/>
    </row>
    <row r="29" spans="2:34" ht="1.5" customHeight="1">
      <c r="C29" s="446"/>
      <c r="D29" s="448"/>
      <c r="E29" s="448"/>
      <c r="F29" s="448"/>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c r="AE29" s="448"/>
      <c r="AF29" s="448"/>
      <c r="AG29" s="448"/>
    </row>
    <row r="30" spans="2:34" ht="1.5" customHeight="1">
      <c r="C30" s="446"/>
      <c r="D30" s="448"/>
      <c r="E30" s="448"/>
      <c r="F30" s="448"/>
      <c r="G30" s="448"/>
      <c r="H30" s="448"/>
      <c r="I30" s="448"/>
      <c r="J30" s="448"/>
      <c r="K30" s="448"/>
      <c r="L30" s="448"/>
      <c r="M30" s="448"/>
      <c r="N30" s="448"/>
      <c r="O30" s="448"/>
      <c r="P30" s="448"/>
      <c r="Q30" s="448"/>
      <c r="R30" s="448"/>
      <c r="S30" s="448"/>
      <c r="T30" s="448"/>
      <c r="U30" s="448"/>
      <c r="V30" s="448"/>
      <c r="W30" s="448"/>
      <c r="X30" s="448"/>
      <c r="Y30" s="448"/>
      <c r="Z30" s="448"/>
      <c r="AA30" s="448"/>
      <c r="AB30" s="448"/>
      <c r="AC30" s="448"/>
      <c r="AD30" s="448"/>
      <c r="AE30" s="448"/>
      <c r="AF30" s="448"/>
      <c r="AG30" s="448"/>
    </row>
    <row r="31" spans="2:34" ht="1.5" customHeight="1">
      <c r="C31" s="446"/>
      <c r="D31" s="448"/>
      <c r="E31" s="448"/>
      <c r="F31" s="448"/>
      <c r="G31" s="448"/>
      <c r="H31" s="448"/>
      <c r="I31" s="448"/>
      <c r="J31" s="448"/>
      <c r="K31" s="448"/>
      <c r="L31" s="448"/>
      <c r="M31" s="448"/>
      <c r="N31" s="448"/>
      <c r="O31" s="448"/>
      <c r="P31" s="448"/>
      <c r="Q31" s="448"/>
      <c r="R31" s="448"/>
      <c r="S31" s="448"/>
      <c r="T31" s="448"/>
      <c r="U31" s="448"/>
      <c r="V31" s="448"/>
      <c r="W31" s="448"/>
      <c r="X31" s="448"/>
      <c r="Y31" s="448"/>
      <c r="Z31" s="448"/>
      <c r="AA31" s="448"/>
      <c r="AB31" s="448"/>
      <c r="AC31" s="448"/>
      <c r="AD31" s="448"/>
      <c r="AE31" s="448"/>
      <c r="AF31" s="448"/>
      <c r="AG31" s="448"/>
    </row>
    <row r="32" spans="2:34" ht="1.5" customHeight="1">
      <c r="C32" s="446"/>
      <c r="D32" s="448"/>
      <c r="E32" s="448"/>
      <c r="F32" s="448"/>
      <c r="G32" s="448"/>
      <c r="H32" s="448"/>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c r="AF32" s="448"/>
      <c r="AG32" s="448"/>
    </row>
    <row r="33" spans="2:33" ht="1.5" customHeight="1">
      <c r="C33" s="446"/>
      <c r="D33" s="448"/>
      <c r="E33" s="448"/>
      <c r="F33" s="448"/>
      <c r="G33" s="448"/>
      <c r="H33" s="448"/>
      <c r="I33" s="448"/>
      <c r="J33" s="448"/>
      <c r="K33" s="448"/>
      <c r="L33" s="448"/>
      <c r="M33" s="448"/>
      <c r="N33" s="448"/>
      <c r="O33" s="448"/>
      <c r="P33" s="448"/>
      <c r="Q33" s="448"/>
      <c r="R33" s="448"/>
      <c r="S33" s="448"/>
      <c r="T33" s="448"/>
      <c r="U33" s="448"/>
      <c r="V33" s="448"/>
      <c r="W33" s="448"/>
      <c r="X33" s="448"/>
      <c r="Y33" s="448"/>
      <c r="Z33" s="448"/>
      <c r="AA33" s="448"/>
      <c r="AB33" s="448"/>
      <c r="AC33" s="448"/>
      <c r="AD33" s="448"/>
      <c r="AE33" s="448"/>
      <c r="AF33" s="448"/>
      <c r="AG33" s="448"/>
    </row>
    <row r="34" spans="2:33" ht="1.5" customHeight="1">
      <c r="C34" s="446"/>
      <c r="D34" s="448"/>
      <c r="E34" s="448"/>
      <c r="F34" s="448"/>
      <c r="G34" s="448"/>
      <c r="H34" s="448"/>
      <c r="I34" s="448"/>
      <c r="J34" s="448"/>
      <c r="K34" s="448"/>
      <c r="L34" s="448"/>
      <c r="M34" s="448"/>
      <c r="N34" s="448"/>
      <c r="O34" s="448"/>
      <c r="P34" s="448"/>
      <c r="Q34" s="448"/>
      <c r="R34" s="448"/>
      <c r="S34" s="448"/>
      <c r="T34" s="448"/>
      <c r="U34" s="448"/>
      <c r="V34" s="448"/>
      <c r="W34" s="448"/>
      <c r="X34" s="448"/>
      <c r="Y34" s="448"/>
      <c r="Z34" s="448"/>
      <c r="AA34" s="448"/>
      <c r="AB34" s="448"/>
      <c r="AC34" s="448"/>
      <c r="AD34" s="448"/>
      <c r="AE34" s="448"/>
      <c r="AF34" s="448"/>
      <c r="AG34" s="448"/>
    </row>
    <row r="35" spans="2:33" ht="1.5" customHeight="1">
      <c r="C35" s="446"/>
      <c r="D35" s="448"/>
      <c r="E35" s="448"/>
      <c r="F35" s="448"/>
      <c r="G35" s="448"/>
      <c r="H35" s="448"/>
      <c r="I35" s="448"/>
      <c r="J35" s="448"/>
      <c r="K35" s="448"/>
      <c r="L35" s="448"/>
      <c r="M35" s="448"/>
      <c r="N35" s="448"/>
      <c r="O35" s="448"/>
      <c r="P35" s="448"/>
      <c r="Q35" s="448"/>
      <c r="R35" s="448"/>
      <c r="S35" s="448"/>
      <c r="T35" s="448"/>
      <c r="U35" s="448"/>
      <c r="V35" s="448"/>
      <c r="W35" s="448"/>
      <c r="X35" s="448"/>
      <c r="Y35" s="448"/>
      <c r="Z35" s="448"/>
      <c r="AA35" s="448"/>
      <c r="AB35" s="448"/>
      <c r="AC35" s="448"/>
      <c r="AD35" s="448"/>
      <c r="AE35" s="448"/>
      <c r="AF35" s="448"/>
      <c r="AG35" s="448"/>
    </row>
    <row r="36" spans="2:33" ht="1.5" customHeight="1">
      <c r="C36" s="446"/>
      <c r="D36" s="448"/>
      <c r="E36" s="448"/>
      <c r="F36" s="448"/>
      <c r="G36" s="448"/>
      <c r="H36" s="448"/>
      <c r="I36" s="448"/>
      <c r="J36" s="448"/>
      <c r="K36" s="448"/>
      <c r="L36" s="448"/>
      <c r="M36" s="448"/>
      <c r="N36" s="448"/>
      <c r="O36" s="448"/>
      <c r="P36" s="448"/>
      <c r="Q36" s="448"/>
      <c r="R36" s="448"/>
      <c r="S36" s="448"/>
      <c r="T36" s="448"/>
      <c r="U36" s="448"/>
      <c r="V36" s="448"/>
      <c r="W36" s="448"/>
      <c r="X36" s="448"/>
      <c r="Y36" s="448"/>
      <c r="Z36" s="448"/>
      <c r="AA36" s="448"/>
      <c r="AB36" s="448"/>
      <c r="AC36" s="448"/>
      <c r="AD36" s="448"/>
      <c r="AE36" s="448"/>
      <c r="AF36" s="448"/>
      <c r="AG36" s="448"/>
    </row>
    <row r="37" spans="2:33" ht="1.5" customHeight="1">
      <c r="C37" s="446"/>
      <c r="D37" s="448"/>
      <c r="E37" s="448"/>
      <c r="F37" s="448"/>
      <c r="G37" s="448"/>
      <c r="H37" s="448"/>
      <c r="I37" s="448"/>
      <c r="J37" s="448"/>
      <c r="K37" s="448"/>
      <c r="L37" s="448"/>
      <c r="M37" s="448"/>
      <c r="N37" s="448"/>
      <c r="O37" s="448"/>
      <c r="P37" s="448"/>
      <c r="Q37" s="448"/>
      <c r="R37" s="448"/>
      <c r="S37" s="448"/>
      <c r="T37" s="448"/>
      <c r="U37" s="448"/>
      <c r="V37" s="448"/>
      <c r="W37" s="448"/>
      <c r="X37" s="448"/>
      <c r="Y37" s="448"/>
      <c r="Z37" s="448"/>
      <c r="AA37" s="448"/>
      <c r="AB37" s="448"/>
      <c r="AC37" s="448"/>
      <c r="AD37" s="448"/>
      <c r="AE37" s="448"/>
      <c r="AF37" s="448"/>
      <c r="AG37" s="448"/>
    </row>
    <row r="38" spans="2:33" ht="1.5" customHeight="1">
      <c r="C38" s="446"/>
      <c r="D38" s="448"/>
      <c r="E38" s="448"/>
      <c r="F38" s="448"/>
      <c r="G38" s="448"/>
      <c r="H38" s="448"/>
      <c r="I38" s="448"/>
      <c r="J38" s="448"/>
      <c r="K38" s="448"/>
      <c r="L38" s="448"/>
      <c r="M38" s="448"/>
      <c r="N38" s="448"/>
      <c r="O38" s="448"/>
      <c r="P38" s="448"/>
      <c r="Q38" s="448"/>
      <c r="R38" s="448"/>
      <c r="S38" s="448"/>
      <c r="T38" s="448"/>
      <c r="U38" s="448"/>
      <c r="V38" s="448"/>
      <c r="W38" s="448"/>
      <c r="X38" s="448"/>
      <c r="Y38" s="448"/>
      <c r="Z38" s="448"/>
      <c r="AA38" s="448"/>
      <c r="AB38" s="448"/>
      <c r="AC38" s="448"/>
      <c r="AD38" s="448"/>
      <c r="AE38" s="448"/>
      <c r="AF38" s="448"/>
      <c r="AG38" s="448"/>
    </row>
    <row r="39" spans="2:33" ht="1.5" customHeight="1">
      <c r="C39" s="446"/>
      <c r="D39" s="448"/>
      <c r="E39" s="448"/>
      <c r="F39" s="448"/>
      <c r="G39" s="448"/>
      <c r="H39" s="448"/>
      <c r="I39" s="448"/>
      <c r="J39" s="448"/>
      <c r="K39" s="448"/>
      <c r="L39" s="448"/>
      <c r="M39" s="448"/>
      <c r="N39" s="448"/>
      <c r="O39" s="448"/>
      <c r="P39" s="448"/>
      <c r="Q39" s="448"/>
      <c r="R39" s="448"/>
      <c r="S39" s="448"/>
      <c r="T39" s="448"/>
      <c r="U39" s="448"/>
      <c r="V39" s="448"/>
      <c r="W39" s="448"/>
      <c r="X39" s="448"/>
      <c r="Y39" s="448"/>
      <c r="Z39" s="448"/>
      <c r="AA39" s="448"/>
      <c r="AB39" s="448"/>
      <c r="AC39" s="448"/>
      <c r="AD39" s="448"/>
      <c r="AE39" s="448"/>
      <c r="AF39" s="448"/>
      <c r="AG39" s="448"/>
    </row>
    <row r="40" spans="2:33" ht="1.5" customHeight="1">
      <c r="C40" s="446"/>
      <c r="D40" s="446"/>
      <c r="E40" s="446"/>
      <c r="F40" s="446"/>
      <c r="G40" s="446"/>
      <c r="H40" s="435"/>
      <c r="I40" s="435"/>
      <c r="J40" s="435"/>
      <c r="K40" s="446"/>
      <c r="L40" s="446"/>
      <c r="M40" s="446"/>
      <c r="N40" s="446"/>
      <c r="O40" s="446"/>
      <c r="P40" s="446"/>
      <c r="Q40" s="446"/>
      <c r="R40" s="446"/>
      <c r="S40" s="446"/>
      <c r="T40" s="446"/>
      <c r="U40" s="446"/>
      <c r="V40" s="446"/>
      <c r="W40" s="435"/>
      <c r="X40" s="435"/>
      <c r="Y40" s="435"/>
      <c r="Z40" s="435"/>
    </row>
    <row r="41" spans="2:33" ht="1.5" customHeight="1">
      <c r="C41" s="446"/>
      <c r="D41" s="446"/>
      <c r="E41" s="446"/>
      <c r="F41" s="446"/>
      <c r="G41" s="446"/>
      <c r="H41" s="435"/>
      <c r="I41" s="435"/>
      <c r="J41" s="435"/>
      <c r="K41" s="446"/>
      <c r="L41" s="446"/>
      <c r="M41" s="446"/>
      <c r="N41" s="446"/>
      <c r="O41" s="446"/>
      <c r="P41" s="446"/>
      <c r="Q41" s="446"/>
      <c r="R41" s="446"/>
      <c r="S41" s="446"/>
      <c r="T41" s="446"/>
      <c r="U41" s="446"/>
      <c r="V41" s="446"/>
      <c r="W41" s="435"/>
      <c r="X41" s="435"/>
      <c r="Y41" s="435"/>
      <c r="Z41" s="435"/>
    </row>
    <row r="42" spans="2:33" ht="1.5" customHeight="1">
      <c r="C42" s="447"/>
      <c r="D42" s="447"/>
      <c r="E42" s="447"/>
      <c r="F42" s="447"/>
      <c r="G42" s="447"/>
      <c r="H42" s="447"/>
      <c r="I42" s="447"/>
      <c r="J42" s="447"/>
      <c r="K42" s="447"/>
      <c r="L42" s="447"/>
      <c r="M42" s="447"/>
      <c r="N42" s="447"/>
      <c r="O42" s="447"/>
      <c r="P42" s="446"/>
      <c r="Q42" s="446"/>
      <c r="R42" s="446"/>
      <c r="S42" s="446"/>
      <c r="T42" s="446"/>
      <c r="U42" s="444"/>
      <c r="V42" s="444"/>
      <c r="W42" s="444"/>
      <c r="X42" s="444"/>
      <c r="Y42" s="444"/>
      <c r="Z42" s="445"/>
      <c r="AA42" s="444"/>
      <c r="AB42" s="444"/>
      <c r="AC42" s="444"/>
      <c r="AD42" s="435"/>
      <c r="AE42" s="435"/>
      <c r="AF42" s="435"/>
      <c r="AG42" s="435"/>
    </row>
    <row r="43" spans="2:33" ht="1.5" customHeight="1">
      <c r="C43" s="442"/>
      <c r="D43" s="443"/>
      <c r="E43" s="443"/>
      <c r="F43" s="441"/>
      <c r="G43" s="441"/>
      <c r="H43" s="441"/>
      <c r="I43" s="441"/>
      <c r="J43" s="441"/>
      <c r="K43" s="441"/>
      <c r="L43" s="441"/>
      <c r="M43" s="441"/>
      <c r="N43" s="441"/>
      <c r="O43" s="441"/>
      <c r="P43" s="441"/>
      <c r="Q43" s="441"/>
      <c r="R43" s="441"/>
      <c r="S43" s="441"/>
      <c r="T43" s="441"/>
      <c r="U43" s="441"/>
      <c r="V43" s="441"/>
      <c r="W43" s="441"/>
      <c r="X43" s="441"/>
      <c r="Y43" s="441"/>
      <c r="Z43" s="442"/>
      <c r="AA43" s="441"/>
      <c r="AB43" s="441"/>
      <c r="AC43" s="441"/>
      <c r="AD43" s="441"/>
      <c r="AE43" s="441"/>
      <c r="AF43" s="441"/>
      <c r="AG43" s="441"/>
    </row>
    <row r="44" spans="2:33" ht="1.5" customHeight="1">
      <c r="C44" s="442"/>
      <c r="D44" s="443"/>
      <c r="E44" s="443"/>
      <c r="F44" s="441"/>
      <c r="G44" s="441"/>
      <c r="H44" s="441"/>
      <c r="I44" s="441"/>
      <c r="J44" s="441"/>
      <c r="K44" s="441"/>
      <c r="L44" s="441"/>
      <c r="M44" s="441"/>
      <c r="N44" s="441"/>
      <c r="O44" s="441"/>
      <c r="P44" s="441"/>
      <c r="Q44" s="441"/>
      <c r="R44" s="441"/>
      <c r="S44" s="441"/>
      <c r="T44" s="441"/>
      <c r="U44" s="441"/>
      <c r="V44" s="441"/>
      <c r="W44" s="441"/>
      <c r="X44" s="441"/>
      <c r="Y44" s="441"/>
      <c r="Z44" s="442"/>
      <c r="AA44" s="441"/>
      <c r="AB44" s="441"/>
      <c r="AC44" s="441"/>
      <c r="AD44" s="441"/>
      <c r="AE44" s="441"/>
      <c r="AF44" s="441"/>
      <c r="AG44" s="441"/>
    </row>
    <row r="45" spans="2:33" ht="1.5" customHeight="1">
      <c r="C45" s="423"/>
    </row>
    <row r="46" spans="2:33" ht="1.5" customHeight="1">
      <c r="C46" s="423"/>
    </row>
    <row r="47" spans="2:33" ht="18.75" customHeight="1" thickBot="1">
      <c r="B47" s="434" t="s">
        <v>373</v>
      </c>
      <c r="C47" s="432"/>
      <c r="D47" s="432"/>
      <c r="E47" s="432"/>
      <c r="F47" s="432"/>
      <c r="G47" s="432"/>
      <c r="H47" s="432"/>
      <c r="I47" s="432"/>
      <c r="J47" s="432"/>
      <c r="K47" s="433"/>
      <c r="L47" s="433"/>
      <c r="M47" s="433"/>
      <c r="N47" s="432"/>
      <c r="O47" s="432"/>
      <c r="P47" s="432"/>
      <c r="Q47" s="432"/>
      <c r="R47" s="440"/>
      <c r="S47" s="432"/>
      <c r="T47" s="432"/>
      <c r="U47" s="433"/>
    </row>
    <row r="48" spans="2:33" ht="18.75" customHeight="1">
      <c r="B48" s="434"/>
      <c r="C48" s="1110" t="s">
        <v>372</v>
      </c>
      <c r="D48" s="1112"/>
      <c r="E48" s="1112"/>
      <c r="F48" s="1112"/>
      <c r="G48" s="1112"/>
      <c r="H48" s="1112"/>
      <c r="I48" s="1112"/>
      <c r="J48" s="1112"/>
      <c r="K48" s="1112"/>
      <c r="L48" s="1112"/>
      <c r="M48" s="1112"/>
      <c r="N48" s="1112"/>
      <c r="O48" s="1112"/>
      <c r="P48" s="1113"/>
      <c r="Q48" s="432"/>
      <c r="R48" s="432"/>
      <c r="S48" s="432"/>
      <c r="T48" s="432"/>
      <c r="U48" s="433"/>
    </row>
    <row r="49" spans="2:21" ht="24" customHeight="1">
      <c r="B49" s="434"/>
      <c r="C49" s="1114"/>
      <c r="D49" s="1115"/>
      <c r="E49" s="1115"/>
      <c r="F49" s="1115"/>
      <c r="G49" s="1115"/>
      <c r="H49" s="1115"/>
      <c r="I49" s="1115"/>
      <c r="J49" s="1115"/>
      <c r="K49" s="1115"/>
      <c r="L49" s="1115"/>
      <c r="M49" s="1115"/>
      <c r="N49" s="1115"/>
      <c r="O49" s="1115"/>
      <c r="P49" s="1116"/>
      <c r="Q49" s="432"/>
      <c r="R49" s="432"/>
      <c r="S49" s="432"/>
      <c r="T49" s="432"/>
      <c r="U49" s="433"/>
    </row>
    <row r="50" spans="2:21" ht="18.75" customHeight="1" thickBot="1">
      <c r="B50" s="434"/>
      <c r="C50" s="1108" t="str">
        <f>IF('0_基本情報'!$D$23='【リスト】 (2)'!$C$2,"適","否")</f>
        <v>否</v>
      </c>
      <c r="D50" s="1108"/>
      <c r="E50" s="1108"/>
      <c r="F50" s="1109">
        <f>IF(C50="適",加算率b,0)</f>
        <v>0</v>
      </c>
      <c r="G50" s="1109"/>
      <c r="H50" s="1109"/>
      <c r="I50" s="1109"/>
      <c r="J50" s="1109"/>
      <c r="K50" s="1109"/>
      <c r="L50" s="1117" t="s">
        <v>371</v>
      </c>
      <c r="M50" s="1117"/>
      <c r="N50" s="1117"/>
      <c r="O50" s="1117"/>
      <c r="P50" s="1118"/>
      <c r="Q50" s="432"/>
      <c r="R50" s="432"/>
      <c r="S50" s="432"/>
      <c r="T50" s="432"/>
      <c r="U50" s="433"/>
    </row>
    <row r="51" spans="2:21" ht="18.75" customHeight="1">
      <c r="B51" s="434"/>
      <c r="C51" s="439"/>
      <c r="D51" s="438"/>
      <c r="E51" s="611"/>
      <c r="F51" s="612"/>
      <c r="G51" s="613"/>
      <c r="H51" s="613"/>
      <c r="I51" s="613"/>
      <c r="J51" s="613"/>
      <c r="K51" s="613"/>
      <c r="L51" s="437"/>
      <c r="M51" s="611"/>
      <c r="N51" s="432"/>
      <c r="O51" s="432"/>
      <c r="P51" s="432"/>
      <c r="Q51" s="432"/>
      <c r="R51" s="432"/>
      <c r="S51" s="432"/>
      <c r="T51" s="432"/>
      <c r="U51" s="433"/>
    </row>
    <row r="52" spans="2:21" ht="18.75" customHeight="1">
      <c r="B52" s="434"/>
      <c r="C52" s="436" t="s">
        <v>370</v>
      </c>
      <c r="D52" s="422" t="s">
        <v>369</v>
      </c>
      <c r="E52" s="435"/>
      <c r="F52" s="435"/>
      <c r="G52" s="432"/>
      <c r="H52" s="432"/>
      <c r="I52" s="432"/>
      <c r="J52" s="432"/>
      <c r="K52" s="433"/>
      <c r="L52" s="433"/>
      <c r="M52" s="433"/>
      <c r="N52" s="432"/>
      <c r="O52" s="432"/>
      <c r="P52" s="432"/>
      <c r="Q52" s="432"/>
      <c r="R52" s="432"/>
      <c r="S52" s="432"/>
      <c r="T52" s="432"/>
      <c r="U52" s="433"/>
    </row>
    <row r="53" spans="2:21" ht="18.75" customHeight="1">
      <c r="B53" s="434"/>
      <c r="C53" s="436"/>
      <c r="D53" s="422"/>
      <c r="E53" s="435"/>
      <c r="F53" s="435"/>
      <c r="G53" s="432"/>
      <c r="H53" s="432"/>
      <c r="I53" s="432"/>
      <c r="J53" s="432"/>
      <c r="K53" s="433"/>
      <c r="L53" s="433"/>
      <c r="M53" s="433"/>
      <c r="N53" s="432"/>
      <c r="O53" s="432"/>
      <c r="P53" s="432"/>
      <c r="Q53" s="432"/>
      <c r="R53" s="432"/>
      <c r="S53" s="432"/>
      <c r="T53" s="432"/>
      <c r="U53" s="433"/>
    </row>
    <row r="54" spans="2:21" ht="18.75" customHeight="1">
      <c r="B54" s="434"/>
      <c r="C54" s="436"/>
      <c r="D54" s="422"/>
      <c r="E54" s="435"/>
      <c r="F54" s="435"/>
      <c r="G54" s="432"/>
      <c r="H54" s="432"/>
      <c r="I54" s="432"/>
      <c r="J54" s="432"/>
      <c r="K54" s="433"/>
      <c r="L54" s="433"/>
      <c r="M54" s="433"/>
      <c r="N54" s="432"/>
      <c r="O54" s="432"/>
      <c r="P54" s="432"/>
      <c r="Q54" s="432"/>
      <c r="R54" s="432"/>
      <c r="S54" s="432"/>
      <c r="T54" s="432"/>
      <c r="U54" s="433"/>
    </row>
  </sheetData>
  <sheetProtection insertRows="0"/>
  <mergeCells count="15">
    <mergeCell ref="O9:T9"/>
    <mergeCell ref="U9:AG9"/>
    <mergeCell ref="B2:AG2"/>
    <mergeCell ref="F5:L5"/>
    <mergeCell ref="O7:T7"/>
    <mergeCell ref="U7:AG7"/>
    <mergeCell ref="O8:T8"/>
    <mergeCell ref="U8:AG8"/>
    <mergeCell ref="C50:E50"/>
    <mergeCell ref="F50:K50"/>
    <mergeCell ref="C14:L15"/>
    <mergeCell ref="C16:E16"/>
    <mergeCell ref="F16:K16"/>
    <mergeCell ref="C48:P49"/>
    <mergeCell ref="L50:P50"/>
  </mergeCells>
  <phoneticPr fontId="4"/>
  <dataValidations count="2">
    <dataValidation type="list" allowBlank="1" showInputMessage="1" showErrorMessage="1" sqref="C16:E16 C50:E50" xr:uid="{E02821F2-C733-4BB4-9001-634D7F17A89C}">
      <formula1>"適,否"</formula1>
    </dataValidation>
    <dataValidation type="list" allowBlank="1" showInputMessage="1" showErrorMessage="1" sqref="C51" xr:uid="{00000000-0002-0000-0000-000002000000}">
      <formula1>#REF!</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928C4-90A0-4D91-8D6B-A71692E942AD}">
  <sheetPr>
    <pageSetUpPr fitToPage="1"/>
  </sheetPr>
  <dimension ref="B1:AM28"/>
  <sheetViews>
    <sheetView showGridLines="0" view="pageBreakPreview" zoomScale="85" zoomScaleNormal="100" zoomScaleSheetLayoutView="85" workbookViewId="0">
      <selection activeCell="N28" sqref="N28"/>
    </sheetView>
  </sheetViews>
  <sheetFormatPr defaultColWidth="9" defaultRowHeight="18" customHeight="1"/>
  <cols>
    <col min="1" max="1" width="2.5" style="420" customWidth="1"/>
    <col min="2" max="34" width="3" style="420" customWidth="1"/>
    <col min="35" max="35" width="2.5" style="420" customWidth="1"/>
    <col min="36" max="38" width="3" style="420" customWidth="1"/>
    <col min="39" max="39" width="13" style="420" hidden="1" customWidth="1"/>
    <col min="40" max="47" width="3" style="420" customWidth="1"/>
    <col min="48" max="16384" width="9" style="420"/>
  </cols>
  <sheetData>
    <row r="1" spans="2:34" ht="18" customHeight="1">
      <c r="B1" s="459" t="s">
        <v>408</v>
      </c>
    </row>
    <row r="2" spans="2:34" ht="18" customHeight="1">
      <c r="B2" s="1122" t="str">
        <f>様式1!$AQ$1&amp;様式1!$AQ$2&amp;"年度キャリアパス要件届出書"</f>
        <v>令和８年度キャリアパス要件届出書</v>
      </c>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row>
    <row r="3" spans="2:34" ht="18" customHeight="1">
      <c r="B3" s="1130" t="s">
        <v>407</v>
      </c>
      <c r="C3" s="1131"/>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1"/>
      <c r="AC3" s="1131"/>
      <c r="AD3" s="1131"/>
      <c r="AE3" s="1131"/>
      <c r="AF3" s="1131"/>
      <c r="AG3" s="1131"/>
      <c r="AH3" s="1131"/>
    </row>
    <row r="4" spans="2:34" ht="18" customHeight="1">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row>
    <row r="5" spans="2:34" ht="18" customHeight="1">
      <c r="F5" s="453"/>
      <c r="G5" s="453"/>
      <c r="M5" s="453"/>
      <c r="N5" s="453"/>
      <c r="O5" s="453"/>
    </row>
    <row r="6" spans="2:34" ht="17.25" customHeight="1">
      <c r="F6" s="1123" t="str">
        <f>様式1!F5</f>
        <v>横須賀市長　殿</v>
      </c>
      <c r="G6" s="1123"/>
      <c r="H6" s="1123"/>
      <c r="I6" s="1123"/>
      <c r="J6" s="1123"/>
      <c r="K6" s="1123"/>
      <c r="L6" s="1123"/>
      <c r="M6" s="453"/>
      <c r="N6" s="453"/>
      <c r="O6" s="453"/>
    </row>
    <row r="7" spans="2:34" ht="17.25" customHeight="1" thickBot="1">
      <c r="F7" s="453"/>
      <c r="G7" s="453"/>
      <c r="H7" s="453"/>
      <c r="I7" s="453"/>
      <c r="J7" s="453"/>
      <c r="K7" s="453"/>
      <c r="L7" s="453"/>
      <c r="M7" s="453"/>
      <c r="N7" s="453"/>
      <c r="O7" s="453"/>
      <c r="V7" s="454"/>
      <c r="W7" s="454"/>
      <c r="X7" s="454"/>
      <c r="Y7" s="454"/>
      <c r="Z7" s="454"/>
      <c r="AA7" s="454"/>
      <c r="AB7" s="454"/>
      <c r="AC7" s="454"/>
      <c r="AD7" s="454"/>
      <c r="AE7" s="454"/>
      <c r="AF7" s="454"/>
      <c r="AG7" s="454"/>
      <c r="AH7" s="454"/>
    </row>
    <row r="8" spans="2:34" ht="17.25" customHeight="1">
      <c r="D8" s="453"/>
      <c r="E8" s="453"/>
      <c r="F8" s="453"/>
      <c r="G8" s="453"/>
      <c r="H8" s="453"/>
      <c r="I8" s="453"/>
      <c r="J8" s="453"/>
      <c r="K8" s="453"/>
      <c r="L8" s="453"/>
      <c r="M8" s="453"/>
      <c r="N8" s="453"/>
      <c r="P8" s="1124" t="s">
        <v>381</v>
      </c>
      <c r="Q8" s="1152"/>
      <c r="R8" s="1152"/>
      <c r="S8" s="1152"/>
      <c r="T8" s="1152"/>
      <c r="U8" s="1152"/>
      <c r="V8" s="1153" t="str">
        <f>様式1!U7</f>
        <v>横須賀市</v>
      </c>
      <c r="W8" s="1154"/>
      <c r="X8" s="1154"/>
      <c r="Y8" s="1154"/>
      <c r="Z8" s="1154"/>
      <c r="AA8" s="1154"/>
      <c r="AB8" s="1154"/>
      <c r="AC8" s="1154"/>
      <c r="AD8" s="1154"/>
      <c r="AE8" s="1154"/>
      <c r="AF8" s="1154"/>
      <c r="AG8" s="1154"/>
      <c r="AH8" s="1155"/>
    </row>
    <row r="9" spans="2:34" ht="17.25" customHeight="1">
      <c r="D9" s="453"/>
      <c r="E9" s="453"/>
      <c r="F9" s="453"/>
      <c r="G9" s="453"/>
      <c r="H9" s="453"/>
      <c r="I9" s="453"/>
      <c r="J9" s="453"/>
      <c r="K9" s="453"/>
      <c r="L9" s="453"/>
      <c r="M9" s="453"/>
      <c r="N9" s="453"/>
      <c r="P9" s="1127" t="s">
        <v>380</v>
      </c>
      <c r="Q9" s="1162"/>
      <c r="R9" s="1162"/>
      <c r="S9" s="1162"/>
      <c r="T9" s="1162"/>
      <c r="U9" s="1162"/>
      <c r="V9" s="1165">
        <f>様式1!U8</f>
        <v>0</v>
      </c>
      <c r="W9" s="1166"/>
      <c r="X9" s="1166"/>
      <c r="Y9" s="1166"/>
      <c r="Z9" s="1166"/>
      <c r="AA9" s="1166"/>
      <c r="AB9" s="1166"/>
      <c r="AC9" s="1166"/>
      <c r="AD9" s="1166"/>
      <c r="AE9" s="1166"/>
      <c r="AF9" s="1166"/>
      <c r="AG9" s="1166"/>
      <c r="AH9" s="1167"/>
    </row>
    <row r="10" spans="2:34" ht="17.25" customHeight="1" thickBot="1">
      <c r="D10" s="453"/>
      <c r="E10" s="453"/>
      <c r="F10" s="453"/>
      <c r="G10" s="453"/>
      <c r="H10" s="453"/>
      <c r="I10" s="453"/>
      <c r="J10" s="453"/>
      <c r="K10" s="453"/>
      <c r="L10" s="453"/>
      <c r="M10" s="453"/>
      <c r="N10" s="453"/>
      <c r="P10" s="1119" t="s">
        <v>379</v>
      </c>
      <c r="Q10" s="1168"/>
      <c r="R10" s="1168"/>
      <c r="S10" s="1168"/>
      <c r="T10" s="1168"/>
      <c r="U10" s="1168"/>
      <c r="V10" s="1169">
        <f>様式1!U9</f>
        <v>0</v>
      </c>
      <c r="W10" s="1170"/>
      <c r="X10" s="1170"/>
      <c r="Y10" s="1170"/>
      <c r="Z10" s="1170"/>
      <c r="AA10" s="1170"/>
      <c r="AB10" s="1170"/>
      <c r="AC10" s="1170"/>
      <c r="AD10" s="1170"/>
      <c r="AE10" s="1170"/>
      <c r="AF10" s="1170"/>
      <c r="AG10" s="1170"/>
      <c r="AH10" s="1171"/>
    </row>
    <row r="11" spans="2:34" ht="18" customHeight="1">
      <c r="R11" s="425"/>
      <c r="S11" s="425"/>
      <c r="T11" s="425"/>
      <c r="U11" s="425"/>
      <c r="V11" s="425"/>
      <c r="W11" s="425"/>
      <c r="X11" s="425"/>
      <c r="Y11" s="425"/>
    </row>
    <row r="12" spans="2:34" ht="21.75" customHeight="1">
      <c r="B12" s="420" t="s">
        <v>406</v>
      </c>
    </row>
    <row r="13" spans="2:34" ht="9" customHeight="1"/>
    <row r="14" spans="2:34" ht="18.75" customHeight="1" thickBot="1">
      <c r="C14" s="420" t="s">
        <v>405</v>
      </c>
    </row>
    <row r="15" spans="2:34" ht="24" customHeight="1" thickTop="1" thickBot="1">
      <c r="C15" s="1133" t="s">
        <v>404</v>
      </c>
      <c r="D15" s="470" t="s">
        <v>403</v>
      </c>
      <c r="E15" s="470"/>
      <c r="F15" s="470"/>
      <c r="G15" s="470"/>
      <c r="H15" s="470"/>
      <c r="I15" s="470"/>
      <c r="J15" s="470"/>
      <c r="K15" s="470"/>
      <c r="L15" s="470"/>
      <c r="M15" s="470"/>
      <c r="N15" s="470"/>
      <c r="O15" s="470"/>
      <c r="P15" s="470"/>
      <c r="Q15" s="470"/>
      <c r="R15" s="470"/>
      <c r="S15" s="470"/>
      <c r="T15" s="470"/>
      <c r="U15" s="470"/>
      <c r="V15" s="470"/>
      <c r="W15" s="470"/>
      <c r="X15" s="470"/>
      <c r="Y15" s="470"/>
      <c r="Z15" s="470"/>
      <c r="AA15" s="469"/>
      <c r="AB15" s="1172"/>
      <c r="AC15" s="1173"/>
      <c r="AD15" s="1173"/>
      <c r="AE15" s="1173"/>
      <c r="AF15" s="1173"/>
      <c r="AG15" s="1173"/>
      <c r="AH15" s="1174"/>
    </row>
    <row r="16" spans="2:34" ht="17.25" customHeight="1" thickTop="1">
      <c r="C16" s="1134"/>
      <c r="D16" s="468" t="s">
        <v>402</v>
      </c>
      <c r="E16" s="467"/>
      <c r="F16" s="467"/>
      <c r="G16" s="467"/>
      <c r="H16" s="467"/>
      <c r="I16" s="467"/>
      <c r="J16" s="467"/>
      <c r="K16" s="467"/>
      <c r="L16" s="467"/>
      <c r="M16" s="467"/>
      <c r="N16" s="467"/>
      <c r="O16" s="467"/>
      <c r="P16" s="467"/>
      <c r="Q16" s="467"/>
      <c r="R16" s="467"/>
      <c r="S16" s="467"/>
      <c r="T16" s="467"/>
      <c r="U16" s="467"/>
      <c r="V16" s="467"/>
      <c r="W16" s="467"/>
      <c r="X16" s="467"/>
      <c r="Y16" s="467"/>
      <c r="Z16" s="467"/>
      <c r="AA16" s="467"/>
      <c r="AB16" s="435"/>
      <c r="AC16" s="435"/>
      <c r="AD16" s="435"/>
      <c r="AE16" s="435"/>
      <c r="AF16" s="435"/>
      <c r="AG16" s="435"/>
      <c r="AH16" s="466"/>
    </row>
    <row r="17" spans="3:39" ht="18" customHeight="1">
      <c r="C17" s="1134"/>
      <c r="D17" s="452" t="s">
        <v>401</v>
      </c>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66"/>
      <c r="AM17" s="420" t="s">
        <v>400</v>
      </c>
    </row>
    <row r="18" spans="3:39" ht="18" customHeight="1" thickBot="1">
      <c r="C18" s="1135"/>
      <c r="D18" s="465" t="s">
        <v>399</v>
      </c>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3"/>
      <c r="AC18" s="463"/>
      <c r="AD18" s="463"/>
      <c r="AE18" s="463"/>
      <c r="AF18" s="463"/>
      <c r="AG18" s="463"/>
      <c r="AH18" s="462"/>
      <c r="AM18" s="420" t="s">
        <v>398</v>
      </c>
    </row>
    <row r="19" spans="3:39" ht="24" customHeight="1" thickTop="1" thickBot="1">
      <c r="C19" s="1136" t="s">
        <v>397</v>
      </c>
      <c r="D19" s="1147" t="s">
        <v>396</v>
      </c>
      <c r="E19" s="1148"/>
      <c r="F19" s="1148"/>
      <c r="G19" s="1148"/>
      <c r="H19" s="1148"/>
      <c r="I19" s="1148"/>
      <c r="J19" s="1148"/>
      <c r="K19" s="1148"/>
      <c r="L19" s="1148"/>
      <c r="M19" s="1148"/>
      <c r="N19" s="1148"/>
      <c r="O19" s="1148"/>
      <c r="P19" s="1148"/>
      <c r="Q19" s="1148"/>
      <c r="R19" s="1148"/>
      <c r="S19" s="1148"/>
      <c r="T19" s="1148"/>
      <c r="U19" s="1148"/>
      <c r="V19" s="1148"/>
      <c r="W19" s="1148"/>
      <c r="X19" s="1148"/>
      <c r="Y19" s="1148"/>
      <c r="Z19" s="1148"/>
      <c r="AA19" s="1149"/>
      <c r="AB19" s="1172"/>
      <c r="AC19" s="1173"/>
      <c r="AD19" s="1173"/>
      <c r="AE19" s="1173"/>
      <c r="AF19" s="1173"/>
      <c r="AG19" s="1173"/>
      <c r="AH19" s="1174"/>
    </row>
    <row r="20" spans="3:39" ht="47.25" customHeight="1" thickTop="1">
      <c r="C20" s="1137"/>
      <c r="D20" s="461" t="s">
        <v>395</v>
      </c>
      <c r="E20" s="1132" t="s">
        <v>394</v>
      </c>
      <c r="F20" s="1132"/>
      <c r="G20" s="1132"/>
      <c r="H20" s="1132"/>
      <c r="I20" s="1132"/>
      <c r="J20" s="1132"/>
      <c r="K20" s="1132"/>
      <c r="L20" s="1176"/>
      <c r="M20" s="1177"/>
      <c r="N20" s="1177"/>
      <c r="O20" s="1177"/>
      <c r="P20" s="1177"/>
      <c r="Q20" s="1177"/>
      <c r="R20" s="1177"/>
      <c r="S20" s="1177"/>
      <c r="T20" s="1177"/>
      <c r="U20" s="1177"/>
      <c r="V20" s="1177"/>
      <c r="W20" s="1177"/>
      <c r="X20" s="1177"/>
      <c r="Y20" s="1177"/>
      <c r="Z20" s="1177"/>
      <c r="AA20" s="1177"/>
      <c r="AB20" s="1177"/>
      <c r="AC20" s="1177"/>
      <c r="AD20" s="1177"/>
      <c r="AE20" s="1177"/>
      <c r="AF20" s="1177"/>
      <c r="AG20" s="1177"/>
      <c r="AH20" s="1178"/>
    </row>
    <row r="21" spans="3:39" ht="30" customHeight="1">
      <c r="C21" s="1137"/>
      <c r="D21" s="1145" t="s">
        <v>393</v>
      </c>
      <c r="E21" s="1143" t="s">
        <v>392</v>
      </c>
      <c r="F21" s="1143"/>
      <c r="G21" s="1143"/>
      <c r="H21" s="1143"/>
      <c r="I21" s="1143"/>
      <c r="J21" s="1143"/>
      <c r="K21" s="1143"/>
      <c r="L21" s="460" t="s">
        <v>391</v>
      </c>
      <c r="M21" s="1139" t="s">
        <v>390</v>
      </c>
      <c r="N21" s="1139"/>
      <c r="O21" s="1139"/>
      <c r="P21" s="1139"/>
      <c r="Q21" s="1139"/>
      <c r="R21" s="1139"/>
      <c r="S21" s="1139"/>
      <c r="T21" s="1139"/>
      <c r="U21" s="1139"/>
      <c r="V21" s="1139"/>
      <c r="W21" s="1139"/>
      <c r="X21" s="1139"/>
      <c r="Y21" s="1139"/>
      <c r="Z21" s="1139"/>
      <c r="AA21" s="1139"/>
      <c r="AB21" s="1139"/>
      <c r="AC21" s="1139"/>
      <c r="AD21" s="1139"/>
      <c r="AE21" s="1139"/>
      <c r="AF21" s="1139"/>
      <c r="AG21" s="1139"/>
      <c r="AH21" s="1140"/>
    </row>
    <row r="22" spans="3:39" ht="18" customHeight="1">
      <c r="C22" s="1137"/>
      <c r="D22" s="1145"/>
      <c r="E22" s="1143"/>
      <c r="F22" s="1143"/>
      <c r="G22" s="1143"/>
      <c r="H22" s="1143"/>
      <c r="I22" s="1143"/>
      <c r="J22" s="1143"/>
      <c r="K22" s="1143"/>
      <c r="L22" s="1150" t="s">
        <v>389</v>
      </c>
      <c r="M22" s="1158" t="s">
        <v>388</v>
      </c>
      <c r="N22" s="1159"/>
      <c r="O22" s="1159"/>
      <c r="P22" s="1159"/>
      <c r="Q22" s="1159"/>
      <c r="R22" s="1159"/>
      <c r="S22" s="1159"/>
      <c r="T22" s="1159"/>
      <c r="U22" s="1159"/>
      <c r="V22" s="1159"/>
      <c r="W22" s="1159"/>
      <c r="X22" s="1159"/>
      <c r="Y22" s="1159"/>
      <c r="Z22" s="1159"/>
      <c r="AA22" s="1159"/>
      <c r="AB22" s="1159"/>
      <c r="AC22" s="1159"/>
      <c r="AD22" s="1159"/>
      <c r="AE22" s="1159"/>
      <c r="AF22" s="1159"/>
      <c r="AG22" s="1159"/>
      <c r="AH22" s="1160"/>
    </row>
    <row r="23" spans="3:39" ht="47.25" customHeight="1" thickBot="1">
      <c r="C23" s="1138"/>
      <c r="D23" s="1146"/>
      <c r="E23" s="1144"/>
      <c r="F23" s="1144"/>
      <c r="G23" s="1144"/>
      <c r="H23" s="1144"/>
      <c r="I23" s="1144"/>
      <c r="J23" s="1144"/>
      <c r="K23" s="1144"/>
      <c r="L23" s="1151"/>
      <c r="M23" s="1141"/>
      <c r="N23" s="1141"/>
      <c r="O23" s="1141"/>
      <c r="P23" s="1141"/>
      <c r="Q23" s="1141"/>
      <c r="R23" s="1141"/>
      <c r="S23" s="1141"/>
      <c r="T23" s="1141"/>
      <c r="U23" s="1141"/>
      <c r="V23" s="1141"/>
      <c r="W23" s="1141"/>
      <c r="X23" s="1141"/>
      <c r="Y23" s="1141"/>
      <c r="Z23" s="1141"/>
      <c r="AA23" s="1141"/>
      <c r="AB23" s="1141"/>
      <c r="AC23" s="1141"/>
      <c r="AD23" s="1141"/>
      <c r="AE23" s="1141"/>
      <c r="AF23" s="1141"/>
      <c r="AG23" s="1141"/>
      <c r="AH23" s="1142"/>
    </row>
    <row r="24" spans="3:39" ht="18" customHeight="1">
      <c r="C24" s="420" t="s">
        <v>387</v>
      </c>
    </row>
    <row r="26" spans="3:39" ht="18" customHeight="1">
      <c r="Q26" s="1175" t="s">
        <v>386</v>
      </c>
      <c r="R26" s="1175"/>
      <c r="S26" s="1175"/>
      <c r="T26" s="1175"/>
      <c r="U26" s="1175"/>
      <c r="V26" s="1175"/>
      <c r="W26" s="1175"/>
      <c r="X26" s="1175"/>
      <c r="Y26" s="1161"/>
      <c r="Z26" s="1130"/>
      <c r="AA26" s="1130"/>
      <c r="AB26" s="1130"/>
      <c r="AC26" s="1130"/>
      <c r="AD26" s="1130"/>
      <c r="AE26" s="1130"/>
      <c r="AF26" s="1130"/>
      <c r="AG26" s="1130"/>
      <c r="AH26" s="1130"/>
    </row>
    <row r="27" spans="3:39" ht="18" customHeight="1">
      <c r="S27" s="1163" t="s">
        <v>385</v>
      </c>
      <c r="T27" s="1163"/>
      <c r="U27" s="1163"/>
      <c r="V27" s="1163"/>
      <c r="W27" s="1163"/>
      <c r="X27" s="1163"/>
      <c r="Y27" s="1164"/>
      <c r="Z27" s="1164"/>
      <c r="AA27" s="1164"/>
      <c r="AB27" s="1164"/>
      <c r="AC27" s="1164"/>
      <c r="AD27" s="1164"/>
      <c r="AE27" s="1164"/>
      <c r="AF27" s="1164"/>
      <c r="AG27" s="1164"/>
      <c r="AH27" s="1164"/>
    </row>
    <row r="28" spans="3:39" ht="18" customHeight="1">
      <c r="S28" s="1156" t="s">
        <v>384</v>
      </c>
      <c r="T28" s="1156"/>
      <c r="U28" s="1156"/>
      <c r="V28" s="1156"/>
      <c r="W28" s="1156"/>
      <c r="X28" s="1156"/>
      <c r="Y28" s="1157"/>
      <c r="Z28" s="1157"/>
      <c r="AA28" s="1157"/>
      <c r="AB28" s="1157"/>
      <c r="AC28" s="1157"/>
      <c r="AD28" s="1157"/>
      <c r="AE28" s="1157"/>
      <c r="AF28" s="1157"/>
      <c r="AG28" s="1157"/>
      <c r="AH28" s="1157"/>
    </row>
  </sheetData>
  <sheetProtection insertRows="0"/>
  <mergeCells count="28">
    <mergeCell ref="S28:X28"/>
    <mergeCell ref="Y28:AH28"/>
    <mergeCell ref="M22:AH22"/>
    <mergeCell ref="Y26:AH26"/>
    <mergeCell ref="P9:U9"/>
    <mergeCell ref="S27:X27"/>
    <mergeCell ref="Y27:AH27"/>
    <mergeCell ref="V9:AH9"/>
    <mergeCell ref="P10:U10"/>
    <mergeCell ref="V10:AH10"/>
    <mergeCell ref="AB19:AH19"/>
    <mergeCell ref="Q26:X26"/>
    <mergeCell ref="AB15:AH15"/>
    <mergeCell ref="L20:AH20"/>
    <mergeCell ref="B3:AH3"/>
    <mergeCell ref="B2:AH2"/>
    <mergeCell ref="E20:K20"/>
    <mergeCell ref="C15:C18"/>
    <mergeCell ref="C19:C23"/>
    <mergeCell ref="M21:AH21"/>
    <mergeCell ref="M23:AH23"/>
    <mergeCell ref="E21:K23"/>
    <mergeCell ref="D21:D23"/>
    <mergeCell ref="D19:AA19"/>
    <mergeCell ref="F6:L6"/>
    <mergeCell ref="L22:L23"/>
    <mergeCell ref="P8:U8"/>
    <mergeCell ref="V8:AH8"/>
  </mergeCells>
  <phoneticPr fontId="4"/>
  <dataValidations count="1">
    <dataValidation type="list" allowBlank="1" showInputMessage="1" showErrorMessage="1" sqref="AB19:AH19 AB15:AH15" xr:uid="{00000000-0002-0000-0100-000000000000}">
      <formula1>$AM$17:$AM$19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8"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0_基本情報</vt:lpstr>
      <vt:lpstr>1-1_児童数計算表</vt:lpstr>
      <vt:lpstr>1-2_児童数計算表_分園</vt:lpstr>
      <vt:lpstr>2_区分12加算額計算表</vt:lpstr>
      <vt:lpstr>処遇改善等加算に係る経験年数算定表</vt:lpstr>
      <vt:lpstr>3_区分3計算表</vt:lpstr>
      <vt:lpstr>【参考】計算結果</vt:lpstr>
      <vt:lpstr>様式1</vt:lpstr>
      <vt:lpstr>様式2</vt:lpstr>
      <vt:lpstr>様式3</vt:lpstr>
      <vt:lpstr>様式4</vt:lpstr>
      <vt:lpstr>様式4別添1</vt:lpstr>
      <vt:lpstr>様式4別添2</vt:lpstr>
      <vt:lpstr>様式5</vt:lpstr>
      <vt:lpstr>様式7</vt:lpstr>
      <vt:lpstr>区分12計算</vt:lpstr>
      <vt:lpstr>保育所単価</vt:lpstr>
      <vt:lpstr>【リスト】 (2)</vt:lpstr>
      <vt:lpstr>【リスト】</vt:lpstr>
      <vt:lpstr>【参考】計算結果!Print_Area</vt:lpstr>
      <vt:lpstr>'0_基本情報'!Print_Area</vt:lpstr>
      <vt:lpstr>'1-1_児童数計算表'!Print_Area</vt:lpstr>
      <vt:lpstr>'1-2_児童数計算表_分園'!Print_Area</vt:lpstr>
      <vt:lpstr>'2_区分12加算額計算表'!Print_Area</vt:lpstr>
      <vt:lpstr>'3_区分3計算表'!Print_Area</vt:lpstr>
      <vt:lpstr>処遇改善等加算に係る経験年数算定表!Print_Area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横須賀市</cp:lastModifiedBy>
  <cp:lastPrinted>2026-07-05T23:10:16Z</cp:lastPrinted>
  <dcterms:modified xsi:type="dcterms:W3CDTF">2026-08-25T22:52:01Z</dcterms:modified>
</cp:coreProperties>
</file>