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24226"/>
  <mc:AlternateContent xmlns:mc="http://schemas.openxmlformats.org/markup-compatibility/2006">
    <mc:Choice Requires="x15">
      <x15ac:absPath xmlns:x15ac="http://schemas.microsoft.com/office/spreadsheetml/2010/11/ac" url="\\jack\v3_fsroot\FS\子育て支援課共有\〇放課後児童対策係\R06 放課後児童健全育成事業関係\02_【民設】放課後児童クラブ\04_クラブへの補助金\01_説明会\250117実績報告書発送\250127★様式完成\"/>
    </mc:Choice>
  </mc:AlternateContent>
  <xr:revisionPtr revIDLastSave="0" documentId="13_ncr:1_{064DAE48-50D2-4AF3-B0A2-409A8967D332}" xr6:coauthVersionLast="47" xr6:coauthVersionMax="47" xr10:uidLastSave="{00000000-0000-0000-0000-000000000000}"/>
  <bookViews>
    <workbookView xWindow="-120" yWindow="-120" windowWidth="24240" windowHeight="13020" tabRatio="751" xr2:uid="{4AF234D6-55E2-49CF-9A9C-B6BA9DC275EE}"/>
  </bookViews>
  <sheets>
    <sheet name="鑑" sheetId="31" r:id="rId1"/>
    <sheet name="様式１（放課後児童名簿・利用料割引者名簿）" sheetId="52" r:id="rId2"/>
    <sheet name="様式２（クラブ児童数等報告書）" sheetId="46" r:id="rId3"/>
    <sheet name="様式３職員名簿および各種加算等一覧" sheetId="53" r:id="rId4"/>
    <sheet name="様式４年間開所カレンダー" sheetId="51" r:id="rId5"/>
    <sheet name="様式５（請求書）" sheetId="21" r:id="rId6"/>
    <sheet name="様式６（事業計画変更申請書）" sheetId="27" r:id="rId7"/>
    <sheet name="●常勤処遇改善の交付額" sheetId="55" r:id="rId8"/>
    <sheet name="●確認シート" sheetId="64" r:id="rId9"/>
    <sheet name="別紙様式２　事業実績報告書" sheetId="58" r:id="rId10"/>
    <sheet name="別紙様式２別添１　賃金改善内訳 " sheetId="59" r:id="rId11"/>
    <sheet name="参考" sheetId="60" state="hidden" r:id="rId12"/>
    <sheet name="別紙様式1　賃金改善計画書" sheetId="65" r:id="rId13"/>
    <sheet name="別紙様式１別添１　賃金改善内訳" sheetId="66" r:id="rId14"/>
    <sheet name="補助金算出シート" sheetId="63" r:id="rId15"/>
  </sheets>
  <definedNames>
    <definedName name="aaaa" localSheetId="7">#REF!</definedName>
    <definedName name="aaaa" localSheetId="1">#REF!</definedName>
    <definedName name="aaaa" localSheetId="4">#REF!</definedName>
    <definedName name="aaaa">#REF!</definedName>
    <definedName name="bbbb" localSheetId="7">#REF!</definedName>
    <definedName name="bbbb" localSheetId="1">#REF!</definedName>
    <definedName name="bbbb" localSheetId="4">#REF!</definedName>
    <definedName name="bbbb">#REF!</definedName>
    <definedName name="ｄ" localSheetId="7">#REF!,#REF!,#REF!,#REF!,#REF!,#REF!,#REF!</definedName>
    <definedName name="ｄ" localSheetId="1">#REF!,#REF!,#REF!,#REF!,#REF!,#REF!,#REF!</definedName>
    <definedName name="ｄ" localSheetId="4">#REF!,#REF!,#REF!,#REF!,#REF!,#REF!,#REF!</definedName>
    <definedName name="ｄ">#REF!,#REF!,#REF!,#REF!,#REF!,#REF!,#REF!</definedName>
    <definedName name="ｄｄｄ" localSheetId="7">#REF!,#REF!,#REF!,#REF!,#REF!,#REF!,#REF!</definedName>
    <definedName name="ｄｄｄ" localSheetId="1">#REF!,#REF!,#REF!,#REF!,#REF!,#REF!,#REF!</definedName>
    <definedName name="ｄｄｄ" localSheetId="4">#REF!,#REF!,#REF!,#REF!,#REF!,#REF!,#REF!</definedName>
    <definedName name="ｄｄｄ">#REF!,#REF!,#REF!,#REF!,#REF!,#REF!,#REF!</definedName>
    <definedName name="ｇｇ" localSheetId="7">#REF!,#REF!,#REF!,#REF!,#REF!,#REF!,#REF!</definedName>
    <definedName name="ｇｇ" localSheetId="1">#REF!,#REF!,#REF!,#REF!,#REF!,#REF!,#REF!</definedName>
    <definedName name="ｇｇ" localSheetId="4">#REF!,#REF!,#REF!,#REF!,#REF!,#REF!,#REF!</definedName>
    <definedName name="ｇｇ">#REF!,#REF!,#REF!,#REF!,#REF!,#REF!,#REF!</definedName>
    <definedName name="_xlnm.Print_Area" localSheetId="8">●確認シート!$A$1:$I$26</definedName>
    <definedName name="_xlnm.Print_Area" localSheetId="7">●常勤処遇改善の交付額!$A$1:$G$25</definedName>
    <definedName name="_xlnm.Print_Area" localSheetId="0">鑑!$A$1:$K$20</definedName>
    <definedName name="_xlnm.Print_Area" localSheetId="12">'別紙様式1　賃金改善計画書'!$A$1:$AI$33</definedName>
    <definedName name="_xlnm.Print_Area" localSheetId="13">'別紙様式１別添１　賃金改善内訳'!$A$1:$T$44</definedName>
    <definedName name="_xlnm.Print_Area" localSheetId="9">'別紙様式２　事業実績報告書'!$A$1:$AI$33</definedName>
    <definedName name="_xlnm.Print_Area" localSheetId="10">'別紙様式２別添１　賃金改善内訳 '!$A$1:$T$44</definedName>
    <definedName name="_xlnm.Print_Area" localSheetId="1">'様式１（放課後児童名簿・利用料割引者名簿）'!$A$1:$U$76</definedName>
    <definedName name="_xlnm.Print_Area" localSheetId="2">'様式２（クラブ児童数等報告書）'!$A$1:$Q$28</definedName>
    <definedName name="_xlnm.Print_Area" localSheetId="3">様式３職員名簿および各種加算等一覧!$A$1:$AB$50</definedName>
    <definedName name="_xlnm.Print_Area" localSheetId="4">様式４年間開所カレンダー!$A$1:$AL$379</definedName>
    <definedName name="_xlnm.Print_Area" localSheetId="6">'様式６（事業計画変更申請書）'!$A$1:$AA$56</definedName>
    <definedName name="_xlnm.Print_Titles" localSheetId="13">'別紙様式１別添１　賃金改善内訳'!$1:$5</definedName>
    <definedName name="_xlnm.Print_Titles" localSheetId="10">'別紙様式２別添１　賃金改善内訳 '!$1:$5</definedName>
    <definedName name="_xlnm.Print_Titles" localSheetId="1">'様式１（放課後児童名簿・利用料割引者名簿）'!$7:$7</definedName>
    <definedName name="_xlnm.Print_Titles" localSheetId="4">様式４年間開所カレンダー!$1:$4</definedName>
    <definedName name="ｓ" localSheetId="7">#REF!,#REF!,#REF!,#REF!,#REF!,#REF!,#REF!</definedName>
    <definedName name="ｓ" localSheetId="1">#REF!,#REF!,#REF!,#REF!,#REF!,#REF!,#REF!</definedName>
    <definedName name="ｓ" localSheetId="4">#REF!,#REF!,#REF!,#REF!,#REF!,#REF!,#REF!</definedName>
    <definedName name="ｓ">#REF!,#REF!,#REF!,#REF!,#REF!,#REF!,#REF!</definedName>
    <definedName name="ss" localSheetId="7">#REF!</definedName>
    <definedName name="ss" localSheetId="1">#REF!</definedName>
    <definedName name="ss" localSheetId="4">#REF!</definedName>
    <definedName name="ss">#REF!</definedName>
    <definedName name="あ" localSheetId="7">#REF!,#REF!,#REF!,#REF!,#REF!,#REF!,#REF!</definedName>
    <definedName name="あ" localSheetId="1">#REF!,#REF!,#REF!,#REF!,#REF!,#REF!,#REF!</definedName>
    <definedName name="あ" localSheetId="4">#REF!,#REF!,#REF!,#REF!,#REF!,#REF!,#REF!</definedName>
    <definedName name="あ">#REF!,#REF!,#REF!,#REF!,#REF!,#REF!,#REF!</definedName>
    <definedName name="ひとり親・兄弟姉妹計算シート" localSheetId="7">#REF!,#REF!,#REF!,#REF!,#REF!,#REF!,#REF!</definedName>
    <definedName name="ひとり親・兄弟姉妹計算シート" localSheetId="1">#REF!,#REF!,#REF!,#REF!,#REF!,#REF!,#REF!</definedName>
    <definedName name="ひとり親・兄弟姉妹計算シート" localSheetId="4">#REF!,#REF!,#REF!,#REF!,#REF!,#REF!,#REF!</definedName>
    <definedName name="ひとり親・兄弟姉妹計算シート">#REF!,#REF!,#REF!,#REF!,#REF!,#REF!,#REF!</definedName>
    <definedName name="後" localSheetId="7">#REF!,#REF!,#REF!,#REF!,#REF!,#REF!,#REF!</definedName>
    <definedName name="後" localSheetId="1">#REF!,#REF!,#REF!,#REF!,#REF!,#REF!,#REF!</definedName>
    <definedName name="後" localSheetId="4">#REF!,#REF!,#REF!,#REF!,#REF!,#REF!,#REF!</definedName>
    <definedName name="後">#REF!,#REF!,#REF!,#REF!,#REF!,#REF!,#REF!</definedName>
    <definedName name="後期" localSheetId="7">#REF!,#REF!,#REF!,#REF!,#REF!,#REF!,#REF!</definedName>
    <definedName name="後期" localSheetId="1">#REF!,#REF!,#REF!,#REF!,#REF!,#REF!,#REF!</definedName>
    <definedName name="後期" localSheetId="4">#REF!,#REF!,#REF!,#REF!,#REF!,#REF!,#REF!</definedName>
    <definedName name="後期">#REF!,#REF!,#REF!,#REF!,#REF!,#REF!,#REF!</definedName>
    <definedName name="後曜" localSheetId="7">#REF!,#REF!,#REF!,#REF!,#REF!,#REF!,#REF!</definedName>
    <definedName name="後曜" localSheetId="1">#REF!,#REF!,#REF!,#REF!,#REF!,#REF!,#REF!</definedName>
    <definedName name="後曜" localSheetId="4">#REF!,#REF!,#REF!,#REF!,#REF!,#REF!,#REF!</definedName>
    <definedName name="後曜">#REF!,#REF!,#REF!,#REF!,#REF!,#REF!,#REF!</definedName>
    <definedName name="手書き" localSheetId="7">#REF!,#REF!,#REF!,#REF!,#REF!,#REF!,#REF!</definedName>
    <definedName name="手書き" localSheetId="1">#REF!,#REF!,#REF!,#REF!,#REF!,#REF!,#REF!</definedName>
    <definedName name="手書き" localSheetId="4">#REF!,#REF!,#REF!,#REF!,#REF!,#REF!,#REF!</definedName>
    <definedName name="手書き">#REF!,#REF!,#REF!,#REF!,#REF!,#REF!,#REF!</definedName>
    <definedName name="前期" localSheetId="7">#REF!,#REF!,#REF!,#REF!,#REF!,#REF!</definedName>
    <definedName name="前期" localSheetId="1">#REF!,#REF!,#REF!,#REF!,#REF!,#REF!</definedName>
    <definedName name="前期" localSheetId="4">#REF!,#REF!,#REF!,#REF!,#REF!,#REF!</definedName>
    <definedName name="前期">#REF!,#REF!,#REF!,#REF!,#REF!,#REF!</definedName>
    <definedName name="前曜" localSheetId="7">#REF!,#REF!,#REF!,#REF!,#REF!,#REF!</definedName>
    <definedName name="前曜" localSheetId="1">#REF!,#REF!,#REF!,#REF!,#REF!,#REF!</definedName>
    <definedName name="前曜" localSheetId="4">#REF!,#REF!,#REF!,#REF!,#REF!,#REF!</definedName>
    <definedName name="前曜">#REF!,#REF!,#REF!,#REF!,#REF!,#REF!</definedName>
    <definedName name="分割１" localSheetId="7">#REF!,#REF!,#REF!,#REF!,#REF!,#REF!,#REF!</definedName>
    <definedName name="分割１" localSheetId="1">#REF!,#REF!,#REF!,#REF!,#REF!,#REF!,#REF!</definedName>
    <definedName name="分割１" localSheetId="4">#REF!,#REF!,#REF!,#REF!,#REF!,#REF!,#REF!</definedName>
    <definedName name="分割１">#REF!,#REF!,#REF!,#REF!,#REF!,#REF!,#REF!</definedName>
    <definedName name="保育所別民改費担当者一覧" localSheetId="7">#REF!</definedName>
    <definedName name="保育所別民改費担当者一覧" localSheetId="1">#REF!</definedName>
    <definedName name="保育所別民改費担当者一覧" localSheetId="4">#REF!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2" i="65" l="1"/>
  <c r="R20" i="65"/>
  <c r="T58" i="52" l="1"/>
  <c r="AJ109" i="51" l="1"/>
  <c r="AJ57" i="51"/>
  <c r="AJ5" i="51"/>
  <c r="AJ16" i="51" l="1"/>
  <c r="AJ119" i="51"/>
  <c r="AJ6" i="51"/>
  <c r="AJ7" i="51"/>
  <c r="AJ8" i="51"/>
  <c r="AJ9" i="51"/>
  <c r="AJ10" i="51"/>
  <c r="AJ11" i="51"/>
  <c r="AJ12" i="51"/>
  <c r="AJ13" i="51"/>
  <c r="AJ14" i="51"/>
  <c r="AJ15" i="51"/>
  <c r="AJ17" i="51"/>
  <c r="AJ18" i="51"/>
  <c r="AJ19" i="51"/>
  <c r="AJ20" i="51"/>
  <c r="AJ21" i="51"/>
  <c r="AJ22" i="51"/>
  <c r="AJ23" i="51"/>
  <c r="AJ24" i="51"/>
  <c r="AJ25" i="51"/>
  <c r="AJ26" i="51"/>
  <c r="AJ27" i="51"/>
  <c r="AJ28" i="51"/>
  <c r="AJ29" i="51"/>
  <c r="AJ30" i="51"/>
  <c r="AJ31" i="51"/>
  <c r="AJ32" i="51"/>
  <c r="AJ33" i="51"/>
  <c r="AJ34" i="51"/>
  <c r="AJ35" i="51"/>
  <c r="AJ36" i="51"/>
  <c r="AJ37" i="51"/>
  <c r="AJ38" i="51"/>
  <c r="AJ39" i="51"/>
  <c r="AJ40" i="51"/>
  <c r="AJ41" i="51"/>
  <c r="AJ42" i="51"/>
  <c r="AJ43" i="51"/>
  <c r="AJ44" i="51"/>
  <c r="AJ45" i="51"/>
  <c r="AJ46" i="51"/>
  <c r="AJ47" i="51"/>
  <c r="AJ48" i="51"/>
  <c r="AJ49" i="51"/>
  <c r="AJ50" i="51"/>
  <c r="AJ51" i="51"/>
  <c r="AJ52" i="51"/>
  <c r="AJ53" i="51"/>
  <c r="AJ54" i="51"/>
  <c r="AJ55" i="51"/>
  <c r="AJ56" i="51"/>
  <c r="AJ58" i="51"/>
  <c r="AJ59" i="51"/>
  <c r="AJ60" i="51"/>
  <c r="AJ61" i="51"/>
  <c r="AJ62" i="51"/>
  <c r="AJ63" i="51"/>
  <c r="AJ64" i="51"/>
  <c r="AJ65" i="51"/>
  <c r="AJ66" i="51"/>
  <c r="AJ67" i="51"/>
  <c r="AJ68" i="51"/>
  <c r="AJ69" i="51"/>
  <c r="AJ70" i="51"/>
  <c r="AJ71" i="51"/>
  <c r="AJ72" i="51"/>
  <c r="AJ73" i="51"/>
  <c r="AJ74" i="51"/>
  <c r="AJ75" i="51"/>
  <c r="AJ76" i="51"/>
  <c r="AJ77" i="51"/>
  <c r="AJ78" i="51"/>
  <c r="AJ79" i="51"/>
  <c r="AJ80" i="51"/>
  <c r="AJ81" i="51"/>
  <c r="AJ82" i="51"/>
  <c r="AJ83" i="51"/>
  <c r="AJ84" i="51"/>
  <c r="AJ85" i="51"/>
  <c r="AJ86" i="51"/>
  <c r="AJ87" i="51"/>
  <c r="AJ88" i="51"/>
  <c r="AJ89" i="51"/>
  <c r="AJ90" i="51"/>
  <c r="AJ91" i="51"/>
  <c r="AJ92" i="51"/>
  <c r="AJ93" i="51"/>
  <c r="AJ94" i="51"/>
  <c r="AJ95" i="51"/>
  <c r="AJ96" i="51"/>
  <c r="AJ97" i="51"/>
  <c r="AJ98" i="51"/>
  <c r="AJ99" i="51"/>
  <c r="AJ100" i="51"/>
  <c r="AJ101" i="51"/>
  <c r="AJ102" i="51"/>
  <c r="AJ103" i="51"/>
  <c r="AJ104" i="51"/>
  <c r="AJ105" i="51"/>
  <c r="AJ106" i="51"/>
  <c r="AJ107" i="51"/>
  <c r="AJ108" i="51"/>
  <c r="AJ110" i="51"/>
  <c r="AJ111" i="51"/>
  <c r="AJ112" i="51"/>
  <c r="AJ113" i="51"/>
  <c r="AJ114" i="51"/>
  <c r="AJ115" i="51"/>
  <c r="AJ116" i="51"/>
  <c r="AJ117" i="51"/>
  <c r="AJ118" i="51"/>
  <c r="AJ120" i="51"/>
  <c r="AJ121" i="51"/>
  <c r="AJ122" i="51"/>
  <c r="AJ123" i="51"/>
  <c r="AJ124" i="51"/>
  <c r="AJ125" i="51"/>
  <c r="AJ126" i="51"/>
  <c r="AJ127" i="51"/>
  <c r="AJ128" i="51"/>
  <c r="AJ129" i="51"/>
  <c r="AJ130" i="51"/>
  <c r="AJ131" i="51"/>
  <c r="AJ132" i="51"/>
  <c r="AJ133" i="51"/>
  <c r="AJ134" i="51"/>
  <c r="AJ135" i="51"/>
  <c r="AJ136" i="51"/>
  <c r="AJ137" i="51"/>
  <c r="AJ138" i="51"/>
  <c r="AJ139" i="51"/>
  <c r="AJ140" i="51"/>
  <c r="AJ141" i="51"/>
  <c r="AJ142" i="51"/>
  <c r="AJ143" i="51"/>
  <c r="AJ144" i="51"/>
  <c r="AJ145" i="51"/>
  <c r="AJ146" i="51"/>
  <c r="AJ147" i="51"/>
  <c r="AJ148" i="51"/>
  <c r="AJ149" i="51"/>
  <c r="AJ150" i="51"/>
  <c r="AJ151" i="51"/>
  <c r="AJ152" i="51"/>
  <c r="AJ153" i="51"/>
  <c r="AJ154" i="51"/>
  <c r="AJ155" i="51"/>
  <c r="AJ156" i="51"/>
  <c r="AJ157" i="51"/>
  <c r="AJ158" i="51"/>
  <c r="AJ159" i="51"/>
  <c r="AJ160" i="51"/>
  <c r="AJ161" i="51"/>
  <c r="AJ162" i="51"/>
  <c r="AJ163" i="51"/>
  <c r="AJ164" i="51"/>
  <c r="AJ165" i="51"/>
  <c r="AJ166" i="51"/>
  <c r="AJ167" i="51"/>
  <c r="AJ168" i="51"/>
  <c r="AJ169" i="51"/>
  <c r="AJ170" i="51"/>
  <c r="AJ171" i="51"/>
  <c r="AJ172" i="51"/>
  <c r="AJ173" i="51"/>
  <c r="AJ174" i="51"/>
  <c r="AJ175" i="51"/>
  <c r="AJ176" i="51"/>
  <c r="AJ177" i="51"/>
  <c r="AJ178" i="51"/>
  <c r="AJ179" i="51"/>
  <c r="AJ180" i="51"/>
  <c r="AJ181" i="51"/>
  <c r="AJ182" i="51"/>
  <c r="AJ183" i="51"/>
  <c r="AJ184" i="51"/>
  <c r="AJ185" i="51"/>
  <c r="AJ186" i="51"/>
  <c r="AJ187" i="51"/>
  <c r="AJ188" i="51"/>
  <c r="AJ189" i="51"/>
  <c r="AJ190" i="51"/>
  <c r="AJ191" i="51"/>
  <c r="AJ192" i="51"/>
  <c r="AJ193" i="51"/>
  <c r="AJ194" i="51"/>
  <c r="AJ195" i="51"/>
  <c r="AJ196" i="51"/>
  <c r="AJ197" i="51"/>
  <c r="AJ198" i="51"/>
  <c r="AJ199" i="51"/>
  <c r="AJ200" i="51"/>
  <c r="AJ201" i="51"/>
  <c r="AJ202" i="51"/>
  <c r="AJ203" i="51"/>
  <c r="AJ204" i="51"/>
  <c r="AJ205" i="51"/>
  <c r="AJ206" i="51"/>
  <c r="AJ207" i="51"/>
  <c r="AJ208" i="51"/>
  <c r="AJ209" i="51"/>
  <c r="AJ210" i="51"/>
  <c r="AJ211" i="51"/>
  <c r="AJ212" i="51"/>
  <c r="AJ213" i="51"/>
  <c r="AJ214" i="51"/>
  <c r="AJ215" i="51"/>
  <c r="AJ216" i="51"/>
  <c r="AJ217" i="51"/>
  <c r="AJ218" i="51"/>
  <c r="AJ219" i="51"/>
  <c r="AJ220" i="51"/>
  <c r="AJ221" i="51"/>
  <c r="AJ222" i="51"/>
  <c r="AJ223" i="51"/>
  <c r="AJ224" i="51"/>
  <c r="AJ225" i="51"/>
  <c r="AJ226" i="51"/>
  <c r="AJ227" i="51"/>
  <c r="AJ228" i="51"/>
  <c r="AJ229" i="51"/>
  <c r="AJ230" i="51"/>
  <c r="AJ231" i="51"/>
  <c r="AJ232" i="51"/>
  <c r="AJ233" i="51"/>
  <c r="AJ234" i="51"/>
  <c r="AJ235" i="51"/>
  <c r="AJ236" i="51"/>
  <c r="AJ237" i="51"/>
  <c r="AJ238" i="51"/>
  <c r="AJ239" i="51"/>
  <c r="AJ240" i="51"/>
  <c r="AJ241" i="51"/>
  <c r="AJ242" i="51"/>
  <c r="AJ243" i="51"/>
  <c r="AJ244" i="51"/>
  <c r="AJ245" i="51"/>
  <c r="AJ246" i="51"/>
  <c r="AJ247" i="51"/>
  <c r="AJ248" i="51"/>
  <c r="AJ249" i="51"/>
  <c r="AJ250" i="51"/>
  <c r="AJ251" i="51"/>
  <c r="AJ252" i="51"/>
  <c r="AJ253" i="51"/>
  <c r="AJ254" i="51"/>
  <c r="AJ255" i="51"/>
  <c r="AJ256" i="51"/>
  <c r="AJ257" i="51"/>
  <c r="AJ258" i="51"/>
  <c r="AJ259" i="51"/>
  <c r="AJ260" i="51"/>
  <c r="AJ261" i="51"/>
  <c r="AJ262" i="51"/>
  <c r="AJ263" i="51"/>
  <c r="AJ264" i="51"/>
  <c r="AJ265" i="51"/>
  <c r="AJ266" i="51"/>
  <c r="AJ267" i="51"/>
  <c r="AJ268" i="51"/>
  <c r="AJ269" i="51"/>
  <c r="AJ270" i="51"/>
  <c r="AJ271" i="51"/>
  <c r="AJ272" i="51"/>
  <c r="AJ273" i="51"/>
  <c r="AJ274" i="51"/>
  <c r="AJ275" i="51"/>
  <c r="AJ276" i="51"/>
  <c r="AJ277" i="51"/>
  <c r="AJ278" i="51"/>
  <c r="AJ279" i="51"/>
  <c r="AJ280" i="51"/>
  <c r="AJ281" i="51"/>
  <c r="AJ282" i="51"/>
  <c r="AJ283" i="51"/>
  <c r="AJ284" i="51"/>
  <c r="AJ285" i="51"/>
  <c r="AJ286" i="51"/>
  <c r="AJ287" i="51"/>
  <c r="AJ288" i="51"/>
  <c r="AJ289" i="51"/>
  <c r="AJ290" i="51"/>
  <c r="AJ291" i="51"/>
  <c r="AJ292" i="51"/>
  <c r="AJ293" i="51"/>
  <c r="AJ294" i="51"/>
  <c r="AJ295" i="51"/>
  <c r="AJ296" i="51"/>
  <c r="AJ297" i="51"/>
  <c r="AJ298" i="51"/>
  <c r="AJ299" i="51"/>
  <c r="AJ300" i="51"/>
  <c r="AJ301" i="51"/>
  <c r="AJ302" i="51"/>
  <c r="AJ303" i="51"/>
  <c r="AJ304" i="51"/>
  <c r="AJ305" i="51"/>
  <c r="AJ306" i="51"/>
  <c r="AJ307" i="51"/>
  <c r="AJ308" i="51"/>
  <c r="AJ309" i="51"/>
  <c r="AJ310" i="51"/>
  <c r="AJ311" i="51"/>
  <c r="AJ312" i="51"/>
  <c r="AJ313" i="51"/>
  <c r="AJ314" i="51"/>
  <c r="AJ315" i="51"/>
  <c r="AJ316" i="51"/>
  <c r="AJ317" i="51"/>
  <c r="AJ318" i="51"/>
  <c r="AJ319" i="51"/>
  <c r="AJ320" i="51"/>
  <c r="AJ321" i="51"/>
  <c r="AJ322" i="51"/>
  <c r="AJ323" i="51"/>
  <c r="AJ324" i="51"/>
  <c r="AJ325" i="51"/>
  <c r="AJ326" i="51"/>
  <c r="AJ327" i="51"/>
  <c r="AJ328" i="51"/>
  <c r="AJ329" i="51"/>
  <c r="AJ330" i="51"/>
  <c r="AJ331" i="51"/>
  <c r="AJ332" i="51"/>
  <c r="AJ333" i="51"/>
  <c r="AJ334" i="51"/>
  <c r="AJ335" i="51"/>
  <c r="AJ336" i="51"/>
  <c r="AJ337" i="51"/>
  <c r="AJ338" i="51"/>
  <c r="AJ339" i="51"/>
  <c r="AJ340" i="51"/>
  <c r="AJ341" i="51"/>
  <c r="AJ342" i="51"/>
  <c r="AJ343" i="51"/>
  <c r="AJ344" i="51"/>
  <c r="AJ345" i="51"/>
  <c r="AJ346" i="51"/>
  <c r="AJ347" i="51"/>
  <c r="AJ348" i="51"/>
  <c r="AJ349" i="51"/>
  <c r="AJ350" i="51"/>
  <c r="AJ351" i="51"/>
  <c r="AJ352" i="51"/>
  <c r="AJ353" i="51"/>
  <c r="AJ354" i="51"/>
  <c r="AJ355" i="51"/>
  <c r="AJ356" i="51"/>
  <c r="AJ357" i="51"/>
  <c r="AJ358" i="51"/>
  <c r="AJ359" i="51"/>
  <c r="AJ360" i="51"/>
  <c r="AJ361" i="51"/>
  <c r="AJ362" i="51"/>
  <c r="AJ363" i="51"/>
  <c r="AJ364" i="51"/>
  <c r="AJ365" i="51"/>
  <c r="AJ366" i="51"/>
  <c r="AJ367" i="51"/>
  <c r="AJ368" i="51"/>
  <c r="AJ369" i="51"/>
  <c r="AI13" i="51" l="1"/>
  <c r="P37" i="27" l="1"/>
  <c r="R338" i="51" l="1"/>
  <c r="U8" i="52" l="1"/>
  <c r="T8" i="52"/>
  <c r="T9" i="52"/>
  <c r="J27" i="46" l="1"/>
  <c r="J26" i="46"/>
  <c r="J25" i="46"/>
  <c r="AA8" i="53" l="1"/>
  <c r="H13" i="21" l="1"/>
  <c r="R369" i="51"/>
  <c r="D370" i="51"/>
  <c r="F370" i="51" s="1"/>
  <c r="I5" i="51"/>
  <c r="H5" i="51"/>
  <c r="K76" i="52"/>
  <c r="T18" i="27" l="1"/>
  <c r="F4" i="55" l="1"/>
  <c r="F3" i="55"/>
  <c r="I15" i="55" l="1"/>
  <c r="H16" i="55" s="1"/>
  <c r="N365" i="51"/>
  <c r="I16" i="55" l="1"/>
  <c r="J16" i="55" s="1"/>
  <c r="G16" i="55" s="1"/>
  <c r="K39" i="27" l="1"/>
  <c r="K38" i="27"/>
  <c r="T12" i="66" l="1"/>
  <c r="T13" i="66"/>
  <c r="T14" i="66"/>
  <c r="T15" i="66"/>
  <c r="T16" i="66"/>
  <c r="T17" i="66"/>
  <c r="T18" i="66"/>
  <c r="T19" i="66"/>
  <c r="T20" i="66"/>
  <c r="T21" i="66"/>
  <c r="T22" i="66"/>
  <c r="T23" i="66"/>
  <c r="T24" i="66"/>
  <c r="T25" i="66"/>
  <c r="T26" i="66"/>
  <c r="T27" i="66"/>
  <c r="T28" i="66"/>
  <c r="T29" i="66"/>
  <c r="T30" i="66"/>
  <c r="T31" i="66"/>
  <c r="T32" i="66"/>
  <c r="T33" i="66"/>
  <c r="T34" i="66"/>
  <c r="T35" i="66"/>
  <c r="T36" i="66"/>
  <c r="T37" i="66"/>
  <c r="T38" i="66"/>
  <c r="T39" i="66"/>
  <c r="T40" i="66"/>
  <c r="T11" i="66"/>
  <c r="R41" i="66"/>
  <c r="P12" i="66"/>
  <c r="P13" i="66"/>
  <c r="P14" i="66"/>
  <c r="P15" i="66"/>
  <c r="P16" i="66"/>
  <c r="P17" i="66"/>
  <c r="P18" i="66"/>
  <c r="P19" i="66"/>
  <c r="P20" i="66"/>
  <c r="P21" i="66"/>
  <c r="P22" i="66"/>
  <c r="P23" i="66"/>
  <c r="P24" i="66"/>
  <c r="P25" i="66"/>
  <c r="P26" i="66"/>
  <c r="P27" i="66"/>
  <c r="P28" i="66"/>
  <c r="P29" i="66"/>
  <c r="P30" i="66"/>
  <c r="P31" i="66"/>
  <c r="P32" i="66"/>
  <c r="P33" i="66"/>
  <c r="P34" i="66"/>
  <c r="P35" i="66"/>
  <c r="P36" i="66"/>
  <c r="P37" i="66"/>
  <c r="P38" i="66"/>
  <c r="P39" i="66"/>
  <c r="P40" i="66"/>
  <c r="P11" i="66"/>
  <c r="O40" i="66"/>
  <c r="O12" i="66"/>
  <c r="O13" i="66"/>
  <c r="O14" i="66"/>
  <c r="O15" i="66"/>
  <c r="O16" i="66"/>
  <c r="O17" i="66"/>
  <c r="O18" i="66"/>
  <c r="O19" i="66"/>
  <c r="O20" i="66"/>
  <c r="O21" i="66"/>
  <c r="O22" i="66"/>
  <c r="O23" i="66"/>
  <c r="O24" i="66"/>
  <c r="O25" i="66"/>
  <c r="O26" i="66"/>
  <c r="O27" i="66"/>
  <c r="O28" i="66"/>
  <c r="O29" i="66"/>
  <c r="O30" i="66"/>
  <c r="O31" i="66"/>
  <c r="O32" i="66"/>
  <c r="O33" i="66"/>
  <c r="O34" i="66"/>
  <c r="O35" i="66"/>
  <c r="O36" i="66"/>
  <c r="O37" i="66"/>
  <c r="O38" i="66"/>
  <c r="O39" i="66"/>
  <c r="O11" i="66"/>
  <c r="M12" i="66"/>
  <c r="M13" i="66"/>
  <c r="M14" i="66"/>
  <c r="M15" i="66"/>
  <c r="M16" i="66"/>
  <c r="M17" i="66"/>
  <c r="M18" i="66"/>
  <c r="M19" i="66"/>
  <c r="M20" i="66"/>
  <c r="M21" i="66"/>
  <c r="M22" i="66"/>
  <c r="M23" i="66"/>
  <c r="M24" i="66"/>
  <c r="M25" i="66"/>
  <c r="M26" i="66"/>
  <c r="M27" i="66"/>
  <c r="M28" i="66"/>
  <c r="M29" i="66"/>
  <c r="M30" i="66"/>
  <c r="M31" i="66"/>
  <c r="M32" i="66"/>
  <c r="M33" i="66"/>
  <c r="M34" i="66"/>
  <c r="M35" i="66"/>
  <c r="M36" i="66"/>
  <c r="M37" i="66"/>
  <c r="M38" i="66"/>
  <c r="M39" i="66"/>
  <c r="M40" i="66"/>
  <c r="M11" i="66"/>
  <c r="K10" i="66"/>
  <c r="J12" i="66"/>
  <c r="J13" i="66"/>
  <c r="J14" i="66"/>
  <c r="J15" i="66"/>
  <c r="J16" i="66"/>
  <c r="J17" i="66"/>
  <c r="J18" i="66"/>
  <c r="J19" i="66"/>
  <c r="J20" i="66"/>
  <c r="J21" i="66"/>
  <c r="J22" i="66"/>
  <c r="J23" i="66"/>
  <c r="J24" i="66"/>
  <c r="J25" i="66"/>
  <c r="J26" i="66"/>
  <c r="J27" i="66"/>
  <c r="J28" i="66"/>
  <c r="J29" i="66"/>
  <c r="J30" i="66"/>
  <c r="J31" i="66"/>
  <c r="J32" i="66"/>
  <c r="J33" i="66"/>
  <c r="J34" i="66"/>
  <c r="J35" i="66"/>
  <c r="J36" i="66"/>
  <c r="J37" i="66"/>
  <c r="J38" i="66"/>
  <c r="J39" i="66"/>
  <c r="J40" i="66"/>
  <c r="J11" i="66"/>
  <c r="G12" i="66"/>
  <c r="G13" i="66"/>
  <c r="G14" i="66"/>
  <c r="G15" i="66"/>
  <c r="G16" i="66"/>
  <c r="G17" i="66"/>
  <c r="G18" i="66"/>
  <c r="G19" i="66"/>
  <c r="G20" i="66"/>
  <c r="G21" i="66"/>
  <c r="G22" i="66"/>
  <c r="G23" i="66"/>
  <c r="G24" i="66"/>
  <c r="G25" i="66"/>
  <c r="G26" i="66"/>
  <c r="G27" i="66"/>
  <c r="G28" i="66"/>
  <c r="G29" i="66"/>
  <c r="G30" i="66"/>
  <c r="G31" i="66"/>
  <c r="G32" i="66"/>
  <c r="G33" i="66"/>
  <c r="G34" i="66"/>
  <c r="G35" i="66"/>
  <c r="G36" i="66"/>
  <c r="G37" i="66"/>
  <c r="G38" i="66"/>
  <c r="G39" i="66"/>
  <c r="G40" i="66"/>
  <c r="G11" i="66"/>
  <c r="F12" i="66"/>
  <c r="F13" i="66"/>
  <c r="F14" i="66"/>
  <c r="F15" i="66"/>
  <c r="F16" i="66"/>
  <c r="F17" i="66"/>
  <c r="F18" i="66"/>
  <c r="F19" i="66"/>
  <c r="F20" i="66"/>
  <c r="F21" i="66"/>
  <c r="F22" i="66"/>
  <c r="F23" i="66"/>
  <c r="F24" i="66"/>
  <c r="F25" i="66"/>
  <c r="F26" i="66"/>
  <c r="F27" i="66"/>
  <c r="F28" i="66"/>
  <c r="F29" i="66"/>
  <c r="F30" i="66"/>
  <c r="F31" i="66"/>
  <c r="F32" i="66"/>
  <c r="F33" i="66"/>
  <c r="F34" i="66"/>
  <c r="F35" i="66"/>
  <c r="F36" i="66"/>
  <c r="F37" i="66"/>
  <c r="F38" i="66"/>
  <c r="F39" i="66"/>
  <c r="F40" i="66"/>
  <c r="F11" i="66"/>
  <c r="C11" i="66"/>
  <c r="C12" i="66"/>
  <c r="C13" i="66"/>
  <c r="C14" i="66"/>
  <c r="C15" i="66"/>
  <c r="C16" i="66"/>
  <c r="C17" i="66"/>
  <c r="C18" i="66"/>
  <c r="C19" i="66"/>
  <c r="C20" i="66"/>
  <c r="C21" i="66"/>
  <c r="C22" i="66"/>
  <c r="C23" i="66"/>
  <c r="C24" i="66"/>
  <c r="C25" i="66"/>
  <c r="C26" i="66"/>
  <c r="C27" i="66"/>
  <c r="C28" i="66"/>
  <c r="C29" i="66"/>
  <c r="C30" i="66"/>
  <c r="C31" i="66"/>
  <c r="C32" i="66"/>
  <c r="C33" i="66"/>
  <c r="C34" i="66"/>
  <c r="C35" i="66"/>
  <c r="C36" i="66"/>
  <c r="C37" i="66"/>
  <c r="C38" i="66"/>
  <c r="C39" i="66"/>
  <c r="C40" i="66"/>
  <c r="R18" i="65"/>
  <c r="P41" i="66" l="1"/>
  <c r="O41" i="66"/>
  <c r="M41" i="66"/>
  <c r="S40" i="66"/>
  <c r="Q40" i="66"/>
  <c r="K40" i="66"/>
  <c r="L40" i="66" s="1"/>
  <c r="N40" i="66" s="1"/>
  <c r="I40" i="66"/>
  <c r="S39" i="66"/>
  <c r="Q39" i="66"/>
  <c r="K39" i="66"/>
  <c r="L39" i="66" s="1"/>
  <c r="N39" i="66" s="1"/>
  <c r="I39" i="66"/>
  <c r="S38" i="66"/>
  <c r="Q38" i="66"/>
  <c r="K38" i="66"/>
  <c r="L38" i="66" s="1"/>
  <c r="N38" i="66" s="1"/>
  <c r="I38" i="66"/>
  <c r="S37" i="66"/>
  <c r="Q37" i="66"/>
  <c r="K37" i="66"/>
  <c r="L37" i="66" s="1"/>
  <c r="N37" i="66" s="1"/>
  <c r="I37" i="66"/>
  <c r="S36" i="66"/>
  <c r="Q36" i="66"/>
  <c r="K36" i="66"/>
  <c r="L36" i="66" s="1"/>
  <c r="N36" i="66" s="1"/>
  <c r="I36" i="66"/>
  <c r="S35" i="66"/>
  <c r="Q35" i="66"/>
  <c r="K35" i="66"/>
  <c r="L35" i="66" s="1"/>
  <c r="N35" i="66" s="1"/>
  <c r="I35" i="66"/>
  <c r="S34" i="66"/>
  <c r="Q34" i="66"/>
  <c r="K34" i="66"/>
  <c r="L34" i="66" s="1"/>
  <c r="N34" i="66" s="1"/>
  <c r="I34" i="66"/>
  <c r="S33" i="66"/>
  <c r="Q33" i="66"/>
  <c r="K33" i="66"/>
  <c r="L33" i="66" s="1"/>
  <c r="N33" i="66" s="1"/>
  <c r="I33" i="66"/>
  <c r="S32" i="66"/>
  <c r="Q32" i="66"/>
  <c r="K32" i="66"/>
  <c r="L32" i="66" s="1"/>
  <c r="N32" i="66" s="1"/>
  <c r="I32" i="66"/>
  <c r="S31" i="66"/>
  <c r="Q31" i="66"/>
  <c r="K31" i="66"/>
  <c r="L31" i="66" s="1"/>
  <c r="N31" i="66" s="1"/>
  <c r="I31" i="66"/>
  <c r="S30" i="66"/>
  <c r="Q30" i="66"/>
  <c r="K30" i="66"/>
  <c r="L30" i="66" s="1"/>
  <c r="N30" i="66" s="1"/>
  <c r="I30" i="66"/>
  <c r="S29" i="66"/>
  <c r="Q29" i="66"/>
  <c r="K29" i="66"/>
  <c r="L29" i="66" s="1"/>
  <c r="N29" i="66" s="1"/>
  <c r="I29" i="66"/>
  <c r="S28" i="66"/>
  <c r="Q28" i="66"/>
  <c r="K28" i="66"/>
  <c r="L28" i="66" s="1"/>
  <c r="N28" i="66" s="1"/>
  <c r="I28" i="66"/>
  <c r="S27" i="66"/>
  <c r="Q27" i="66"/>
  <c r="K27" i="66"/>
  <c r="L27" i="66" s="1"/>
  <c r="N27" i="66" s="1"/>
  <c r="I27" i="66"/>
  <c r="S26" i="66"/>
  <c r="Q26" i="66"/>
  <c r="K26" i="66"/>
  <c r="L26" i="66" s="1"/>
  <c r="N26" i="66" s="1"/>
  <c r="I26" i="66"/>
  <c r="S25" i="66"/>
  <c r="Q25" i="66"/>
  <c r="K25" i="66"/>
  <c r="L25" i="66" s="1"/>
  <c r="N25" i="66" s="1"/>
  <c r="I25" i="66"/>
  <c r="S24" i="66"/>
  <c r="Q24" i="66"/>
  <c r="K24" i="66"/>
  <c r="L24" i="66" s="1"/>
  <c r="N24" i="66" s="1"/>
  <c r="I24" i="66"/>
  <c r="S23" i="66"/>
  <c r="Q23" i="66"/>
  <c r="K23" i="66"/>
  <c r="L23" i="66" s="1"/>
  <c r="N23" i="66" s="1"/>
  <c r="I23" i="66"/>
  <c r="S22" i="66"/>
  <c r="Q22" i="66"/>
  <c r="K22" i="66"/>
  <c r="L22" i="66" s="1"/>
  <c r="N22" i="66" s="1"/>
  <c r="I22" i="66"/>
  <c r="S21" i="66"/>
  <c r="Q21" i="66"/>
  <c r="K21" i="66"/>
  <c r="L21" i="66" s="1"/>
  <c r="I21" i="66"/>
  <c r="S20" i="66"/>
  <c r="Q20" i="66"/>
  <c r="K20" i="66"/>
  <c r="L20" i="66" s="1"/>
  <c r="N20" i="66" s="1"/>
  <c r="I20" i="66"/>
  <c r="S19" i="66"/>
  <c r="Q19" i="66"/>
  <c r="K19" i="66"/>
  <c r="L19" i="66" s="1"/>
  <c r="N19" i="66" s="1"/>
  <c r="I19" i="66"/>
  <c r="S18" i="66"/>
  <c r="Q18" i="66"/>
  <c r="K18" i="66"/>
  <c r="L18" i="66" s="1"/>
  <c r="N18" i="66" s="1"/>
  <c r="I18" i="66"/>
  <c r="S17" i="66"/>
  <c r="Q17" i="66"/>
  <c r="K17" i="66"/>
  <c r="L17" i="66" s="1"/>
  <c r="N17" i="66" s="1"/>
  <c r="I17" i="66"/>
  <c r="S16" i="66"/>
  <c r="Q16" i="66"/>
  <c r="K16" i="66"/>
  <c r="L16" i="66" s="1"/>
  <c r="N16" i="66" s="1"/>
  <c r="I16" i="66"/>
  <c r="S15" i="66"/>
  <c r="Q15" i="66"/>
  <c r="K15" i="66"/>
  <c r="L15" i="66" s="1"/>
  <c r="I15" i="66"/>
  <c r="S14" i="66"/>
  <c r="Q14" i="66"/>
  <c r="K14" i="66"/>
  <c r="L14" i="66" s="1"/>
  <c r="N14" i="66" s="1"/>
  <c r="I14" i="66"/>
  <c r="S13" i="66"/>
  <c r="Q13" i="66"/>
  <c r="K13" i="66"/>
  <c r="L13" i="66" s="1"/>
  <c r="N13" i="66" s="1"/>
  <c r="I13" i="66"/>
  <c r="S12" i="66"/>
  <c r="Q12" i="66"/>
  <c r="K12" i="66"/>
  <c r="L12" i="66" s="1"/>
  <c r="N12" i="66" s="1"/>
  <c r="I12" i="66"/>
  <c r="S11" i="66"/>
  <c r="Q11" i="66"/>
  <c r="Q41" i="66" s="1"/>
  <c r="K11" i="66"/>
  <c r="L11" i="66" s="1"/>
  <c r="I11" i="66"/>
  <c r="I41" i="66" s="1"/>
  <c r="S5" i="66"/>
  <c r="AA33" i="65"/>
  <c r="V7" i="65"/>
  <c r="AA31" i="65" s="1"/>
  <c r="S5" i="59"/>
  <c r="V7" i="58"/>
  <c r="E2" i="64"/>
  <c r="J16" i="21"/>
  <c r="J18" i="21"/>
  <c r="Q2" i="53"/>
  <c r="N2" i="46"/>
  <c r="P3" i="52"/>
  <c r="J10" i="27"/>
  <c r="W1" i="51"/>
  <c r="AL6" i="51"/>
  <c r="AL7" i="51"/>
  <c r="AL8" i="51"/>
  <c r="AL9" i="51"/>
  <c r="AL10" i="51"/>
  <c r="AL11" i="51"/>
  <c r="AL12" i="51"/>
  <c r="AL13" i="51"/>
  <c r="AL14" i="51"/>
  <c r="AL15" i="51"/>
  <c r="AL16" i="51"/>
  <c r="AL17" i="51"/>
  <c r="AL18" i="51"/>
  <c r="AL19" i="51"/>
  <c r="AL20" i="51"/>
  <c r="AL21" i="51"/>
  <c r="AL22" i="51"/>
  <c r="AL23" i="51"/>
  <c r="AL24" i="51"/>
  <c r="AL25" i="51"/>
  <c r="AL26" i="51"/>
  <c r="AL27" i="51"/>
  <c r="AL28" i="51"/>
  <c r="AL29" i="51"/>
  <c r="AL30" i="51"/>
  <c r="AL31" i="51"/>
  <c r="AL32" i="51"/>
  <c r="AL33" i="51"/>
  <c r="AL34" i="51"/>
  <c r="AL35" i="51"/>
  <c r="AL36" i="51"/>
  <c r="AL37" i="51"/>
  <c r="AL38" i="51"/>
  <c r="AL39" i="51"/>
  <c r="AL40" i="51"/>
  <c r="AL41" i="51"/>
  <c r="AL42" i="51"/>
  <c r="AL43" i="51"/>
  <c r="AL44" i="51"/>
  <c r="AL45" i="51"/>
  <c r="AL46" i="51"/>
  <c r="AL47" i="51"/>
  <c r="AL48" i="51"/>
  <c r="AL49" i="51"/>
  <c r="AL50" i="51"/>
  <c r="AL51" i="51"/>
  <c r="AL52" i="51"/>
  <c r="AL53" i="51"/>
  <c r="AL54" i="51"/>
  <c r="AL55" i="51"/>
  <c r="AL56" i="51"/>
  <c r="AL57" i="51"/>
  <c r="AL58" i="51"/>
  <c r="AL59" i="51"/>
  <c r="AL60" i="51"/>
  <c r="AL61" i="51"/>
  <c r="AL62" i="51"/>
  <c r="AL63" i="51"/>
  <c r="AL64" i="51"/>
  <c r="AL65" i="51"/>
  <c r="AL66" i="51"/>
  <c r="AL67" i="51"/>
  <c r="AL68" i="51"/>
  <c r="AL69" i="51"/>
  <c r="AL70" i="51"/>
  <c r="AL71" i="51"/>
  <c r="AL72" i="51"/>
  <c r="AL73" i="51"/>
  <c r="AL74" i="51"/>
  <c r="AL75" i="51"/>
  <c r="AL76" i="51"/>
  <c r="AL77" i="51"/>
  <c r="AL78" i="51"/>
  <c r="AL79" i="51"/>
  <c r="AL80" i="51"/>
  <c r="AL81" i="51"/>
  <c r="AL82" i="51"/>
  <c r="AL83" i="51"/>
  <c r="AL84" i="51"/>
  <c r="AL85" i="51"/>
  <c r="AL86" i="51"/>
  <c r="AL87" i="51"/>
  <c r="AL88" i="51"/>
  <c r="AL89" i="51"/>
  <c r="AL90" i="51"/>
  <c r="AL91" i="51"/>
  <c r="AL92" i="51"/>
  <c r="AL93" i="51"/>
  <c r="AL94" i="51"/>
  <c r="AL95" i="51"/>
  <c r="AL96" i="51"/>
  <c r="AL97" i="51"/>
  <c r="AL98" i="51"/>
  <c r="AL99" i="51"/>
  <c r="AL100" i="51"/>
  <c r="AL101" i="51"/>
  <c r="AL102" i="51"/>
  <c r="AL103" i="51"/>
  <c r="AL104" i="51"/>
  <c r="AL105" i="51"/>
  <c r="AL106" i="51"/>
  <c r="AL107" i="51"/>
  <c r="AL108" i="51"/>
  <c r="AL109" i="51"/>
  <c r="AL110" i="51"/>
  <c r="AL111" i="51"/>
  <c r="AL112" i="51"/>
  <c r="AL113" i="51"/>
  <c r="AL114" i="51"/>
  <c r="AL115" i="51"/>
  <c r="AL116" i="51"/>
  <c r="AL117" i="51"/>
  <c r="AL118" i="51"/>
  <c r="AL119" i="51"/>
  <c r="AL120" i="51"/>
  <c r="AL121" i="51"/>
  <c r="AL122" i="51"/>
  <c r="AL123" i="51"/>
  <c r="AL124" i="51"/>
  <c r="AL125" i="51"/>
  <c r="AL126" i="51"/>
  <c r="AL127" i="51"/>
  <c r="AL128" i="51"/>
  <c r="AL129" i="51"/>
  <c r="AL130" i="51"/>
  <c r="AL131" i="51"/>
  <c r="AL132" i="51"/>
  <c r="AL133" i="51"/>
  <c r="AL134" i="51"/>
  <c r="AL135" i="51"/>
  <c r="AL136" i="51"/>
  <c r="AL137" i="51"/>
  <c r="AL138" i="51"/>
  <c r="AL139" i="51"/>
  <c r="AL140" i="51"/>
  <c r="AL141" i="51"/>
  <c r="AL142" i="51"/>
  <c r="AL143" i="51"/>
  <c r="AL144" i="51"/>
  <c r="AL145" i="51"/>
  <c r="AL146" i="51"/>
  <c r="AL147" i="51"/>
  <c r="AL148" i="51"/>
  <c r="AL149" i="51"/>
  <c r="AL150" i="51"/>
  <c r="AL151" i="51"/>
  <c r="AL152" i="51"/>
  <c r="AL153" i="51"/>
  <c r="AL154" i="51"/>
  <c r="AL155" i="51"/>
  <c r="AL156" i="51"/>
  <c r="AL157" i="51"/>
  <c r="AL158" i="51"/>
  <c r="AL159" i="51"/>
  <c r="AL160" i="51"/>
  <c r="AL161" i="51"/>
  <c r="AL162" i="51"/>
  <c r="AL163" i="51"/>
  <c r="AL164" i="51"/>
  <c r="AL165" i="51"/>
  <c r="AL166" i="51"/>
  <c r="AL167" i="51"/>
  <c r="AL168" i="51"/>
  <c r="AL169" i="51"/>
  <c r="AL170" i="51"/>
  <c r="AL171" i="51"/>
  <c r="AL172" i="51"/>
  <c r="AL173" i="51"/>
  <c r="AL174" i="51"/>
  <c r="AL175" i="51"/>
  <c r="AL176" i="51"/>
  <c r="AL177" i="51"/>
  <c r="AL178" i="51"/>
  <c r="AL179" i="51"/>
  <c r="AL180" i="51"/>
  <c r="AL181" i="51"/>
  <c r="AL182" i="51"/>
  <c r="AL183" i="51"/>
  <c r="AL184" i="51"/>
  <c r="AL185" i="51"/>
  <c r="AL186" i="51"/>
  <c r="AL187" i="51"/>
  <c r="AL188" i="51"/>
  <c r="AL189" i="51"/>
  <c r="AL190" i="51"/>
  <c r="AL191" i="51"/>
  <c r="AL192" i="51"/>
  <c r="AL193" i="51"/>
  <c r="AL194" i="51"/>
  <c r="AL195" i="51"/>
  <c r="AL196" i="51"/>
  <c r="AL197" i="51"/>
  <c r="AL198" i="51"/>
  <c r="AL199" i="51"/>
  <c r="AL200" i="51"/>
  <c r="AL201" i="51"/>
  <c r="AL202" i="51"/>
  <c r="AL203" i="51"/>
  <c r="AL204" i="51"/>
  <c r="AL205" i="51"/>
  <c r="AL206" i="51"/>
  <c r="AL207" i="51"/>
  <c r="AL208" i="51"/>
  <c r="AL209" i="51"/>
  <c r="AL210" i="51"/>
  <c r="AL211" i="51"/>
  <c r="AL212" i="51"/>
  <c r="AL213" i="51"/>
  <c r="AL214" i="51"/>
  <c r="AL215" i="51"/>
  <c r="AL216" i="51"/>
  <c r="AL217" i="51"/>
  <c r="AL218" i="51"/>
  <c r="AL219" i="51"/>
  <c r="AL220" i="51"/>
  <c r="AL221" i="51"/>
  <c r="AL222" i="51"/>
  <c r="AL223" i="51"/>
  <c r="AL224" i="51"/>
  <c r="AL225" i="51"/>
  <c r="AL226" i="51"/>
  <c r="AL227" i="51"/>
  <c r="AL228" i="51"/>
  <c r="AL229" i="51"/>
  <c r="AL230" i="51"/>
  <c r="AL231" i="51"/>
  <c r="AL232" i="51"/>
  <c r="AL233" i="51"/>
  <c r="AL234" i="51"/>
  <c r="AL235" i="51"/>
  <c r="AL236" i="51"/>
  <c r="AL237" i="51"/>
  <c r="AL238" i="51"/>
  <c r="AL239" i="51"/>
  <c r="AL240" i="51"/>
  <c r="AL241" i="51"/>
  <c r="AL242" i="51"/>
  <c r="AL243" i="51"/>
  <c r="AL244" i="51"/>
  <c r="AL245" i="51"/>
  <c r="AL246" i="51"/>
  <c r="AL247" i="51"/>
  <c r="AL248" i="51"/>
  <c r="AL249" i="51"/>
  <c r="AL250" i="51"/>
  <c r="AL251" i="51"/>
  <c r="AL252" i="51"/>
  <c r="AL253" i="51"/>
  <c r="AL254" i="51"/>
  <c r="AL255" i="51"/>
  <c r="AL256" i="51"/>
  <c r="AL257" i="51"/>
  <c r="AL258" i="51"/>
  <c r="AL259" i="51"/>
  <c r="AL260" i="51"/>
  <c r="AL261" i="51"/>
  <c r="AL262" i="51"/>
  <c r="AL263" i="51"/>
  <c r="AL264" i="51"/>
  <c r="AL265" i="51"/>
  <c r="AL266" i="51"/>
  <c r="AL267" i="51"/>
  <c r="AL268" i="51"/>
  <c r="AL269" i="51"/>
  <c r="AL270" i="51"/>
  <c r="AL271" i="51"/>
  <c r="AL272" i="51"/>
  <c r="AL273" i="51"/>
  <c r="AL274" i="51"/>
  <c r="AL275" i="51"/>
  <c r="AL276" i="51"/>
  <c r="AL277" i="51"/>
  <c r="AL278" i="51"/>
  <c r="AL279" i="51"/>
  <c r="AL280" i="51"/>
  <c r="AL281" i="51"/>
  <c r="AL282" i="51"/>
  <c r="AL283" i="51"/>
  <c r="AL284" i="51"/>
  <c r="AL285" i="51"/>
  <c r="AL286" i="51"/>
  <c r="AL287" i="51"/>
  <c r="AL288" i="51"/>
  <c r="AL289" i="51"/>
  <c r="AL290" i="51"/>
  <c r="AL291" i="51"/>
  <c r="AL292" i="51"/>
  <c r="AL293" i="51"/>
  <c r="AL294" i="51"/>
  <c r="AL295" i="51"/>
  <c r="AL296" i="51"/>
  <c r="AL297" i="51"/>
  <c r="AL298" i="51"/>
  <c r="AL299" i="51"/>
  <c r="AL300" i="51"/>
  <c r="AL301" i="51"/>
  <c r="AL302" i="51"/>
  <c r="AL303" i="51"/>
  <c r="AL304" i="51"/>
  <c r="AL305" i="51"/>
  <c r="AL306" i="51"/>
  <c r="AL307" i="51"/>
  <c r="AL308" i="51"/>
  <c r="AL309" i="51"/>
  <c r="AL310" i="51"/>
  <c r="AL311" i="51"/>
  <c r="AL312" i="51"/>
  <c r="AL313" i="51"/>
  <c r="AL314" i="51"/>
  <c r="AL315" i="51"/>
  <c r="AL316" i="51"/>
  <c r="AL317" i="51"/>
  <c r="AL318" i="51"/>
  <c r="AL319" i="51"/>
  <c r="AL320" i="51"/>
  <c r="AL321" i="51"/>
  <c r="AL322" i="51"/>
  <c r="AL323" i="51"/>
  <c r="AL324" i="51"/>
  <c r="AL325" i="51"/>
  <c r="AL326" i="51"/>
  <c r="AL327" i="51"/>
  <c r="AL328" i="51"/>
  <c r="AL329" i="51"/>
  <c r="AL330" i="51"/>
  <c r="AL331" i="51"/>
  <c r="AL332" i="51"/>
  <c r="AL333" i="51"/>
  <c r="AL334" i="51"/>
  <c r="AL335" i="51"/>
  <c r="AL336" i="51"/>
  <c r="AL337" i="51"/>
  <c r="AL338" i="51"/>
  <c r="AL339" i="51"/>
  <c r="AL340" i="51"/>
  <c r="AL341" i="51"/>
  <c r="AL342" i="51"/>
  <c r="AL343" i="51"/>
  <c r="AL344" i="51"/>
  <c r="AL345" i="51"/>
  <c r="AL346" i="51"/>
  <c r="AL347" i="51"/>
  <c r="AL348" i="51"/>
  <c r="AL349" i="51"/>
  <c r="AL350" i="51"/>
  <c r="AL351" i="51"/>
  <c r="AL352" i="51"/>
  <c r="AL353" i="51"/>
  <c r="AL354" i="51"/>
  <c r="AL355" i="51"/>
  <c r="AL356" i="51"/>
  <c r="AL357" i="51"/>
  <c r="AL358" i="51"/>
  <c r="AL359" i="51"/>
  <c r="AL360" i="51"/>
  <c r="AL361" i="51"/>
  <c r="AL362" i="51"/>
  <c r="AL363" i="51"/>
  <c r="AL364" i="51"/>
  <c r="AL365" i="51"/>
  <c r="AL366" i="51"/>
  <c r="AL367" i="51"/>
  <c r="AL368" i="51"/>
  <c r="AL369" i="51"/>
  <c r="AL5" i="51"/>
  <c r="N15" i="66" l="1"/>
  <c r="N21" i="66"/>
  <c r="S41" i="66"/>
  <c r="L41" i="66"/>
  <c r="N11" i="66"/>
  <c r="N41" i="66" l="1"/>
  <c r="AH7" i="51"/>
  <c r="AI7" i="51"/>
  <c r="AH8" i="51"/>
  <c r="AI8" i="51"/>
  <c r="AH9" i="51"/>
  <c r="AI9" i="51"/>
  <c r="AH10" i="51"/>
  <c r="AI10" i="51"/>
  <c r="AH11" i="51"/>
  <c r="AI11" i="51"/>
  <c r="AH12" i="51"/>
  <c r="AI12" i="51"/>
  <c r="AH13" i="51"/>
  <c r="AH14" i="51"/>
  <c r="AI14" i="51"/>
  <c r="AH15" i="51"/>
  <c r="AI15" i="51"/>
  <c r="AH16" i="51"/>
  <c r="AI16" i="51"/>
  <c r="AH17" i="51"/>
  <c r="AI17" i="51"/>
  <c r="AH18" i="51"/>
  <c r="AI18" i="51"/>
  <c r="AH19" i="51"/>
  <c r="AI19" i="51"/>
  <c r="AH20" i="51"/>
  <c r="AI20" i="51"/>
  <c r="AH21" i="51"/>
  <c r="AI21" i="51"/>
  <c r="AH22" i="51"/>
  <c r="AI22" i="51"/>
  <c r="AH23" i="51"/>
  <c r="AI23" i="51"/>
  <c r="AH24" i="51"/>
  <c r="AI24" i="51"/>
  <c r="AH25" i="51"/>
  <c r="AI25" i="51"/>
  <c r="AH26" i="51"/>
  <c r="AI26" i="51"/>
  <c r="AH27" i="51"/>
  <c r="AI27" i="51"/>
  <c r="AH28" i="51"/>
  <c r="AI28" i="51"/>
  <c r="AH29" i="51"/>
  <c r="AI29" i="51"/>
  <c r="AH30" i="51"/>
  <c r="AI30" i="51"/>
  <c r="AH31" i="51"/>
  <c r="AI31" i="51"/>
  <c r="AH32" i="51"/>
  <c r="AI32" i="51"/>
  <c r="AH33" i="51"/>
  <c r="AI33" i="51"/>
  <c r="AH34" i="51"/>
  <c r="AI34" i="51"/>
  <c r="AH35" i="51"/>
  <c r="AI35" i="51"/>
  <c r="AH36" i="51"/>
  <c r="AI36" i="51"/>
  <c r="AH37" i="51"/>
  <c r="AI37" i="51"/>
  <c r="AH38" i="51"/>
  <c r="AI38" i="51"/>
  <c r="AH39" i="51"/>
  <c r="AI39" i="51"/>
  <c r="AH40" i="51"/>
  <c r="AI40" i="51"/>
  <c r="AH41" i="51"/>
  <c r="AI41" i="51"/>
  <c r="AH42" i="51"/>
  <c r="AI42" i="51"/>
  <c r="AH43" i="51"/>
  <c r="AI43" i="51"/>
  <c r="AH44" i="51"/>
  <c r="AI44" i="51"/>
  <c r="AH45" i="51"/>
  <c r="AI45" i="51"/>
  <c r="AH46" i="51"/>
  <c r="AI46" i="51"/>
  <c r="AH47" i="51"/>
  <c r="AI47" i="51"/>
  <c r="AH48" i="51"/>
  <c r="AI48" i="51"/>
  <c r="AH49" i="51"/>
  <c r="AI49" i="51"/>
  <c r="AH50" i="51"/>
  <c r="AI50" i="51"/>
  <c r="AH51" i="51"/>
  <c r="AI51" i="51"/>
  <c r="AH52" i="51"/>
  <c r="AI52" i="51"/>
  <c r="AH53" i="51"/>
  <c r="AI53" i="51"/>
  <c r="AH54" i="51"/>
  <c r="AI54" i="51"/>
  <c r="AH55" i="51"/>
  <c r="AI55" i="51"/>
  <c r="AH56" i="51"/>
  <c r="AI56" i="51"/>
  <c r="AH57" i="51"/>
  <c r="AI57" i="51"/>
  <c r="AH58" i="51"/>
  <c r="AI58" i="51"/>
  <c r="AH59" i="51"/>
  <c r="AI59" i="51"/>
  <c r="AH60" i="51"/>
  <c r="AI60" i="51"/>
  <c r="AH61" i="51"/>
  <c r="AI61" i="51"/>
  <c r="AH62" i="51"/>
  <c r="AI62" i="51"/>
  <c r="AH63" i="51"/>
  <c r="AI63" i="51"/>
  <c r="AH64" i="51"/>
  <c r="AI64" i="51"/>
  <c r="AH65" i="51"/>
  <c r="AI65" i="51"/>
  <c r="AH66" i="51"/>
  <c r="AI66" i="51"/>
  <c r="AH67" i="51"/>
  <c r="AI67" i="51"/>
  <c r="AH68" i="51"/>
  <c r="AI68" i="51"/>
  <c r="AH69" i="51"/>
  <c r="AI69" i="51"/>
  <c r="AH70" i="51"/>
  <c r="AI70" i="51"/>
  <c r="AH71" i="51"/>
  <c r="AI71" i="51"/>
  <c r="AH72" i="51"/>
  <c r="AI72" i="51"/>
  <c r="AH73" i="51"/>
  <c r="AI73" i="51"/>
  <c r="AH74" i="51"/>
  <c r="AI74" i="51"/>
  <c r="AH75" i="51"/>
  <c r="AI75" i="51"/>
  <c r="AH76" i="51"/>
  <c r="AI76" i="51"/>
  <c r="AH77" i="51"/>
  <c r="AI77" i="51"/>
  <c r="AH78" i="51"/>
  <c r="AI78" i="51"/>
  <c r="AH79" i="51"/>
  <c r="AI79" i="51"/>
  <c r="AH80" i="51"/>
  <c r="AI80" i="51"/>
  <c r="AH81" i="51"/>
  <c r="AI81" i="51"/>
  <c r="AH82" i="51"/>
  <c r="AI82" i="51"/>
  <c r="AH83" i="51"/>
  <c r="AI83" i="51"/>
  <c r="AH84" i="51"/>
  <c r="AI84" i="51"/>
  <c r="AH85" i="51"/>
  <c r="AI85" i="51"/>
  <c r="AH86" i="51"/>
  <c r="AI86" i="51"/>
  <c r="AH87" i="51"/>
  <c r="AI87" i="51"/>
  <c r="AH88" i="51"/>
  <c r="AI88" i="51"/>
  <c r="AH89" i="51"/>
  <c r="AI89" i="51"/>
  <c r="AH90" i="51"/>
  <c r="AI90" i="51"/>
  <c r="AH91" i="51"/>
  <c r="AI91" i="51"/>
  <c r="AH92" i="51"/>
  <c r="AI92" i="51"/>
  <c r="AH93" i="51"/>
  <c r="AI93" i="51"/>
  <c r="AH94" i="51"/>
  <c r="AI94" i="51"/>
  <c r="AH95" i="51"/>
  <c r="AI95" i="51"/>
  <c r="AH96" i="51"/>
  <c r="AI96" i="51"/>
  <c r="AH97" i="51"/>
  <c r="AI97" i="51"/>
  <c r="AH98" i="51"/>
  <c r="AI98" i="51"/>
  <c r="AH99" i="51"/>
  <c r="AI99" i="51"/>
  <c r="AH100" i="51"/>
  <c r="AI100" i="51"/>
  <c r="AH101" i="51"/>
  <c r="AI101" i="51"/>
  <c r="AH102" i="51"/>
  <c r="AI102" i="51"/>
  <c r="AH103" i="51"/>
  <c r="AI103" i="51"/>
  <c r="AH104" i="51"/>
  <c r="AI104" i="51"/>
  <c r="AH105" i="51"/>
  <c r="AI105" i="51"/>
  <c r="AH106" i="51"/>
  <c r="AI106" i="51"/>
  <c r="AH107" i="51"/>
  <c r="AI107" i="51"/>
  <c r="AH108" i="51"/>
  <c r="AI108" i="51"/>
  <c r="AH109" i="51"/>
  <c r="AI109" i="51"/>
  <c r="AH110" i="51"/>
  <c r="AI110" i="51"/>
  <c r="AH111" i="51"/>
  <c r="AI111" i="51"/>
  <c r="AH112" i="51"/>
  <c r="AI112" i="51"/>
  <c r="AH113" i="51"/>
  <c r="AI113" i="51"/>
  <c r="AH114" i="51"/>
  <c r="AI114" i="51"/>
  <c r="AH115" i="51"/>
  <c r="AI115" i="51"/>
  <c r="AH116" i="51"/>
  <c r="AI116" i="51"/>
  <c r="AH117" i="51"/>
  <c r="AI117" i="51"/>
  <c r="AH118" i="51"/>
  <c r="AI118" i="51"/>
  <c r="AH119" i="51"/>
  <c r="AI119" i="51"/>
  <c r="AH120" i="51"/>
  <c r="AI120" i="51"/>
  <c r="AH121" i="51"/>
  <c r="AI121" i="51"/>
  <c r="AH122" i="51"/>
  <c r="AI122" i="51"/>
  <c r="AH123" i="51"/>
  <c r="AI123" i="51"/>
  <c r="AH124" i="51"/>
  <c r="AI124" i="51"/>
  <c r="AH125" i="51"/>
  <c r="AI125" i="51"/>
  <c r="AH126" i="51"/>
  <c r="AI126" i="51"/>
  <c r="AH127" i="51"/>
  <c r="AI127" i="51"/>
  <c r="AH128" i="51"/>
  <c r="AI128" i="51"/>
  <c r="AH129" i="51"/>
  <c r="AI129" i="51"/>
  <c r="AH130" i="51"/>
  <c r="AI130" i="51"/>
  <c r="AH131" i="51"/>
  <c r="AI131" i="51"/>
  <c r="AH132" i="51"/>
  <c r="AI132" i="51"/>
  <c r="AH133" i="51"/>
  <c r="AI133" i="51"/>
  <c r="AH134" i="51"/>
  <c r="AI134" i="51"/>
  <c r="AH135" i="51"/>
  <c r="AI135" i="51"/>
  <c r="AH136" i="51"/>
  <c r="AI136" i="51"/>
  <c r="AH137" i="51"/>
  <c r="AI137" i="51"/>
  <c r="AH138" i="51"/>
  <c r="AI138" i="51"/>
  <c r="AH139" i="51"/>
  <c r="AI139" i="51"/>
  <c r="AH140" i="51"/>
  <c r="AI140" i="51"/>
  <c r="AH141" i="51"/>
  <c r="AI141" i="51"/>
  <c r="AH142" i="51"/>
  <c r="AI142" i="51"/>
  <c r="AH143" i="51"/>
  <c r="AI143" i="51"/>
  <c r="AH144" i="51"/>
  <c r="AI144" i="51"/>
  <c r="AH145" i="51"/>
  <c r="AI145" i="51"/>
  <c r="AH146" i="51"/>
  <c r="AI146" i="51"/>
  <c r="AH147" i="51"/>
  <c r="AI147" i="51"/>
  <c r="AH148" i="51"/>
  <c r="AI148" i="51"/>
  <c r="AH149" i="51"/>
  <c r="AI149" i="51"/>
  <c r="AH150" i="51"/>
  <c r="AI150" i="51"/>
  <c r="AH151" i="51"/>
  <c r="AI151" i="51"/>
  <c r="AH152" i="51"/>
  <c r="AI152" i="51"/>
  <c r="AH153" i="51"/>
  <c r="AI153" i="51"/>
  <c r="AH154" i="51"/>
  <c r="AI154" i="51"/>
  <c r="AH155" i="51"/>
  <c r="AI155" i="51"/>
  <c r="AH156" i="51"/>
  <c r="AI156" i="51"/>
  <c r="AH157" i="51"/>
  <c r="AI157" i="51"/>
  <c r="AH158" i="51"/>
  <c r="AI158" i="51"/>
  <c r="AH159" i="51"/>
  <c r="AI159" i="51"/>
  <c r="AH160" i="51"/>
  <c r="AI160" i="51"/>
  <c r="AH161" i="51"/>
  <c r="AI161" i="51"/>
  <c r="AH162" i="51"/>
  <c r="AI162" i="51"/>
  <c r="AH163" i="51"/>
  <c r="AI163" i="51"/>
  <c r="AH164" i="51"/>
  <c r="AI164" i="51"/>
  <c r="AH165" i="51"/>
  <c r="AI165" i="51"/>
  <c r="AH166" i="51"/>
  <c r="AI166" i="51"/>
  <c r="AH167" i="51"/>
  <c r="AI167" i="51"/>
  <c r="AH168" i="51"/>
  <c r="AI168" i="51"/>
  <c r="AH169" i="51"/>
  <c r="AI169" i="51"/>
  <c r="AH170" i="51"/>
  <c r="AI170" i="51"/>
  <c r="AH171" i="51"/>
  <c r="AI171" i="51"/>
  <c r="AH172" i="51"/>
  <c r="AI172" i="51"/>
  <c r="AH173" i="51"/>
  <c r="AI173" i="51"/>
  <c r="AH174" i="51"/>
  <c r="AI174" i="51"/>
  <c r="AH175" i="51"/>
  <c r="AI175" i="51"/>
  <c r="AH176" i="51"/>
  <c r="AI176" i="51"/>
  <c r="AH177" i="51"/>
  <c r="AI177" i="51"/>
  <c r="AH178" i="51"/>
  <c r="AI178" i="51"/>
  <c r="AH179" i="51"/>
  <c r="AI179" i="51"/>
  <c r="AH180" i="51"/>
  <c r="AI180" i="51"/>
  <c r="AH181" i="51"/>
  <c r="AI181" i="51"/>
  <c r="AH182" i="51"/>
  <c r="AI182" i="51"/>
  <c r="AH183" i="51"/>
  <c r="AI183" i="51"/>
  <c r="AH184" i="51"/>
  <c r="AI184" i="51"/>
  <c r="AH185" i="51"/>
  <c r="AI185" i="51"/>
  <c r="AH186" i="51"/>
  <c r="AI186" i="51"/>
  <c r="AH187" i="51"/>
  <c r="AI187" i="51"/>
  <c r="AH188" i="51"/>
  <c r="AI188" i="51"/>
  <c r="AH189" i="51"/>
  <c r="AI189" i="51"/>
  <c r="AH190" i="51"/>
  <c r="AI190" i="51"/>
  <c r="AH191" i="51"/>
  <c r="AI191" i="51"/>
  <c r="AH192" i="51"/>
  <c r="AI192" i="51"/>
  <c r="AH193" i="51"/>
  <c r="AI193" i="51"/>
  <c r="AH194" i="51"/>
  <c r="AI194" i="51"/>
  <c r="AH195" i="51"/>
  <c r="AI195" i="51"/>
  <c r="AH196" i="51"/>
  <c r="AI196" i="51"/>
  <c r="AH197" i="51"/>
  <c r="AI197" i="51"/>
  <c r="AH198" i="51"/>
  <c r="AI198" i="51"/>
  <c r="AH199" i="51"/>
  <c r="AI199" i="51"/>
  <c r="AH200" i="51"/>
  <c r="AI200" i="51"/>
  <c r="AH201" i="51"/>
  <c r="AI201" i="51"/>
  <c r="AH202" i="51"/>
  <c r="AI202" i="51"/>
  <c r="AH203" i="51"/>
  <c r="AI203" i="51"/>
  <c r="AH204" i="51"/>
  <c r="AI204" i="51"/>
  <c r="AH205" i="51"/>
  <c r="AI205" i="51"/>
  <c r="AH206" i="51"/>
  <c r="AI206" i="51"/>
  <c r="AH207" i="51"/>
  <c r="AI207" i="51"/>
  <c r="AH208" i="51"/>
  <c r="AI208" i="51"/>
  <c r="AH209" i="51"/>
  <c r="AI209" i="51"/>
  <c r="AH210" i="51"/>
  <c r="AI210" i="51"/>
  <c r="AH211" i="51"/>
  <c r="AI211" i="51"/>
  <c r="AH212" i="51"/>
  <c r="AI212" i="51"/>
  <c r="AH213" i="51"/>
  <c r="AI213" i="51"/>
  <c r="AH214" i="51"/>
  <c r="AI214" i="51"/>
  <c r="AH215" i="51"/>
  <c r="AI215" i="51"/>
  <c r="AH216" i="51"/>
  <c r="AI216" i="51"/>
  <c r="AH217" i="51"/>
  <c r="AI217" i="51"/>
  <c r="AH218" i="51"/>
  <c r="AI218" i="51"/>
  <c r="AH219" i="51"/>
  <c r="AI219" i="51"/>
  <c r="AH220" i="51"/>
  <c r="AI220" i="51"/>
  <c r="AH221" i="51"/>
  <c r="AI221" i="51"/>
  <c r="AH222" i="51"/>
  <c r="AI222" i="51"/>
  <c r="AH223" i="51"/>
  <c r="AI223" i="51"/>
  <c r="AH224" i="51"/>
  <c r="AI224" i="51"/>
  <c r="AH225" i="51"/>
  <c r="AI225" i="51"/>
  <c r="AH226" i="51"/>
  <c r="AI226" i="51"/>
  <c r="AH227" i="51"/>
  <c r="AI227" i="51"/>
  <c r="AH228" i="51"/>
  <c r="AI228" i="51"/>
  <c r="AH229" i="51"/>
  <c r="AI229" i="51"/>
  <c r="AH230" i="51"/>
  <c r="AI230" i="51"/>
  <c r="AH231" i="51"/>
  <c r="AI231" i="51"/>
  <c r="AH232" i="51"/>
  <c r="AI232" i="51"/>
  <c r="AH233" i="51"/>
  <c r="AI233" i="51"/>
  <c r="AH234" i="51"/>
  <c r="AI234" i="51"/>
  <c r="AH235" i="51"/>
  <c r="AI235" i="51"/>
  <c r="AH236" i="51"/>
  <c r="AI236" i="51"/>
  <c r="AH237" i="51"/>
  <c r="AI237" i="51"/>
  <c r="AH238" i="51"/>
  <c r="AI238" i="51"/>
  <c r="AH239" i="51"/>
  <c r="AI239" i="51"/>
  <c r="AH240" i="51"/>
  <c r="AI240" i="51"/>
  <c r="AH241" i="51"/>
  <c r="AI241" i="51"/>
  <c r="AH242" i="51"/>
  <c r="AI242" i="51"/>
  <c r="AH243" i="51"/>
  <c r="AI243" i="51"/>
  <c r="AH244" i="51"/>
  <c r="AI244" i="51"/>
  <c r="AH245" i="51"/>
  <c r="AI245" i="51"/>
  <c r="AH246" i="51"/>
  <c r="AI246" i="51"/>
  <c r="AH247" i="51"/>
  <c r="AI247" i="51"/>
  <c r="AH248" i="51"/>
  <c r="AI248" i="51"/>
  <c r="AH249" i="51"/>
  <c r="AI249" i="51"/>
  <c r="AH250" i="51"/>
  <c r="AI250" i="51"/>
  <c r="AH251" i="51"/>
  <c r="AI251" i="51"/>
  <c r="AH252" i="51"/>
  <c r="AI252" i="51"/>
  <c r="AH253" i="51"/>
  <c r="AI253" i="51"/>
  <c r="AH254" i="51"/>
  <c r="AI254" i="51"/>
  <c r="AH255" i="51"/>
  <c r="AI255" i="51"/>
  <c r="AH256" i="51"/>
  <c r="AI256" i="51"/>
  <c r="AH257" i="51"/>
  <c r="AI257" i="51"/>
  <c r="AH258" i="51"/>
  <c r="AI258" i="51"/>
  <c r="AH259" i="51"/>
  <c r="AI259" i="51"/>
  <c r="AH260" i="51"/>
  <c r="AI260" i="51"/>
  <c r="AH261" i="51"/>
  <c r="AI261" i="51"/>
  <c r="AH262" i="51"/>
  <c r="AI262" i="51"/>
  <c r="AH263" i="51"/>
  <c r="AI263" i="51"/>
  <c r="AH264" i="51"/>
  <c r="AI264" i="51"/>
  <c r="AH265" i="51"/>
  <c r="AI265" i="51"/>
  <c r="AH266" i="51"/>
  <c r="AI266" i="51"/>
  <c r="AH267" i="51"/>
  <c r="AI267" i="51"/>
  <c r="AH268" i="51"/>
  <c r="AI268" i="51"/>
  <c r="AH269" i="51"/>
  <c r="AI269" i="51"/>
  <c r="AH270" i="51"/>
  <c r="AI270" i="51"/>
  <c r="AH271" i="51"/>
  <c r="AI271" i="51"/>
  <c r="AH272" i="51"/>
  <c r="AI272" i="51"/>
  <c r="AH273" i="51"/>
  <c r="AI273" i="51"/>
  <c r="AH274" i="51"/>
  <c r="AI274" i="51"/>
  <c r="AH275" i="51"/>
  <c r="AI275" i="51"/>
  <c r="AH276" i="51"/>
  <c r="AI276" i="51"/>
  <c r="AH277" i="51"/>
  <c r="AI277" i="51"/>
  <c r="AH278" i="51"/>
  <c r="AI278" i="51"/>
  <c r="AH279" i="51"/>
  <c r="AI279" i="51"/>
  <c r="AH280" i="51"/>
  <c r="AI280" i="51"/>
  <c r="AH281" i="51"/>
  <c r="AI281" i="51"/>
  <c r="AH282" i="51"/>
  <c r="AI282" i="51"/>
  <c r="AH283" i="51"/>
  <c r="AI283" i="51"/>
  <c r="AH284" i="51"/>
  <c r="AI284" i="51"/>
  <c r="AH285" i="51"/>
  <c r="AI285" i="51"/>
  <c r="AH286" i="51"/>
  <c r="AI286" i="51"/>
  <c r="AH287" i="51"/>
  <c r="AI287" i="51"/>
  <c r="AH288" i="51"/>
  <c r="AI288" i="51"/>
  <c r="AH289" i="51"/>
  <c r="AI289" i="51"/>
  <c r="AH290" i="51"/>
  <c r="AI290" i="51"/>
  <c r="AH291" i="51"/>
  <c r="AI291" i="51"/>
  <c r="AH292" i="51"/>
  <c r="AI292" i="51"/>
  <c r="AH293" i="51"/>
  <c r="AI293" i="51"/>
  <c r="AH294" i="51"/>
  <c r="AI294" i="51"/>
  <c r="AH295" i="51"/>
  <c r="AI295" i="51"/>
  <c r="AH296" i="51"/>
  <c r="AI296" i="51"/>
  <c r="AH297" i="51"/>
  <c r="AI297" i="51"/>
  <c r="AH298" i="51"/>
  <c r="AI298" i="51"/>
  <c r="AH299" i="51"/>
  <c r="AI299" i="51"/>
  <c r="AH300" i="51"/>
  <c r="AI300" i="51"/>
  <c r="AH301" i="51"/>
  <c r="AI301" i="51"/>
  <c r="AH302" i="51"/>
  <c r="AI302" i="51"/>
  <c r="AH303" i="51"/>
  <c r="AI303" i="51"/>
  <c r="AH304" i="51"/>
  <c r="AI304" i="51"/>
  <c r="AH305" i="51"/>
  <c r="AI305" i="51"/>
  <c r="AH306" i="51"/>
  <c r="AI306" i="51"/>
  <c r="AH307" i="51"/>
  <c r="AI307" i="51"/>
  <c r="AH308" i="51"/>
  <c r="AI308" i="51"/>
  <c r="AH309" i="51"/>
  <c r="AI309" i="51"/>
  <c r="AH310" i="51"/>
  <c r="AI310" i="51"/>
  <c r="AH311" i="51"/>
  <c r="AI311" i="51"/>
  <c r="AH312" i="51"/>
  <c r="AI312" i="51"/>
  <c r="AH313" i="51"/>
  <c r="AI313" i="51"/>
  <c r="AH314" i="51"/>
  <c r="AI314" i="51"/>
  <c r="AH315" i="51"/>
  <c r="AI315" i="51"/>
  <c r="AH316" i="51"/>
  <c r="AI316" i="51"/>
  <c r="AH317" i="51"/>
  <c r="AI317" i="51"/>
  <c r="AH318" i="51"/>
  <c r="AI318" i="51"/>
  <c r="AH319" i="51"/>
  <c r="AI319" i="51"/>
  <c r="AH320" i="51"/>
  <c r="AI320" i="51"/>
  <c r="AH321" i="51"/>
  <c r="AI321" i="51"/>
  <c r="AH322" i="51"/>
  <c r="AI322" i="51"/>
  <c r="AH323" i="51"/>
  <c r="AI323" i="51"/>
  <c r="AH324" i="51"/>
  <c r="AI324" i="51"/>
  <c r="AH325" i="51"/>
  <c r="AI325" i="51"/>
  <c r="AH326" i="51"/>
  <c r="AI326" i="51"/>
  <c r="AH327" i="51"/>
  <c r="AI327" i="51"/>
  <c r="AH328" i="51"/>
  <c r="AI328" i="51"/>
  <c r="AH329" i="51"/>
  <c r="AI329" i="51"/>
  <c r="AH330" i="51"/>
  <c r="AI330" i="51"/>
  <c r="AH331" i="51"/>
  <c r="AI331" i="51"/>
  <c r="AH332" i="51"/>
  <c r="AI332" i="51"/>
  <c r="AH333" i="51"/>
  <c r="AI333" i="51"/>
  <c r="AH334" i="51"/>
  <c r="AI334" i="51"/>
  <c r="AH335" i="51"/>
  <c r="AI335" i="51"/>
  <c r="AH336" i="51"/>
  <c r="AI336" i="51"/>
  <c r="AH337" i="51"/>
  <c r="AI337" i="51"/>
  <c r="AH338" i="51"/>
  <c r="AI338" i="51"/>
  <c r="AH339" i="51"/>
  <c r="AI339" i="51"/>
  <c r="AH340" i="51"/>
  <c r="AI340" i="51"/>
  <c r="AH341" i="51"/>
  <c r="AI341" i="51"/>
  <c r="AH342" i="51"/>
  <c r="AI342" i="51"/>
  <c r="AH343" i="51"/>
  <c r="AI343" i="51"/>
  <c r="AH344" i="51"/>
  <c r="AI344" i="51"/>
  <c r="AH345" i="51"/>
  <c r="AI345" i="51"/>
  <c r="AH346" i="51"/>
  <c r="AI346" i="51"/>
  <c r="AH347" i="51"/>
  <c r="AI347" i="51"/>
  <c r="AH348" i="51"/>
  <c r="AI348" i="51"/>
  <c r="AH349" i="51"/>
  <c r="AI349" i="51"/>
  <c r="AH350" i="51"/>
  <c r="AI350" i="51"/>
  <c r="AH351" i="51"/>
  <c r="AI351" i="51"/>
  <c r="AH352" i="51"/>
  <c r="AI352" i="51"/>
  <c r="AH353" i="51"/>
  <c r="AI353" i="51"/>
  <c r="AH354" i="51"/>
  <c r="AI354" i="51"/>
  <c r="AH355" i="51"/>
  <c r="AI355" i="51"/>
  <c r="AH356" i="51"/>
  <c r="AI356" i="51"/>
  <c r="AH357" i="51"/>
  <c r="AI357" i="51"/>
  <c r="AH358" i="51"/>
  <c r="AI358" i="51"/>
  <c r="AH359" i="51"/>
  <c r="AI359" i="51"/>
  <c r="AH360" i="51"/>
  <c r="AI360" i="51"/>
  <c r="AH361" i="51"/>
  <c r="AI361" i="51"/>
  <c r="AH362" i="51"/>
  <c r="AI362" i="51"/>
  <c r="AH363" i="51"/>
  <c r="AI363" i="51"/>
  <c r="AH364" i="51"/>
  <c r="AI364" i="51"/>
  <c r="AH365" i="51"/>
  <c r="AI365" i="51"/>
  <c r="AH366" i="51"/>
  <c r="AI366" i="51"/>
  <c r="AH367" i="51"/>
  <c r="AI367" i="51"/>
  <c r="AH368" i="51"/>
  <c r="AI368" i="51"/>
  <c r="AH369" i="51"/>
  <c r="AI369" i="51"/>
  <c r="AH6" i="51"/>
  <c r="L24" i="21" l="1"/>
  <c r="D24" i="21"/>
  <c r="L21" i="21"/>
  <c r="D375" i="51" l="1"/>
  <c r="L7" i="51"/>
  <c r="L8" i="51"/>
  <c r="L9" i="51"/>
  <c r="L10" i="51"/>
  <c r="L11" i="51"/>
  <c r="L12" i="51"/>
  <c r="L13" i="51"/>
  <c r="L14" i="51"/>
  <c r="L15" i="51"/>
  <c r="L16" i="51"/>
  <c r="L17" i="51"/>
  <c r="L18" i="51"/>
  <c r="L19" i="51"/>
  <c r="L20" i="51"/>
  <c r="L21" i="51"/>
  <c r="L22" i="51"/>
  <c r="L23" i="51"/>
  <c r="L24" i="51"/>
  <c r="L25" i="51"/>
  <c r="L26" i="51"/>
  <c r="L27" i="51"/>
  <c r="L28" i="51"/>
  <c r="L29" i="51"/>
  <c r="L30" i="51"/>
  <c r="L31" i="51"/>
  <c r="L32" i="51"/>
  <c r="L33" i="51"/>
  <c r="L34" i="51"/>
  <c r="L35" i="51"/>
  <c r="L36" i="51"/>
  <c r="L37" i="51"/>
  <c r="L38" i="51"/>
  <c r="L39" i="51"/>
  <c r="L40" i="51"/>
  <c r="L41" i="51"/>
  <c r="L42" i="51"/>
  <c r="L43" i="51"/>
  <c r="L44" i="51"/>
  <c r="L45" i="51"/>
  <c r="L46" i="51"/>
  <c r="L47" i="51"/>
  <c r="L48" i="51"/>
  <c r="L49" i="51"/>
  <c r="L50" i="51"/>
  <c r="L51" i="51"/>
  <c r="L52" i="51"/>
  <c r="L53" i="51"/>
  <c r="L54" i="51"/>
  <c r="L55" i="51"/>
  <c r="L56" i="51"/>
  <c r="L57" i="51"/>
  <c r="L58" i="51"/>
  <c r="L59" i="51"/>
  <c r="L60" i="51"/>
  <c r="L61" i="51"/>
  <c r="L62" i="51"/>
  <c r="L63" i="51"/>
  <c r="L64" i="51"/>
  <c r="L65" i="51"/>
  <c r="L66" i="51"/>
  <c r="L67" i="51"/>
  <c r="L68" i="51"/>
  <c r="L69" i="51"/>
  <c r="L70" i="51"/>
  <c r="L71" i="51"/>
  <c r="L72" i="51"/>
  <c r="L73" i="51"/>
  <c r="L74" i="51"/>
  <c r="L75" i="51"/>
  <c r="L76" i="51"/>
  <c r="L77" i="51"/>
  <c r="L78" i="51"/>
  <c r="L79" i="51"/>
  <c r="L80" i="51"/>
  <c r="L81" i="51"/>
  <c r="L82" i="51"/>
  <c r="L83" i="51"/>
  <c r="L84" i="51"/>
  <c r="L85" i="51"/>
  <c r="L86" i="51"/>
  <c r="L87" i="51"/>
  <c r="L88" i="51"/>
  <c r="L89" i="51"/>
  <c r="L90" i="51"/>
  <c r="L91" i="51"/>
  <c r="L92" i="51"/>
  <c r="L93" i="51"/>
  <c r="L94" i="51"/>
  <c r="L95" i="51"/>
  <c r="L96" i="51"/>
  <c r="L97" i="51"/>
  <c r="L98" i="51"/>
  <c r="L99" i="51"/>
  <c r="L100" i="51"/>
  <c r="L101" i="51"/>
  <c r="L102" i="51"/>
  <c r="L103" i="51"/>
  <c r="L104" i="51"/>
  <c r="L105" i="51"/>
  <c r="L106" i="51"/>
  <c r="L107" i="51"/>
  <c r="L108" i="51"/>
  <c r="L109" i="51"/>
  <c r="L110" i="51"/>
  <c r="L111" i="51"/>
  <c r="L112" i="51"/>
  <c r="L113" i="51"/>
  <c r="L114" i="51"/>
  <c r="L115" i="51"/>
  <c r="L116" i="51"/>
  <c r="L117" i="51"/>
  <c r="L118" i="51"/>
  <c r="L119" i="51"/>
  <c r="L120" i="51"/>
  <c r="L121" i="51"/>
  <c r="L122" i="51"/>
  <c r="L123" i="51"/>
  <c r="L124" i="51"/>
  <c r="L125" i="51"/>
  <c r="L126" i="51"/>
  <c r="L127" i="51"/>
  <c r="L128" i="51"/>
  <c r="L129" i="51"/>
  <c r="L130" i="51"/>
  <c r="L131" i="51"/>
  <c r="L132" i="51"/>
  <c r="L133" i="51"/>
  <c r="L134" i="51"/>
  <c r="L135" i="51"/>
  <c r="L136" i="51"/>
  <c r="L137" i="51"/>
  <c r="L138" i="51"/>
  <c r="L139" i="51"/>
  <c r="L140" i="51"/>
  <c r="L141" i="51"/>
  <c r="L142" i="51"/>
  <c r="L143" i="51"/>
  <c r="L144" i="51"/>
  <c r="L145" i="51"/>
  <c r="L146" i="51"/>
  <c r="L147" i="51"/>
  <c r="L148" i="51"/>
  <c r="L149" i="51"/>
  <c r="L150" i="51"/>
  <c r="L151" i="51"/>
  <c r="L152" i="51"/>
  <c r="L153" i="51"/>
  <c r="L154" i="51"/>
  <c r="L155" i="51"/>
  <c r="L156" i="51"/>
  <c r="L157" i="51"/>
  <c r="L158" i="51"/>
  <c r="L159" i="51"/>
  <c r="L160" i="51"/>
  <c r="L161" i="51"/>
  <c r="L162" i="51"/>
  <c r="L163" i="51"/>
  <c r="L164" i="51"/>
  <c r="L165" i="51"/>
  <c r="L166" i="51"/>
  <c r="L167" i="51"/>
  <c r="L168" i="51"/>
  <c r="L169" i="51"/>
  <c r="L170" i="51"/>
  <c r="L171" i="51"/>
  <c r="L172" i="51"/>
  <c r="L173" i="51"/>
  <c r="L174" i="51"/>
  <c r="L175" i="51"/>
  <c r="L176" i="51"/>
  <c r="L177" i="51"/>
  <c r="L178" i="51"/>
  <c r="L179" i="51"/>
  <c r="L180" i="51"/>
  <c r="L181" i="51"/>
  <c r="L182" i="51"/>
  <c r="L183" i="51"/>
  <c r="L184" i="51"/>
  <c r="L185" i="51"/>
  <c r="L186" i="51"/>
  <c r="L187" i="51"/>
  <c r="L188" i="51"/>
  <c r="L189" i="51"/>
  <c r="L190" i="51"/>
  <c r="L191" i="51"/>
  <c r="L192" i="51"/>
  <c r="L193" i="51"/>
  <c r="L194" i="51"/>
  <c r="L195" i="51"/>
  <c r="L196" i="51"/>
  <c r="L197" i="51"/>
  <c r="L198" i="51"/>
  <c r="L199" i="51"/>
  <c r="L200" i="51"/>
  <c r="L201" i="51"/>
  <c r="L202" i="51"/>
  <c r="L203" i="51"/>
  <c r="L204" i="51"/>
  <c r="L205" i="51"/>
  <c r="L206" i="51"/>
  <c r="L207" i="51"/>
  <c r="L208" i="51"/>
  <c r="L209" i="51"/>
  <c r="L210" i="51"/>
  <c r="L211" i="51"/>
  <c r="L212" i="51"/>
  <c r="L213" i="51"/>
  <c r="L214" i="51"/>
  <c r="L215" i="51"/>
  <c r="L216" i="51"/>
  <c r="L217" i="51"/>
  <c r="L218" i="51"/>
  <c r="L219" i="51"/>
  <c r="L220" i="51"/>
  <c r="L221" i="51"/>
  <c r="L222" i="51"/>
  <c r="L223" i="51"/>
  <c r="L224" i="51"/>
  <c r="L225" i="51"/>
  <c r="L226" i="51"/>
  <c r="L227" i="51"/>
  <c r="L228" i="51"/>
  <c r="L229" i="51"/>
  <c r="L230" i="51"/>
  <c r="L231" i="51"/>
  <c r="L232" i="51"/>
  <c r="L233" i="51"/>
  <c r="L234" i="51"/>
  <c r="L235" i="51"/>
  <c r="L236" i="51"/>
  <c r="L237" i="51"/>
  <c r="L238" i="51"/>
  <c r="L239" i="51"/>
  <c r="L240" i="51"/>
  <c r="L241" i="51"/>
  <c r="L242" i="51"/>
  <c r="L243" i="51"/>
  <c r="L244" i="51"/>
  <c r="L245" i="51"/>
  <c r="L246" i="51"/>
  <c r="L247" i="51"/>
  <c r="L248" i="51"/>
  <c r="L249" i="51"/>
  <c r="L250" i="51"/>
  <c r="L251" i="51"/>
  <c r="L252" i="51"/>
  <c r="L253" i="51"/>
  <c r="L254" i="51"/>
  <c r="L255" i="51"/>
  <c r="L256" i="51"/>
  <c r="L257" i="51"/>
  <c r="L258" i="51"/>
  <c r="L259" i="51"/>
  <c r="L260" i="51"/>
  <c r="L261" i="51"/>
  <c r="L262" i="51"/>
  <c r="L263" i="51"/>
  <c r="L264" i="51"/>
  <c r="L265" i="51"/>
  <c r="L266" i="51"/>
  <c r="L267" i="51"/>
  <c r="L268" i="51"/>
  <c r="L269" i="51"/>
  <c r="L270" i="51"/>
  <c r="L271" i="51"/>
  <c r="L272" i="51"/>
  <c r="L273" i="51"/>
  <c r="L274" i="51"/>
  <c r="L275" i="51"/>
  <c r="L276" i="51"/>
  <c r="L277" i="51"/>
  <c r="L278" i="51"/>
  <c r="L279" i="51"/>
  <c r="L280" i="51"/>
  <c r="L281" i="51"/>
  <c r="L282" i="51"/>
  <c r="L283" i="51"/>
  <c r="L284" i="51"/>
  <c r="L285" i="51"/>
  <c r="L286" i="51"/>
  <c r="L287" i="51"/>
  <c r="L288" i="51"/>
  <c r="L289" i="51"/>
  <c r="L290" i="51"/>
  <c r="L291" i="51"/>
  <c r="L292" i="51"/>
  <c r="L293" i="51"/>
  <c r="L294" i="51"/>
  <c r="L295" i="51"/>
  <c r="L296" i="51"/>
  <c r="L297" i="51"/>
  <c r="L298" i="51"/>
  <c r="L299" i="51"/>
  <c r="L300" i="51"/>
  <c r="L301" i="51"/>
  <c r="L302" i="51"/>
  <c r="L303" i="51"/>
  <c r="L304" i="51"/>
  <c r="L305" i="51"/>
  <c r="L306" i="51"/>
  <c r="L307" i="51"/>
  <c r="L308" i="51"/>
  <c r="L309" i="51"/>
  <c r="L310" i="51"/>
  <c r="L311" i="51"/>
  <c r="L312" i="51"/>
  <c r="L313" i="51"/>
  <c r="L314" i="51"/>
  <c r="L315" i="51"/>
  <c r="L316" i="51"/>
  <c r="L317" i="51"/>
  <c r="L318" i="51"/>
  <c r="L319" i="51"/>
  <c r="L320" i="51"/>
  <c r="L321" i="51"/>
  <c r="L322" i="51"/>
  <c r="L323" i="51"/>
  <c r="L324" i="51"/>
  <c r="L325" i="51"/>
  <c r="L326" i="51"/>
  <c r="L327" i="51"/>
  <c r="L328" i="51"/>
  <c r="L329" i="51"/>
  <c r="L330" i="51"/>
  <c r="L331" i="51"/>
  <c r="L332" i="51"/>
  <c r="L333" i="51"/>
  <c r="L334" i="51"/>
  <c r="L335" i="51"/>
  <c r="L336" i="51"/>
  <c r="L337" i="51"/>
  <c r="L338" i="51"/>
  <c r="L339" i="51"/>
  <c r="L340" i="51"/>
  <c r="L341" i="51"/>
  <c r="L342" i="51"/>
  <c r="L343" i="51"/>
  <c r="L344" i="51"/>
  <c r="L345" i="51"/>
  <c r="L346" i="51"/>
  <c r="L347" i="51"/>
  <c r="L348" i="51"/>
  <c r="L349" i="51"/>
  <c r="L350" i="51"/>
  <c r="L351" i="51"/>
  <c r="L352" i="51"/>
  <c r="L353" i="51"/>
  <c r="L354" i="51"/>
  <c r="L355" i="51"/>
  <c r="L356" i="51"/>
  <c r="L357" i="51"/>
  <c r="L358" i="51"/>
  <c r="L359" i="51"/>
  <c r="L360" i="51"/>
  <c r="L361" i="51"/>
  <c r="L362" i="51"/>
  <c r="L363" i="51"/>
  <c r="L364" i="51"/>
  <c r="L365" i="51"/>
  <c r="L366" i="51"/>
  <c r="L367" i="51"/>
  <c r="L368" i="51"/>
  <c r="L369" i="51"/>
  <c r="L6" i="51"/>
  <c r="L5" i="51"/>
  <c r="J5" i="51"/>
  <c r="J7" i="51"/>
  <c r="J8" i="51"/>
  <c r="J9" i="51"/>
  <c r="J10" i="51"/>
  <c r="J11" i="51"/>
  <c r="J12" i="51"/>
  <c r="J13" i="51"/>
  <c r="J14" i="51"/>
  <c r="J15" i="51"/>
  <c r="J16" i="51"/>
  <c r="J17" i="51"/>
  <c r="J18" i="51"/>
  <c r="J19" i="51"/>
  <c r="J20" i="51"/>
  <c r="J21" i="51"/>
  <c r="J22" i="51"/>
  <c r="J23" i="51"/>
  <c r="J24" i="51"/>
  <c r="J25" i="51"/>
  <c r="J26" i="51"/>
  <c r="J27" i="51"/>
  <c r="J28" i="51"/>
  <c r="J29" i="51"/>
  <c r="J30" i="51"/>
  <c r="J31" i="51"/>
  <c r="J32" i="51"/>
  <c r="J33" i="51"/>
  <c r="J34" i="51"/>
  <c r="J35" i="51"/>
  <c r="J36" i="51"/>
  <c r="J37" i="51"/>
  <c r="J38" i="51"/>
  <c r="J39" i="51"/>
  <c r="J40" i="51"/>
  <c r="J41" i="51"/>
  <c r="J42" i="51"/>
  <c r="J43" i="51"/>
  <c r="J44" i="51"/>
  <c r="J45" i="51"/>
  <c r="J46" i="51"/>
  <c r="J47" i="51"/>
  <c r="J48" i="51"/>
  <c r="J49" i="51"/>
  <c r="J50" i="51"/>
  <c r="J51" i="51"/>
  <c r="J52" i="51"/>
  <c r="J53" i="51"/>
  <c r="J54" i="51"/>
  <c r="J55" i="51"/>
  <c r="J56" i="51"/>
  <c r="J57" i="51"/>
  <c r="J58" i="51"/>
  <c r="J59" i="51"/>
  <c r="J60" i="51"/>
  <c r="J61" i="51"/>
  <c r="J62" i="51"/>
  <c r="J63" i="51"/>
  <c r="J64" i="51"/>
  <c r="J65" i="51"/>
  <c r="J66" i="51"/>
  <c r="J67" i="51"/>
  <c r="J68" i="51"/>
  <c r="J69" i="51"/>
  <c r="J70" i="51"/>
  <c r="J71" i="51"/>
  <c r="J72" i="51"/>
  <c r="J73" i="51"/>
  <c r="J74" i="51"/>
  <c r="J75" i="51"/>
  <c r="J76" i="51"/>
  <c r="J77" i="51"/>
  <c r="J78" i="51"/>
  <c r="J79" i="51"/>
  <c r="J80" i="51"/>
  <c r="J81" i="51"/>
  <c r="J82" i="51"/>
  <c r="J83" i="51"/>
  <c r="J84" i="51"/>
  <c r="J85" i="51"/>
  <c r="J86" i="51"/>
  <c r="J87" i="51"/>
  <c r="J88" i="51"/>
  <c r="J89" i="51"/>
  <c r="J90" i="51"/>
  <c r="J91" i="51"/>
  <c r="J92" i="51"/>
  <c r="J93" i="51"/>
  <c r="J94" i="51"/>
  <c r="J95" i="51"/>
  <c r="J96" i="51"/>
  <c r="J97" i="51"/>
  <c r="J98" i="51"/>
  <c r="J99" i="51"/>
  <c r="J100" i="51"/>
  <c r="J101" i="51"/>
  <c r="J102" i="51"/>
  <c r="J103" i="51"/>
  <c r="J104" i="51"/>
  <c r="J105" i="51"/>
  <c r="J106" i="51"/>
  <c r="J107" i="51"/>
  <c r="J108" i="51"/>
  <c r="J109" i="51"/>
  <c r="J110" i="51"/>
  <c r="J111" i="51"/>
  <c r="J112" i="51"/>
  <c r="J113" i="51"/>
  <c r="J114" i="51"/>
  <c r="J115" i="51"/>
  <c r="J116" i="51"/>
  <c r="J117" i="51"/>
  <c r="J118" i="51"/>
  <c r="J119" i="51"/>
  <c r="J120" i="51"/>
  <c r="J121" i="51"/>
  <c r="J122" i="51"/>
  <c r="J123" i="51"/>
  <c r="J124" i="51"/>
  <c r="J125" i="51"/>
  <c r="J126" i="51"/>
  <c r="J127" i="51"/>
  <c r="J128" i="51"/>
  <c r="J129" i="51"/>
  <c r="J130" i="51"/>
  <c r="J131" i="51"/>
  <c r="J132" i="51"/>
  <c r="J133" i="51"/>
  <c r="J134" i="51"/>
  <c r="J135" i="51"/>
  <c r="J136" i="51"/>
  <c r="J137" i="51"/>
  <c r="J138" i="51"/>
  <c r="J139" i="51"/>
  <c r="J140" i="51"/>
  <c r="J141" i="51"/>
  <c r="J142" i="51"/>
  <c r="J143" i="51"/>
  <c r="J144" i="51"/>
  <c r="J145" i="51"/>
  <c r="J146" i="51"/>
  <c r="J147" i="51"/>
  <c r="J148" i="51"/>
  <c r="J149" i="51"/>
  <c r="J150" i="51"/>
  <c r="J151" i="51"/>
  <c r="J152" i="51"/>
  <c r="J153" i="51"/>
  <c r="J154" i="51"/>
  <c r="J155" i="51"/>
  <c r="J156" i="51"/>
  <c r="J157" i="51"/>
  <c r="J158" i="51"/>
  <c r="J159" i="51"/>
  <c r="J160" i="51"/>
  <c r="J161" i="51"/>
  <c r="J162" i="51"/>
  <c r="J163" i="51"/>
  <c r="J164" i="51"/>
  <c r="J165" i="51"/>
  <c r="J166" i="51"/>
  <c r="J167" i="51"/>
  <c r="J168" i="51"/>
  <c r="J169" i="51"/>
  <c r="J170" i="51"/>
  <c r="J171" i="51"/>
  <c r="J172" i="51"/>
  <c r="J173" i="51"/>
  <c r="J174" i="51"/>
  <c r="J175" i="51"/>
  <c r="J176" i="51"/>
  <c r="J177" i="51"/>
  <c r="J178" i="51"/>
  <c r="J179" i="51"/>
  <c r="J180" i="51"/>
  <c r="J181" i="51"/>
  <c r="J182" i="51"/>
  <c r="J183" i="51"/>
  <c r="J184" i="51"/>
  <c r="J185" i="51"/>
  <c r="J186" i="51"/>
  <c r="J187" i="51"/>
  <c r="J188" i="51"/>
  <c r="J189" i="51"/>
  <c r="J190" i="51"/>
  <c r="J191" i="51"/>
  <c r="J192" i="51"/>
  <c r="J193" i="51"/>
  <c r="J194" i="51"/>
  <c r="J195" i="51"/>
  <c r="J196" i="51"/>
  <c r="J197" i="51"/>
  <c r="J198" i="51"/>
  <c r="J199" i="51"/>
  <c r="J200" i="51"/>
  <c r="J201" i="51"/>
  <c r="J202" i="51"/>
  <c r="J203" i="51"/>
  <c r="J204" i="51"/>
  <c r="J205" i="51"/>
  <c r="J206" i="51"/>
  <c r="J207" i="51"/>
  <c r="J208" i="51"/>
  <c r="J209" i="51"/>
  <c r="J210" i="51"/>
  <c r="J211" i="51"/>
  <c r="J212" i="51"/>
  <c r="J213" i="51"/>
  <c r="J214" i="51"/>
  <c r="J215" i="51"/>
  <c r="J216" i="51"/>
  <c r="J217" i="51"/>
  <c r="J218" i="51"/>
  <c r="J219" i="51"/>
  <c r="J220" i="51"/>
  <c r="J221" i="51"/>
  <c r="J222" i="51"/>
  <c r="J223" i="51"/>
  <c r="J224" i="51"/>
  <c r="J225" i="51"/>
  <c r="J226" i="51"/>
  <c r="J227" i="51"/>
  <c r="J228" i="51"/>
  <c r="J229" i="51"/>
  <c r="J230" i="51"/>
  <c r="J231" i="51"/>
  <c r="J232" i="51"/>
  <c r="J233" i="51"/>
  <c r="J234" i="51"/>
  <c r="J235" i="51"/>
  <c r="J236" i="51"/>
  <c r="J237" i="51"/>
  <c r="J238" i="51"/>
  <c r="J239" i="51"/>
  <c r="J240" i="51"/>
  <c r="J241" i="51"/>
  <c r="J242" i="51"/>
  <c r="J243" i="51"/>
  <c r="J244" i="51"/>
  <c r="J245" i="51"/>
  <c r="J246" i="51"/>
  <c r="J247" i="51"/>
  <c r="J248" i="51"/>
  <c r="J249" i="51"/>
  <c r="J250" i="51"/>
  <c r="J251" i="51"/>
  <c r="J252" i="51"/>
  <c r="J253" i="51"/>
  <c r="J254" i="51"/>
  <c r="J255" i="51"/>
  <c r="J256" i="51"/>
  <c r="J257" i="51"/>
  <c r="J258" i="51"/>
  <c r="J259" i="51"/>
  <c r="J260" i="51"/>
  <c r="J261" i="51"/>
  <c r="J262" i="51"/>
  <c r="J263" i="51"/>
  <c r="J264" i="51"/>
  <c r="J265" i="51"/>
  <c r="J266" i="51"/>
  <c r="J267" i="51"/>
  <c r="J268" i="51"/>
  <c r="J269" i="51"/>
  <c r="J270" i="51"/>
  <c r="J271" i="51"/>
  <c r="J272" i="51"/>
  <c r="J273" i="51"/>
  <c r="J274" i="51"/>
  <c r="J275" i="51"/>
  <c r="J276" i="51"/>
  <c r="J277" i="51"/>
  <c r="J278" i="51"/>
  <c r="J279" i="51"/>
  <c r="J280" i="51"/>
  <c r="J281" i="51"/>
  <c r="J282" i="51"/>
  <c r="J283" i="51"/>
  <c r="J284" i="51"/>
  <c r="J285" i="51"/>
  <c r="J286" i="51"/>
  <c r="J287" i="51"/>
  <c r="J288" i="51"/>
  <c r="J289" i="51"/>
  <c r="J290" i="51"/>
  <c r="J291" i="51"/>
  <c r="J292" i="51"/>
  <c r="J293" i="51"/>
  <c r="J294" i="51"/>
  <c r="J295" i="51"/>
  <c r="J296" i="51"/>
  <c r="J297" i="51"/>
  <c r="J298" i="51"/>
  <c r="J299" i="51"/>
  <c r="J300" i="51"/>
  <c r="J301" i="51"/>
  <c r="J302" i="51"/>
  <c r="J303" i="51"/>
  <c r="J304" i="51"/>
  <c r="J305" i="51"/>
  <c r="J306" i="51"/>
  <c r="J307" i="51"/>
  <c r="J308" i="51"/>
  <c r="J309" i="51"/>
  <c r="J310" i="51"/>
  <c r="J311" i="51"/>
  <c r="J312" i="51"/>
  <c r="J313" i="51"/>
  <c r="J314" i="51"/>
  <c r="J315" i="51"/>
  <c r="J316" i="51"/>
  <c r="J317" i="51"/>
  <c r="J318" i="51"/>
  <c r="J319" i="51"/>
  <c r="J320" i="51"/>
  <c r="J321" i="51"/>
  <c r="J322" i="51"/>
  <c r="J323" i="51"/>
  <c r="J324" i="51"/>
  <c r="J325" i="51"/>
  <c r="J326" i="51"/>
  <c r="J327" i="51"/>
  <c r="J328" i="51"/>
  <c r="J329" i="51"/>
  <c r="J330" i="51"/>
  <c r="J331" i="51"/>
  <c r="J332" i="51"/>
  <c r="J333" i="51"/>
  <c r="J334" i="51"/>
  <c r="J335" i="51"/>
  <c r="J336" i="51"/>
  <c r="J337" i="51"/>
  <c r="J338" i="51"/>
  <c r="J339" i="51"/>
  <c r="J340" i="51"/>
  <c r="J341" i="51"/>
  <c r="J342" i="51"/>
  <c r="J343" i="51"/>
  <c r="J344" i="51"/>
  <c r="J345" i="51"/>
  <c r="J346" i="51"/>
  <c r="J347" i="51"/>
  <c r="J348" i="51"/>
  <c r="J349" i="51"/>
  <c r="J350" i="51"/>
  <c r="J351" i="51"/>
  <c r="J352" i="51"/>
  <c r="J353" i="51"/>
  <c r="J354" i="51"/>
  <c r="J355" i="51"/>
  <c r="J356" i="51"/>
  <c r="J357" i="51"/>
  <c r="J358" i="51"/>
  <c r="J359" i="51"/>
  <c r="J360" i="51"/>
  <c r="J361" i="51"/>
  <c r="J362" i="51"/>
  <c r="J363" i="51"/>
  <c r="J364" i="51"/>
  <c r="J365" i="51"/>
  <c r="J366" i="51"/>
  <c r="J367" i="51"/>
  <c r="J368" i="51"/>
  <c r="J369" i="51"/>
  <c r="J6" i="51"/>
  <c r="G5" i="51"/>
  <c r="G6" i="51"/>
  <c r="AK6" i="51" s="1"/>
  <c r="G7" i="51"/>
  <c r="AK7" i="51" s="1"/>
  <c r="G8" i="51"/>
  <c r="AK8" i="51" s="1"/>
  <c r="G9" i="51"/>
  <c r="AK9" i="51" s="1"/>
  <c r="G10" i="51"/>
  <c r="AK10" i="51" s="1"/>
  <c r="G11" i="51"/>
  <c r="AK11" i="51" s="1"/>
  <c r="G12" i="51"/>
  <c r="AK12" i="51" s="1"/>
  <c r="G13" i="51"/>
  <c r="AK13" i="51" s="1"/>
  <c r="G14" i="51"/>
  <c r="AK14" i="51" s="1"/>
  <c r="G15" i="51"/>
  <c r="AK15" i="51" s="1"/>
  <c r="G16" i="51"/>
  <c r="AK16" i="51" s="1"/>
  <c r="G17" i="51"/>
  <c r="AK17" i="51" s="1"/>
  <c r="G18" i="51"/>
  <c r="AK18" i="51" s="1"/>
  <c r="G19" i="51"/>
  <c r="AK19" i="51" s="1"/>
  <c r="G20" i="51"/>
  <c r="AK20" i="51" s="1"/>
  <c r="G21" i="51"/>
  <c r="AK21" i="51" s="1"/>
  <c r="G22" i="51"/>
  <c r="AK22" i="51" s="1"/>
  <c r="G23" i="51"/>
  <c r="AK23" i="51" s="1"/>
  <c r="G24" i="51"/>
  <c r="AK24" i="51" s="1"/>
  <c r="G25" i="51"/>
  <c r="AK25" i="51" s="1"/>
  <c r="G26" i="51"/>
  <c r="AK26" i="51" s="1"/>
  <c r="G27" i="51"/>
  <c r="AK27" i="51" s="1"/>
  <c r="G28" i="51"/>
  <c r="AK28" i="51" s="1"/>
  <c r="G29" i="51"/>
  <c r="AK29" i="51" s="1"/>
  <c r="G30" i="51"/>
  <c r="AK30" i="51" s="1"/>
  <c r="G31" i="51"/>
  <c r="AK31" i="51" s="1"/>
  <c r="G32" i="51"/>
  <c r="AK32" i="51" s="1"/>
  <c r="G33" i="51"/>
  <c r="AK33" i="51" s="1"/>
  <c r="G34" i="51"/>
  <c r="AK34" i="51" s="1"/>
  <c r="G35" i="51"/>
  <c r="AK35" i="51" s="1"/>
  <c r="G36" i="51"/>
  <c r="AK36" i="51" s="1"/>
  <c r="G37" i="51"/>
  <c r="AK37" i="51" s="1"/>
  <c r="G38" i="51"/>
  <c r="AK38" i="51" s="1"/>
  <c r="G39" i="51"/>
  <c r="AK39" i="51" s="1"/>
  <c r="G40" i="51"/>
  <c r="AK40" i="51" s="1"/>
  <c r="G41" i="51"/>
  <c r="AK41" i="51" s="1"/>
  <c r="G42" i="51"/>
  <c r="AK42" i="51" s="1"/>
  <c r="G43" i="51"/>
  <c r="AK43" i="51" s="1"/>
  <c r="G44" i="51"/>
  <c r="AK44" i="51" s="1"/>
  <c r="G45" i="51"/>
  <c r="AK45" i="51" s="1"/>
  <c r="G46" i="51"/>
  <c r="AK46" i="51" s="1"/>
  <c r="G47" i="51"/>
  <c r="AK47" i="51" s="1"/>
  <c r="G48" i="51"/>
  <c r="AK48" i="51" s="1"/>
  <c r="G49" i="51"/>
  <c r="AK49" i="51" s="1"/>
  <c r="G50" i="51"/>
  <c r="AK50" i="51" s="1"/>
  <c r="G51" i="51"/>
  <c r="AK51" i="51" s="1"/>
  <c r="G52" i="51"/>
  <c r="AK52" i="51" s="1"/>
  <c r="G53" i="51"/>
  <c r="AK53" i="51" s="1"/>
  <c r="G54" i="51"/>
  <c r="AK54" i="51" s="1"/>
  <c r="G55" i="51"/>
  <c r="AK55" i="51" s="1"/>
  <c r="G56" i="51"/>
  <c r="AK56" i="51" s="1"/>
  <c r="G57" i="51"/>
  <c r="AK57" i="51" s="1"/>
  <c r="G58" i="51"/>
  <c r="AK58" i="51" s="1"/>
  <c r="G59" i="51"/>
  <c r="AK59" i="51" s="1"/>
  <c r="G60" i="51"/>
  <c r="AK60" i="51" s="1"/>
  <c r="G61" i="51"/>
  <c r="AK61" i="51" s="1"/>
  <c r="G62" i="51"/>
  <c r="AK62" i="51" s="1"/>
  <c r="G63" i="51"/>
  <c r="AK63" i="51" s="1"/>
  <c r="G64" i="51"/>
  <c r="AK64" i="51" s="1"/>
  <c r="G65" i="51"/>
  <c r="AK65" i="51" s="1"/>
  <c r="G66" i="51"/>
  <c r="AK66" i="51" s="1"/>
  <c r="G67" i="51"/>
  <c r="AK67" i="51" s="1"/>
  <c r="G68" i="51"/>
  <c r="AK68" i="51" s="1"/>
  <c r="G69" i="51"/>
  <c r="AK69" i="51" s="1"/>
  <c r="G70" i="51"/>
  <c r="AK70" i="51" s="1"/>
  <c r="G71" i="51"/>
  <c r="AK71" i="51" s="1"/>
  <c r="G72" i="51"/>
  <c r="AK72" i="51" s="1"/>
  <c r="G73" i="51"/>
  <c r="AK73" i="51" s="1"/>
  <c r="G74" i="51"/>
  <c r="AK74" i="51" s="1"/>
  <c r="G75" i="51"/>
  <c r="AK75" i="51" s="1"/>
  <c r="G76" i="51"/>
  <c r="AK76" i="51" s="1"/>
  <c r="G77" i="51"/>
  <c r="AK77" i="51" s="1"/>
  <c r="G78" i="51"/>
  <c r="AK78" i="51" s="1"/>
  <c r="G79" i="51"/>
  <c r="AK79" i="51" s="1"/>
  <c r="G80" i="51"/>
  <c r="AK80" i="51" s="1"/>
  <c r="G81" i="51"/>
  <c r="AK81" i="51" s="1"/>
  <c r="G82" i="51"/>
  <c r="AK82" i="51" s="1"/>
  <c r="G83" i="51"/>
  <c r="AK83" i="51" s="1"/>
  <c r="G84" i="51"/>
  <c r="AK84" i="51" s="1"/>
  <c r="G85" i="51"/>
  <c r="AK85" i="51" s="1"/>
  <c r="G86" i="51"/>
  <c r="AK86" i="51" s="1"/>
  <c r="G87" i="51"/>
  <c r="AK87" i="51" s="1"/>
  <c r="G88" i="51"/>
  <c r="AK88" i="51" s="1"/>
  <c r="G89" i="51"/>
  <c r="AK89" i="51" s="1"/>
  <c r="G90" i="51"/>
  <c r="AK90" i="51" s="1"/>
  <c r="G91" i="51"/>
  <c r="AK91" i="51" s="1"/>
  <c r="G92" i="51"/>
  <c r="AK92" i="51" s="1"/>
  <c r="G93" i="51"/>
  <c r="AK93" i="51" s="1"/>
  <c r="G94" i="51"/>
  <c r="AK94" i="51" s="1"/>
  <c r="G95" i="51"/>
  <c r="AK95" i="51" s="1"/>
  <c r="G96" i="51"/>
  <c r="AK96" i="51" s="1"/>
  <c r="G97" i="51"/>
  <c r="AK97" i="51" s="1"/>
  <c r="G98" i="51"/>
  <c r="AK98" i="51" s="1"/>
  <c r="G99" i="51"/>
  <c r="AK99" i="51" s="1"/>
  <c r="G100" i="51"/>
  <c r="AK100" i="51" s="1"/>
  <c r="G101" i="51"/>
  <c r="AK101" i="51" s="1"/>
  <c r="G102" i="51"/>
  <c r="AK102" i="51" s="1"/>
  <c r="G103" i="51"/>
  <c r="AK103" i="51" s="1"/>
  <c r="G104" i="51"/>
  <c r="AK104" i="51" s="1"/>
  <c r="G105" i="51"/>
  <c r="AK105" i="51" s="1"/>
  <c r="G106" i="51"/>
  <c r="AK106" i="51" s="1"/>
  <c r="G107" i="51"/>
  <c r="AK107" i="51" s="1"/>
  <c r="G108" i="51"/>
  <c r="AK108" i="51" s="1"/>
  <c r="G109" i="51"/>
  <c r="AK109" i="51" s="1"/>
  <c r="G110" i="51"/>
  <c r="AK110" i="51" s="1"/>
  <c r="G111" i="51"/>
  <c r="AK111" i="51" s="1"/>
  <c r="G112" i="51"/>
  <c r="AK112" i="51" s="1"/>
  <c r="G113" i="51"/>
  <c r="AK113" i="51" s="1"/>
  <c r="G114" i="51"/>
  <c r="AK114" i="51" s="1"/>
  <c r="G115" i="51"/>
  <c r="AK115" i="51" s="1"/>
  <c r="G116" i="51"/>
  <c r="AK116" i="51" s="1"/>
  <c r="G117" i="51"/>
  <c r="AK117" i="51" s="1"/>
  <c r="G118" i="51"/>
  <c r="AK118" i="51" s="1"/>
  <c r="G119" i="51"/>
  <c r="AK119" i="51" s="1"/>
  <c r="G120" i="51"/>
  <c r="AK120" i="51" s="1"/>
  <c r="G121" i="51"/>
  <c r="AK121" i="51" s="1"/>
  <c r="G122" i="51"/>
  <c r="AK122" i="51" s="1"/>
  <c r="G123" i="51"/>
  <c r="AK123" i="51" s="1"/>
  <c r="G124" i="51"/>
  <c r="AK124" i="51" s="1"/>
  <c r="G125" i="51"/>
  <c r="AK125" i="51" s="1"/>
  <c r="G126" i="51"/>
  <c r="AK126" i="51" s="1"/>
  <c r="G127" i="51"/>
  <c r="AK127" i="51" s="1"/>
  <c r="G128" i="51"/>
  <c r="AK128" i="51" s="1"/>
  <c r="G129" i="51"/>
  <c r="AK129" i="51" s="1"/>
  <c r="G130" i="51"/>
  <c r="AK130" i="51" s="1"/>
  <c r="G131" i="51"/>
  <c r="AK131" i="51" s="1"/>
  <c r="G132" i="51"/>
  <c r="AK132" i="51" s="1"/>
  <c r="G133" i="51"/>
  <c r="AK133" i="51" s="1"/>
  <c r="G134" i="51"/>
  <c r="AK134" i="51" s="1"/>
  <c r="G135" i="51"/>
  <c r="AK135" i="51" s="1"/>
  <c r="G136" i="51"/>
  <c r="AK136" i="51" s="1"/>
  <c r="G137" i="51"/>
  <c r="AK137" i="51" s="1"/>
  <c r="G138" i="51"/>
  <c r="AK138" i="51" s="1"/>
  <c r="G139" i="51"/>
  <c r="AK139" i="51" s="1"/>
  <c r="G140" i="51"/>
  <c r="AK140" i="51" s="1"/>
  <c r="G141" i="51"/>
  <c r="AK141" i="51" s="1"/>
  <c r="G142" i="51"/>
  <c r="AK142" i="51" s="1"/>
  <c r="G143" i="51"/>
  <c r="AK143" i="51" s="1"/>
  <c r="G144" i="51"/>
  <c r="AK144" i="51" s="1"/>
  <c r="G145" i="51"/>
  <c r="AK145" i="51" s="1"/>
  <c r="G146" i="51"/>
  <c r="AK146" i="51" s="1"/>
  <c r="G147" i="51"/>
  <c r="AK147" i="51" s="1"/>
  <c r="G148" i="51"/>
  <c r="AK148" i="51" s="1"/>
  <c r="G149" i="51"/>
  <c r="AK149" i="51" s="1"/>
  <c r="G150" i="51"/>
  <c r="AK150" i="51" s="1"/>
  <c r="G151" i="51"/>
  <c r="AK151" i="51" s="1"/>
  <c r="G152" i="51"/>
  <c r="AK152" i="51" s="1"/>
  <c r="G153" i="51"/>
  <c r="AK153" i="51" s="1"/>
  <c r="G154" i="51"/>
  <c r="AK154" i="51" s="1"/>
  <c r="G155" i="51"/>
  <c r="AK155" i="51" s="1"/>
  <c r="G156" i="51"/>
  <c r="AK156" i="51" s="1"/>
  <c r="G157" i="51"/>
  <c r="AK157" i="51" s="1"/>
  <c r="G158" i="51"/>
  <c r="AK158" i="51" s="1"/>
  <c r="G159" i="51"/>
  <c r="AK159" i="51" s="1"/>
  <c r="G160" i="51"/>
  <c r="AK160" i="51" s="1"/>
  <c r="G161" i="51"/>
  <c r="AK161" i="51" s="1"/>
  <c r="G162" i="51"/>
  <c r="AK162" i="51" s="1"/>
  <c r="G163" i="51"/>
  <c r="AK163" i="51" s="1"/>
  <c r="G164" i="51"/>
  <c r="AK164" i="51" s="1"/>
  <c r="G165" i="51"/>
  <c r="AK165" i="51" s="1"/>
  <c r="G166" i="51"/>
  <c r="AK166" i="51" s="1"/>
  <c r="G167" i="51"/>
  <c r="AK167" i="51" s="1"/>
  <c r="G168" i="51"/>
  <c r="AK168" i="51" s="1"/>
  <c r="G169" i="51"/>
  <c r="AK169" i="51" s="1"/>
  <c r="G170" i="51"/>
  <c r="AK170" i="51" s="1"/>
  <c r="G171" i="51"/>
  <c r="AK171" i="51" s="1"/>
  <c r="G172" i="51"/>
  <c r="AK172" i="51" s="1"/>
  <c r="G173" i="51"/>
  <c r="AK173" i="51" s="1"/>
  <c r="G174" i="51"/>
  <c r="AK174" i="51" s="1"/>
  <c r="G175" i="51"/>
  <c r="AK175" i="51" s="1"/>
  <c r="G176" i="51"/>
  <c r="AK176" i="51" s="1"/>
  <c r="G177" i="51"/>
  <c r="AK177" i="51" s="1"/>
  <c r="G178" i="51"/>
  <c r="AK178" i="51" s="1"/>
  <c r="G179" i="51"/>
  <c r="AK179" i="51" s="1"/>
  <c r="G180" i="51"/>
  <c r="AK180" i="51" s="1"/>
  <c r="G181" i="51"/>
  <c r="AK181" i="51" s="1"/>
  <c r="G182" i="51"/>
  <c r="AK182" i="51" s="1"/>
  <c r="G183" i="51"/>
  <c r="AK183" i="51" s="1"/>
  <c r="G184" i="51"/>
  <c r="AK184" i="51" s="1"/>
  <c r="G185" i="51"/>
  <c r="AK185" i="51" s="1"/>
  <c r="G186" i="51"/>
  <c r="AK186" i="51" s="1"/>
  <c r="G187" i="51"/>
  <c r="AK187" i="51" s="1"/>
  <c r="G188" i="51"/>
  <c r="AK188" i="51" s="1"/>
  <c r="G189" i="51"/>
  <c r="AK189" i="51" s="1"/>
  <c r="G190" i="51"/>
  <c r="AK190" i="51" s="1"/>
  <c r="G191" i="51"/>
  <c r="AK191" i="51" s="1"/>
  <c r="G192" i="51"/>
  <c r="AK192" i="51" s="1"/>
  <c r="G193" i="51"/>
  <c r="AK193" i="51" s="1"/>
  <c r="G194" i="51"/>
  <c r="AK194" i="51" s="1"/>
  <c r="G195" i="51"/>
  <c r="AK195" i="51" s="1"/>
  <c r="G196" i="51"/>
  <c r="AK196" i="51" s="1"/>
  <c r="G197" i="51"/>
  <c r="AK197" i="51" s="1"/>
  <c r="G198" i="51"/>
  <c r="AK198" i="51" s="1"/>
  <c r="G199" i="51"/>
  <c r="AK199" i="51" s="1"/>
  <c r="G200" i="51"/>
  <c r="AK200" i="51" s="1"/>
  <c r="G201" i="51"/>
  <c r="AK201" i="51" s="1"/>
  <c r="G202" i="51"/>
  <c r="AK202" i="51" s="1"/>
  <c r="G203" i="51"/>
  <c r="AK203" i="51" s="1"/>
  <c r="G204" i="51"/>
  <c r="AK204" i="51" s="1"/>
  <c r="G205" i="51"/>
  <c r="AK205" i="51" s="1"/>
  <c r="G206" i="51"/>
  <c r="AK206" i="51" s="1"/>
  <c r="G207" i="51"/>
  <c r="AK207" i="51" s="1"/>
  <c r="G208" i="51"/>
  <c r="AK208" i="51" s="1"/>
  <c r="G209" i="51"/>
  <c r="AK209" i="51" s="1"/>
  <c r="G210" i="51"/>
  <c r="AK210" i="51" s="1"/>
  <c r="G211" i="51"/>
  <c r="AK211" i="51" s="1"/>
  <c r="G212" i="51"/>
  <c r="AK212" i="51" s="1"/>
  <c r="G213" i="51"/>
  <c r="AK213" i="51" s="1"/>
  <c r="G214" i="51"/>
  <c r="AK214" i="51" s="1"/>
  <c r="G215" i="51"/>
  <c r="AK215" i="51" s="1"/>
  <c r="G216" i="51"/>
  <c r="AK216" i="51" s="1"/>
  <c r="G217" i="51"/>
  <c r="AK217" i="51" s="1"/>
  <c r="G218" i="51"/>
  <c r="AK218" i="51" s="1"/>
  <c r="G219" i="51"/>
  <c r="AK219" i="51" s="1"/>
  <c r="G220" i="51"/>
  <c r="AK220" i="51" s="1"/>
  <c r="G221" i="51"/>
  <c r="AK221" i="51" s="1"/>
  <c r="G222" i="51"/>
  <c r="AK222" i="51" s="1"/>
  <c r="G223" i="51"/>
  <c r="AK223" i="51" s="1"/>
  <c r="G224" i="51"/>
  <c r="AK224" i="51" s="1"/>
  <c r="G225" i="51"/>
  <c r="AK225" i="51" s="1"/>
  <c r="G226" i="51"/>
  <c r="AK226" i="51" s="1"/>
  <c r="G227" i="51"/>
  <c r="AK227" i="51" s="1"/>
  <c r="G228" i="51"/>
  <c r="AK228" i="51" s="1"/>
  <c r="G229" i="51"/>
  <c r="AK229" i="51" s="1"/>
  <c r="G230" i="51"/>
  <c r="AK230" i="51" s="1"/>
  <c r="G231" i="51"/>
  <c r="AK231" i="51" s="1"/>
  <c r="G232" i="51"/>
  <c r="AK232" i="51" s="1"/>
  <c r="G233" i="51"/>
  <c r="AK233" i="51" s="1"/>
  <c r="G234" i="51"/>
  <c r="AK234" i="51" s="1"/>
  <c r="G235" i="51"/>
  <c r="AK235" i="51" s="1"/>
  <c r="G236" i="51"/>
  <c r="AK236" i="51" s="1"/>
  <c r="G237" i="51"/>
  <c r="AK237" i="51" s="1"/>
  <c r="G238" i="51"/>
  <c r="AK238" i="51" s="1"/>
  <c r="G239" i="51"/>
  <c r="AK239" i="51" s="1"/>
  <c r="G240" i="51"/>
  <c r="AK240" i="51" s="1"/>
  <c r="G241" i="51"/>
  <c r="AK241" i="51" s="1"/>
  <c r="G242" i="51"/>
  <c r="AK242" i="51" s="1"/>
  <c r="G243" i="51"/>
  <c r="AK243" i="51" s="1"/>
  <c r="G244" i="51"/>
  <c r="AK244" i="51" s="1"/>
  <c r="G245" i="51"/>
  <c r="AK245" i="51" s="1"/>
  <c r="G246" i="51"/>
  <c r="AK246" i="51" s="1"/>
  <c r="G247" i="51"/>
  <c r="AK247" i="51" s="1"/>
  <c r="G248" i="51"/>
  <c r="AK248" i="51" s="1"/>
  <c r="G249" i="51"/>
  <c r="AK249" i="51" s="1"/>
  <c r="G250" i="51"/>
  <c r="AK250" i="51" s="1"/>
  <c r="G251" i="51"/>
  <c r="AK251" i="51" s="1"/>
  <c r="G252" i="51"/>
  <c r="AK252" i="51" s="1"/>
  <c r="G253" i="51"/>
  <c r="AK253" i="51" s="1"/>
  <c r="G254" i="51"/>
  <c r="AK254" i="51" s="1"/>
  <c r="G255" i="51"/>
  <c r="AK255" i="51" s="1"/>
  <c r="G256" i="51"/>
  <c r="AK256" i="51" s="1"/>
  <c r="G257" i="51"/>
  <c r="AK257" i="51" s="1"/>
  <c r="G258" i="51"/>
  <c r="AK258" i="51" s="1"/>
  <c r="G259" i="51"/>
  <c r="AK259" i="51" s="1"/>
  <c r="G260" i="51"/>
  <c r="AK260" i="51" s="1"/>
  <c r="G261" i="51"/>
  <c r="AK261" i="51" s="1"/>
  <c r="G262" i="51"/>
  <c r="AK262" i="51" s="1"/>
  <c r="G263" i="51"/>
  <c r="AK263" i="51" s="1"/>
  <c r="G264" i="51"/>
  <c r="AK264" i="51" s="1"/>
  <c r="G265" i="51"/>
  <c r="AK265" i="51" s="1"/>
  <c r="G266" i="51"/>
  <c r="AK266" i="51" s="1"/>
  <c r="G267" i="51"/>
  <c r="AK267" i="51" s="1"/>
  <c r="G268" i="51"/>
  <c r="AK268" i="51" s="1"/>
  <c r="G269" i="51"/>
  <c r="AK269" i="51" s="1"/>
  <c r="G270" i="51"/>
  <c r="AK270" i="51" s="1"/>
  <c r="G271" i="51"/>
  <c r="AK271" i="51" s="1"/>
  <c r="G272" i="51"/>
  <c r="AK272" i="51" s="1"/>
  <c r="G273" i="51"/>
  <c r="AK273" i="51" s="1"/>
  <c r="G274" i="51"/>
  <c r="AK274" i="51" s="1"/>
  <c r="G275" i="51"/>
  <c r="AK275" i="51" s="1"/>
  <c r="G276" i="51"/>
  <c r="AK276" i="51" s="1"/>
  <c r="G277" i="51"/>
  <c r="AK277" i="51" s="1"/>
  <c r="G278" i="51"/>
  <c r="AK278" i="51" s="1"/>
  <c r="G279" i="51"/>
  <c r="AK279" i="51" s="1"/>
  <c r="G280" i="51"/>
  <c r="AK280" i="51" s="1"/>
  <c r="G281" i="51"/>
  <c r="AK281" i="51" s="1"/>
  <c r="G282" i="51"/>
  <c r="AK282" i="51" s="1"/>
  <c r="G283" i="51"/>
  <c r="AK283" i="51" s="1"/>
  <c r="G284" i="51"/>
  <c r="AK284" i="51" s="1"/>
  <c r="G285" i="51"/>
  <c r="AK285" i="51" s="1"/>
  <c r="G286" i="51"/>
  <c r="AK286" i="51" s="1"/>
  <c r="G287" i="51"/>
  <c r="AK287" i="51" s="1"/>
  <c r="G288" i="51"/>
  <c r="AK288" i="51" s="1"/>
  <c r="G289" i="51"/>
  <c r="AK289" i="51" s="1"/>
  <c r="G290" i="51"/>
  <c r="AK290" i="51" s="1"/>
  <c r="G291" i="51"/>
  <c r="AK291" i="51" s="1"/>
  <c r="G292" i="51"/>
  <c r="AK292" i="51" s="1"/>
  <c r="G293" i="51"/>
  <c r="AK293" i="51" s="1"/>
  <c r="G294" i="51"/>
  <c r="AK294" i="51" s="1"/>
  <c r="G295" i="51"/>
  <c r="AK295" i="51" s="1"/>
  <c r="G296" i="51"/>
  <c r="AK296" i="51" s="1"/>
  <c r="G297" i="51"/>
  <c r="AK297" i="51" s="1"/>
  <c r="G298" i="51"/>
  <c r="AK298" i="51" s="1"/>
  <c r="G299" i="51"/>
  <c r="AK299" i="51" s="1"/>
  <c r="G300" i="51"/>
  <c r="AK300" i="51" s="1"/>
  <c r="G301" i="51"/>
  <c r="AK301" i="51" s="1"/>
  <c r="G302" i="51"/>
  <c r="AK302" i="51" s="1"/>
  <c r="G303" i="51"/>
  <c r="AK303" i="51" s="1"/>
  <c r="G304" i="51"/>
  <c r="AK304" i="51" s="1"/>
  <c r="G305" i="51"/>
  <c r="AK305" i="51" s="1"/>
  <c r="G306" i="51"/>
  <c r="AK306" i="51" s="1"/>
  <c r="G307" i="51"/>
  <c r="AK307" i="51" s="1"/>
  <c r="G308" i="51"/>
  <c r="AK308" i="51" s="1"/>
  <c r="G309" i="51"/>
  <c r="AK309" i="51" s="1"/>
  <c r="G310" i="51"/>
  <c r="AK310" i="51" s="1"/>
  <c r="G311" i="51"/>
  <c r="AK311" i="51" s="1"/>
  <c r="G312" i="51"/>
  <c r="AK312" i="51" s="1"/>
  <c r="G313" i="51"/>
  <c r="AK313" i="51" s="1"/>
  <c r="G314" i="51"/>
  <c r="AK314" i="51" s="1"/>
  <c r="G315" i="51"/>
  <c r="AK315" i="51" s="1"/>
  <c r="G316" i="51"/>
  <c r="AK316" i="51" s="1"/>
  <c r="G317" i="51"/>
  <c r="AK317" i="51" s="1"/>
  <c r="G318" i="51"/>
  <c r="AK318" i="51" s="1"/>
  <c r="G319" i="51"/>
  <c r="AK319" i="51" s="1"/>
  <c r="G320" i="51"/>
  <c r="AK320" i="51" s="1"/>
  <c r="G321" i="51"/>
  <c r="AK321" i="51" s="1"/>
  <c r="G322" i="51"/>
  <c r="AK322" i="51" s="1"/>
  <c r="G323" i="51"/>
  <c r="AK323" i="51" s="1"/>
  <c r="G324" i="51"/>
  <c r="AK324" i="51" s="1"/>
  <c r="G325" i="51"/>
  <c r="AK325" i="51" s="1"/>
  <c r="G326" i="51"/>
  <c r="AK326" i="51" s="1"/>
  <c r="G327" i="51"/>
  <c r="AK327" i="51" s="1"/>
  <c r="G328" i="51"/>
  <c r="AK328" i="51" s="1"/>
  <c r="G329" i="51"/>
  <c r="AK329" i="51" s="1"/>
  <c r="G330" i="51"/>
  <c r="AK330" i="51" s="1"/>
  <c r="G331" i="51"/>
  <c r="AK331" i="51" s="1"/>
  <c r="G332" i="51"/>
  <c r="AK332" i="51" s="1"/>
  <c r="G333" i="51"/>
  <c r="AK333" i="51" s="1"/>
  <c r="G334" i="51"/>
  <c r="AK334" i="51" s="1"/>
  <c r="G335" i="51"/>
  <c r="AK335" i="51" s="1"/>
  <c r="G336" i="51"/>
  <c r="AK336" i="51" s="1"/>
  <c r="G337" i="51"/>
  <c r="AK337" i="51" s="1"/>
  <c r="G338" i="51"/>
  <c r="AK338" i="51" s="1"/>
  <c r="G339" i="51"/>
  <c r="AK339" i="51" s="1"/>
  <c r="G340" i="51"/>
  <c r="AK340" i="51" s="1"/>
  <c r="G341" i="51"/>
  <c r="AK341" i="51" s="1"/>
  <c r="G342" i="51"/>
  <c r="AK342" i="51" s="1"/>
  <c r="G343" i="51"/>
  <c r="AK343" i="51" s="1"/>
  <c r="G344" i="51"/>
  <c r="AK344" i="51" s="1"/>
  <c r="G345" i="51"/>
  <c r="AK345" i="51" s="1"/>
  <c r="G346" i="51"/>
  <c r="AK346" i="51" s="1"/>
  <c r="G347" i="51"/>
  <c r="AK347" i="51" s="1"/>
  <c r="G348" i="51"/>
  <c r="AK348" i="51" s="1"/>
  <c r="G349" i="51"/>
  <c r="AK349" i="51" s="1"/>
  <c r="G350" i="51"/>
  <c r="AK350" i="51" s="1"/>
  <c r="G351" i="51"/>
  <c r="AK351" i="51" s="1"/>
  <c r="G352" i="51"/>
  <c r="AK352" i="51" s="1"/>
  <c r="G353" i="51"/>
  <c r="AK353" i="51" s="1"/>
  <c r="G354" i="51"/>
  <c r="AK354" i="51" s="1"/>
  <c r="G355" i="51"/>
  <c r="AK355" i="51" s="1"/>
  <c r="G356" i="51"/>
  <c r="AK356" i="51" s="1"/>
  <c r="G357" i="51"/>
  <c r="AK357" i="51" s="1"/>
  <c r="G358" i="51"/>
  <c r="AK358" i="51" s="1"/>
  <c r="G359" i="51"/>
  <c r="AK359" i="51" s="1"/>
  <c r="G360" i="51"/>
  <c r="AK360" i="51" s="1"/>
  <c r="G361" i="51"/>
  <c r="AK361" i="51" s="1"/>
  <c r="G362" i="51"/>
  <c r="AK362" i="51" s="1"/>
  <c r="G363" i="51"/>
  <c r="AK363" i="51" s="1"/>
  <c r="G364" i="51"/>
  <c r="AK364" i="51" s="1"/>
  <c r="G365" i="51"/>
  <c r="AK365" i="51" s="1"/>
  <c r="G366" i="51"/>
  <c r="AK366" i="51" s="1"/>
  <c r="G367" i="51"/>
  <c r="AK367" i="51" s="1"/>
  <c r="G368" i="51"/>
  <c r="AK368" i="51" s="1"/>
  <c r="G369" i="51"/>
  <c r="AK369" i="51" s="1"/>
  <c r="K5" i="51"/>
  <c r="U9" i="52"/>
  <c r="U10" i="52"/>
  <c r="U11" i="52"/>
  <c r="U12" i="52"/>
  <c r="U13" i="52"/>
  <c r="U14" i="52"/>
  <c r="U15" i="52"/>
  <c r="U16" i="52"/>
  <c r="U17" i="52"/>
  <c r="U18" i="52"/>
  <c r="U19" i="52"/>
  <c r="U20" i="52"/>
  <c r="U21" i="52"/>
  <c r="U22" i="52"/>
  <c r="U23" i="52"/>
  <c r="U24" i="52"/>
  <c r="U25" i="52"/>
  <c r="U26" i="52"/>
  <c r="U27" i="52"/>
  <c r="U28" i="52"/>
  <c r="U29" i="52"/>
  <c r="U30" i="52"/>
  <c r="U31" i="52"/>
  <c r="U32" i="52"/>
  <c r="U33" i="52"/>
  <c r="U34" i="52"/>
  <c r="U35" i="52"/>
  <c r="U36" i="52"/>
  <c r="U37" i="52"/>
  <c r="U38" i="52"/>
  <c r="U39" i="52"/>
  <c r="U40" i="52"/>
  <c r="U41" i="52"/>
  <c r="U42" i="52"/>
  <c r="U43" i="52"/>
  <c r="U44" i="52"/>
  <c r="U45" i="52"/>
  <c r="U46" i="52"/>
  <c r="U47" i="52"/>
  <c r="U48" i="52"/>
  <c r="U49" i="52"/>
  <c r="U50" i="52"/>
  <c r="U51" i="52"/>
  <c r="U52" i="52"/>
  <c r="U53" i="52"/>
  <c r="U54" i="52"/>
  <c r="U55" i="52"/>
  <c r="U56" i="52"/>
  <c r="U57" i="52"/>
  <c r="U58" i="52"/>
  <c r="U59" i="52"/>
  <c r="U60" i="52"/>
  <c r="U61" i="52"/>
  <c r="U62" i="52"/>
  <c r="U63" i="52"/>
  <c r="U64" i="52"/>
  <c r="U65" i="52"/>
  <c r="U66" i="52"/>
  <c r="U67" i="52"/>
  <c r="U68" i="52"/>
  <c r="U69" i="52"/>
  <c r="U70" i="52"/>
  <c r="U71" i="52"/>
  <c r="U72" i="52"/>
  <c r="T10" i="52"/>
  <c r="T11" i="52"/>
  <c r="T12" i="52"/>
  <c r="T13" i="52"/>
  <c r="T14" i="52"/>
  <c r="T15" i="52"/>
  <c r="T16" i="52"/>
  <c r="T17" i="52"/>
  <c r="T18" i="52"/>
  <c r="T19" i="52"/>
  <c r="T20" i="52"/>
  <c r="T21" i="52"/>
  <c r="T22" i="52"/>
  <c r="T23" i="52"/>
  <c r="T24" i="52"/>
  <c r="T25" i="52"/>
  <c r="T26" i="52"/>
  <c r="T27" i="52"/>
  <c r="T28" i="52"/>
  <c r="T29" i="52"/>
  <c r="T30" i="52"/>
  <c r="T31" i="52"/>
  <c r="T32" i="52"/>
  <c r="T33" i="52"/>
  <c r="T34" i="52"/>
  <c r="T35" i="52"/>
  <c r="T36" i="52"/>
  <c r="T37" i="52"/>
  <c r="T38" i="52"/>
  <c r="T39" i="52"/>
  <c r="T40" i="52"/>
  <c r="T41" i="52"/>
  <c r="T42" i="52"/>
  <c r="T43" i="52"/>
  <c r="T44" i="52"/>
  <c r="T45" i="52"/>
  <c r="T46" i="52"/>
  <c r="T47" i="52"/>
  <c r="T48" i="52"/>
  <c r="T49" i="52"/>
  <c r="T50" i="52"/>
  <c r="T51" i="52"/>
  <c r="T52" i="52"/>
  <c r="T53" i="52"/>
  <c r="T54" i="52"/>
  <c r="T55" i="52"/>
  <c r="T56" i="52"/>
  <c r="T57" i="52"/>
  <c r="T59" i="52"/>
  <c r="T60" i="52"/>
  <c r="T61" i="52"/>
  <c r="T62" i="52"/>
  <c r="T63" i="52"/>
  <c r="T64" i="52"/>
  <c r="T65" i="52"/>
  <c r="T66" i="52"/>
  <c r="T67" i="52"/>
  <c r="T68" i="52"/>
  <c r="T69" i="52"/>
  <c r="T70" i="52"/>
  <c r="T71" i="52"/>
  <c r="T72" i="52"/>
  <c r="N5" i="51" l="1"/>
  <c r="O5" i="51" s="1"/>
  <c r="AK5" i="51"/>
  <c r="L372" i="51"/>
  <c r="J372" i="51"/>
  <c r="D7" i="64"/>
  <c r="D26" i="64" l="1"/>
  <c r="D8" i="64"/>
  <c r="D9" i="64"/>
  <c r="D10" i="64"/>
  <c r="D11" i="64"/>
  <c r="D12" i="64"/>
  <c r="D13" i="64"/>
  <c r="D14" i="64"/>
  <c r="D15" i="64"/>
  <c r="D16" i="64"/>
  <c r="D17" i="64"/>
  <c r="D18" i="64"/>
  <c r="D19" i="64"/>
  <c r="D20" i="64"/>
  <c r="D21" i="64"/>
  <c r="D22" i="64"/>
  <c r="D23" i="64"/>
  <c r="D24" i="64"/>
  <c r="D25" i="64"/>
  <c r="S73" i="52" l="1"/>
  <c r="P6" i="46" l="1"/>
  <c r="R28" i="53" l="1"/>
  <c r="H26" i="46" l="1"/>
  <c r="H25" i="46"/>
  <c r="AA33" i="58" l="1"/>
  <c r="P36" i="27" l="1"/>
  <c r="D12" i="46" l="1"/>
  <c r="D13" i="46" s="1"/>
  <c r="M337" i="51" l="1"/>
  <c r="K337" i="51"/>
  <c r="I337" i="51"/>
  <c r="H337" i="51"/>
  <c r="N337" i="51"/>
  <c r="O337" i="51" s="1"/>
  <c r="AA30" i="53" l="1"/>
  <c r="Q12" i="59" l="1"/>
  <c r="Q13" i="59"/>
  <c r="Q14" i="59"/>
  <c r="Q15" i="59"/>
  <c r="Q16" i="59"/>
  <c r="Q17" i="59"/>
  <c r="Q18" i="59"/>
  <c r="Q19" i="59"/>
  <c r="Q20" i="59"/>
  <c r="Q21" i="59"/>
  <c r="Q22" i="59"/>
  <c r="Q23" i="59"/>
  <c r="Q24" i="59"/>
  <c r="Q25" i="59"/>
  <c r="Q26" i="59"/>
  <c r="Q27" i="59"/>
  <c r="Q28" i="59"/>
  <c r="Q29" i="59"/>
  <c r="Q30" i="59"/>
  <c r="Q31" i="59"/>
  <c r="Q32" i="59"/>
  <c r="Q33" i="59"/>
  <c r="Q34" i="59"/>
  <c r="Q35" i="59"/>
  <c r="Q36" i="59"/>
  <c r="Q37" i="59"/>
  <c r="Q38" i="59"/>
  <c r="Q39" i="59"/>
  <c r="Q40" i="59"/>
  <c r="Q11" i="59"/>
  <c r="AP31" i="51" l="1"/>
  <c r="AP30" i="51"/>
  <c r="AP29" i="51"/>
  <c r="AP28" i="51"/>
  <c r="AP27" i="51"/>
  <c r="AP26" i="51"/>
  <c r="AP25" i="51"/>
  <c r="AP24" i="51"/>
  <c r="AP23" i="51"/>
  <c r="AP22" i="51"/>
  <c r="AP21" i="51"/>
  <c r="AP20" i="51"/>
  <c r="AP19" i="51"/>
  <c r="AP18" i="51"/>
  <c r="AP17" i="51"/>
  <c r="AP16" i="51"/>
  <c r="AP15" i="51"/>
  <c r="AP14" i="51"/>
  <c r="AP13" i="51"/>
  <c r="AP12" i="51" l="1"/>
  <c r="AO31" i="51"/>
  <c r="AO30" i="51"/>
  <c r="AO29" i="51"/>
  <c r="AO28" i="51"/>
  <c r="AO27" i="51"/>
  <c r="AO26" i="51"/>
  <c r="AO25" i="51"/>
  <c r="AO24" i="51"/>
  <c r="AO23" i="51"/>
  <c r="AO22" i="51"/>
  <c r="AO21" i="51"/>
  <c r="AO20" i="51"/>
  <c r="AO19" i="51"/>
  <c r="AO18" i="51"/>
  <c r="AO17" i="51"/>
  <c r="AO16" i="51"/>
  <c r="AO15" i="51"/>
  <c r="AO14" i="51"/>
  <c r="AN14" i="51"/>
  <c r="AO13" i="51"/>
  <c r="AO12" i="51"/>
  <c r="AN31" i="51"/>
  <c r="AN30" i="51"/>
  <c r="AN29" i="51"/>
  <c r="AN28" i="51"/>
  <c r="AN27" i="51"/>
  <c r="AN26" i="51"/>
  <c r="AN25" i="51"/>
  <c r="AN24" i="51"/>
  <c r="AN23" i="51"/>
  <c r="AN22" i="51"/>
  <c r="AN21" i="51"/>
  <c r="AN20" i="51"/>
  <c r="AN19" i="51"/>
  <c r="AN18" i="51"/>
  <c r="AN17" i="51"/>
  <c r="AN16" i="51"/>
  <c r="AN15" i="51"/>
  <c r="AN13" i="51"/>
  <c r="AN12" i="51"/>
  <c r="AC364" i="51" l="1"/>
  <c r="AG369" i="51"/>
  <c r="AG368" i="51"/>
  <c r="AG367" i="51"/>
  <c r="AG366" i="51"/>
  <c r="AG365" i="51"/>
  <c r="AG364" i="51"/>
  <c r="AG363" i="51"/>
  <c r="AG362" i="51"/>
  <c r="AG361" i="51"/>
  <c r="AG360" i="51"/>
  <c r="AG359" i="51"/>
  <c r="AG358" i="51"/>
  <c r="AG357" i="51"/>
  <c r="AG356" i="51"/>
  <c r="AG355" i="51"/>
  <c r="AG354" i="51"/>
  <c r="AG353" i="51"/>
  <c r="AG352" i="51"/>
  <c r="AG351" i="51"/>
  <c r="AG350" i="51"/>
  <c r="AG349" i="51"/>
  <c r="AG348" i="51"/>
  <c r="AG347" i="51"/>
  <c r="AG346" i="51"/>
  <c r="AG345" i="51"/>
  <c r="AG344" i="51"/>
  <c r="AG343" i="51"/>
  <c r="AG342" i="51"/>
  <c r="AG341" i="51"/>
  <c r="AG340" i="51"/>
  <c r="AG339" i="51"/>
  <c r="AG338" i="51"/>
  <c r="AG337" i="51"/>
  <c r="AG336" i="51"/>
  <c r="AF368" i="51"/>
  <c r="AF366" i="51"/>
  <c r="AF364" i="51"/>
  <c r="AF362" i="51"/>
  <c r="AF360" i="51"/>
  <c r="AF358" i="51"/>
  <c r="AF356" i="51"/>
  <c r="AF354" i="51"/>
  <c r="AF352" i="51"/>
  <c r="AF350" i="51"/>
  <c r="AF348" i="51"/>
  <c r="AF346" i="51"/>
  <c r="AF344" i="51"/>
  <c r="AF342" i="51"/>
  <c r="AF340" i="51"/>
  <c r="AF337" i="51"/>
  <c r="AG335" i="51"/>
  <c r="AG334" i="51"/>
  <c r="AG333" i="51"/>
  <c r="AG332" i="51"/>
  <c r="AG331" i="51"/>
  <c r="AG330" i="51"/>
  <c r="AG329" i="51"/>
  <c r="AG328" i="51"/>
  <c r="AG327" i="51"/>
  <c r="AG326" i="51"/>
  <c r="AG325" i="51"/>
  <c r="AG324" i="51"/>
  <c r="AG323" i="51"/>
  <c r="AG322" i="51"/>
  <c r="AG321" i="51"/>
  <c r="AG320" i="51"/>
  <c r="AG319" i="51"/>
  <c r="AG318" i="51"/>
  <c r="AG317" i="51"/>
  <c r="AG316" i="51"/>
  <c r="AG315" i="51"/>
  <c r="AG314" i="51"/>
  <c r="AG313" i="51"/>
  <c r="AG312" i="51"/>
  <c r="AG311" i="51"/>
  <c r="AG310" i="51"/>
  <c r="AG309" i="51"/>
  <c r="AG308" i="51"/>
  <c r="AG307" i="51"/>
  <c r="AG306" i="51"/>
  <c r="AG305" i="51"/>
  <c r="AG304" i="51"/>
  <c r="AG303" i="51"/>
  <c r="AG302" i="51"/>
  <c r="AG301" i="51"/>
  <c r="AG300" i="51"/>
  <c r="AG299" i="51"/>
  <c r="AG298" i="51"/>
  <c r="AG297" i="51"/>
  <c r="AG296" i="51"/>
  <c r="AG295" i="51"/>
  <c r="AG294" i="51"/>
  <c r="AG293" i="51"/>
  <c r="AG292" i="51"/>
  <c r="AG291" i="51"/>
  <c r="AG290" i="51"/>
  <c r="AG289" i="51"/>
  <c r="AG288" i="51"/>
  <c r="AG287" i="51"/>
  <c r="AG286" i="51"/>
  <c r="AG285" i="51"/>
  <c r="AG284" i="51"/>
  <c r="AG283" i="51"/>
  <c r="AG282" i="51"/>
  <c r="AG281" i="51"/>
  <c r="AG280" i="51"/>
  <c r="AG279" i="51"/>
  <c r="AG278" i="51"/>
  <c r="AG277" i="51"/>
  <c r="AG276" i="51"/>
  <c r="AG275" i="51"/>
  <c r="AG274" i="51"/>
  <c r="AG273" i="51"/>
  <c r="AG272" i="51"/>
  <c r="AG271" i="51"/>
  <c r="AG270" i="51"/>
  <c r="AG269" i="51"/>
  <c r="AG268" i="51"/>
  <c r="AG267" i="51"/>
  <c r="AG266" i="51"/>
  <c r="AG265" i="51"/>
  <c r="AG264" i="51"/>
  <c r="AG263" i="51"/>
  <c r="AG262" i="51"/>
  <c r="AG261" i="51"/>
  <c r="AG260" i="51"/>
  <c r="AG259" i="51"/>
  <c r="AG258" i="51"/>
  <c r="AG257" i="51"/>
  <c r="AG256" i="51"/>
  <c r="AG255" i="51"/>
  <c r="AG254" i="51"/>
  <c r="AG253" i="51"/>
  <c r="AG252" i="51"/>
  <c r="AG251" i="51"/>
  <c r="AG250" i="51"/>
  <c r="AG249" i="51"/>
  <c r="AG248" i="51"/>
  <c r="AG247" i="51"/>
  <c r="AG246" i="51"/>
  <c r="AG245" i="51"/>
  <c r="AG244" i="51"/>
  <c r="AG243" i="51"/>
  <c r="AG242" i="51"/>
  <c r="AG241" i="51"/>
  <c r="AG240" i="51"/>
  <c r="AG239" i="51"/>
  <c r="AG238" i="51"/>
  <c r="AG237" i="51"/>
  <c r="AG236" i="51"/>
  <c r="AG235" i="51"/>
  <c r="AG234" i="51"/>
  <c r="AG233" i="51"/>
  <c r="AG232" i="51"/>
  <c r="AG231" i="51"/>
  <c r="AG230" i="51"/>
  <c r="AG229" i="51"/>
  <c r="AG228" i="51"/>
  <c r="AG227" i="51"/>
  <c r="AG226" i="51"/>
  <c r="AG225" i="51"/>
  <c r="AG224" i="51"/>
  <c r="AG223" i="51"/>
  <c r="AG222" i="51"/>
  <c r="AG221" i="51"/>
  <c r="AG220" i="51"/>
  <c r="AG219" i="51"/>
  <c r="AG218" i="51"/>
  <c r="AG217" i="51"/>
  <c r="AG216" i="51"/>
  <c r="AG215" i="51"/>
  <c r="AG214" i="51"/>
  <c r="AG213" i="51"/>
  <c r="AG212" i="51"/>
  <c r="AG211" i="51"/>
  <c r="AG210" i="51"/>
  <c r="AG209" i="51"/>
  <c r="AG208" i="51"/>
  <c r="AG207" i="51"/>
  <c r="AG206" i="51"/>
  <c r="AG205" i="51"/>
  <c r="AG204" i="51"/>
  <c r="AG203" i="51"/>
  <c r="AG202" i="51"/>
  <c r="AG201" i="51"/>
  <c r="AG200" i="51"/>
  <c r="AG199" i="51"/>
  <c r="AG198" i="51"/>
  <c r="AG197" i="51"/>
  <c r="AG196" i="51"/>
  <c r="AG195" i="51"/>
  <c r="AG194" i="51"/>
  <c r="AG193" i="51"/>
  <c r="AG192" i="51"/>
  <c r="AG191" i="51"/>
  <c r="AG190" i="51"/>
  <c r="AG189" i="51"/>
  <c r="AG188" i="51"/>
  <c r="AG187" i="51"/>
  <c r="AG186" i="51"/>
  <c r="AG185" i="51"/>
  <c r="AG184" i="51"/>
  <c r="AG183" i="51"/>
  <c r="AG182" i="51"/>
  <c r="AG181" i="51"/>
  <c r="AG180" i="51"/>
  <c r="AG179" i="51"/>
  <c r="AG178" i="51"/>
  <c r="AG177" i="51"/>
  <c r="AG176" i="51"/>
  <c r="AG175" i="51"/>
  <c r="AG174" i="51"/>
  <c r="AG173" i="51"/>
  <c r="AG172" i="51"/>
  <c r="AG171" i="51"/>
  <c r="AG170" i="51"/>
  <c r="AG169" i="51"/>
  <c r="AG168" i="51"/>
  <c r="AG167" i="51"/>
  <c r="AG166" i="51"/>
  <c r="AG165" i="51"/>
  <c r="AG164" i="51"/>
  <c r="AG163" i="51"/>
  <c r="AG162" i="51"/>
  <c r="AG161" i="51"/>
  <c r="AG160" i="51"/>
  <c r="AG159" i="51"/>
  <c r="AG158" i="51"/>
  <c r="AG157" i="51"/>
  <c r="AG156" i="51"/>
  <c r="AG155" i="51"/>
  <c r="AG154" i="51"/>
  <c r="AG153" i="51"/>
  <c r="AG152" i="51"/>
  <c r="AG151" i="51"/>
  <c r="AG150" i="51"/>
  <c r="AG149" i="51"/>
  <c r="AG148" i="51"/>
  <c r="AG147" i="51"/>
  <c r="AG146" i="51"/>
  <c r="AG145" i="51"/>
  <c r="AG144" i="51"/>
  <c r="AG143" i="51"/>
  <c r="AG142" i="51"/>
  <c r="AG141" i="51"/>
  <c r="AG140" i="51"/>
  <c r="AG139" i="51"/>
  <c r="AG138" i="51"/>
  <c r="AG137" i="51"/>
  <c r="AG136" i="51"/>
  <c r="AG135" i="51"/>
  <c r="AG134" i="51"/>
  <c r="AG133" i="51"/>
  <c r="AG132" i="51"/>
  <c r="AG131" i="51"/>
  <c r="AG130" i="51"/>
  <c r="AG129" i="51"/>
  <c r="AG128" i="51"/>
  <c r="AG127" i="51"/>
  <c r="AG126" i="51"/>
  <c r="AG125" i="51"/>
  <c r="AG124" i="51"/>
  <c r="AG123" i="51"/>
  <c r="AG122" i="51"/>
  <c r="AG121" i="51"/>
  <c r="AG120" i="51"/>
  <c r="AG119" i="51"/>
  <c r="AG118" i="51"/>
  <c r="AG117" i="51"/>
  <c r="AG116" i="51"/>
  <c r="AG115" i="51"/>
  <c r="AG114" i="51"/>
  <c r="AG113" i="51"/>
  <c r="AG112" i="51"/>
  <c r="AG111" i="51"/>
  <c r="AG110" i="51"/>
  <c r="AG109" i="51"/>
  <c r="AG108" i="51"/>
  <c r="AG107" i="51"/>
  <c r="AG106" i="51"/>
  <c r="AG105" i="51"/>
  <c r="AG104" i="51"/>
  <c r="AG103" i="51"/>
  <c r="AG102" i="51"/>
  <c r="AG101" i="51"/>
  <c r="AG100" i="51"/>
  <c r="AG99" i="51"/>
  <c r="AG98" i="51"/>
  <c r="AG97" i="51"/>
  <c r="AG96" i="51"/>
  <c r="AG95" i="51"/>
  <c r="AG94" i="51"/>
  <c r="AG93" i="51"/>
  <c r="AG92" i="51"/>
  <c r="AG91" i="51"/>
  <c r="AG90" i="51"/>
  <c r="AG89" i="51"/>
  <c r="AG88" i="51"/>
  <c r="AG87" i="51"/>
  <c r="AG86" i="51"/>
  <c r="AG85" i="51"/>
  <c r="AG84" i="51"/>
  <c r="AG83" i="51"/>
  <c r="AG82" i="51"/>
  <c r="AG81" i="51"/>
  <c r="AG80" i="51"/>
  <c r="AG79" i="51"/>
  <c r="AG78" i="51"/>
  <c r="AG77" i="51"/>
  <c r="AG76" i="51"/>
  <c r="AG75" i="51"/>
  <c r="AG74" i="51"/>
  <c r="AG73" i="51"/>
  <c r="AG72" i="51"/>
  <c r="AG71" i="51"/>
  <c r="AG70" i="51"/>
  <c r="AG69" i="51"/>
  <c r="AG68" i="51"/>
  <c r="AG67" i="51"/>
  <c r="AG66" i="51"/>
  <c r="AG65" i="51"/>
  <c r="AG64" i="51"/>
  <c r="AG63" i="51"/>
  <c r="AG62" i="51"/>
  <c r="AG61" i="51"/>
  <c r="AG60" i="51"/>
  <c r="AG59" i="51"/>
  <c r="AG58" i="51"/>
  <c r="AG57" i="51"/>
  <c r="AG56" i="51"/>
  <c r="AG55" i="51"/>
  <c r="AG54" i="51"/>
  <c r="AG53" i="51"/>
  <c r="AG52" i="51"/>
  <c r="AG51" i="51"/>
  <c r="AG50" i="51"/>
  <c r="AG49" i="51"/>
  <c r="AG48" i="51"/>
  <c r="AG47" i="51"/>
  <c r="AG46" i="51"/>
  <c r="AG45" i="51"/>
  <c r="AG44" i="51"/>
  <c r="AG43" i="51"/>
  <c r="AG42" i="51"/>
  <c r="AG41" i="51"/>
  <c r="AG40" i="51"/>
  <c r="AG39" i="51"/>
  <c r="AG38" i="51"/>
  <c r="AG37" i="51"/>
  <c r="AG36" i="51"/>
  <c r="AG35" i="51"/>
  <c r="AG34" i="51"/>
  <c r="AG33" i="51"/>
  <c r="AG32" i="51"/>
  <c r="AG31" i="51"/>
  <c r="AG30" i="51"/>
  <c r="AG29" i="51"/>
  <c r="AG28" i="51"/>
  <c r="AG27" i="51"/>
  <c r="AG26" i="51"/>
  <c r="AG25" i="51"/>
  <c r="AG24" i="51"/>
  <c r="AG23" i="51"/>
  <c r="AG22" i="51"/>
  <c r="AG21" i="51"/>
  <c r="AG20" i="51"/>
  <c r="AG19" i="51"/>
  <c r="AG18" i="51"/>
  <c r="AG17" i="51"/>
  <c r="AG16" i="51"/>
  <c r="AG15" i="51"/>
  <c r="AG14" i="51"/>
  <c r="AG13" i="51"/>
  <c r="AG12" i="51"/>
  <c r="AG11" i="51"/>
  <c r="AG10" i="51"/>
  <c r="AG9" i="51"/>
  <c r="AG8" i="51"/>
  <c r="AG7" i="51"/>
  <c r="AG6" i="51"/>
  <c r="AG5" i="51"/>
  <c r="AD369" i="51"/>
  <c r="AD368" i="51"/>
  <c r="AD367" i="51"/>
  <c r="AD366" i="51"/>
  <c r="AD365" i="51"/>
  <c r="AD364" i="51"/>
  <c r="AD363" i="51"/>
  <c r="AD362" i="51"/>
  <c r="AD361" i="51"/>
  <c r="AD360" i="51"/>
  <c r="AD359" i="51"/>
  <c r="AD358" i="51"/>
  <c r="AD357" i="51"/>
  <c r="AD356" i="51"/>
  <c r="AD355" i="51"/>
  <c r="AD354" i="51"/>
  <c r="AD353" i="51"/>
  <c r="AD352" i="51"/>
  <c r="AD351" i="51"/>
  <c r="AD350" i="51"/>
  <c r="AD349" i="51"/>
  <c r="AD348" i="51"/>
  <c r="AD347" i="51"/>
  <c r="AD346" i="51"/>
  <c r="AD345" i="51"/>
  <c r="AD344" i="51"/>
  <c r="AD343" i="51"/>
  <c r="AD342" i="51"/>
  <c r="AD341" i="51"/>
  <c r="AD340" i="51"/>
  <c r="AD339" i="51"/>
  <c r="AD338" i="51"/>
  <c r="AD337" i="51"/>
  <c r="AD336" i="51"/>
  <c r="AD335" i="51"/>
  <c r="AD334" i="51"/>
  <c r="AD333" i="51"/>
  <c r="AD332" i="51"/>
  <c r="AD331" i="51"/>
  <c r="AD330" i="51"/>
  <c r="AD329" i="51"/>
  <c r="AD328" i="51"/>
  <c r="AD327" i="51"/>
  <c r="AD326" i="51"/>
  <c r="AD325" i="51"/>
  <c r="AD324" i="51"/>
  <c r="AD323" i="51"/>
  <c r="AD322" i="51"/>
  <c r="AD321" i="51"/>
  <c r="AD320" i="51"/>
  <c r="AD319" i="51"/>
  <c r="AD318" i="51"/>
  <c r="AD317" i="51"/>
  <c r="AD316" i="51"/>
  <c r="AD315" i="51"/>
  <c r="AD314" i="51"/>
  <c r="AD313" i="51"/>
  <c r="AD312" i="51"/>
  <c r="AD311" i="51"/>
  <c r="AD310" i="51"/>
  <c r="AD309" i="51"/>
  <c r="AD308" i="51"/>
  <c r="AD307" i="51"/>
  <c r="AD306" i="51"/>
  <c r="AD305" i="51"/>
  <c r="AD304" i="51"/>
  <c r="AD303" i="51"/>
  <c r="AD302" i="51"/>
  <c r="AD301" i="51"/>
  <c r="AD300" i="51"/>
  <c r="AD299" i="51"/>
  <c r="AD298" i="51"/>
  <c r="AD297" i="51"/>
  <c r="AD296" i="51"/>
  <c r="AD295" i="51"/>
  <c r="AD294" i="51"/>
  <c r="AD293" i="51"/>
  <c r="AD292" i="51"/>
  <c r="AD291" i="51"/>
  <c r="AD290" i="51"/>
  <c r="AD289" i="51"/>
  <c r="AD288" i="51"/>
  <c r="AD287" i="51"/>
  <c r="AD286" i="51"/>
  <c r="AD285" i="51"/>
  <c r="AD284" i="51"/>
  <c r="AD283" i="51"/>
  <c r="AD282" i="51"/>
  <c r="AD281" i="51"/>
  <c r="AD280" i="51"/>
  <c r="AD279" i="51"/>
  <c r="AD278" i="51"/>
  <c r="AD277" i="51"/>
  <c r="AD276" i="51"/>
  <c r="AD275" i="51"/>
  <c r="AD274" i="51"/>
  <c r="AD273" i="51"/>
  <c r="AD272" i="51"/>
  <c r="AD271" i="51"/>
  <c r="AD270" i="51"/>
  <c r="AD269" i="51"/>
  <c r="AD268" i="51"/>
  <c r="AD267" i="51"/>
  <c r="AD266" i="51"/>
  <c r="AD265" i="51"/>
  <c r="AD264" i="51"/>
  <c r="AD263" i="51"/>
  <c r="AD262" i="51"/>
  <c r="AD261" i="51"/>
  <c r="AD260" i="51"/>
  <c r="AD259" i="51"/>
  <c r="AD258" i="51"/>
  <c r="AD257" i="51"/>
  <c r="AD256" i="51"/>
  <c r="AD255" i="51"/>
  <c r="AD254" i="51"/>
  <c r="AD253" i="51"/>
  <c r="AD252" i="51"/>
  <c r="AD251" i="51"/>
  <c r="AD250" i="51"/>
  <c r="AD249" i="51"/>
  <c r="AD248" i="51"/>
  <c r="AD247" i="51"/>
  <c r="AD246" i="51"/>
  <c r="AD245" i="51"/>
  <c r="AD244" i="51"/>
  <c r="AD243" i="51"/>
  <c r="AD242" i="51"/>
  <c r="AD241" i="51"/>
  <c r="AD240" i="51"/>
  <c r="AD239" i="51"/>
  <c r="AD238" i="51"/>
  <c r="AD237" i="51"/>
  <c r="AD236" i="51"/>
  <c r="AD235" i="51"/>
  <c r="AD234" i="51"/>
  <c r="AD233" i="51"/>
  <c r="AD232" i="51"/>
  <c r="AD231" i="51"/>
  <c r="AD230" i="51"/>
  <c r="AD229" i="51"/>
  <c r="AD228" i="51"/>
  <c r="AD227" i="51"/>
  <c r="AD226" i="51"/>
  <c r="AD225" i="51"/>
  <c r="AD224" i="51"/>
  <c r="AD223" i="51"/>
  <c r="AD222" i="51"/>
  <c r="AD221" i="51"/>
  <c r="AD220" i="51"/>
  <c r="AD219" i="51"/>
  <c r="AD218" i="51"/>
  <c r="AD217" i="51"/>
  <c r="AD216" i="51"/>
  <c r="AD215" i="51"/>
  <c r="AD214" i="51"/>
  <c r="AD213" i="51"/>
  <c r="AD212" i="51"/>
  <c r="AD211" i="51"/>
  <c r="AD210" i="51"/>
  <c r="AD209" i="51"/>
  <c r="AD208" i="51"/>
  <c r="AD207" i="51"/>
  <c r="AD206" i="51"/>
  <c r="AD205" i="51"/>
  <c r="AD204" i="51"/>
  <c r="AD203" i="51"/>
  <c r="AD202" i="51"/>
  <c r="AD201" i="51"/>
  <c r="AD200" i="51"/>
  <c r="AD199" i="51"/>
  <c r="AD198" i="51"/>
  <c r="AD197" i="51"/>
  <c r="AD196" i="51"/>
  <c r="AD195" i="51"/>
  <c r="AD194" i="51"/>
  <c r="AD193" i="51"/>
  <c r="AD192" i="51"/>
  <c r="AD191" i="51"/>
  <c r="AF369" i="51"/>
  <c r="AF365" i="51"/>
  <c r="AF361" i="51"/>
  <c r="AF357" i="51"/>
  <c r="AF353" i="51"/>
  <c r="AF349" i="51"/>
  <c r="AF345" i="51"/>
  <c r="AF341" i="51"/>
  <c r="AF338" i="51"/>
  <c r="AF335" i="51"/>
  <c r="AF333" i="51"/>
  <c r="AF331" i="51"/>
  <c r="AF329" i="51"/>
  <c r="AF327" i="51"/>
  <c r="AF325" i="51"/>
  <c r="AF323" i="51"/>
  <c r="AF321" i="51"/>
  <c r="AF319" i="51"/>
  <c r="AF317" i="51"/>
  <c r="AF315" i="51"/>
  <c r="AF313" i="51"/>
  <c r="AF311" i="51"/>
  <c r="AF309" i="51"/>
  <c r="AF307" i="51"/>
  <c r="AF305" i="51"/>
  <c r="AF303" i="51"/>
  <c r="AF301" i="51"/>
  <c r="AF299" i="51"/>
  <c r="AF297" i="51"/>
  <c r="AF295" i="51"/>
  <c r="AF293" i="51"/>
  <c r="AF291" i="51"/>
  <c r="AF289" i="51"/>
  <c r="AF287" i="51"/>
  <c r="AF285" i="51"/>
  <c r="AF283" i="51"/>
  <c r="AF281" i="51"/>
  <c r="AF279" i="51"/>
  <c r="AF277" i="51"/>
  <c r="AF275" i="51"/>
  <c r="AF273" i="51"/>
  <c r="AF271" i="51"/>
  <c r="AF269" i="51"/>
  <c r="AF267" i="51"/>
  <c r="AF265" i="51"/>
  <c r="AF263" i="51"/>
  <c r="AF261" i="51"/>
  <c r="AF259" i="51"/>
  <c r="AF257" i="51"/>
  <c r="AF255" i="51"/>
  <c r="AF253" i="51"/>
  <c r="AF251" i="51"/>
  <c r="AF249" i="51"/>
  <c r="AF247" i="51"/>
  <c r="AF245" i="51"/>
  <c r="AF243" i="51"/>
  <c r="AF241" i="51"/>
  <c r="AF239" i="51"/>
  <c r="AF237" i="51"/>
  <c r="AF235" i="51"/>
  <c r="AF233" i="51"/>
  <c r="AF231" i="51"/>
  <c r="AF229" i="51"/>
  <c r="AF227" i="51"/>
  <c r="AF225" i="51"/>
  <c r="AF223" i="51"/>
  <c r="AF221" i="51"/>
  <c r="AF219" i="51"/>
  <c r="AF217" i="51"/>
  <c r="AF215" i="51"/>
  <c r="AF213" i="51"/>
  <c r="AF211" i="51"/>
  <c r="AF209" i="51"/>
  <c r="AF207" i="51"/>
  <c r="AF205" i="51"/>
  <c r="AF203" i="51"/>
  <c r="AF201" i="51"/>
  <c r="AF199" i="51"/>
  <c r="AF197" i="51"/>
  <c r="AF195" i="51"/>
  <c r="AF193" i="51"/>
  <c r="AF191" i="51"/>
  <c r="AF189" i="51"/>
  <c r="AF187" i="51"/>
  <c r="AF185" i="51"/>
  <c r="AF183" i="51"/>
  <c r="AF181" i="51"/>
  <c r="AF179" i="51"/>
  <c r="AF177" i="51"/>
  <c r="AF175" i="51"/>
  <c r="AF173" i="51"/>
  <c r="AF171" i="51"/>
  <c r="AF169" i="51"/>
  <c r="AF167" i="51"/>
  <c r="AF165" i="51"/>
  <c r="AF163" i="51"/>
  <c r="AF161" i="51"/>
  <c r="AF159" i="51"/>
  <c r="AF157" i="51"/>
  <c r="AF155" i="51"/>
  <c r="AF153" i="51"/>
  <c r="AF151" i="51"/>
  <c r="AF149" i="51"/>
  <c r="AF147" i="51"/>
  <c r="AF145" i="51"/>
  <c r="AF143" i="51"/>
  <c r="AF141" i="51"/>
  <c r="AF139" i="51"/>
  <c r="AF137" i="51"/>
  <c r="AF135" i="51"/>
  <c r="AF133" i="51"/>
  <c r="AF131" i="51"/>
  <c r="AF129" i="51"/>
  <c r="AF127" i="51"/>
  <c r="AF125" i="51"/>
  <c r="AF123" i="51"/>
  <c r="AF121" i="51"/>
  <c r="AF119" i="51"/>
  <c r="AF117" i="51"/>
  <c r="AF115" i="51"/>
  <c r="AF113" i="51"/>
  <c r="AF111" i="51"/>
  <c r="AF109" i="51"/>
  <c r="AF107" i="51"/>
  <c r="AF105" i="51"/>
  <c r="AF103" i="51"/>
  <c r="AF101" i="51"/>
  <c r="AF99" i="51"/>
  <c r="AF97" i="51"/>
  <c r="AF95" i="51"/>
  <c r="AF93" i="51"/>
  <c r="AF91" i="51"/>
  <c r="AF89" i="51"/>
  <c r="AF87" i="51"/>
  <c r="AF85" i="51"/>
  <c r="AF83" i="51"/>
  <c r="AF81" i="51"/>
  <c r="AF79" i="51"/>
  <c r="AF77" i="51"/>
  <c r="AF75" i="51"/>
  <c r="AF73" i="51"/>
  <c r="AF71" i="51"/>
  <c r="AF69" i="51"/>
  <c r="AF67" i="51"/>
  <c r="AF65" i="51"/>
  <c r="AF63" i="51"/>
  <c r="AF61" i="51"/>
  <c r="AF59" i="51"/>
  <c r="AF57" i="51"/>
  <c r="AF55" i="51"/>
  <c r="AF53" i="51"/>
  <c r="AF51" i="51"/>
  <c r="AF49" i="51"/>
  <c r="AF47" i="51"/>
  <c r="AF45" i="51"/>
  <c r="AF43" i="51"/>
  <c r="AF41" i="51"/>
  <c r="AF39" i="51"/>
  <c r="AF37" i="51"/>
  <c r="AF35" i="51"/>
  <c r="AF33" i="51"/>
  <c r="AF31" i="51"/>
  <c r="AF29" i="51"/>
  <c r="AF27" i="51"/>
  <c r="AF25" i="51"/>
  <c r="AF23" i="51"/>
  <c r="AF21" i="51"/>
  <c r="AF19" i="51"/>
  <c r="AF17" i="51"/>
  <c r="AF15" i="51"/>
  <c r="AF13" i="51"/>
  <c r="AF11" i="51"/>
  <c r="AF9" i="51"/>
  <c r="AF7" i="51"/>
  <c r="AF5" i="51"/>
  <c r="AC368" i="51"/>
  <c r="AC366" i="51"/>
  <c r="AC362" i="51"/>
  <c r="AC360" i="51"/>
  <c r="AC358" i="51"/>
  <c r="AC356" i="51"/>
  <c r="AC354" i="51"/>
  <c r="AC352" i="51"/>
  <c r="AC350" i="51"/>
  <c r="AC348" i="51"/>
  <c r="AC346" i="51"/>
  <c r="AC344" i="51"/>
  <c r="AC342" i="51"/>
  <c r="AC340" i="51"/>
  <c r="AC337" i="51"/>
  <c r="AC335" i="51"/>
  <c r="AC333" i="51"/>
  <c r="AC331" i="51"/>
  <c r="AC329" i="51"/>
  <c r="AC327" i="51"/>
  <c r="AC325" i="51"/>
  <c r="AC323" i="51"/>
  <c r="AC321" i="51"/>
  <c r="AC319" i="51"/>
  <c r="AC317" i="51"/>
  <c r="AC315" i="51"/>
  <c r="AC313" i="51"/>
  <c r="AC311" i="51"/>
  <c r="AC309" i="51"/>
  <c r="AC307" i="51"/>
  <c r="AC305" i="51"/>
  <c r="AC303" i="51"/>
  <c r="AC301" i="51"/>
  <c r="AF367" i="51"/>
  <c r="AF363" i="51"/>
  <c r="AF359" i="51"/>
  <c r="AF355" i="51"/>
  <c r="AF351" i="51"/>
  <c r="AF347" i="51"/>
  <c r="AF343" i="51"/>
  <c r="AF339" i="51"/>
  <c r="AF336" i="51"/>
  <c r="AF334" i="51"/>
  <c r="AF332" i="51"/>
  <c r="AF330" i="51"/>
  <c r="AF328" i="51"/>
  <c r="AF326" i="51"/>
  <c r="AF324" i="51"/>
  <c r="AF322" i="51"/>
  <c r="AF320" i="51"/>
  <c r="AF318" i="51"/>
  <c r="AF316" i="51"/>
  <c r="AF314" i="51"/>
  <c r="AF312" i="51"/>
  <c r="AF310" i="51"/>
  <c r="AF308" i="51"/>
  <c r="AF306" i="51"/>
  <c r="AF304" i="51"/>
  <c r="AF302" i="51"/>
  <c r="AF300" i="51"/>
  <c r="AF298" i="51"/>
  <c r="AF296" i="51"/>
  <c r="AF294" i="51"/>
  <c r="AF292" i="51"/>
  <c r="AF290" i="51"/>
  <c r="AF288" i="51"/>
  <c r="AF286" i="51"/>
  <c r="AF284" i="51"/>
  <c r="AF282" i="51"/>
  <c r="AF280" i="51"/>
  <c r="AF278" i="51"/>
  <c r="AF276" i="51"/>
  <c r="AF274" i="51"/>
  <c r="AF272" i="51"/>
  <c r="AF270" i="51"/>
  <c r="AF268" i="51"/>
  <c r="AF266" i="51"/>
  <c r="AF264" i="51"/>
  <c r="AF262" i="51"/>
  <c r="AF260" i="51"/>
  <c r="AF258" i="51"/>
  <c r="AF256" i="51"/>
  <c r="AF254" i="51"/>
  <c r="AF252" i="51"/>
  <c r="AF250" i="51"/>
  <c r="AF248" i="51"/>
  <c r="AF246" i="51"/>
  <c r="AF244" i="51"/>
  <c r="AF242" i="51"/>
  <c r="AF240" i="51"/>
  <c r="AF238" i="51"/>
  <c r="AF236" i="51"/>
  <c r="AF234" i="51"/>
  <c r="AF232" i="51"/>
  <c r="AF230" i="51"/>
  <c r="AF228" i="51"/>
  <c r="AF226" i="51"/>
  <c r="AF224" i="51"/>
  <c r="AF222" i="51"/>
  <c r="AF220" i="51"/>
  <c r="AF218" i="51"/>
  <c r="AF216" i="51"/>
  <c r="AF214" i="51"/>
  <c r="AF212" i="51"/>
  <c r="AF210" i="51"/>
  <c r="AF208" i="51"/>
  <c r="AF206" i="51"/>
  <c r="AF204" i="51"/>
  <c r="AF202" i="51"/>
  <c r="AF200" i="51"/>
  <c r="AF198" i="51"/>
  <c r="AF196" i="51"/>
  <c r="AF194" i="51"/>
  <c r="AF192" i="51"/>
  <c r="AF190" i="51"/>
  <c r="AF188" i="51"/>
  <c r="AF186" i="51"/>
  <c r="AF184" i="51"/>
  <c r="AF182" i="51"/>
  <c r="AF180" i="51"/>
  <c r="AF178" i="51"/>
  <c r="AF176" i="51"/>
  <c r="AF174" i="51"/>
  <c r="AF172" i="51"/>
  <c r="AF170" i="51"/>
  <c r="AF168" i="51"/>
  <c r="AF166" i="51"/>
  <c r="AF164" i="51"/>
  <c r="AF162" i="51"/>
  <c r="AF160" i="51"/>
  <c r="AF158" i="51"/>
  <c r="AF156" i="51"/>
  <c r="AF154" i="51"/>
  <c r="AF152" i="51"/>
  <c r="AF150" i="51"/>
  <c r="AF148" i="51"/>
  <c r="AF146" i="51"/>
  <c r="AF144" i="51"/>
  <c r="AF142" i="51"/>
  <c r="AF140" i="51"/>
  <c r="AF138" i="51"/>
  <c r="AF136" i="51"/>
  <c r="AF134" i="51"/>
  <c r="AF132" i="51"/>
  <c r="AF130" i="51"/>
  <c r="AF128" i="51"/>
  <c r="AF126" i="51"/>
  <c r="AF124" i="51"/>
  <c r="AF122" i="51"/>
  <c r="AF120" i="51"/>
  <c r="AF118" i="51"/>
  <c r="AF116" i="51"/>
  <c r="AF114" i="51"/>
  <c r="AF112" i="51"/>
  <c r="AF110" i="51"/>
  <c r="AF108" i="51"/>
  <c r="AF106" i="51"/>
  <c r="AF104" i="51"/>
  <c r="AF102" i="51"/>
  <c r="AF100" i="51"/>
  <c r="AF98" i="51"/>
  <c r="AF96" i="51"/>
  <c r="AF94" i="51"/>
  <c r="AF92" i="51"/>
  <c r="AF90" i="51"/>
  <c r="AF88" i="51"/>
  <c r="AF86" i="51"/>
  <c r="AF84" i="51"/>
  <c r="AF82" i="51"/>
  <c r="AF80" i="51"/>
  <c r="AF78" i="51"/>
  <c r="AF76" i="51"/>
  <c r="AF74" i="51"/>
  <c r="AF72" i="51"/>
  <c r="AF70" i="51"/>
  <c r="AF68" i="51"/>
  <c r="AF66" i="51"/>
  <c r="AF64" i="51"/>
  <c r="AF62" i="51"/>
  <c r="AF60" i="51"/>
  <c r="AF58" i="51"/>
  <c r="AF56" i="51"/>
  <c r="AF54" i="51"/>
  <c r="AF52" i="51"/>
  <c r="AF50" i="51"/>
  <c r="AF48" i="51"/>
  <c r="AF46" i="51"/>
  <c r="AF44" i="51"/>
  <c r="AF42" i="51"/>
  <c r="AF40" i="51"/>
  <c r="AF38" i="51"/>
  <c r="AF36" i="51"/>
  <c r="AF34" i="51"/>
  <c r="AF32" i="51"/>
  <c r="AF30" i="51"/>
  <c r="AF28" i="51"/>
  <c r="AF26" i="51"/>
  <c r="AF24" i="51"/>
  <c r="AF22" i="51"/>
  <c r="AF20" i="51"/>
  <c r="AF18" i="51"/>
  <c r="AF16" i="51"/>
  <c r="AF14" i="51"/>
  <c r="AF12" i="51"/>
  <c r="AF10" i="51"/>
  <c r="AF8" i="51"/>
  <c r="AF6" i="51"/>
  <c r="AC369" i="51"/>
  <c r="AC367" i="51"/>
  <c r="AC365" i="51"/>
  <c r="AC363" i="51"/>
  <c r="AC361" i="51"/>
  <c r="AC359" i="51"/>
  <c r="AC357" i="51"/>
  <c r="AC355" i="51"/>
  <c r="AC353" i="51"/>
  <c r="AC351" i="51"/>
  <c r="AC349" i="51"/>
  <c r="AC347" i="51"/>
  <c r="AC345" i="51"/>
  <c r="AC343" i="51"/>
  <c r="AC341" i="51"/>
  <c r="AC339" i="51"/>
  <c r="AC338" i="51"/>
  <c r="AC336" i="51"/>
  <c r="AC334" i="51"/>
  <c r="AC332" i="51"/>
  <c r="AC330" i="51"/>
  <c r="AC328" i="51"/>
  <c r="AC326" i="51"/>
  <c r="AC324" i="51"/>
  <c r="AC322" i="51"/>
  <c r="AC320" i="51"/>
  <c r="AC318" i="51"/>
  <c r="AC316" i="51"/>
  <c r="AC314" i="51"/>
  <c r="AC312" i="51"/>
  <c r="AC310" i="51"/>
  <c r="AC308" i="51"/>
  <c r="AC306" i="51"/>
  <c r="AC304" i="51"/>
  <c r="AC302" i="51"/>
  <c r="AC300" i="51"/>
  <c r="AC298" i="51"/>
  <c r="AC296" i="51"/>
  <c r="AC294" i="51"/>
  <c r="AC292" i="51"/>
  <c r="AC290" i="51"/>
  <c r="AC288" i="51"/>
  <c r="AC286" i="51"/>
  <c r="AC284" i="51"/>
  <c r="AC282" i="51"/>
  <c r="AC280" i="51"/>
  <c r="AC278" i="51"/>
  <c r="AC276" i="51"/>
  <c r="AC274" i="51"/>
  <c r="AC272" i="51"/>
  <c r="AC270" i="51"/>
  <c r="AC268" i="51"/>
  <c r="AC266" i="51"/>
  <c r="AC264" i="51"/>
  <c r="AC262" i="51"/>
  <c r="AC260" i="51"/>
  <c r="AC258" i="51"/>
  <c r="AC256" i="51"/>
  <c r="AC254" i="51"/>
  <c r="AC252" i="51"/>
  <c r="AC250" i="51"/>
  <c r="AC248" i="51"/>
  <c r="AC246" i="51"/>
  <c r="AC244" i="51"/>
  <c r="AC242" i="51"/>
  <c r="AC240" i="51"/>
  <c r="AC238" i="51"/>
  <c r="AC236" i="51"/>
  <c r="AC234" i="51"/>
  <c r="AC232" i="51"/>
  <c r="AC230" i="51"/>
  <c r="AC228" i="51"/>
  <c r="AC226" i="51"/>
  <c r="AC224" i="51"/>
  <c r="AC222" i="51"/>
  <c r="AC220" i="51"/>
  <c r="AC218" i="51"/>
  <c r="AC216" i="51"/>
  <c r="AC214" i="51"/>
  <c r="AC212" i="51"/>
  <c r="AC210" i="51"/>
  <c r="AC208" i="51"/>
  <c r="AC206" i="51"/>
  <c r="AC204" i="51"/>
  <c r="AC202" i="51"/>
  <c r="AC200" i="51"/>
  <c r="AC198" i="51"/>
  <c r="AC196" i="51"/>
  <c r="AC194" i="51"/>
  <c r="AC192" i="51"/>
  <c r="AD190" i="51"/>
  <c r="AD189" i="51"/>
  <c r="AD188" i="51"/>
  <c r="AD187" i="51"/>
  <c r="AD186" i="51"/>
  <c r="AD185" i="51"/>
  <c r="AD184" i="51"/>
  <c r="AD183" i="51"/>
  <c r="AD182" i="51"/>
  <c r="AD181" i="51"/>
  <c r="AD180" i="51"/>
  <c r="AD179" i="51"/>
  <c r="AD178" i="51"/>
  <c r="AD177" i="51"/>
  <c r="AD176" i="51"/>
  <c r="AD175" i="51"/>
  <c r="AD174" i="51"/>
  <c r="AD173" i="51"/>
  <c r="AD172" i="51"/>
  <c r="AD171" i="51"/>
  <c r="AD170" i="51"/>
  <c r="AD169" i="51"/>
  <c r="AD168" i="51"/>
  <c r="AD167" i="51"/>
  <c r="AD166" i="51"/>
  <c r="AD165" i="51"/>
  <c r="AD164" i="51"/>
  <c r="AD163" i="51"/>
  <c r="AD162" i="51"/>
  <c r="AD161" i="51"/>
  <c r="AD160" i="51"/>
  <c r="AD159" i="51"/>
  <c r="AD158" i="51"/>
  <c r="AD157" i="51"/>
  <c r="AD156" i="51"/>
  <c r="AD155" i="51"/>
  <c r="AD154" i="51"/>
  <c r="AD153" i="51"/>
  <c r="AD152" i="51"/>
  <c r="AD151" i="51"/>
  <c r="AD150" i="51"/>
  <c r="AD149" i="51"/>
  <c r="AD148" i="51"/>
  <c r="AD147" i="51"/>
  <c r="AD146" i="51"/>
  <c r="AD145" i="51"/>
  <c r="AD144" i="51"/>
  <c r="AD143" i="51"/>
  <c r="AD142" i="51"/>
  <c r="AD141" i="51"/>
  <c r="AD140" i="51"/>
  <c r="AD139" i="51"/>
  <c r="AD138" i="51"/>
  <c r="AD137" i="51"/>
  <c r="AD136" i="51"/>
  <c r="AD135" i="51"/>
  <c r="AD134" i="51"/>
  <c r="AD133" i="51"/>
  <c r="AD132" i="51"/>
  <c r="AD131" i="51"/>
  <c r="AD130" i="51"/>
  <c r="AD129" i="51"/>
  <c r="AD128" i="51"/>
  <c r="AD127" i="51"/>
  <c r="AD126" i="51"/>
  <c r="AD125" i="51"/>
  <c r="AD124" i="51"/>
  <c r="AD123" i="51"/>
  <c r="AD122" i="51"/>
  <c r="AD121" i="51"/>
  <c r="AD120" i="51"/>
  <c r="AD119" i="51"/>
  <c r="AD118" i="51"/>
  <c r="AD117" i="51"/>
  <c r="AD116" i="51"/>
  <c r="AD115" i="51"/>
  <c r="AD114" i="51"/>
  <c r="AD113" i="51"/>
  <c r="AD112" i="51"/>
  <c r="AD111" i="51"/>
  <c r="AD110" i="51"/>
  <c r="AD109" i="51"/>
  <c r="AD108" i="51"/>
  <c r="AD107" i="51"/>
  <c r="AD106" i="51"/>
  <c r="AD105" i="51"/>
  <c r="AD104" i="51"/>
  <c r="AD103" i="51"/>
  <c r="AD102" i="51"/>
  <c r="AD101" i="51"/>
  <c r="AD100" i="51"/>
  <c r="AD99" i="51"/>
  <c r="AD98" i="51"/>
  <c r="AD97" i="51"/>
  <c r="AD96" i="51"/>
  <c r="AD95" i="51"/>
  <c r="AD94" i="51"/>
  <c r="AD93" i="51"/>
  <c r="AD92" i="51"/>
  <c r="AD91" i="51"/>
  <c r="AD90" i="51"/>
  <c r="AD89" i="51"/>
  <c r="AD88" i="51"/>
  <c r="AD87" i="51"/>
  <c r="AD86" i="51"/>
  <c r="AD85" i="51"/>
  <c r="AD84" i="51"/>
  <c r="AD83" i="51"/>
  <c r="AD82" i="51"/>
  <c r="AD81" i="51"/>
  <c r="AD80" i="51"/>
  <c r="AD79" i="51"/>
  <c r="AD78" i="51"/>
  <c r="AD77" i="51"/>
  <c r="AD76" i="51"/>
  <c r="AD75" i="51"/>
  <c r="AD74" i="51"/>
  <c r="AD73" i="51"/>
  <c r="AD72" i="51"/>
  <c r="AD71" i="51"/>
  <c r="AD70" i="51"/>
  <c r="AD69" i="51"/>
  <c r="AD68" i="51"/>
  <c r="AD67" i="51"/>
  <c r="AD66" i="51"/>
  <c r="AD65" i="51"/>
  <c r="AD64" i="51"/>
  <c r="AD63" i="51"/>
  <c r="AD62" i="51"/>
  <c r="AD61" i="51"/>
  <c r="AD60" i="51"/>
  <c r="AD59" i="51"/>
  <c r="AD58" i="51"/>
  <c r="AD57" i="51"/>
  <c r="AD56" i="51"/>
  <c r="AD55" i="51"/>
  <c r="AD54" i="51"/>
  <c r="AD53" i="51"/>
  <c r="AD52" i="51"/>
  <c r="AD51" i="51"/>
  <c r="AD50" i="51"/>
  <c r="AD49" i="51"/>
  <c r="AD48" i="51"/>
  <c r="AD47" i="51"/>
  <c r="AD46" i="51"/>
  <c r="AD45" i="51"/>
  <c r="AD44" i="51"/>
  <c r="AD43" i="51"/>
  <c r="AD42" i="51"/>
  <c r="AD41" i="51"/>
  <c r="AD40" i="51"/>
  <c r="AD39" i="51"/>
  <c r="AD38" i="51"/>
  <c r="AD37" i="51"/>
  <c r="AD36" i="51"/>
  <c r="AD35" i="51"/>
  <c r="AD34" i="51"/>
  <c r="AD33" i="51"/>
  <c r="AD32" i="51"/>
  <c r="AD31" i="51"/>
  <c r="AD30" i="51"/>
  <c r="AD29" i="51"/>
  <c r="AD28" i="51"/>
  <c r="AD27" i="51"/>
  <c r="AD26" i="51"/>
  <c r="AD25" i="51"/>
  <c r="AD24" i="51"/>
  <c r="AD23" i="51"/>
  <c r="AD22" i="51"/>
  <c r="AD21" i="51"/>
  <c r="AD20" i="51"/>
  <c r="AD19" i="51"/>
  <c r="AD18" i="51"/>
  <c r="AD17" i="51"/>
  <c r="AD16" i="51"/>
  <c r="AD15" i="51"/>
  <c r="AD14" i="51"/>
  <c r="AD13" i="51"/>
  <c r="AD12" i="51"/>
  <c r="AD11" i="51"/>
  <c r="AD10" i="51"/>
  <c r="AD9" i="51"/>
  <c r="AD8" i="51"/>
  <c r="AD7" i="51"/>
  <c r="AD6" i="51"/>
  <c r="AD5" i="51"/>
  <c r="AA369" i="51"/>
  <c r="AA368" i="51"/>
  <c r="AA367" i="51"/>
  <c r="AA366" i="51"/>
  <c r="AA365" i="51"/>
  <c r="AA364" i="51"/>
  <c r="AA363" i="51"/>
  <c r="AA362" i="51"/>
  <c r="AA361" i="51"/>
  <c r="AA360" i="51"/>
  <c r="AA359" i="51"/>
  <c r="AA358" i="51"/>
  <c r="AA357" i="51"/>
  <c r="AA356" i="51"/>
  <c r="AA355" i="51"/>
  <c r="AA354" i="51"/>
  <c r="AA353" i="51"/>
  <c r="AA352" i="51"/>
  <c r="AA351" i="51"/>
  <c r="AA350" i="51"/>
  <c r="AA349" i="51"/>
  <c r="AA348" i="51"/>
  <c r="AA347" i="51"/>
  <c r="AA346" i="51"/>
  <c r="AA345" i="51"/>
  <c r="AA344" i="51"/>
  <c r="AA343" i="51"/>
  <c r="AA342" i="51"/>
  <c r="AA341" i="51"/>
  <c r="AA340" i="51"/>
  <c r="AA339" i="51"/>
  <c r="AA338" i="51"/>
  <c r="AA337" i="51"/>
  <c r="AA336" i="51"/>
  <c r="AA335" i="51"/>
  <c r="AA334" i="51"/>
  <c r="AA333" i="51"/>
  <c r="AA332" i="51"/>
  <c r="AA331" i="51"/>
  <c r="AA330" i="51"/>
  <c r="AA329" i="51"/>
  <c r="AA328" i="51"/>
  <c r="AA327" i="51"/>
  <c r="AA326" i="51"/>
  <c r="AA325" i="51"/>
  <c r="AA324" i="51"/>
  <c r="AA323" i="51"/>
  <c r="AA322" i="51"/>
  <c r="AA321" i="51"/>
  <c r="AA320" i="51"/>
  <c r="AA319" i="51"/>
  <c r="AA318" i="51"/>
  <c r="AA317" i="51"/>
  <c r="AA316" i="51"/>
  <c r="AA315" i="51"/>
  <c r="AA314" i="51"/>
  <c r="AA313" i="51"/>
  <c r="AA312" i="51"/>
  <c r="AA311" i="51"/>
  <c r="AA310" i="51"/>
  <c r="AA309" i="51"/>
  <c r="AA308" i="51"/>
  <c r="AA307" i="51"/>
  <c r="AA306" i="51"/>
  <c r="AA305" i="51"/>
  <c r="AA304" i="51"/>
  <c r="AA303" i="51"/>
  <c r="AA302" i="51"/>
  <c r="AA301" i="51"/>
  <c r="AA300" i="51"/>
  <c r="AA299" i="51"/>
  <c r="AA298" i="51"/>
  <c r="AA297" i="51"/>
  <c r="AA296" i="51"/>
  <c r="AA295" i="51"/>
  <c r="AA294" i="51"/>
  <c r="AA293" i="51"/>
  <c r="AA292" i="51"/>
  <c r="AA291" i="51"/>
  <c r="AA290" i="51"/>
  <c r="AA289" i="51"/>
  <c r="AA288" i="51"/>
  <c r="AA287" i="51"/>
  <c r="AA286" i="51"/>
  <c r="AA285" i="51"/>
  <c r="AA284" i="51"/>
  <c r="AA283" i="51"/>
  <c r="AA282" i="51"/>
  <c r="AA281" i="51"/>
  <c r="AA280" i="51"/>
  <c r="AA279" i="51"/>
  <c r="AA278" i="51"/>
  <c r="AA277" i="51"/>
  <c r="AA276" i="51"/>
  <c r="AA275" i="51"/>
  <c r="AA274" i="51"/>
  <c r="AA273" i="51"/>
  <c r="AA272" i="51"/>
  <c r="AA271" i="51"/>
  <c r="AA270" i="51"/>
  <c r="AA269" i="51"/>
  <c r="AA268" i="51"/>
  <c r="AA267" i="51"/>
  <c r="AA266" i="51"/>
  <c r="AA265" i="51"/>
  <c r="AA264" i="51"/>
  <c r="AA263" i="51"/>
  <c r="AA262" i="51"/>
  <c r="AA261" i="51"/>
  <c r="AA260" i="51"/>
  <c r="AA259" i="51"/>
  <c r="AA258" i="51"/>
  <c r="AA257" i="51"/>
  <c r="AA256" i="51"/>
  <c r="AA255" i="51"/>
  <c r="AA254" i="51"/>
  <c r="AA253" i="51"/>
  <c r="AA252" i="51"/>
  <c r="AA251" i="51"/>
  <c r="AA250" i="51"/>
  <c r="AA249" i="51"/>
  <c r="AA248" i="51"/>
  <c r="AA247" i="51"/>
  <c r="AA246" i="51"/>
  <c r="AA245" i="51"/>
  <c r="AA244" i="51"/>
  <c r="AA243" i="51"/>
  <c r="AA242" i="51"/>
  <c r="AA241" i="51"/>
  <c r="AA240" i="51"/>
  <c r="AA239" i="51"/>
  <c r="AA238" i="51"/>
  <c r="AA237" i="51"/>
  <c r="AA236" i="51"/>
  <c r="AA235" i="51"/>
  <c r="AA234" i="51"/>
  <c r="AA233" i="51"/>
  <c r="AA232" i="51"/>
  <c r="AA231" i="51"/>
  <c r="AA230" i="51"/>
  <c r="AA229" i="51"/>
  <c r="AA228" i="51"/>
  <c r="AA227" i="51"/>
  <c r="AA226" i="51"/>
  <c r="AA225" i="51"/>
  <c r="AA224" i="51"/>
  <c r="AA223" i="51"/>
  <c r="AA222" i="51"/>
  <c r="AA221" i="51"/>
  <c r="AA220" i="51"/>
  <c r="AA219" i="51"/>
  <c r="AA218" i="51"/>
  <c r="AA217" i="51"/>
  <c r="AA216" i="51"/>
  <c r="AA215" i="51"/>
  <c r="AA214" i="51"/>
  <c r="AA213" i="51"/>
  <c r="AA212" i="51"/>
  <c r="AA211" i="51"/>
  <c r="AA210" i="51"/>
  <c r="AA209" i="51"/>
  <c r="AA208" i="51"/>
  <c r="AA207" i="51"/>
  <c r="AA206" i="51"/>
  <c r="AA205" i="51"/>
  <c r="AA204" i="51"/>
  <c r="AA203" i="51"/>
  <c r="AA202" i="51"/>
  <c r="AC299" i="51"/>
  <c r="AC295" i="51"/>
  <c r="AC291" i="51"/>
  <c r="AC287" i="51"/>
  <c r="AC283" i="51"/>
  <c r="AC279" i="51"/>
  <c r="AC275" i="51"/>
  <c r="AC271" i="51"/>
  <c r="AC267" i="51"/>
  <c r="AC263" i="51"/>
  <c r="AC259" i="51"/>
  <c r="AC255" i="51"/>
  <c r="AC251" i="51"/>
  <c r="AC247" i="51"/>
  <c r="AC243" i="51"/>
  <c r="AC239" i="51"/>
  <c r="AC235" i="51"/>
  <c r="AC231" i="51"/>
  <c r="AC227" i="51"/>
  <c r="AC223" i="51"/>
  <c r="AC219" i="51"/>
  <c r="AC215" i="51"/>
  <c r="AC211" i="51"/>
  <c r="AC207" i="51"/>
  <c r="AC203" i="51"/>
  <c r="AC199" i="51"/>
  <c r="AC195" i="51"/>
  <c r="AC191" i="51"/>
  <c r="AC189" i="51"/>
  <c r="AC187" i="51"/>
  <c r="AC185" i="51"/>
  <c r="AC183" i="51"/>
  <c r="AC181" i="51"/>
  <c r="AC179" i="51"/>
  <c r="AC177" i="51"/>
  <c r="AC175" i="51"/>
  <c r="AC173" i="51"/>
  <c r="AC171" i="51"/>
  <c r="AC169" i="51"/>
  <c r="AC167" i="51"/>
  <c r="AC165" i="51"/>
  <c r="AC163" i="51"/>
  <c r="AC161" i="51"/>
  <c r="AC159" i="51"/>
  <c r="AC157" i="51"/>
  <c r="AC155" i="51"/>
  <c r="AC153" i="51"/>
  <c r="AC151" i="51"/>
  <c r="AC149" i="51"/>
  <c r="AC147" i="51"/>
  <c r="AC145" i="51"/>
  <c r="AC143" i="51"/>
  <c r="AC141" i="51"/>
  <c r="AC139" i="51"/>
  <c r="AC137" i="51"/>
  <c r="AC135" i="51"/>
  <c r="AC133" i="51"/>
  <c r="AC131" i="51"/>
  <c r="AC129" i="51"/>
  <c r="AC127" i="51"/>
  <c r="AC125" i="51"/>
  <c r="AC123" i="51"/>
  <c r="AC121" i="51"/>
  <c r="AC119" i="51"/>
  <c r="AC117" i="51"/>
  <c r="AC115" i="51"/>
  <c r="AC113" i="51"/>
  <c r="AC111" i="51"/>
  <c r="AC109" i="51"/>
  <c r="AC107" i="51"/>
  <c r="AC105" i="51"/>
  <c r="AC103" i="51"/>
  <c r="AC101" i="51"/>
  <c r="AC99" i="51"/>
  <c r="AC97" i="51"/>
  <c r="AC95" i="51"/>
  <c r="AC93" i="51"/>
  <c r="AC91" i="51"/>
  <c r="AC89" i="51"/>
  <c r="AC87" i="51"/>
  <c r="AC85" i="51"/>
  <c r="AC83" i="51"/>
  <c r="AC81" i="51"/>
  <c r="AC79" i="51"/>
  <c r="AC77" i="51"/>
  <c r="AC75" i="51"/>
  <c r="AC73" i="51"/>
  <c r="AC71" i="51"/>
  <c r="AC69" i="51"/>
  <c r="AC67" i="51"/>
  <c r="AC65" i="51"/>
  <c r="AC63" i="51"/>
  <c r="AC61" i="51"/>
  <c r="AC59" i="51"/>
  <c r="AC57" i="51"/>
  <c r="AC55" i="51"/>
  <c r="AC53" i="51"/>
  <c r="AC51" i="51"/>
  <c r="AC49" i="51"/>
  <c r="AC47" i="51"/>
  <c r="AC45" i="51"/>
  <c r="AC43" i="51"/>
  <c r="AC41" i="51"/>
  <c r="AC39" i="51"/>
  <c r="AC37" i="51"/>
  <c r="AC35" i="51"/>
  <c r="AC33" i="51"/>
  <c r="AC31" i="51"/>
  <c r="AC29" i="51"/>
  <c r="AC27" i="51"/>
  <c r="AC25" i="51"/>
  <c r="AC23" i="51"/>
  <c r="AC21" i="51"/>
  <c r="AC19" i="51"/>
  <c r="AC17" i="51"/>
  <c r="AC15" i="51"/>
  <c r="AC13" i="51"/>
  <c r="AC11" i="51"/>
  <c r="AC9" i="51"/>
  <c r="AC7" i="51"/>
  <c r="AC5" i="51"/>
  <c r="Z368" i="51"/>
  <c r="Z366" i="51"/>
  <c r="Z364" i="51"/>
  <c r="Z362" i="51"/>
  <c r="Z360" i="51"/>
  <c r="Z358" i="51"/>
  <c r="Z356" i="51"/>
  <c r="Z354" i="51"/>
  <c r="Z352" i="51"/>
  <c r="Z350" i="51"/>
  <c r="Z348" i="51"/>
  <c r="Z346" i="51"/>
  <c r="Z344" i="51"/>
  <c r="Z342" i="51"/>
  <c r="Z340" i="51"/>
  <c r="Z337" i="51"/>
  <c r="Z335" i="51"/>
  <c r="Z333" i="51"/>
  <c r="Z331" i="51"/>
  <c r="Z329" i="51"/>
  <c r="Z327" i="51"/>
  <c r="Z325" i="51"/>
  <c r="Z323" i="51"/>
  <c r="Z321" i="51"/>
  <c r="Z319" i="51"/>
  <c r="Z317" i="51"/>
  <c r="Z315" i="51"/>
  <c r="Z313" i="51"/>
  <c r="Z311" i="51"/>
  <c r="Z309" i="51"/>
  <c r="Z307" i="51"/>
  <c r="Z305" i="51"/>
  <c r="Z303" i="51"/>
  <c r="Z301" i="51"/>
  <c r="Z299" i="51"/>
  <c r="Z297" i="51"/>
  <c r="Z295" i="51"/>
  <c r="Z293" i="51"/>
  <c r="Z291" i="51"/>
  <c r="Z289" i="51"/>
  <c r="Z287" i="51"/>
  <c r="Z285" i="51"/>
  <c r="Z283" i="51"/>
  <c r="Z281" i="51"/>
  <c r="Z279" i="51"/>
  <c r="Z277" i="51"/>
  <c r="Z275" i="51"/>
  <c r="Z273" i="51"/>
  <c r="Z271" i="51"/>
  <c r="Z269" i="51"/>
  <c r="Z267" i="51"/>
  <c r="Z265" i="51"/>
  <c r="Z263" i="51"/>
  <c r="Z261" i="51"/>
  <c r="Z259" i="51"/>
  <c r="Z257" i="51"/>
  <c r="Z255" i="51"/>
  <c r="Z253" i="51"/>
  <c r="Z251" i="51"/>
  <c r="Z249" i="51"/>
  <c r="Z247" i="51"/>
  <c r="Z245" i="51"/>
  <c r="Z243" i="51"/>
  <c r="Z241" i="51"/>
  <c r="Z239" i="51"/>
  <c r="Z237" i="51"/>
  <c r="Z235" i="51"/>
  <c r="Z233" i="51"/>
  <c r="Z231" i="51"/>
  <c r="Z229" i="51"/>
  <c r="Z227" i="51"/>
  <c r="Z225" i="51"/>
  <c r="Z223" i="51"/>
  <c r="Z221" i="51"/>
  <c r="Z219" i="51"/>
  <c r="Z217" i="51"/>
  <c r="Z215" i="51"/>
  <c r="Z213" i="51"/>
  <c r="Z211" i="51"/>
  <c r="Z209" i="51"/>
  <c r="Z207" i="51"/>
  <c r="Z205" i="51"/>
  <c r="Z203" i="51"/>
  <c r="AA201" i="51"/>
  <c r="AA200" i="51"/>
  <c r="AA199" i="51"/>
  <c r="AA198" i="51"/>
  <c r="AA197" i="51"/>
  <c r="AA196" i="51"/>
  <c r="AA195" i="51"/>
  <c r="AA194" i="51"/>
  <c r="AA193" i="51"/>
  <c r="AA192" i="51"/>
  <c r="AA191" i="51"/>
  <c r="AA190" i="51"/>
  <c r="AA189" i="51"/>
  <c r="AA188" i="51"/>
  <c r="AA187" i="51"/>
  <c r="AA186" i="51"/>
  <c r="AA185" i="51"/>
  <c r="AA184" i="51"/>
  <c r="AA183" i="51"/>
  <c r="AA182" i="51"/>
  <c r="AA181" i="51"/>
  <c r="AA180" i="51"/>
  <c r="AA179" i="51"/>
  <c r="AA178" i="51"/>
  <c r="AA177" i="51"/>
  <c r="AA176" i="51"/>
  <c r="AA175" i="51"/>
  <c r="AA174" i="51"/>
  <c r="AA173" i="51"/>
  <c r="AA172" i="51"/>
  <c r="AA171" i="51"/>
  <c r="AA170" i="51"/>
  <c r="AA169" i="51"/>
  <c r="AA168" i="51"/>
  <c r="AA167" i="51"/>
  <c r="AA166" i="51"/>
  <c r="AA165" i="51"/>
  <c r="AA164" i="51"/>
  <c r="AA163" i="51"/>
  <c r="AA162" i="51"/>
  <c r="AA161" i="51"/>
  <c r="AA160" i="51"/>
  <c r="AA159" i="51"/>
  <c r="AA158" i="51"/>
  <c r="AA157" i="51"/>
  <c r="AA156" i="51"/>
  <c r="AA155" i="51"/>
  <c r="AA154" i="51"/>
  <c r="AA153" i="51"/>
  <c r="AA152" i="51"/>
  <c r="AA151" i="51"/>
  <c r="AA150" i="51"/>
  <c r="AA149" i="51"/>
  <c r="AA148" i="51"/>
  <c r="AA147" i="51"/>
  <c r="AA146" i="51"/>
  <c r="AA145" i="51"/>
  <c r="AA144" i="51"/>
  <c r="AA143" i="51"/>
  <c r="AA142" i="51"/>
  <c r="AA141" i="51"/>
  <c r="AA140" i="51"/>
  <c r="AA139" i="51"/>
  <c r="AA138" i="51"/>
  <c r="AA137" i="51"/>
  <c r="AA136" i="51"/>
  <c r="AA135" i="51"/>
  <c r="AA134" i="51"/>
  <c r="AA133" i="51"/>
  <c r="AA132" i="51"/>
  <c r="AA131" i="51"/>
  <c r="AA130" i="51"/>
  <c r="AA129" i="51"/>
  <c r="AA128" i="51"/>
  <c r="AA127" i="51"/>
  <c r="AA126" i="51"/>
  <c r="AA125" i="51"/>
  <c r="AA124" i="51"/>
  <c r="AA123" i="51"/>
  <c r="AA122" i="51"/>
  <c r="AA121" i="51"/>
  <c r="AA120" i="51"/>
  <c r="AA119" i="51"/>
  <c r="AA118" i="51"/>
  <c r="AA117" i="51"/>
  <c r="AA116" i="51"/>
  <c r="AA115" i="51"/>
  <c r="AA114" i="51"/>
  <c r="AA113" i="51"/>
  <c r="AA112" i="51"/>
  <c r="AA111" i="51"/>
  <c r="AA110" i="51"/>
  <c r="AA109" i="51"/>
  <c r="AA108" i="51"/>
  <c r="AA107" i="51"/>
  <c r="AA106" i="51"/>
  <c r="AA105" i="51"/>
  <c r="AA104" i="51"/>
  <c r="AA103" i="51"/>
  <c r="AA102" i="51"/>
  <c r="AA101" i="51"/>
  <c r="AA100" i="51"/>
  <c r="AA99" i="51"/>
  <c r="AA98" i="51"/>
  <c r="AA97" i="51"/>
  <c r="AA96" i="51"/>
  <c r="AA95" i="51"/>
  <c r="AA94" i="51"/>
  <c r="AA93" i="51"/>
  <c r="AA92" i="51"/>
  <c r="AA91" i="51"/>
  <c r="AA90" i="51"/>
  <c r="AA89" i="51"/>
  <c r="AA88" i="51"/>
  <c r="AA87" i="51"/>
  <c r="AA86" i="51"/>
  <c r="AA85" i="51"/>
  <c r="AA84" i="51"/>
  <c r="AA83" i="51"/>
  <c r="AA82" i="51"/>
  <c r="AA81" i="51"/>
  <c r="AA80" i="51"/>
  <c r="AA79" i="51"/>
  <c r="AA78" i="51"/>
  <c r="AA77" i="51"/>
  <c r="AA76" i="51"/>
  <c r="AA75" i="51"/>
  <c r="AA74" i="51"/>
  <c r="AA73" i="51"/>
  <c r="AA72" i="51"/>
  <c r="AA71" i="51"/>
  <c r="AA70" i="51"/>
  <c r="AA69" i="51"/>
  <c r="AA68" i="51"/>
  <c r="AA67" i="51"/>
  <c r="AA66" i="51"/>
  <c r="AA65" i="51"/>
  <c r="AA64" i="51"/>
  <c r="AA63" i="51"/>
  <c r="AA62" i="51"/>
  <c r="AA61" i="51"/>
  <c r="AA60" i="51"/>
  <c r="AA59" i="51"/>
  <c r="AA58" i="51"/>
  <c r="AA57" i="51"/>
  <c r="AA56" i="51"/>
  <c r="AA55" i="51"/>
  <c r="AA54" i="51"/>
  <c r="AA53" i="51"/>
  <c r="AA52" i="51"/>
  <c r="AA51" i="51"/>
  <c r="AA50" i="51"/>
  <c r="AA49" i="51"/>
  <c r="AA48" i="51"/>
  <c r="AA47" i="51"/>
  <c r="AA46" i="51"/>
  <c r="AA45" i="51"/>
  <c r="AA44" i="51"/>
  <c r="AA43" i="51"/>
  <c r="AA42" i="51"/>
  <c r="AA41" i="51"/>
  <c r="AA40" i="51"/>
  <c r="AA39" i="51"/>
  <c r="AA38" i="51"/>
  <c r="AA37" i="51"/>
  <c r="AA36" i="51"/>
  <c r="AA35" i="51"/>
  <c r="AA34" i="51"/>
  <c r="AA33" i="51"/>
  <c r="AA32" i="51"/>
  <c r="AA31" i="51"/>
  <c r="AA30" i="51"/>
  <c r="AA29" i="51"/>
  <c r="AA28" i="51"/>
  <c r="AA27" i="51"/>
  <c r="AA26" i="51"/>
  <c r="AA25" i="51"/>
  <c r="AA24" i="51"/>
  <c r="AA23" i="51"/>
  <c r="AA22" i="51"/>
  <c r="AA21" i="51"/>
  <c r="AA20" i="51"/>
  <c r="AA19" i="51"/>
  <c r="AA17" i="51"/>
  <c r="AA16" i="51"/>
  <c r="AA15" i="51"/>
  <c r="AA14" i="51"/>
  <c r="AA13" i="51"/>
  <c r="AA12" i="51"/>
  <c r="AA11" i="51"/>
  <c r="AA10" i="51"/>
  <c r="AA9" i="51"/>
  <c r="AA5" i="51"/>
  <c r="X365" i="51"/>
  <c r="X361" i="51"/>
  <c r="X357" i="51"/>
  <c r="X354" i="51"/>
  <c r="X350" i="51"/>
  <c r="X346" i="51"/>
  <c r="X342" i="51"/>
  <c r="X337" i="51"/>
  <c r="X336" i="51"/>
  <c r="X335" i="51"/>
  <c r="X334" i="51"/>
  <c r="X332" i="51"/>
  <c r="X329" i="51"/>
  <c r="X326" i="51"/>
  <c r="X323" i="51"/>
  <c r="X321" i="51"/>
  <c r="X318" i="51"/>
  <c r="X315" i="51"/>
  <c r="X312" i="51"/>
  <c r="X310" i="51"/>
  <c r="X307" i="51"/>
  <c r="X304" i="51"/>
  <c r="X301" i="51"/>
  <c r="X298" i="51"/>
  <c r="X295" i="51"/>
  <c r="X293" i="51"/>
  <c r="X290" i="51"/>
  <c r="X287" i="51"/>
  <c r="X285" i="51"/>
  <c r="X284" i="51"/>
  <c r="X283" i="51"/>
  <c r="X282" i="51"/>
  <c r="X281" i="51"/>
  <c r="X280" i="51"/>
  <c r="X279" i="51"/>
  <c r="X278" i="51"/>
  <c r="X277" i="51"/>
  <c r="X276" i="51"/>
  <c r="X275" i="51"/>
  <c r="X274" i="51"/>
  <c r="X273" i="51"/>
  <c r="X272" i="51"/>
  <c r="X271" i="51"/>
  <c r="X270" i="51"/>
  <c r="X269" i="51"/>
  <c r="X268" i="51"/>
  <c r="X267" i="51"/>
  <c r="X266" i="51"/>
  <c r="X265" i="51"/>
  <c r="X264" i="51"/>
  <c r="X263" i="51"/>
  <c r="X262" i="51"/>
  <c r="X261" i="51"/>
  <c r="X260" i="51"/>
  <c r="X259" i="51"/>
  <c r="X258" i="51"/>
  <c r="X257" i="51"/>
  <c r="X256" i="51"/>
  <c r="X255" i="51"/>
  <c r="X254" i="51"/>
  <c r="X253" i="51"/>
  <c r="X252" i="51"/>
  <c r="X251" i="51"/>
  <c r="X250" i="51"/>
  <c r="X249" i="51"/>
  <c r="X248" i="51"/>
  <c r="X247" i="51"/>
  <c r="X246" i="51"/>
  <c r="X245" i="51"/>
  <c r="X244" i="51"/>
  <c r="X243" i="51"/>
  <c r="X242" i="51"/>
  <c r="X241" i="51"/>
  <c r="X240" i="51"/>
  <c r="X239" i="51"/>
  <c r="X238" i="51"/>
  <c r="X237" i="51"/>
  <c r="X236" i="51"/>
  <c r="X235" i="51"/>
  <c r="X234" i="51"/>
  <c r="X233" i="51"/>
  <c r="X232" i="51"/>
  <c r="X231" i="51"/>
  <c r="X230" i="51"/>
  <c r="X229" i="51"/>
  <c r="X228" i="51"/>
  <c r="X227" i="51"/>
  <c r="X226" i="51"/>
  <c r="X225" i="51"/>
  <c r="X224" i="51"/>
  <c r="X223" i="51"/>
  <c r="X222" i="51"/>
  <c r="X221" i="51"/>
  <c r="X220" i="51"/>
  <c r="X219" i="51"/>
  <c r="X218" i="51"/>
  <c r="X217" i="51"/>
  <c r="X216" i="51"/>
  <c r="X215" i="51"/>
  <c r="X214" i="51"/>
  <c r="X213" i="51"/>
  <c r="X212" i="51"/>
  <c r="X211" i="51"/>
  <c r="X210" i="51"/>
  <c r="X209" i="51"/>
  <c r="X208" i="51"/>
  <c r="X207" i="51"/>
  <c r="X206" i="51"/>
  <c r="X205" i="51"/>
  <c r="X203" i="51"/>
  <c r="X202" i="51"/>
  <c r="X201" i="51"/>
  <c r="X200" i="51"/>
  <c r="X199" i="51"/>
  <c r="X198" i="51"/>
  <c r="X197" i="51"/>
  <c r="X194" i="51"/>
  <c r="X190" i="51"/>
  <c r="X186" i="51"/>
  <c r="X182" i="51"/>
  <c r="X178" i="51"/>
  <c r="X174" i="51"/>
  <c r="X171" i="51"/>
  <c r="X168" i="51"/>
  <c r="X164" i="51"/>
  <c r="X160" i="51"/>
  <c r="X157" i="51"/>
  <c r="X154" i="51"/>
  <c r="X150" i="51"/>
  <c r="X146" i="51"/>
  <c r="X143" i="51"/>
  <c r="X139" i="51"/>
  <c r="X135" i="51"/>
  <c r="X132" i="51"/>
  <c r="X128" i="51"/>
  <c r="X124" i="51"/>
  <c r="X121" i="51"/>
  <c r="X118" i="51"/>
  <c r="X114" i="51"/>
  <c r="X111" i="51"/>
  <c r="X108" i="51"/>
  <c r="X104" i="51"/>
  <c r="X100" i="51"/>
  <c r="X96" i="51"/>
  <c r="X92" i="51"/>
  <c r="X89" i="51"/>
  <c r="X85" i="51"/>
  <c r="X82" i="51"/>
  <c r="X79" i="51"/>
  <c r="X75" i="51"/>
  <c r="X72" i="51"/>
  <c r="X68" i="51"/>
  <c r="X64" i="51"/>
  <c r="X61" i="51"/>
  <c r="X57" i="51"/>
  <c r="X53" i="51"/>
  <c r="X49" i="51"/>
  <c r="X46" i="51"/>
  <c r="X42" i="51"/>
  <c r="X39" i="51"/>
  <c r="X35" i="51"/>
  <c r="X32" i="51"/>
  <c r="X28" i="51"/>
  <c r="X24" i="51"/>
  <c r="X20" i="51"/>
  <c r="X17" i="51"/>
  <c r="X13" i="51"/>
  <c r="X10" i="51"/>
  <c r="X7" i="51"/>
  <c r="T15" i="51"/>
  <c r="T25" i="51"/>
  <c r="T35" i="51"/>
  <c r="T43" i="51"/>
  <c r="T53" i="51"/>
  <c r="T59" i="51"/>
  <c r="T69" i="51"/>
  <c r="T77" i="51"/>
  <c r="T87" i="51"/>
  <c r="T97" i="51"/>
  <c r="T107" i="51"/>
  <c r="T117" i="51"/>
  <c r="T125" i="51"/>
  <c r="T135" i="51"/>
  <c r="T145" i="51"/>
  <c r="T153" i="51"/>
  <c r="T161" i="51"/>
  <c r="T169" i="51"/>
  <c r="T177" i="51"/>
  <c r="T187" i="51"/>
  <c r="T195" i="51"/>
  <c r="T201" i="51"/>
  <c r="T209" i="51"/>
  <c r="T215" i="51"/>
  <c r="T223" i="51"/>
  <c r="T231" i="51"/>
  <c r="T241" i="51"/>
  <c r="T249" i="51"/>
  <c r="T255" i="51"/>
  <c r="T261" i="51"/>
  <c r="T267" i="51"/>
  <c r="T273" i="51"/>
  <c r="T281" i="51"/>
  <c r="T287" i="51"/>
  <c r="T295" i="51"/>
  <c r="T303" i="51"/>
  <c r="T309" i="51"/>
  <c r="T317" i="51"/>
  <c r="T323" i="51"/>
  <c r="T329" i="51"/>
  <c r="T337" i="51"/>
  <c r="T346" i="51"/>
  <c r="T354" i="51"/>
  <c r="T360" i="51"/>
  <c r="T368" i="51"/>
  <c r="AC297" i="51"/>
  <c r="AC293" i="51"/>
  <c r="AC289" i="51"/>
  <c r="AC285" i="51"/>
  <c r="AC281" i="51"/>
  <c r="AC277" i="51"/>
  <c r="AC273" i="51"/>
  <c r="AC269" i="51"/>
  <c r="AC265" i="51"/>
  <c r="AC261" i="51"/>
  <c r="AC257" i="51"/>
  <c r="AC253" i="51"/>
  <c r="AC249" i="51"/>
  <c r="AC245" i="51"/>
  <c r="AC241" i="51"/>
  <c r="AC237" i="51"/>
  <c r="AC233" i="51"/>
  <c r="AC229" i="51"/>
  <c r="AC225" i="51"/>
  <c r="AC221" i="51"/>
  <c r="AC217" i="51"/>
  <c r="AC213" i="51"/>
  <c r="AC209" i="51"/>
  <c r="AC205" i="51"/>
  <c r="AC201" i="51"/>
  <c r="AC197" i="51"/>
  <c r="AC193" i="51"/>
  <c r="AC190" i="51"/>
  <c r="AC188" i="51"/>
  <c r="AC186" i="51"/>
  <c r="AC184" i="51"/>
  <c r="AC182" i="51"/>
  <c r="AC180" i="51"/>
  <c r="AC178" i="51"/>
  <c r="AC176" i="51"/>
  <c r="AC174" i="51"/>
  <c r="AC172" i="51"/>
  <c r="AC170" i="51"/>
  <c r="AC168" i="51"/>
  <c r="AC166" i="51"/>
  <c r="AC164" i="51"/>
  <c r="AC162" i="51"/>
  <c r="AC160" i="51"/>
  <c r="AC158" i="51"/>
  <c r="AC156" i="51"/>
  <c r="AC154" i="51"/>
  <c r="AC152" i="51"/>
  <c r="AC150" i="51"/>
  <c r="AC148" i="51"/>
  <c r="AC146" i="51"/>
  <c r="AC144" i="51"/>
  <c r="AC142" i="51"/>
  <c r="AC140" i="51"/>
  <c r="AC138" i="51"/>
  <c r="AC136" i="51"/>
  <c r="AC134" i="51"/>
  <c r="AC132" i="51"/>
  <c r="AC130" i="51"/>
  <c r="AC128" i="51"/>
  <c r="AC126" i="51"/>
  <c r="AC124" i="51"/>
  <c r="AC122" i="51"/>
  <c r="AC120" i="51"/>
  <c r="AC118" i="51"/>
  <c r="AC116" i="51"/>
  <c r="AC114" i="51"/>
  <c r="AC112" i="51"/>
  <c r="AC110" i="51"/>
  <c r="AC108" i="51"/>
  <c r="AC106" i="51"/>
  <c r="AC104" i="51"/>
  <c r="AC102" i="51"/>
  <c r="AC100" i="51"/>
  <c r="AC98" i="51"/>
  <c r="AC96" i="51"/>
  <c r="AC94" i="51"/>
  <c r="AC92" i="51"/>
  <c r="AC90" i="51"/>
  <c r="AC88" i="51"/>
  <c r="AC86" i="51"/>
  <c r="AC84" i="51"/>
  <c r="AC82" i="51"/>
  <c r="AC80" i="51"/>
  <c r="AC78" i="51"/>
  <c r="AC76" i="51"/>
  <c r="AC74" i="51"/>
  <c r="AC72" i="51"/>
  <c r="AC70" i="51"/>
  <c r="AC68" i="51"/>
  <c r="AC66" i="51"/>
  <c r="AC64" i="51"/>
  <c r="AC62" i="51"/>
  <c r="AC60" i="51"/>
  <c r="AC58" i="51"/>
  <c r="AC56" i="51"/>
  <c r="AC54" i="51"/>
  <c r="AC52" i="51"/>
  <c r="AC50" i="51"/>
  <c r="AC48" i="51"/>
  <c r="AC46" i="51"/>
  <c r="AC44" i="51"/>
  <c r="AC42" i="51"/>
  <c r="AC40" i="51"/>
  <c r="AC38" i="51"/>
  <c r="AC36" i="51"/>
  <c r="AC34" i="51"/>
  <c r="AC32" i="51"/>
  <c r="AC30" i="51"/>
  <c r="AC28" i="51"/>
  <c r="AC26" i="51"/>
  <c r="AC24" i="51"/>
  <c r="AC22" i="51"/>
  <c r="AC20" i="51"/>
  <c r="AC18" i="51"/>
  <c r="AC16" i="51"/>
  <c r="AC14" i="51"/>
  <c r="AC12" i="51"/>
  <c r="AC10" i="51"/>
  <c r="AC8" i="51"/>
  <c r="AC6" i="51"/>
  <c r="Z369" i="51"/>
  <c r="Z367" i="51"/>
  <c r="Z365" i="51"/>
  <c r="Z363" i="51"/>
  <c r="Z361" i="51"/>
  <c r="Z359" i="51"/>
  <c r="Z357" i="51"/>
  <c r="Z355" i="51"/>
  <c r="Z353" i="51"/>
  <c r="Z351" i="51"/>
  <c r="Z349" i="51"/>
  <c r="Z347" i="51"/>
  <c r="Z345" i="51"/>
  <c r="Z343" i="51"/>
  <c r="Z341" i="51"/>
  <c r="Z339" i="51"/>
  <c r="Z338" i="51"/>
  <c r="Z336" i="51"/>
  <c r="Z334" i="51"/>
  <c r="Z332" i="51"/>
  <c r="Z330" i="51"/>
  <c r="Z328" i="51"/>
  <c r="Z326" i="51"/>
  <c r="Z324" i="51"/>
  <c r="Z322" i="51"/>
  <c r="Z320" i="51"/>
  <c r="Z318" i="51"/>
  <c r="Z316" i="51"/>
  <c r="Z314" i="51"/>
  <c r="Z312" i="51"/>
  <c r="Z310" i="51"/>
  <c r="Z308" i="51"/>
  <c r="Z306" i="51"/>
  <c r="Z304" i="51"/>
  <c r="Z302" i="51"/>
  <c r="Z300" i="51"/>
  <c r="Z298" i="51"/>
  <c r="Z296" i="51"/>
  <c r="Z294" i="51"/>
  <c r="Z292" i="51"/>
  <c r="Z290" i="51"/>
  <c r="Z288" i="51"/>
  <c r="Z286" i="51"/>
  <c r="Z284" i="51"/>
  <c r="Z282" i="51"/>
  <c r="Z280" i="51"/>
  <c r="Z278" i="51"/>
  <c r="Z276" i="51"/>
  <c r="Z274" i="51"/>
  <c r="Z272" i="51"/>
  <c r="Z270" i="51"/>
  <c r="Z268" i="51"/>
  <c r="Z266" i="51"/>
  <c r="Z264" i="51"/>
  <c r="Z262" i="51"/>
  <c r="Z260" i="51"/>
  <c r="Z258" i="51"/>
  <c r="Z256" i="51"/>
  <c r="Z254" i="51"/>
  <c r="Z252" i="51"/>
  <c r="Z250" i="51"/>
  <c r="Z248" i="51"/>
  <c r="Z246" i="51"/>
  <c r="Z244" i="51"/>
  <c r="Z242" i="51"/>
  <c r="Z240" i="51"/>
  <c r="Z238" i="51"/>
  <c r="Z236" i="51"/>
  <c r="Z234" i="51"/>
  <c r="Z232" i="51"/>
  <c r="Z230" i="51"/>
  <c r="Z228" i="51"/>
  <c r="Z226" i="51"/>
  <c r="Z224" i="51"/>
  <c r="Z222" i="51"/>
  <c r="Z220" i="51"/>
  <c r="Z218" i="51"/>
  <c r="Z216" i="51"/>
  <c r="Z214" i="51"/>
  <c r="Z212" i="51"/>
  <c r="Z210" i="51"/>
  <c r="Z208" i="51"/>
  <c r="Z206" i="51"/>
  <c r="Z204" i="51"/>
  <c r="Z202" i="51"/>
  <c r="Z201" i="51"/>
  <c r="Z200" i="51"/>
  <c r="Z199" i="51"/>
  <c r="Z198" i="51"/>
  <c r="Z197" i="51"/>
  <c r="Z196" i="51"/>
  <c r="Z195" i="51"/>
  <c r="Z194" i="51"/>
  <c r="Z193" i="51"/>
  <c r="Z192" i="51"/>
  <c r="Z191" i="51"/>
  <c r="Z190" i="51"/>
  <c r="Z189" i="51"/>
  <c r="Z188" i="51"/>
  <c r="Z187" i="51"/>
  <c r="Z186" i="51"/>
  <c r="Z185" i="51"/>
  <c r="Z184" i="51"/>
  <c r="Z183" i="51"/>
  <c r="Z182" i="51"/>
  <c r="Z181" i="51"/>
  <c r="Z180" i="51"/>
  <c r="Z179" i="51"/>
  <c r="Z178" i="51"/>
  <c r="Z177" i="51"/>
  <c r="Z176" i="51"/>
  <c r="Z175" i="51"/>
  <c r="Z174" i="51"/>
  <c r="Z173" i="51"/>
  <c r="Z172" i="51"/>
  <c r="Z171" i="51"/>
  <c r="Z170" i="51"/>
  <c r="Z169" i="51"/>
  <c r="Z168" i="51"/>
  <c r="Z167" i="51"/>
  <c r="Z166" i="51"/>
  <c r="Z165" i="51"/>
  <c r="Z164" i="51"/>
  <c r="Z163" i="51"/>
  <c r="Z162" i="51"/>
  <c r="Z161" i="51"/>
  <c r="Z160" i="51"/>
  <c r="Z159" i="51"/>
  <c r="Z158" i="51"/>
  <c r="Z157" i="51"/>
  <c r="Z156" i="51"/>
  <c r="Z155" i="51"/>
  <c r="Z154" i="51"/>
  <c r="Z153" i="51"/>
  <c r="Z152" i="51"/>
  <c r="Z151" i="51"/>
  <c r="Z150" i="51"/>
  <c r="Z149" i="51"/>
  <c r="Z148" i="51"/>
  <c r="Z147" i="51"/>
  <c r="Z146" i="51"/>
  <c r="Z145" i="51"/>
  <c r="Z144" i="51"/>
  <c r="Z143" i="51"/>
  <c r="Z142" i="51"/>
  <c r="Z141" i="51"/>
  <c r="Z140" i="51"/>
  <c r="Z139" i="51"/>
  <c r="Z138" i="51"/>
  <c r="Z137" i="51"/>
  <c r="Z136" i="51"/>
  <c r="Z135" i="51"/>
  <c r="Z134" i="51"/>
  <c r="Z133" i="51"/>
  <c r="Z132" i="51"/>
  <c r="Z131" i="51"/>
  <c r="Z130" i="51"/>
  <c r="Z129" i="51"/>
  <c r="Z128" i="51"/>
  <c r="Z127" i="51"/>
  <c r="Z126" i="51"/>
  <c r="Z125" i="51"/>
  <c r="Z124" i="51"/>
  <c r="Z123" i="51"/>
  <c r="Z122" i="51"/>
  <c r="Z121" i="51"/>
  <c r="Z120" i="51"/>
  <c r="Z119" i="51"/>
  <c r="Z118" i="51"/>
  <c r="Z117" i="51"/>
  <c r="Z116" i="51"/>
  <c r="Z115" i="51"/>
  <c r="Z114" i="51"/>
  <c r="Z113" i="51"/>
  <c r="Z112" i="51"/>
  <c r="Z111" i="51"/>
  <c r="Z110" i="51"/>
  <c r="Z109" i="51"/>
  <c r="Z108" i="51"/>
  <c r="Z107" i="51"/>
  <c r="Z106" i="51"/>
  <c r="Z105" i="51"/>
  <c r="Z104" i="51"/>
  <c r="Z103" i="51"/>
  <c r="Z102" i="51"/>
  <c r="Z101" i="51"/>
  <c r="Z100" i="51"/>
  <c r="Z99" i="51"/>
  <c r="Z98" i="51"/>
  <c r="Z97" i="51"/>
  <c r="Z96" i="51"/>
  <c r="Z95" i="51"/>
  <c r="Z94" i="51"/>
  <c r="Z93" i="51"/>
  <c r="Z92" i="51"/>
  <c r="Z91" i="51"/>
  <c r="Z90" i="51"/>
  <c r="Z89" i="51"/>
  <c r="Z88" i="51"/>
  <c r="Z87" i="51"/>
  <c r="Z86" i="51"/>
  <c r="Z85" i="51"/>
  <c r="Z84" i="51"/>
  <c r="Z83" i="51"/>
  <c r="Z82" i="51"/>
  <c r="Z81" i="51"/>
  <c r="Z80" i="51"/>
  <c r="Z79" i="51"/>
  <c r="Z78" i="51"/>
  <c r="Z77" i="51"/>
  <c r="Z76" i="51"/>
  <c r="Z75" i="51"/>
  <c r="Z74" i="51"/>
  <c r="Z73" i="51"/>
  <c r="Z72" i="51"/>
  <c r="Z71" i="51"/>
  <c r="Z70" i="51"/>
  <c r="Z69" i="51"/>
  <c r="Z68" i="51"/>
  <c r="Z67" i="51"/>
  <c r="Z66" i="51"/>
  <c r="Z65" i="51"/>
  <c r="Z64" i="51"/>
  <c r="Z63" i="51"/>
  <c r="Z62" i="51"/>
  <c r="Z61" i="51"/>
  <c r="Z60" i="51"/>
  <c r="Z59" i="51"/>
  <c r="Z58" i="51"/>
  <c r="Z57" i="51"/>
  <c r="Z56" i="51"/>
  <c r="Z55" i="51"/>
  <c r="Z54" i="51"/>
  <c r="Z53" i="51"/>
  <c r="Z52" i="51"/>
  <c r="Z51" i="51"/>
  <c r="Z50" i="51"/>
  <c r="Z49" i="51"/>
  <c r="Z48" i="51"/>
  <c r="Z47" i="51"/>
  <c r="Z46" i="51"/>
  <c r="Z45" i="51"/>
  <c r="Z44" i="51"/>
  <c r="Z43" i="51"/>
  <c r="Z42" i="51"/>
  <c r="Z41" i="51"/>
  <c r="Z40" i="51"/>
  <c r="Z39" i="51"/>
  <c r="Z38" i="51"/>
  <c r="Z37" i="51"/>
  <c r="Z36" i="51"/>
  <c r="Z35" i="51"/>
  <c r="Z34" i="51"/>
  <c r="Z33" i="51"/>
  <c r="Z32" i="51"/>
  <c r="Z31" i="51"/>
  <c r="Z30" i="51"/>
  <c r="Z29" i="51"/>
  <c r="Z28" i="51"/>
  <c r="Z27" i="51"/>
  <c r="Z26" i="51"/>
  <c r="Z25" i="51"/>
  <c r="Z24" i="51"/>
  <c r="Z23" i="51"/>
  <c r="Z22" i="51"/>
  <c r="Z21" i="51"/>
  <c r="Z20" i="51"/>
  <c r="Z19" i="51"/>
  <c r="Z18" i="51"/>
  <c r="Z17" i="51"/>
  <c r="Z16" i="51"/>
  <c r="Z15" i="51"/>
  <c r="Z14" i="51"/>
  <c r="Z13" i="51"/>
  <c r="Z12" i="51"/>
  <c r="Z11" i="51"/>
  <c r="Z10" i="51"/>
  <c r="Z9" i="51"/>
  <c r="Z8" i="51"/>
  <c r="Z7" i="51"/>
  <c r="Z6" i="51"/>
  <c r="Z5" i="51"/>
  <c r="W369" i="51"/>
  <c r="W368" i="51"/>
  <c r="W367" i="51"/>
  <c r="W366" i="51"/>
  <c r="W365" i="51"/>
  <c r="W364" i="51"/>
  <c r="W363" i="51"/>
  <c r="W362" i="51"/>
  <c r="W361" i="51"/>
  <c r="W360" i="51"/>
  <c r="W359" i="51"/>
  <c r="W358" i="51"/>
  <c r="W357" i="51"/>
  <c r="W356" i="51"/>
  <c r="W355" i="51"/>
  <c r="W354" i="51"/>
  <c r="W353" i="51"/>
  <c r="W352" i="51"/>
  <c r="W351" i="51"/>
  <c r="W350" i="51"/>
  <c r="W349" i="51"/>
  <c r="W348" i="51"/>
  <c r="W347" i="51"/>
  <c r="W346" i="51"/>
  <c r="W345" i="51"/>
  <c r="W344" i="51"/>
  <c r="W343" i="51"/>
  <c r="W342" i="51"/>
  <c r="W341" i="51"/>
  <c r="W340" i="51"/>
  <c r="W339" i="51"/>
  <c r="W338" i="51"/>
  <c r="W337" i="51"/>
  <c r="W336" i="51"/>
  <c r="W335" i="51"/>
  <c r="W334" i="51"/>
  <c r="W333" i="51"/>
  <c r="W332" i="51"/>
  <c r="W331" i="51"/>
  <c r="W330" i="51"/>
  <c r="W329" i="51"/>
  <c r="W328" i="51"/>
  <c r="W327" i="51"/>
  <c r="W326" i="51"/>
  <c r="W325" i="51"/>
  <c r="W324" i="51"/>
  <c r="W323" i="51"/>
  <c r="W322" i="51"/>
  <c r="W321" i="51"/>
  <c r="W320" i="51"/>
  <c r="W319" i="51"/>
  <c r="W318" i="51"/>
  <c r="W317" i="51"/>
  <c r="W316" i="51"/>
  <c r="W315" i="51"/>
  <c r="W314" i="51"/>
  <c r="W313" i="51"/>
  <c r="W312" i="51"/>
  <c r="W311" i="51"/>
  <c r="W310" i="51"/>
  <c r="W309" i="51"/>
  <c r="W308" i="51"/>
  <c r="W307" i="51"/>
  <c r="W306" i="51"/>
  <c r="W305" i="51"/>
  <c r="W304" i="51"/>
  <c r="W303" i="51"/>
  <c r="W302" i="51"/>
  <c r="W301" i="51"/>
  <c r="W300" i="51"/>
  <c r="W299" i="51"/>
  <c r="W298" i="51"/>
  <c r="W297" i="51"/>
  <c r="W296" i="51"/>
  <c r="W295" i="51"/>
  <c r="W294" i="51"/>
  <c r="W293" i="51"/>
  <c r="W292" i="51"/>
  <c r="W291" i="51"/>
  <c r="W290" i="51"/>
  <c r="W289" i="51"/>
  <c r="W288" i="51"/>
  <c r="W287" i="51"/>
  <c r="W286" i="51"/>
  <c r="W285" i="51"/>
  <c r="W284" i="51"/>
  <c r="W283" i="51"/>
  <c r="W282" i="51"/>
  <c r="W281" i="51"/>
  <c r="W280" i="51"/>
  <c r="W279" i="51"/>
  <c r="W278" i="51"/>
  <c r="W277" i="51"/>
  <c r="W276" i="51"/>
  <c r="W275" i="51"/>
  <c r="W274" i="51"/>
  <c r="W273" i="51"/>
  <c r="W272" i="51"/>
  <c r="W271" i="51"/>
  <c r="W270" i="51"/>
  <c r="W269" i="51"/>
  <c r="W268" i="51"/>
  <c r="W267" i="51"/>
  <c r="W266" i="51"/>
  <c r="W265" i="51"/>
  <c r="W264" i="51"/>
  <c r="W263" i="51"/>
  <c r="W262" i="51"/>
  <c r="W261" i="51"/>
  <c r="W260" i="51"/>
  <c r="W259" i="51"/>
  <c r="W258" i="51"/>
  <c r="W257" i="51"/>
  <c r="W256" i="51"/>
  <c r="W255" i="51"/>
  <c r="W254" i="51"/>
  <c r="W253" i="51"/>
  <c r="W252" i="51"/>
  <c r="W251" i="51"/>
  <c r="W250" i="51"/>
  <c r="W249" i="51"/>
  <c r="W248" i="51"/>
  <c r="W247" i="51"/>
  <c r="W246" i="51"/>
  <c r="W245" i="51"/>
  <c r="W244" i="51"/>
  <c r="W243" i="51"/>
  <c r="W242" i="51"/>
  <c r="W241" i="51"/>
  <c r="W240" i="51"/>
  <c r="W239" i="51"/>
  <c r="W238" i="51"/>
  <c r="W237" i="51"/>
  <c r="W236" i="51"/>
  <c r="W235" i="51"/>
  <c r="W234" i="51"/>
  <c r="W233" i="51"/>
  <c r="W232" i="51"/>
  <c r="W231" i="51"/>
  <c r="W230" i="51"/>
  <c r="W229" i="51"/>
  <c r="W228" i="51"/>
  <c r="W227" i="51"/>
  <c r="W226" i="51"/>
  <c r="W225" i="51"/>
  <c r="W224" i="51"/>
  <c r="W223" i="51"/>
  <c r="W222" i="51"/>
  <c r="W221" i="51"/>
  <c r="W220" i="51"/>
  <c r="W219" i="51"/>
  <c r="W218" i="51"/>
  <c r="W217" i="51"/>
  <c r="W216" i="51"/>
  <c r="W215" i="51"/>
  <c r="W214" i="51"/>
  <c r="W213" i="51"/>
  <c r="W212" i="51"/>
  <c r="W211" i="51"/>
  <c r="W210" i="51"/>
  <c r="W209" i="51"/>
  <c r="W208" i="51"/>
  <c r="W207" i="51"/>
  <c r="W206" i="51"/>
  <c r="W205" i="51"/>
  <c r="W204" i="51"/>
  <c r="W203" i="51"/>
  <c r="W202" i="51"/>
  <c r="W201" i="51"/>
  <c r="W200" i="51"/>
  <c r="W199" i="51"/>
  <c r="W198" i="51"/>
  <c r="W197" i="51"/>
  <c r="W196" i="51"/>
  <c r="W195" i="51"/>
  <c r="W194" i="51"/>
  <c r="W193" i="51"/>
  <c r="W192" i="51"/>
  <c r="W191" i="51"/>
  <c r="W190" i="51"/>
  <c r="W189" i="51"/>
  <c r="W188" i="51"/>
  <c r="W187" i="51"/>
  <c r="W186" i="51"/>
  <c r="W185" i="51"/>
  <c r="W184" i="51"/>
  <c r="W183" i="51"/>
  <c r="W182" i="51"/>
  <c r="W181" i="51"/>
  <c r="W180" i="51"/>
  <c r="W179" i="51"/>
  <c r="W178" i="51"/>
  <c r="W177" i="51"/>
  <c r="W176" i="51"/>
  <c r="W175" i="51"/>
  <c r="W174" i="51"/>
  <c r="W173" i="51"/>
  <c r="W172" i="51"/>
  <c r="W171" i="51"/>
  <c r="W170" i="51"/>
  <c r="W169" i="51"/>
  <c r="W168" i="51"/>
  <c r="W167" i="51"/>
  <c r="W166" i="51"/>
  <c r="W165" i="51"/>
  <c r="W164" i="51"/>
  <c r="W163" i="51"/>
  <c r="W162" i="51"/>
  <c r="W161" i="51"/>
  <c r="W160" i="51"/>
  <c r="W159" i="51"/>
  <c r="W158" i="51"/>
  <c r="W157" i="51"/>
  <c r="W156" i="51"/>
  <c r="W155" i="51"/>
  <c r="W154" i="51"/>
  <c r="W153" i="51"/>
  <c r="W152" i="51"/>
  <c r="W151" i="51"/>
  <c r="W150" i="51"/>
  <c r="W149" i="51"/>
  <c r="W148" i="51"/>
  <c r="W147" i="51"/>
  <c r="W146" i="51"/>
  <c r="W145" i="51"/>
  <c r="W144" i="51"/>
  <c r="W143" i="51"/>
  <c r="W142" i="51"/>
  <c r="W141" i="51"/>
  <c r="W140" i="51"/>
  <c r="W139" i="51"/>
  <c r="W138" i="51"/>
  <c r="W137" i="51"/>
  <c r="W136" i="51"/>
  <c r="W135" i="51"/>
  <c r="W134" i="51"/>
  <c r="W133" i="51"/>
  <c r="W132" i="51"/>
  <c r="W131" i="51"/>
  <c r="W130" i="51"/>
  <c r="W129" i="51"/>
  <c r="W128" i="51"/>
  <c r="W127" i="51"/>
  <c r="W126" i="51"/>
  <c r="W125" i="51"/>
  <c r="W124" i="51"/>
  <c r="W123" i="51"/>
  <c r="W122" i="51"/>
  <c r="W121" i="51"/>
  <c r="W120" i="51"/>
  <c r="W119" i="51"/>
  <c r="W118" i="51"/>
  <c r="W117" i="51"/>
  <c r="W116" i="51"/>
  <c r="W115" i="51"/>
  <c r="W114" i="51"/>
  <c r="W113" i="51"/>
  <c r="W112" i="51"/>
  <c r="W111" i="51"/>
  <c r="W110" i="51"/>
  <c r="W109" i="51"/>
  <c r="W108" i="51"/>
  <c r="W107" i="51"/>
  <c r="W106" i="51"/>
  <c r="W105" i="51"/>
  <c r="W104" i="51"/>
  <c r="W103" i="51"/>
  <c r="W102" i="51"/>
  <c r="W101" i="51"/>
  <c r="W100" i="51"/>
  <c r="W99" i="51"/>
  <c r="W98" i="51"/>
  <c r="W97" i="51"/>
  <c r="W96" i="51"/>
  <c r="W95" i="51"/>
  <c r="W94" i="51"/>
  <c r="W93" i="51"/>
  <c r="W92" i="51"/>
  <c r="W91" i="51"/>
  <c r="W90" i="51"/>
  <c r="W89" i="51"/>
  <c r="W88" i="51"/>
  <c r="W87" i="51"/>
  <c r="W86" i="51"/>
  <c r="W85" i="51"/>
  <c r="W84" i="51"/>
  <c r="W83" i="51"/>
  <c r="W82" i="51"/>
  <c r="W81" i="51"/>
  <c r="W80" i="51"/>
  <c r="W79" i="51"/>
  <c r="W78" i="51"/>
  <c r="W77" i="51"/>
  <c r="W76" i="51"/>
  <c r="W75" i="51"/>
  <c r="W74" i="51"/>
  <c r="W73" i="51"/>
  <c r="W72" i="51"/>
  <c r="W71" i="51"/>
  <c r="W70" i="51"/>
  <c r="W69" i="51"/>
  <c r="W68" i="51"/>
  <c r="W67" i="51"/>
  <c r="W66" i="51"/>
  <c r="W65" i="51"/>
  <c r="W64" i="51"/>
  <c r="W63" i="51"/>
  <c r="W62" i="51"/>
  <c r="W61" i="51"/>
  <c r="W60" i="51"/>
  <c r="W59" i="51"/>
  <c r="W58" i="51"/>
  <c r="W57" i="51"/>
  <c r="W56" i="51"/>
  <c r="W55" i="51"/>
  <c r="W54" i="51"/>
  <c r="W53" i="51"/>
  <c r="W52" i="51"/>
  <c r="W51" i="51"/>
  <c r="W50" i="51"/>
  <c r="W49" i="51"/>
  <c r="W48" i="51"/>
  <c r="W47" i="51"/>
  <c r="W46" i="51"/>
  <c r="W45" i="51"/>
  <c r="W44" i="51"/>
  <c r="W43" i="51"/>
  <c r="W42" i="51"/>
  <c r="W41" i="51"/>
  <c r="W40" i="51"/>
  <c r="W39" i="51"/>
  <c r="W38" i="51"/>
  <c r="W37" i="51"/>
  <c r="W36" i="51"/>
  <c r="W35" i="51"/>
  <c r="W34" i="51"/>
  <c r="W33" i="51"/>
  <c r="W32" i="51"/>
  <c r="W31" i="51"/>
  <c r="W30" i="51"/>
  <c r="W29" i="51"/>
  <c r="W28" i="51"/>
  <c r="W27" i="51"/>
  <c r="W26" i="51"/>
  <c r="W25" i="51"/>
  <c r="W24" i="51"/>
  <c r="W23" i="51"/>
  <c r="W22" i="51"/>
  <c r="W21" i="51"/>
  <c r="W20" i="51"/>
  <c r="W19" i="51"/>
  <c r="W18" i="51"/>
  <c r="W17" i="51"/>
  <c r="W16" i="51"/>
  <c r="W15" i="51"/>
  <c r="W14" i="51"/>
  <c r="W13" i="51"/>
  <c r="W12" i="51"/>
  <c r="W11" i="51"/>
  <c r="W10" i="51"/>
  <c r="W9" i="51"/>
  <c r="W8" i="51"/>
  <c r="W7" i="51"/>
  <c r="W6" i="51"/>
  <c r="W5" i="51"/>
  <c r="T5" i="51"/>
  <c r="T12" i="51"/>
  <c r="T14" i="51"/>
  <c r="T16" i="51"/>
  <c r="T18" i="51"/>
  <c r="T20" i="51"/>
  <c r="T22" i="51"/>
  <c r="T24" i="51"/>
  <c r="T26" i="51"/>
  <c r="T28" i="51"/>
  <c r="T30" i="51"/>
  <c r="T32" i="51"/>
  <c r="T34" i="51"/>
  <c r="T36" i="51"/>
  <c r="T38" i="51"/>
  <c r="T40" i="51"/>
  <c r="T42" i="51"/>
  <c r="T44" i="51"/>
  <c r="T46" i="51"/>
  <c r="T48" i="51"/>
  <c r="T50" i="51"/>
  <c r="T52" i="51"/>
  <c r="T54" i="51"/>
  <c r="T56" i="51"/>
  <c r="T58" i="51"/>
  <c r="T60" i="51"/>
  <c r="T62" i="51"/>
  <c r="T64" i="51"/>
  <c r="T66" i="51"/>
  <c r="T68" i="51"/>
  <c r="T70" i="51"/>
  <c r="T72" i="51"/>
  <c r="T74" i="51"/>
  <c r="T76" i="51"/>
  <c r="T78" i="51"/>
  <c r="T80" i="51"/>
  <c r="T82" i="51"/>
  <c r="T84" i="51"/>
  <c r="T86" i="51"/>
  <c r="T88" i="51"/>
  <c r="T90" i="51"/>
  <c r="T92" i="51"/>
  <c r="T94" i="51"/>
  <c r="T96" i="51"/>
  <c r="T98" i="51"/>
  <c r="T100" i="51"/>
  <c r="T102" i="51"/>
  <c r="T104" i="51"/>
  <c r="T106" i="51"/>
  <c r="T108" i="51"/>
  <c r="T110" i="51"/>
  <c r="T112" i="51"/>
  <c r="T114" i="51"/>
  <c r="T116" i="51"/>
  <c r="T118" i="51"/>
  <c r="T120" i="51"/>
  <c r="T122" i="51"/>
  <c r="T124" i="51"/>
  <c r="T126" i="51"/>
  <c r="T128" i="51"/>
  <c r="T130" i="51"/>
  <c r="T132" i="51"/>
  <c r="T134" i="51"/>
  <c r="T136" i="51"/>
  <c r="T138" i="51"/>
  <c r="T140" i="51"/>
  <c r="T142" i="51"/>
  <c r="T144" i="51"/>
  <c r="T146" i="51"/>
  <c r="T148" i="51"/>
  <c r="T150" i="51"/>
  <c r="T152" i="51"/>
  <c r="T154" i="51"/>
  <c r="T156" i="51"/>
  <c r="T158" i="51"/>
  <c r="T160" i="51"/>
  <c r="T162" i="51"/>
  <c r="T164" i="51"/>
  <c r="T166" i="51"/>
  <c r="T168" i="51"/>
  <c r="T170" i="51"/>
  <c r="T172" i="51"/>
  <c r="T174" i="51"/>
  <c r="T176" i="51"/>
  <c r="T178" i="51"/>
  <c r="T180" i="51"/>
  <c r="T182" i="51"/>
  <c r="T184" i="51"/>
  <c r="T186" i="51"/>
  <c r="T188" i="51"/>
  <c r="T190" i="51"/>
  <c r="T192" i="51"/>
  <c r="T194" i="51"/>
  <c r="T196" i="51"/>
  <c r="T198" i="51"/>
  <c r="T200" i="51"/>
  <c r="T202" i="51"/>
  <c r="T204" i="51"/>
  <c r="T206" i="51"/>
  <c r="T208" i="51"/>
  <c r="T210" i="51"/>
  <c r="T212" i="51"/>
  <c r="T214" i="51"/>
  <c r="T216" i="51"/>
  <c r="T218" i="51"/>
  <c r="T220" i="51"/>
  <c r="T222" i="51"/>
  <c r="T224" i="51"/>
  <c r="T226" i="51"/>
  <c r="T228" i="51"/>
  <c r="T230" i="51"/>
  <c r="T232" i="51"/>
  <c r="T234" i="51"/>
  <c r="T236" i="51"/>
  <c r="T238" i="51"/>
  <c r="T240" i="51"/>
  <c r="T242" i="51"/>
  <c r="T244" i="51"/>
  <c r="T246" i="51"/>
  <c r="T248" i="51"/>
  <c r="T250" i="51"/>
  <c r="T252" i="51"/>
  <c r="T254" i="51"/>
  <c r="T256" i="51"/>
  <c r="T258" i="51"/>
  <c r="T260" i="51"/>
  <c r="T262" i="51"/>
  <c r="T264" i="51"/>
  <c r="T266" i="51"/>
  <c r="T268" i="51"/>
  <c r="T270" i="51"/>
  <c r="T272" i="51"/>
  <c r="T274" i="51"/>
  <c r="T276" i="51"/>
  <c r="T278" i="51"/>
  <c r="T280" i="51"/>
  <c r="T282" i="51"/>
  <c r="T284" i="51"/>
  <c r="T286" i="51"/>
  <c r="T288" i="51"/>
  <c r="T290" i="51"/>
  <c r="T292" i="51"/>
  <c r="T294" i="51"/>
  <c r="T296" i="51"/>
  <c r="T298" i="51"/>
  <c r="T300" i="51"/>
  <c r="T302" i="51"/>
  <c r="T304" i="51"/>
  <c r="T306" i="51"/>
  <c r="T308" i="51"/>
  <c r="T310" i="51"/>
  <c r="T312" i="51"/>
  <c r="T314" i="51"/>
  <c r="T316" i="51"/>
  <c r="T318" i="51"/>
  <c r="T320" i="51"/>
  <c r="T322" i="51"/>
  <c r="T324" i="51"/>
  <c r="T326" i="51"/>
  <c r="T328" i="51"/>
  <c r="T330" i="51"/>
  <c r="T332" i="51"/>
  <c r="T334" i="51"/>
  <c r="T336" i="51"/>
  <c r="T338" i="51"/>
  <c r="T339" i="51"/>
  <c r="T341" i="51"/>
  <c r="T343" i="51"/>
  <c r="T345" i="51"/>
  <c r="T347" i="51"/>
  <c r="T349" i="51"/>
  <c r="T351" i="51"/>
  <c r="T353" i="51"/>
  <c r="T355" i="51"/>
  <c r="T357" i="51"/>
  <c r="T359" i="51"/>
  <c r="T361" i="51"/>
  <c r="T363" i="51"/>
  <c r="T365" i="51"/>
  <c r="T367" i="51"/>
  <c r="T8" i="51"/>
  <c r="T10" i="51"/>
  <c r="T7" i="51"/>
  <c r="U6" i="51"/>
  <c r="AA18" i="51"/>
  <c r="AA8" i="51"/>
  <c r="AA7" i="51"/>
  <c r="AA6" i="51"/>
  <c r="X369" i="51"/>
  <c r="X368" i="51"/>
  <c r="X367" i="51"/>
  <c r="X366" i="51"/>
  <c r="X364" i="51"/>
  <c r="X363" i="51"/>
  <c r="X362" i="51"/>
  <c r="X360" i="51"/>
  <c r="X359" i="51"/>
  <c r="X358" i="51"/>
  <c r="X356" i="51"/>
  <c r="X355" i="51"/>
  <c r="X353" i="51"/>
  <c r="X352" i="51"/>
  <c r="X351" i="51"/>
  <c r="X349" i="51"/>
  <c r="X348" i="51"/>
  <c r="X347" i="51"/>
  <c r="X345" i="51"/>
  <c r="X344" i="51"/>
  <c r="X343" i="51"/>
  <c r="X341" i="51"/>
  <c r="X340" i="51"/>
  <c r="X339" i="51"/>
  <c r="X338" i="51"/>
  <c r="X333" i="51"/>
  <c r="X331" i="51"/>
  <c r="X330" i="51"/>
  <c r="X328" i="51"/>
  <c r="X327" i="51"/>
  <c r="X325" i="51"/>
  <c r="X324" i="51"/>
  <c r="X322" i="51"/>
  <c r="X320" i="51"/>
  <c r="X319" i="51"/>
  <c r="X317" i="51"/>
  <c r="X316" i="51"/>
  <c r="X314" i="51"/>
  <c r="X313" i="51"/>
  <c r="X311" i="51"/>
  <c r="X309" i="51"/>
  <c r="X308" i="51"/>
  <c r="X306" i="51"/>
  <c r="X305" i="51"/>
  <c r="X303" i="51"/>
  <c r="X302" i="51"/>
  <c r="X300" i="51"/>
  <c r="X299" i="51"/>
  <c r="X297" i="51"/>
  <c r="X296" i="51"/>
  <c r="X294" i="51"/>
  <c r="X292" i="51"/>
  <c r="X291" i="51"/>
  <c r="X289" i="51"/>
  <c r="X288" i="51"/>
  <c r="X286" i="51"/>
  <c r="X204" i="51"/>
  <c r="X196" i="51"/>
  <c r="X195" i="51"/>
  <c r="X193" i="51"/>
  <c r="X192" i="51"/>
  <c r="X191" i="51"/>
  <c r="X189" i="51"/>
  <c r="X188" i="51"/>
  <c r="X187" i="51"/>
  <c r="X185" i="51"/>
  <c r="X184" i="51"/>
  <c r="X183" i="51"/>
  <c r="X181" i="51"/>
  <c r="X180" i="51"/>
  <c r="X179" i="51"/>
  <c r="X177" i="51"/>
  <c r="X176" i="51"/>
  <c r="X175" i="51"/>
  <c r="X173" i="51"/>
  <c r="X172" i="51"/>
  <c r="X170" i="51"/>
  <c r="X169" i="51"/>
  <c r="X167" i="51"/>
  <c r="X166" i="51"/>
  <c r="X165" i="51"/>
  <c r="X163" i="51"/>
  <c r="X162" i="51"/>
  <c r="X161" i="51"/>
  <c r="X159" i="51"/>
  <c r="X158" i="51"/>
  <c r="X156" i="51"/>
  <c r="X155" i="51"/>
  <c r="X153" i="51"/>
  <c r="X152" i="51"/>
  <c r="X151" i="51"/>
  <c r="X149" i="51"/>
  <c r="X148" i="51"/>
  <c r="X147" i="51"/>
  <c r="X145" i="51"/>
  <c r="X144" i="51"/>
  <c r="X142" i="51"/>
  <c r="X141" i="51"/>
  <c r="X140" i="51"/>
  <c r="X138" i="51"/>
  <c r="X137" i="51"/>
  <c r="X136" i="51"/>
  <c r="X134" i="51"/>
  <c r="X133" i="51"/>
  <c r="X131" i="51"/>
  <c r="X130" i="51"/>
  <c r="X129" i="51"/>
  <c r="X127" i="51"/>
  <c r="X126" i="51"/>
  <c r="X125" i="51"/>
  <c r="X123" i="51"/>
  <c r="X122" i="51"/>
  <c r="X120" i="51"/>
  <c r="X119" i="51"/>
  <c r="X117" i="51"/>
  <c r="X116" i="51"/>
  <c r="X115" i="51"/>
  <c r="X113" i="51"/>
  <c r="X112" i="51"/>
  <c r="X110" i="51"/>
  <c r="X109" i="51"/>
  <c r="X107" i="51"/>
  <c r="X106" i="51"/>
  <c r="X105" i="51"/>
  <c r="X103" i="51"/>
  <c r="X102" i="51"/>
  <c r="X101" i="51"/>
  <c r="X99" i="51"/>
  <c r="X98" i="51"/>
  <c r="X97" i="51"/>
  <c r="X95" i="51"/>
  <c r="X94" i="51"/>
  <c r="X93" i="51"/>
  <c r="X91" i="51"/>
  <c r="X90" i="51"/>
  <c r="X88" i="51"/>
  <c r="X87" i="51"/>
  <c r="X86" i="51"/>
  <c r="X84" i="51"/>
  <c r="X83" i="51"/>
  <c r="X81" i="51"/>
  <c r="X80" i="51"/>
  <c r="X78" i="51"/>
  <c r="X77" i="51"/>
  <c r="X76" i="51"/>
  <c r="X74" i="51"/>
  <c r="X73" i="51"/>
  <c r="X71" i="51"/>
  <c r="X70" i="51"/>
  <c r="X69" i="51"/>
  <c r="X67" i="51"/>
  <c r="X66" i="51"/>
  <c r="X65" i="51"/>
  <c r="X63" i="51"/>
  <c r="X62" i="51"/>
  <c r="X60" i="51"/>
  <c r="X59" i="51"/>
  <c r="X58" i="51"/>
  <c r="X56" i="51"/>
  <c r="X55" i="51"/>
  <c r="X54" i="51"/>
  <c r="X52" i="51"/>
  <c r="X51" i="51"/>
  <c r="X50" i="51"/>
  <c r="X48" i="51"/>
  <c r="X47" i="51"/>
  <c r="X45" i="51"/>
  <c r="X44" i="51"/>
  <c r="X43" i="51"/>
  <c r="X41" i="51"/>
  <c r="X40" i="51"/>
  <c r="X38" i="51"/>
  <c r="X37" i="51"/>
  <c r="X36" i="51"/>
  <c r="X34" i="51"/>
  <c r="X33" i="51"/>
  <c r="X31" i="51"/>
  <c r="X30" i="51"/>
  <c r="X29" i="51"/>
  <c r="X27" i="51"/>
  <c r="X26" i="51"/>
  <c r="X25" i="51"/>
  <c r="X23" i="51"/>
  <c r="X22" i="51"/>
  <c r="X21" i="51"/>
  <c r="X19" i="51"/>
  <c r="X18" i="51"/>
  <c r="X16" i="51"/>
  <c r="X15" i="51"/>
  <c r="X14" i="51"/>
  <c r="X12" i="51"/>
  <c r="X11" i="51"/>
  <c r="X9" i="51"/>
  <c r="X8" i="51"/>
  <c r="X6" i="51"/>
  <c r="X5" i="51"/>
  <c r="U5" i="51"/>
  <c r="T369" i="51"/>
  <c r="T13" i="51"/>
  <c r="T17" i="51"/>
  <c r="T19" i="51"/>
  <c r="T21" i="51"/>
  <c r="T23" i="51"/>
  <c r="T27" i="51"/>
  <c r="T29" i="51"/>
  <c r="T31" i="51"/>
  <c r="T33" i="51"/>
  <c r="T37" i="51"/>
  <c r="T39" i="51"/>
  <c r="T41" i="51"/>
  <c r="T45" i="51"/>
  <c r="T47" i="51"/>
  <c r="T49" i="51"/>
  <c r="T51" i="51"/>
  <c r="T55" i="51"/>
  <c r="T57" i="51"/>
  <c r="T61" i="51"/>
  <c r="T63" i="51"/>
  <c r="T65" i="51"/>
  <c r="T67" i="51"/>
  <c r="T71" i="51"/>
  <c r="T73" i="51"/>
  <c r="T75" i="51"/>
  <c r="T79" i="51"/>
  <c r="T81" i="51"/>
  <c r="T83" i="51"/>
  <c r="T85" i="51"/>
  <c r="T89" i="51"/>
  <c r="T91" i="51"/>
  <c r="T93" i="51"/>
  <c r="T95" i="51"/>
  <c r="T99" i="51"/>
  <c r="T101" i="51"/>
  <c r="T103" i="51"/>
  <c r="T105" i="51"/>
  <c r="T109" i="51"/>
  <c r="T111" i="51"/>
  <c r="T113" i="51"/>
  <c r="T115" i="51"/>
  <c r="T119" i="51"/>
  <c r="T121" i="51"/>
  <c r="T123" i="51"/>
  <c r="T127" i="51"/>
  <c r="T129" i="51"/>
  <c r="T131" i="51"/>
  <c r="T133" i="51"/>
  <c r="T137" i="51"/>
  <c r="T139" i="51"/>
  <c r="T141" i="51"/>
  <c r="T143" i="51"/>
  <c r="T147" i="51"/>
  <c r="T149" i="51"/>
  <c r="T151" i="51"/>
  <c r="T155" i="51"/>
  <c r="T157" i="51"/>
  <c r="T159" i="51"/>
  <c r="T163" i="51"/>
  <c r="T165" i="51"/>
  <c r="T167" i="51"/>
  <c r="T171" i="51"/>
  <c r="T173" i="51"/>
  <c r="T175" i="51"/>
  <c r="T179" i="51"/>
  <c r="T181" i="51"/>
  <c r="T183" i="51"/>
  <c r="T185" i="51"/>
  <c r="T189" i="51"/>
  <c r="T191" i="51"/>
  <c r="T193" i="51"/>
  <c r="T197" i="51"/>
  <c r="T199" i="51"/>
  <c r="T203" i="51"/>
  <c r="T205" i="51"/>
  <c r="T207" i="51"/>
  <c r="T211" i="51"/>
  <c r="T213" i="51"/>
  <c r="T217" i="51"/>
  <c r="T219" i="51"/>
  <c r="T221" i="51"/>
  <c r="T225" i="51"/>
  <c r="T227" i="51"/>
  <c r="T229" i="51"/>
  <c r="T233" i="51"/>
  <c r="T235" i="51"/>
  <c r="T237" i="51"/>
  <c r="T239" i="51"/>
  <c r="T243" i="51"/>
  <c r="T245" i="51"/>
  <c r="T247" i="51"/>
  <c r="T251" i="51"/>
  <c r="T253" i="51"/>
  <c r="T257" i="51"/>
  <c r="T259" i="51"/>
  <c r="T263" i="51"/>
  <c r="T265" i="51"/>
  <c r="T269" i="51"/>
  <c r="T271" i="51"/>
  <c r="T275" i="51"/>
  <c r="T277" i="51"/>
  <c r="T279" i="51"/>
  <c r="T283" i="51"/>
  <c r="T285" i="51"/>
  <c r="T289" i="51"/>
  <c r="T291" i="51"/>
  <c r="T293" i="51"/>
  <c r="T297" i="51"/>
  <c r="T299" i="51"/>
  <c r="T301" i="51"/>
  <c r="T305" i="51"/>
  <c r="T307" i="51"/>
  <c r="T311" i="51"/>
  <c r="T313" i="51"/>
  <c r="T315" i="51"/>
  <c r="T319" i="51"/>
  <c r="T321" i="51"/>
  <c r="T325" i="51"/>
  <c r="T327" i="51"/>
  <c r="T331" i="51"/>
  <c r="T333" i="51"/>
  <c r="T335" i="51"/>
  <c r="T340" i="51"/>
  <c r="T342" i="51"/>
  <c r="T344" i="51"/>
  <c r="T348" i="51"/>
  <c r="T350" i="51"/>
  <c r="T352" i="51"/>
  <c r="T356" i="51"/>
  <c r="T358" i="51"/>
  <c r="T362" i="51"/>
  <c r="T364" i="51"/>
  <c r="T366" i="51"/>
  <c r="T9" i="51"/>
  <c r="T11" i="51"/>
  <c r="T6" i="51"/>
  <c r="U7" i="51"/>
  <c r="U8" i="51"/>
  <c r="U337" i="51"/>
  <c r="F2" i="55"/>
  <c r="AI6" i="51" l="1"/>
  <c r="AH5" i="51"/>
  <c r="AI5" i="51"/>
  <c r="O25" i="46"/>
  <c r="O12" i="46"/>
  <c r="Q41" i="59" l="1"/>
  <c r="P41" i="59"/>
  <c r="O41" i="59"/>
  <c r="M41" i="59"/>
  <c r="S40" i="59"/>
  <c r="K40" i="59"/>
  <c r="L40" i="59" s="1"/>
  <c r="N40" i="59" s="1"/>
  <c r="I40" i="59"/>
  <c r="S39" i="59"/>
  <c r="K39" i="59"/>
  <c r="L39" i="59" s="1"/>
  <c r="N39" i="59" s="1"/>
  <c r="I39" i="59"/>
  <c r="S38" i="59"/>
  <c r="K38" i="59"/>
  <c r="L38" i="59" s="1"/>
  <c r="N38" i="59" s="1"/>
  <c r="I38" i="59"/>
  <c r="S37" i="59"/>
  <c r="K37" i="59"/>
  <c r="L37" i="59" s="1"/>
  <c r="N37" i="59" s="1"/>
  <c r="I37" i="59"/>
  <c r="S36" i="59"/>
  <c r="K36" i="59"/>
  <c r="L36" i="59" s="1"/>
  <c r="N36" i="59" s="1"/>
  <c r="I36" i="59"/>
  <c r="S35" i="59"/>
  <c r="K35" i="59"/>
  <c r="L35" i="59" s="1"/>
  <c r="N35" i="59" s="1"/>
  <c r="I35" i="59"/>
  <c r="S34" i="59"/>
  <c r="K34" i="59"/>
  <c r="L34" i="59" s="1"/>
  <c r="N34" i="59" s="1"/>
  <c r="I34" i="59"/>
  <c r="S33" i="59"/>
  <c r="K33" i="59"/>
  <c r="L33" i="59" s="1"/>
  <c r="I33" i="59"/>
  <c r="S32" i="59"/>
  <c r="K32" i="59"/>
  <c r="L32" i="59" s="1"/>
  <c r="N32" i="59" s="1"/>
  <c r="I32" i="59"/>
  <c r="S31" i="59"/>
  <c r="K31" i="59"/>
  <c r="L31" i="59" s="1"/>
  <c r="N31" i="59" s="1"/>
  <c r="I31" i="59"/>
  <c r="S30" i="59"/>
  <c r="K30" i="59"/>
  <c r="L30" i="59" s="1"/>
  <c r="N30" i="59" s="1"/>
  <c r="I30" i="59"/>
  <c r="S29" i="59"/>
  <c r="K29" i="59"/>
  <c r="L29" i="59" s="1"/>
  <c r="N29" i="59" s="1"/>
  <c r="I29" i="59"/>
  <c r="S28" i="59"/>
  <c r="K28" i="59"/>
  <c r="L28" i="59" s="1"/>
  <c r="N28" i="59" s="1"/>
  <c r="I28" i="59"/>
  <c r="S27" i="59"/>
  <c r="K27" i="59"/>
  <c r="L27" i="59" s="1"/>
  <c r="N27" i="59" s="1"/>
  <c r="I27" i="59"/>
  <c r="S26" i="59"/>
  <c r="K26" i="59"/>
  <c r="L26" i="59" s="1"/>
  <c r="N26" i="59" s="1"/>
  <c r="I26" i="59"/>
  <c r="S25" i="59"/>
  <c r="K25" i="59"/>
  <c r="L25" i="59" s="1"/>
  <c r="N25" i="59" s="1"/>
  <c r="I25" i="59"/>
  <c r="S24" i="59"/>
  <c r="K24" i="59"/>
  <c r="L24" i="59" s="1"/>
  <c r="N24" i="59" s="1"/>
  <c r="I24" i="59"/>
  <c r="S23" i="59"/>
  <c r="K23" i="59"/>
  <c r="L23" i="59" s="1"/>
  <c r="N23" i="59" s="1"/>
  <c r="I23" i="59"/>
  <c r="S22" i="59"/>
  <c r="K22" i="59"/>
  <c r="L22" i="59" s="1"/>
  <c r="N22" i="59" s="1"/>
  <c r="I22" i="59"/>
  <c r="S21" i="59"/>
  <c r="K21" i="59"/>
  <c r="L21" i="59" s="1"/>
  <c r="N21" i="59" s="1"/>
  <c r="I21" i="59"/>
  <c r="S20" i="59"/>
  <c r="K20" i="59"/>
  <c r="L20" i="59" s="1"/>
  <c r="N20" i="59" s="1"/>
  <c r="I20" i="59"/>
  <c r="S19" i="59"/>
  <c r="K19" i="59"/>
  <c r="L19" i="59" s="1"/>
  <c r="N19" i="59" s="1"/>
  <c r="I19" i="59"/>
  <c r="S18" i="59"/>
  <c r="K18" i="59"/>
  <c r="L18" i="59" s="1"/>
  <c r="N18" i="59" s="1"/>
  <c r="I18" i="59"/>
  <c r="S17" i="59"/>
  <c r="K17" i="59"/>
  <c r="L17" i="59" s="1"/>
  <c r="N17" i="59" s="1"/>
  <c r="I17" i="59"/>
  <c r="S16" i="59"/>
  <c r="K16" i="59"/>
  <c r="L16" i="59" s="1"/>
  <c r="N16" i="59" s="1"/>
  <c r="I16" i="59"/>
  <c r="S15" i="59"/>
  <c r="K15" i="59"/>
  <c r="L15" i="59" s="1"/>
  <c r="I15" i="59"/>
  <c r="S14" i="59"/>
  <c r="K14" i="59"/>
  <c r="L14" i="59" s="1"/>
  <c r="N14" i="59" s="1"/>
  <c r="I14" i="59"/>
  <c r="S13" i="59"/>
  <c r="K13" i="59"/>
  <c r="L13" i="59" s="1"/>
  <c r="N13" i="59" s="1"/>
  <c r="I13" i="59"/>
  <c r="S12" i="59"/>
  <c r="K12" i="59"/>
  <c r="L12" i="59" s="1"/>
  <c r="I12" i="59"/>
  <c r="S11" i="59"/>
  <c r="K11" i="59"/>
  <c r="L11" i="59" s="1"/>
  <c r="I11" i="59"/>
  <c r="AA31" i="58"/>
  <c r="R18" i="58"/>
  <c r="N15" i="59" l="1"/>
  <c r="N33" i="59"/>
  <c r="R16" i="58"/>
  <c r="R16" i="65"/>
  <c r="R15" i="58"/>
  <c r="R15" i="65"/>
  <c r="I41" i="59"/>
  <c r="N12" i="59"/>
  <c r="N11" i="59"/>
  <c r="S41" i="59"/>
  <c r="R17" i="58"/>
  <c r="AM15" i="58" s="1"/>
  <c r="L41" i="59"/>
  <c r="R17" i="65" l="1"/>
  <c r="AM15" i="65" s="1"/>
  <c r="N41" i="59"/>
  <c r="R11" i="58" s="1"/>
  <c r="G12" i="55" l="1"/>
  <c r="R11" i="65"/>
  <c r="AM18" i="65" s="1"/>
  <c r="AM18" i="58"/>
  <c r="P31" i="27"/>
  <c r="W37" i="53"/>
  <c r="K37" i="27" l="1"/>
  <c r="K36" i="27"/>
  <c r="K31" i="27"/>
  <c r="O21" i="46"/>
  <c r="N21" i="46"/>
  <c r="M21" i="46"/>
  <c r="L21" i="46"/>
  <c r="K21" i="46"/>
  <c r="J21" i="46"/>
  <c r="I21" i="46"/>
  <c r="H21" i="46"/>
  <c r="G21" i="46"/>
  <c r="F21" i="46"/>
  <c r="E21" i="46"/>
  <c r="D21" i="46"/>
  <c r="O20" i="46"/>
  <c r="N20" i="46"/>
  <c r="M20" i="46"/>
  <c r="L20" i="46"/>
  <c r="K20" i="46"/>
  <c r="J20" i="46"/>
  <c r="I20" i="46"/>
  <c r="H20" i="46"/>
  <c r="G20" i="46"/>
  <c r="F20" i="46"/>
  <c r="E20" i="46"/>
  <c r="D20" i="46"/>
  <c r="O13" i="46"/>
  <c r="P76" i="52"/>
  <c r="O76" i="52"/>
  <c r="P75" i="52"/>
  <c r="N76" i="52"/>
  <c r="M76" i="52"/>
  <c r="L76" i="52"/>
  <c r="O75" i="52"/>
  <c r="N75" i="52"/>
  <c r="M75" i="52"/>
  <c r="L75" i="52"/>
  <c r="K75" i="52"/>
  <c r="P18" i="46"/>
  <c r="P28" i="53" l="1"/>
  <c r="X28" i="53" l="1"/>
  <c r="AA9" i="53" l="1"/>
  <c r="AA10" i="53"/>
  <c r="AA11" i="53"/>
  <c r="AA12" i="53"/>
  <c r="AA13" i="53"/>
  <c r="AA14" i="53"/>
  <c r="AA15" i="53"/>
  <c r="AA16" i="53"/>
  <c r="AA17" i="53"/>
  <c r="AA18" i="53"/>
  <c r="AA19" i="53"/>
  <c r="AA20" i="53"/>
  <c r="AA21" i="53"/>
  <c r="AA22" i="53"/>
  <c r="AA23" i="53"/>
  <c r="AA24" i="53"/>
  <c r="AA25" i="53"/>
  <c r="AA26" i="53"/>
  <c r="AA27" i="53"/>
  <c r="Y28" i="53"/>
  <c r="G14" i="55" s="1"/>
  <c r="Z28" i="53"/>
  <c r="W28" i="53"/>
  <c r="W32" i="53" s="1"/>
  <c r="Z32" i="53" l="1"/>
  <c r="Z33" i="53" s="1"/>
  <c r="Z34" i="53" s="1"/>
  <c r="G13" i="55"/>
  <c r="Y32" i="53"/>
  <c r="Y33" i="53" s="1"/>
  <c r="AA28" i="53"/>
  <c r="X32" i="53"/>
  <c r="X33" i="53" s="1"/>
  <c r="Y34" i="53" l="1"/>
  <c r="P32" i="27"/>
  <c r="G11" i="55"/>
  <c r="P30" i="27"/>
  <c r="X34" i="53"/>
  <c r="AA32" i="53"/>
  <c r="P7" i="46"/>
  <c r="Q7" i="46" s="1"/>
  <c r="P8" i="46"/>
  <c r="Q8" i="46" s="1"/>
  <c r="P9" i="46"/>
  <c r="Q9" i="46" s="1"/>
  <c r="P10" i="46"/>
  <c r="Q10" i="46" s="1"/>
  <c r="P11" i="46"/>
  <c r="Q11" i="46" s="1"/>
  <c r="O5" i="46"/>
  <c r="P33" i="27" l="1"/>
  <c r="D378" i="51"/>
  <c r="D377" i="51"/>
  <c r="D376" i="51"/>
  <c r="N369" i="51"/>
  <c r="O369" i="51" s="1"/>
  <c r="M369" i="51"/>
  <c r="K369" i="51"/>
  <c r="I369" i="51"/>
  <c r="H369" i="51"/>
  <c r="M368" i="51"/>
  <c r="I368" i="51"/>
  <c r="H368" i="51"/>
  <c r="N368" i="51"/>
  <c r="M367" i="51"/>
  <c r="I367" i="51"/>
  <c r="H367" i="51"/>
  <c r="N367" i="51"/>
  <c r="M366" i="51"/>
  <c r="I366" i="51"/>
  <c r="H366" i="51"/>
  <c r="N366" i="51"/>
  <c r="M365" i="51"/>
  <c r="I365" i="51"/>
  <c r="H365" i="51"/>
  <c r="M364" i="51"/>
  <c r="I364" i="51"/>
  <c r="H364" i="51"/>
  <c r="N364" i="51"/>
  <c r="M363" i="51"/>
  <c r="I363" i="51"/>
  <c r="H363" i="51"/>
  <c r="N363" i="51"/>
  <c r="N362" i="51"/>
  <c r="O362" i="51" s="1"/>
  <c r="M362" i="51"/>
  <c r="K362" i="51"/>
  <c r="I362" i="51"/>
  <c r="H362" i="51"/>
  <c r="M361" i="51"/>
  <c r="I361" i="51"/>
  <c r="H361" i="51"/>
  <c r="K361" i="51"/>
  <c r="M360" i="51"/>
  <c r="K360" i="51"/>
  <c r="I360" i="51"/>
  <c r="H360" i="51"/>
  <c r="N360" i="51"/>
  <c r="O360" i="51" s="1"/>
  <c r="M359" i="51"/>
  <c r="K359" i="51"/>
  <c r="I359" i="51"/>
  <c r="H359" i="51"/>
  <c r="N359" i="51"/>
  <c r="O359" i="51" s="1"/>
  <c r="M358" i="51"/>
  <c r="K358" i="51"/>
  <c r="I358" i="51"/>
  <c r="H358" i="51"/>
  <c r="N358" i="51"/>
  <c r="O358" i="51" s="1"/>
  <c r="M357" i="51"/>
  <c r="K357" i="51"/>
  <c r="I357" i="51"/>
  <c r="H357" i="51"/>
  <c r="N357" i="51"/>
  <c r="O357" i="51" s="1"/>
  <c r="M356" i="51"/>
  <c r="K356" i="51"/>
  <c r="I356" i="51"/>
  <c r="H356" i="51"/>
  <c r="N356" i="51"/>
  <c r="O356" i="51" s="1"/>
  <c r="N355" i="51"/>
  <c r="O355" i="51" s="1"/>
  <c r="M355" i="51"/>
  <c r="K355" i="51"/>
  <c r="I355" i="51"/>
  <c r="H355" i="51"/>
  <c r="M354" i="51"/>
  <c r="I354" i="51"/>
  <c r="H354" i="51"/>
  <c r="N354" i="51"/>
  <c r="M353" i="51"/>
  <c r="K353" i="51"/>
  <c r="I353" i="51"/>
  <c r="H353" i="51"/>
  <c r="N353" i="51"/>
  <c r="O353" i="51" s="1"/>
  <c r="M352" i="51"/>
  <c r="K352" i="51"/>
  <c r="I352" i="51"/>
  <c r="H352" i="51"/>
  <c r="N352" i="51"/>
  <c r="O352" i="51" s="1"/>
  <c r="M351" i="51"/>
  <c r="K351" i="51"/>
  <c r="I351" i="51"/>
  <c r="H351" i="51"/>
  <c r="N351" i="51"/>
  <c r="O351" i="51" s="1"/>
  <c r="M350" i="51"/>
  <c r="K350" i="51"/>
  <c r="I350" i="51"/>
  <c r="H350" i="51"/>
  <c r="N350" i="51"/>
  <c r="O350" i="51" s="1"/>
  <c r="M349" i="51"/>
  <c r="K349" i="51"/>
  <c r="I349" i="51"/>
  <c r="H349" i="51"/>
  <c r="N349" i="51"/>
  <c r="O349" i="51" s="1"/>
  <c r="N348" i="51"/>
  <c r="O348" i="51" s="1"/>
  <c r="M348" i="51"/>
  <c r="K348" i="51"/>
  <c r="I348" i="51"/>
  <c r="H348" i="51"/>
  <c r="M347" i="51"/>
  <c r="I347" i="51"/>
  <c r="H347" i="51"/>
  <c r="N347" i="51"/>
  <c r="M346" i="51"/>
  <c r="K346" i="51"/>
  <c r="I346" i="51"/>
  <c r="H346" i="51"/>
  <c r="N346" i="51"/>
  <c r="O346" i="51" s="1"/>
  <c r="M345" i="51"/>
  <c r="K345" i="51"/>
  <c r="I345" i="51"/>
  <c r="H345" i="51"/>
  <c r="N345" i="51"/>
  <c r="O345" i="51" s="1"/>
  <c r="M344" i="51"/>
  <c r="K344" i="51"/>
  <c r="I344" i="51"/>
  <c r="H344" i="51"/>
  <c r="N344" i="51"/>
  <c r="O344" i="51" s="1"/>
  <c r="M343" i="51"/>
  <c r="K343" i="51"/>
  <c r="I343" i="51"/>
  <c r="H343" i="51"/>
  <c r="N343" i="51"/>
  <c r="O343" i="51" s="1"/>
  <c r="M342" i="51"/>
  <c r="K342" i="51"/>
  <c r="I342" i="51"/>
  <c r="H342" i="51"/>
  <c r="N342" i="51"/>
  <c r="O342" i="51" s="1"/>
  <c r="N341" i="51"/>
  <c r="O341" i="51" s="1"/>
  <c r="M341" i="51"/>
  <c r="K341" i="51"/>
  <c r="I341" i="51"/>
  <c r="H341" i="51"/>
  <c r="M340" i="51"/>
  <c r="I340" i="51"/>
  <c r="H340" i="51"/>
  <c r="N340" i="51"/>
  <c r="M339" i="51"/>
  <c r="K339" i="51"/>
  <c r="I339" i="51"/>
  <c r="H339" i="51"/>
  <c r="N339" i="51"/>
  <c r="O339" i="51" s="1"/>
  <c r="M338" i="51"/>
  <c r="K338" i="51"/>
  <c r="I338" i="51"/>
  <c r="H338" i="51"/>
  <c r="N338" i="51"/>
  <c r="O338" i="51" s="1"/>
  <c r="M336" i="51"/>
  <c r="K336" i="51"/>
  <c r="I336" i="51"/>
  <c r="H336" i="51"/>
  <c r="N336" i="51"/>
  <c r="O336" i="51" s="1"/>
  <c r="N335" i="51"/>
  <c r="O335" i="51" s="1"/>
  <c r="M335" i="51"/>
  <c r="K335" i="51"/>
  <c r="I335" i="51"/>
  <c r="H335" i="51"/>
  <c r="M334" i="51"/>
  <c r="I334" i="51"/>
  <c r="H334" i="51"/>
  <c r="N334" i="51"/>
  <c r="N333" i="51"/>
  <c r="O333" i="51" s="1"/>
  <c r="M333" i="51"/>
  <c r="K333" i="51"/>
  <c r="I333" i="51"/>
  <c r="H333" i="51"/>
  <c r="M332" i="51"/>
  <c r="K332" i="51"/>
  <c r="I332" i="51"/>
  <c r="H332" i="51"/>
  <c r="N332" i="51"/>
  <c r="O332" i="51" s="1"/>
  <c r="M331" i="51"/>
  <c r="K331" i="51"/>
  <c r="I331" i="51"/>
  <c r="H331" i="51"/>
  <c r="N331" i="51"/>
  <c r="O331" i="51" s="1"/>
  <c r="M330" i="51"/>
  <c r="K330" i="51"/>
  <c r="I330" i="51"/>
  <c r="H330" i="51"/>
  <c r="N330" i="51"/>
  <c r="O330" i="51" s="1"/>
  <c r="M329" i="51"/>
  <c r="K329" i="51"/>
  <c r="I329" i="51"/>
  <c r="H329" i="51"/>
  <c r="N329" i="51"/>
  <c r="O329" i="51" s="1"/>
  <c r="N328" i="51"/>
  <c r="O328" i="51" s="1"/>
  <c r="M328" i="51"/>
  <c r="K328" i="51"/>
  <c r="I328" i="51"/>
  <c r="H328" i="51"/>
  <c r="M327" i="51"/>
  <c r="I327" i="51"/>
  <c r="H327" i="51"/>
  <c r="N327" i="51"/>
  <c r="M326" i="51"/>
  <c r="K326" i="51"/>
  <c r="I326" i="51"/>
  <c r="H326" i="51"/>
  <c r="N326" i="51"/>
  <c r="O326" i="51" s="1"/>
  <c r="M325" i="51"/>
  <c r="K325" i="51"/>
  <c r="I325" i="51"/>
  <c r="H325" i="51"/>
  <c r="N325" i="51"/>
  <c r="O325" i="51" s="1"/>
  <c r="M324" i="51"/>
  <c r="K324" i="51"/>
  <c r="I324" i="51"/>
  <c r="H324" i="51"/>
  <c r="N324" i="51"/>
  <c r="O324" i="51" s="1"/>
  <c r="M323" i="51"/>
  <c r="K323" i="51"/>
  <c r="I323" i="51"/>
  <c r="H323" i="51"/>
  <c r="N323" i="51"/>
  <c r="O323" i="51" s="1"/>
  <c r="N322" i="51"/>
  <c r="O322" i="51" s="1"/>
  <c r="M322" i="51"/>
  <c r="K322" i="51"/>
  <c r="I322" i="51"/>
  <c r="H322" i="51"/>
  <c r="N321" i="51"/>
  <c r="O321" i="51" s="1"/>
  <c r="M321" i="51"/>
  <c r="K321" i="51"/>
  <c r="I321" i="51"/>
  <c r="H321" i="51"/>
  <c r="M320" i="51"/>
  <c r="K320" i="51"/>
  <c r="I320" i="51"/>
  <c r="H320" i="51"/>
  <c r="N320" i="51"/>
  <c r="M319" i="51"/>
  <c r="K319" i="51"/>
  <c r="I319" i="51"/>
  <c r="H319" i="51"/>
  <c r="N319" i="51"/>
  <c r="O319" i="51" s="1"/>
  <c r="M318" i="51"/>
  <c r="K318" i="51"/>
  <c r="I318" i="51"/>
  <c r="H318" i="51"/>
  <c r="N318" i="51"/>
  <c r="O318" i="51" s="1"/>
  <c r="M317" i="51"/>
  <c r="K317" i="51"/>
  <c r="I317" i="51"/>
  <c r="H317" i="51"/>
  <c r="N317" i="51"/>
  <c r="O317" i="51" s="1"/>
  <c r="M316" i="51"/>
  <c r="K316" i="51"/>
  <c r="I316" i="51"/>
  <c r="H316" i="51"/>
  <c r="N316" i="51"/>
  <c r="O316" i="51" s="1"/>
  <c r="M315" i="51"/>
  <c r="K315" i="51"/>
  <c r="I315" i="51"/>
  <c r="H315" i="51"/>
  <c r="N315" i="51"/>
  <c r="O315" i="51" s="1"/>
  <c r="N314" i="51"/>
  <c r="O314" i="51" s="1"/>
  <c r="M314" i="51"/>
  <c r="K314" i="51"/>
  <c r="I314" i="51"/>
  <c r="H314" i="51"/>
  <c r="M313" i="51"/>
  <c r="I313" i="51"/>
  <c r="H313" i="51"/>
  <c r="N313" i="51"/>
  <c r="M312" i="51"/>
  <c r="K312" i="51"/>
  <c r="I312" i="51"/>
  <c r="H312" i="51"/>
  <c r="N312" i="51"/>
  <c r="O312" i="51" s="1"/>
  <c r="M311" i="51"/>
  <c r="K311" i="51"/>
  <c r="I311" i="51"/>
  <c r="H311" i="51"/>
  <c r="N311" i="51"/>
  <c r="O311" i="51" s="1"/>
  <c r="R310" i="51"/>
  <c r="M310" i="51"/>
  <c r="K310" i="51"/>
  <c r="I310" i="51"/>
  <c r="H310" i="51"/>
  <c r="N310" i="51"/>
  <c r="O310" i="51" s="1"/>
  <c r="M309" i="51"/>
  <c r="K309" i="51"/>
  <c r="I309" i="51"/>
  <c r="H309" i="51"/>
  <c r="N309" i="51"/>
  <c r="O309" i="51" s="1"/>
  <c r="M308" i="51"/>
  <c r="K308" i="51"/>
  <c r="I308" i="51"/>
  <c r="H308" i="51"/>
  <c r="N308" i="51"/>
  <c r="O308" i="51" s="1"/>
  <c r="N307" i="51"/>
  <c r="O307" i="51" s="1"/>
  <c r="M307" i="51"/>
  <c r="K307" i="51"/>
  <c r="I307" i="51"/>
  <c r="H307" i="51"/>
  <c r="M306" i="51"/>
  <c r="I306" i="51"/>
  <c r="H306" i="51"/>
  <c r="N306" i="51"/>
  <c r="M305" i="51"/>
  <c r="K305" i="51"/>
  <c r="I305" i="51"/>
  <c r="H305" i="51"/>
  <c r="N305" i="51"/>
  <c r="O305" i="51" s="1"/>
  <c r="M304" i="51"/>
  <c r="K304" i="51"/>
  <c r="I304" i="51"/>
  <c r="H304" i="51"/>
  <c r="N304" i="51"/>
  <c r="O304" i="51" s="1"/>
  <c r="M303" i="51"/>
  <c r="K303" i="51"/>
  <c r="I303" i="51"/>
  <c r="H303" i="51"/>
  <c r="N303" i="51"/>
  <c r="O303" i="51" s="1"/>
  <c r="M302" i="51"/>
  <c r="K302" i="51"/>
  <c r="I302" i="51"/>
  <c r="H302" i="51"/>
  <c r="N302" i="51"/>
  <c r="O302" i="51" s="1"/>
  <c r="M301" i="51"/>
  <c r="K301" i="51"/>
  <c r="I301" i="51"/>
  <c r="H301" i="51"/>
  <c r="N301" i="51"/>
  <c r="O301" i="51" s="1"/>
  <c r="N300" i="51"/>
  <c r="O300" i="51" s="1"/>
  <c r="M300" i="51"/>
  <c r="K300" i="51"/>
  <c r="I300" i="51"/>
  <c r="H300" i="51"/>
  <c r="M299" i="51"/>
  <c r="I299" i="51"/>
  <c r="H299" i="51"/>
  <c r="N299" i="51"/>
  <c r="M298" i="51"/>
  <c r="K298" i="51"/>
  <c r="I298" i="51"/>
  <c r="H298" i="51"/>
  <c r="N298" i="51"/>
  <c r="O298" i="51" s="1"/>
  <c r="M297" i="51"/>
  <c r="K297" i="51"/>
  <c r="I297" i="51"/>
  <c r="H297" i="51"/>
  <c r="N297" i="51"/>
  <c r="O297" i="51" s="1"/>
  <c r="M296" i="51"/>
  <c r="K296" i="51"/>
  <c r="I296" i="51"/>
  <c r="H296" i="51"/>
  <c r="N296" i="51"/>
  <c r="O296" i="51" s="1"/>
  <c r="M295" i="51"/>
  <c r="K295" i="51"/>
  <c r="I295" i="51"/>
  <c r="H295" i="51"/>
  <c r="N295" i="51"/>
  <c r="O295" i="51" s="1"/>
  <c r="M294" i="51"/>
  <c r="K294" i="51"/>
  <c r="I294" i="51"/>
  <c r="H294" i="51"/>
  <c r="N294" i="51"/>
  <c r="O294" i="51" s="1"/>
  <c r="N293" i="51"/>
  <c r="O293" i="51" s="1"/>
  <c r="M293" i="51"/>
  <c r="K293" i="51"/>
  <c r="I293" i="51"/>
  <c r="H293" i="51"/>
  <c r="M292" i="51"/>
  <c r="I292" i="51"/>
  <c r="H292" i="51"/>
  <c r="N292" i="51"/>
  <c r="M291" i="51"/>
  <c r="K291" i="51"/>
  <c r="I291" i="51"/>
  <c r="H291" i="51"/>
  <c r="N291" i="51"/>
  <c r="O291" i="51" s="1"/>
  <c r="M290" i="51"/>
  <c r="K290" i="51"/>
  <c r="I290" i="51"/>
  <c r="H290" i="51"/>
  <c r="N290" i="51"/>
  <c r="O290" i="51" s="1"/>
  <c r="M289" i="51"/>
  <c r="K289" i="51"/>
  <c r="I289" i="51"/>
  <c r="H289" i="51"/>
  <c r="N289" i="51"/>
  <c r="O289" i="51" s="1"/>
  <c r="M288" i="51"/>
  <c r="K288" i="51"/>
  <c r="I288" i="51"/>
  <c r="H288" i="51"/>
  <c r="N288" i="51"/>
  <c r="O288" i="51" s="1"/>
  <c r="N287" i="51"/>
  <c r="O287" i="51" s="1"/>
  <c r="M287" i="51"/>
  <c r="K287" i="51"/>
  <c r="I287" i="51"/>
  <c r="H287" i="51"/>
  <c r="N286" i="51"/>
  <c r="O286" i="51" s="1"/>
  <c r="M286" i="51"/>
  <c r="K286" i="51"/>
  <c r="I286" i="51"/>
  <c r="H286" i="51"/>
  <c r="M285" i="51"/>
  <c r="I285" i="51"/>
  <c r="H285" i="51"/>
  <c r="N285" i="51"/>
  <c r="M284" i="51"/>
  <c r="I284" i="51"/>
  <c r="H284" i="51"/>
  <c r="N284" i="51"/>
  <c r="M283" i="51"/>
  <c r="I283" i="51"/>
  <c r="H283" i="51"/>
  <c r="N283" i="51"/>
  <c r="N282" i="51"/>
  <c r="O282" i="51" s="1"/>
  <c r="M282" i="51"/>
  <c r="K282" i="51"/>
  <c r="I282" i="51"/>
  <c r="H282" i="51"/>
  <c r="N281" i="51"/>
  <c r="O281" i="51" s="1"/>
  <c r="M281" i="51"/>
  <c r="K281" i="51"/>
  <c r="I281" i="51"/>
  <c r="H281" i="51"/>
  <c r="N280" i="51"/>
  <c r="O280" i="51" s="1"/>
  <c r="M280" i="51"/>
  <c r="K280" i="51"/>
  <c r="I280" i="51"/>
  <c r="H280" i="51"/>
  <c r="R279" i="51"/>
  <c r="N279" i="51"/>
  <c r="O279" i="51" s="1"/>
  <c r="M279" i="51"/>
  <c r="K279" i="51"/>
  <c r="I279" i="51"/>
  <c r="H279" i="51"/>
  <c r="N278" i="51"/>
  <c r="O278" i="51" s="1"/>
  <c r="M278" i="51"/>
  <c r="K278" i="51"/>
  <c r="I278" i="51"/>
  <c r="H278" i="51"/>
  <c r="N277" i="51"/>
  <c r="O277" i="51" s="1"/>
  <c r="M277" i="51"/>
  <c r="K277" i="51"/>
  <c r="I277" i="51"/>
  <c r="H277" i="51"/>
  <c r="M276" i="51"/>
  <c r="I276" i="51"/>
  <c r="H276" i="51"/>
  <c r="N276" i="51"/>
  <c r="M275" i="51"/>
  <c r="I275" i="51"/>
  <c r="H275" i="51"/>
  <c r="N275" i="51"/>
  <c r="M274" i="51"/>
  <c r="I274" i="51"/>
  <c r="H274" i="51"/>
  <c r="N274" i="51"/>
  <c r="M273" i="51"/>
  <c r="I273" i="51"/>
  <c r="H273" i="51"/>
  <c r="N273" i="51"/>
  <c r="N272" i="51"/>
  <c r="O272" i="51" s="1"/>
  <c r="M272" i="51"/>
  <c r="K272" i="51"/>
  <c r="I272" i="51"/>
  <c r="H272" i="51"/>
  <c r="M271" i="51"/>
  <c r="I271" i="51"/>
  <c r="H271" i="51"/>
  <c r="N271" i="51"/>
  <c r="M270" i="51"/>
  <c r="K270" i="51"/>
  <c r="I270" i="51"/>
  <c r="H270" i="51"/>
  <c r="N270" i="51"/>
  <c r="O270" i="51" s="1"/>
  <c r="M269" i="51"/>
  <c r="K269" i="51"/>
  <c r="I269" i="51"/>
  <c r="H269" i="51"/>
  <c r="N269" i="51"/>
  <c r="O269" i="51" s="1"/>
  <c r="M268" i="51"/>
  <c r="K268" i="51"/>
  <c r="I268" i="51"/>
  <c r="H268" i="51"/>
  <c r="N268" i="51"/>
  <c r="O268" i="51" s="1"/>
  <c r="M267" i="51"/>
  <c r="K267" i="51"/>
  <c r="I267" i="51"/>
  <c r="H267" i="51"/>
  <c r="N267" i="51"/>
  <c r="O267" i="51" s="1"/>
  <c r="M266" i="51"/>
  <c r="K266" i="51"/>
  <c r="I266" i="51"/>
  <c r="H266" i="51"/>
  <c r="N266" i="51"/>
  <c r="O266" i="51" s="1"/>
  <c r="N265" i="51"/>
  <c r="O265" i="51" s="1"/>
  <c r="M265" i="51"/>
  <c r="K265" i="51"/>
  <c r="I265" i="51"/>
  <c r="H265" i="51"/>
  <c r="M264" i="51"/>
  <c r="I264" i="51"/>
  <c r="H264" i="51"/>
  <c r="N264" i="51"/>
  <c r="M263" i="51"/>
  <c r="K263" i="51"/>
  <c r="I263" i="51"/>
  <c r="H263" i="51"/>
  <c r="N263" i="51"/>
  <c r="O263" i="51" s="1"/>
  <c r="M262" i="51"/>
  <c r="K262" i="51"/>
  <c r="I262" i="51"/>
  <c r="H262" i="51"/>
  <c r="N262" i="51"/>
  <c r="O262" i="51" s="1"/>
  <c r="M261" i="51"/>
  <c r="K261" i="51"/>
  <c r="I261" i="51"/>
  <c r="H261" i="51"/>
  <c r="N261" i="51"/>
  <c r="O261" i="51" s="1"/>
  <c r="M260" i="51"/>
  <c r="K260" i="51"/>
  <c r="I260" i="51"/>
  <c r="H260" i="51"/>
  <c r="N260" i="51"/>
  <c r="O260" i="51" s="1"/>
  <c r="M259" i="51"/>
  <c r="K259" i="51"/>
  <c r="I259" i="51"/>
  <c r="H259" i="51"/>
  <c r="N259" i="51"/>
  <c r="O259" i="51" s="1"/>
  <c r="N258" i="51"/>
  <c r="O258" i="51" s="1"/>
  <c r="M258" i="51"/>
  <c r="K258" i="51"/>
  <c r="I258" i="51"/>
  <c r="H258" i="51"/>
  <c r="M257" i="51"/>
  <c r="I257" i="51"/>
  <c r="H257" i="51"/>
  <c r="N257" i="51"/>
  <c r="M256" i="51"/>
  <c r="K256" i="51"/>
  <c r="I256" i="51"/>
  <c r="H256" i="51"/>
  <c r="N256" i="51"/>
  <c r="O256" i="51" s="1"/>
  <c r="M255" i="51"/>
  <c r="K255" i="51"/>
  <c r="I255" i="51"/>
  <c r="H255" i="51"/>
  <c r="N255" i="51"/>
  <c r="O255" i="51" s="1"/>
  <c r="M254" i="51"/>
  <c r="K254" i="51"/>
  <c r="I254" i="51"/>
  <c r="H254" i="51"/>
  <c r="N254" i="51"/>
  <c r="O254" i="51" s="1"/>
  <c r="M253" i="51"/>
  <c r="K253" i="51"/>
  <c r="I253" i="51"/>
  <c r="H253" i="51"/>
  <c r="N253" i="51"/>
  <c r="O253" i="51" s="1"/>
  <c r="M252" i="51"/>
  <c r="K252" i="51"/>
  <c r="I252" i="51"/>
  <c r="H252" i="51"/>
  <c r="N252" i="51"/>
  <c r="O252" i="51" s="1"/>
  <c r="N251" i="51"/>
  <c r="O251" i="51" s="1"/>
  <c r="M251" i="51"/>
  <c r="K251" i="51"/>
  <c r="I251" i="51"/>
  <c r="H251" i="51"/>
  <c r="M250" i="51"/>
  <c r="I250" i="51"/>
  <c r="H250" i="51"/>
  <c r="N250" i="51"/>
  <c r="M249" i="51"/>
  <c r="K249" i="51"/>
  <c r="I249" i="51"/>
  <c r="H249" i="51"/>
  <c r="N249" i="51"/>
  <c r="O249" i="51" s="1"/>
  <c r="R248" i="51"/>
  <c r="M248" i="51"/>
  <c r="K248" i="51"/>
  <c r="I248" i="51"/>
  <c r="H248" i="51"/>
  <c r="N248" i="51"/>
  <c r="O248" i="51" s="1"/>
  <c r="M247" i="51"/>
  <c r="K247" i="51"/>
  <c r="I247" i="51"/>
  <c r="H247" i="51"/>
  <c r="N247" i="51"/>
  <c r="O247" i="51" s="1"/>
  <c r="M246" i="51"/>
  <c r="K246" i="51"/>
  <c r="I246" i="51"/>
  <c r="H246" i="51"/>
  <c r="N246" i="51"/>
  <c r="O246" i="51" s="1"/>
  <c r="M245" i="51"/>
  <c r="K245" i="51"/>
  <c r="I245" i="51"/>
  <c r="H245" i="51"/>
  <c r="N245" i="51"/>
  <c r="O245" i="51" s="1"/>
  <c r="N244" i="51"/>
  <c r="O244" i="51" s="1"/>
  <c r="M244" i="51"/>
  <c r="K244" i="51"/>
  <c r="I244" i="51"/>
  <c r="H244" i="51"/>
  <c r="M243" i="51"/>
  <c r="I243" i="51"/>
  <c r="H243" i="51"/>
  <c r="K243" i="51"/>
  <c r="M242" i="51"/>
  <c r="K242" i="51"/>
  <c r="I242" i="51"/>
  <c r="H242" i="51"/>
  <c r="N242" i="51"/>
  <c r="O242" i="51" s="1"/>
  <c r="M241" i="51"/>
  <c r="K241" i="51"/>
  <c r="I241" i="51"/>
  <c r="H241" i="51"/>
  <c r="N241" i="51"/>
  <c r="O241" i="51" s="1"/>
  <c r="M240" i="51"/>
  <c r="K240" i="51"/>
  <c r="I240" i="51"/>
  <c r="H240" i="51"/>
  <c r="N240" i="51"/>
  <c r="O240" i="51" s="1"/>
  <c r="M239" i="51"/>
  <c r="K239" i="51"/>
  <c r="I239" i="51"/>
  <c r="H239" i="51"/>
  <c r="N239" i="51"/>
  <c r="O239" i="51" s="1"/>
  <c r="M238" i="51"/>
  <c r="K238" i="51"/>
  <c r="I238" i="51"/>
  <c r="H238" i="51"/>
  <c r="N238" i="51"/>
  <c r="O238" i="51" s="1"/>
  <c r="N237" i="51"/>
  <c r="O237" i="51" s="1"/>
  <c r="M237" i="51"/>
  <c r="K237" i="51"/>
  <c r="I237" i="51"/>
  <c r="H237" i="51"/>
  <c r="M236" i="51"/>
  <c r="I236" i="51"/>
  <c r="H236" i="51"/>
  <c r="N236" i="51"/>
  <c r="M235" i="51"/>
  <c r="K235" i="51"/>
  <c r="I235" i="51"/>
  <c r="H235" i="51"/>
  <c r="N235" i="51"/>
  <c r="O235" i="51" s="1"/>
  <c r="M234" i="51"/>
  <c r="K234" i="51"/>
  <c r="I234" i="51"/>
  <c r="H234" i="51"/>
  <c r="N234" i="51"/>
  <c r="O234" i="51" s="1"/>
  <c r="M233" i="51"/>
  <c r="K233" i="51"/>
  <c r="I233" i="51"/>
  <c r="H233" i="51"/>
  <c r="N233" i="51"/>
  <c r="O233" i="51" s="1"/>
  <c r="M232" i="51"/>
  <c r="K232" i="51"/>
  <c r="I232" i="51"/>
  <c r="H232" i="51"/>
  <c r="N232" i="51"/>
  <c r="O232" i="51" s="1"/>
  <c r="M231" i="51"/>
  <c r="K231" i="51"/>
  <c r="I231" i="51"/>
  <c r="H231" i="51"/>
  <c r="N231" i="51"/>
  <c r="O231" i="51" s="1"/>
  <c r="N230" i="51"/>
  <c r="O230" i="51" s="1"/>
  <c r="M230" i="51"/>
  <c r="K230" i="51"/>
  <c r="I230" i="51"/>
  <c r="H230" i="51"/>
  <c r="M229" i="51"/>
  <c r="I229" i="51"/>
  <c r="H229" i="51"/>
  <c r="N229" i="51"/>
  <c r="M228" i="51"/>
  <c r="K228" i="51"/>
  <c r="I228" i="51"/>
  <c r="H228" i="51"/>
  <c r="N228" i="51"/>
  <c r="O228" i="51" s="1"/>
  <c r="M227" i="51"/>
  <c r="K227" i="51"/>
  <c r="I227" i="51"/>
  <c r="H227" i="51"/>
  <c r="N227" i="51"/>
  <c r="O227" i="51" s="1"/>
  <c r="M226" i="51"/>
  <c r="K226" i="51"/>
  <c r="I226" i="51"/>
  <c r="H226" i="51"/>
  <c r="N226" i="51"/>
  <c r="O226" i="51" s="1"/>
  <c r="M225" i="51"/>
  <c r="K225" i="51"/>
  <c r="I225" i="51"/>
  <c r="H225" i="51"/>
  <c r="N225" i="51"/>
  <c r="O225" i="51" s="1"/>
  <c r="M224" i="51"/>
  <c r="K224" i="51"/>
  <c r="I224" i="51"/>
  <c r="H224" i="51"/>
  <c r="N224" i="51"/>
  <c r="O224" i="51" s="1"/>
  <c r="N223" i="51"/>
  <c r="O223" i="51" s="1"/>
  <c r="M223" i="51"/>
  <c r="K223" i="51"/>
  <c r="I223" i="51"/>
  <c r="H223" i="51"/>
  <c r="N222" i="51"/>
  <c r="O222" i="51" s="1"/>
  <c r="M222" i="51"/>
  <c r="K222" i="51"/>
  <c r="I222" i="51"/>
  <c r="H222" i="51"/>
  <c r="N221" i="51"/>
  <c r="O221" i="51" s="1"/>
  <c r="M221" i="51"/>
  <c r="K221" i="51"/>
  <c r="I221" i="51"/>
  <c r="H221" i="51"/>
  <c r="M220" i="51"/>
  <c r="K220" i="51"/>
  <c r="I220" i="51"/>
  <c r="H220" i="51"/>
  <c r="N220" i="51"/>
  <c r="O220" i="51" s="1"/>
  <c r="M219" i="51"/>
  <c r="K219" i="51"/>
  <c r="I219" i="51"/>
  <c r="H219" i="51"/>
  <c r="N219" i="51"/>
  <c r="O219" i="51" s="1"/>
  <c r="R218" i="51"/>
  <c r="M218" i="51"/>
  <c r="K218" i="51"/>
  <c r="I218" i="51"/>
  <c r="H218" i="51"/>
  <c r="N218" i="51"/>
  <c r="O218" i="51" s="1"/>
  <c r="M217" i="51"/>
  <c r="K217" i="51"/>
  <c r="I217" i="51"/>
  <c r="H217" i="51"/>
  <c r="N217" i="51"/>
  <c r="O217" i="51" s="1"/>
  <c r="N216" i="51"/>
  <c r="O216" i="51" s="1"/>
  <c r="M216" i="51"/>
  <c r="K216" i="51"/>
  <c r="I216" i="51"/>
  <c r="H216" i="51"/>
  <c r="M215" i="51"/>
  <c r="I215" i="51"/>
  <c r="H215" i="51"/>
  <c r="N215" i="51"/>
  <c r="M214" i="51"/>
  <c r="K214" i="51"/>
  <c r="I214" i="51"/>
  <c r="H214" i="51"/>
  <c r="N214" i="51"/>
  <c r="O214" i="51" s="1"/>
  <c r="M213" i="51"/>
  <c r="K213" i="51"/>
  <c r="I213" i="51"/>
  <c r="H213" i="51"/>
  <c r="N213" i="51"/>
  <c r="O213" i="51" s="1"/>
  <c r="M212" i="51"/>
  <c r="K212" i="51"/>
  <c r="I212" i="51"/>
  <c r="H212" i="51"/>
  <c r="N212" i="51"/>
  <c r="O212" i="51" s="1"/>
  <c r="M211" i="51"/>
  <c r="K211" i="51"/>
  <c r="I211" i="51"/>
  <c r="H211" i="51"/>
  <c r="N211" i="51"/>
  <c r="O211" i="51" s="1"/>
  <c r="M210" i="51"/>
  <c r="K210" i="51"/>
  <c r="I210" i="51"/>
  <c r="H210" i="51"/>
  <c r="N210" i="51"/>
  <c r="O210" i="51" s="1"/>
  <c r="N209" i="51"/>
  <c r="O209" i="51" s="1"/>
  <c r="M209" i="51"/>
  <c r="K209" i="51"/>
  <c r="I209" i="51"/>
  <c r="H209" i="51"/>
  <c r="M208" i="51"/>
  <c r="I208" i="51"/>
  <c r="H208" i="51"/>
  <c r="N208" i="51"/>
  <c r="M207" i="51"/>
  <c r="K207" i="51"/>
  <c r="I207" i="51"/>
  <c r="H207" i="51"/>
  <c r="N207" i="51"/>
  <c r="O207" i="51" s="1"/>
  <c r="M206" i="51"/>
  <c r="K206" i="51"/>
  <c r="I206" i="51"/>
  <c r="H206" i="51"/>
  <c r="N206" i="51"/>
  <c r="O206" i="51" s="1"/>
  <c r="M205" i="51"/>
  <c r="K205" i="51"/>
  <c r="I205" i="51"/>
  <c r="H205" i="51"/>
  <c r="N205" i="51"/>
  <c r="O205" i="51" s="1"/>
  <c r="M204" i="51"/>
  <c r="K204" i="51"/>
  <c r="I204" i="51"/>
  <c r="H204" i="51"/>
  <c r="N204" i="51"/>
  <c r="O204" i="51" s="1"/>
  <c r="M203" i="51"/>
  <c r="K203" i="51"/>
  <c r="I203" i="51"/>
  <c r="H203" i="51"/>
  <c r="N203" i="51"/>
  <c r="O203" i="51" s="1"/>
  <c r="N202" i="51"/>
  <c r="O202" i="51" s="1"/>
  <c r="M202" i="51"/>
  <c r="K202" i="51"/>
  <c r="I202" i="51"/>
  <c r="H202" i="51"/>
  <c r="M201" i="51"/>
  <c r="I201" i="51"/>
  <c r="H201" i="51"/>
  <c r="N201" i="51"/>
  <c r="M200" i="51"/>
  <c r="K200" i="51"/>
  <c r="I200" i="51"/>
  <c r="H200" i="51"/>
  <c r="N200" i="51"/>
  <c r="O200" i="51" s="1"/>
  <c r="M199" i="51"/>
  <c r="K199" i="51"/>
  <c r="I199" i="51"/>
  <c r="H199" i="51"/>
  <c r="N199" i="51"/>
  <c r="O199" i="51" s="1"/>
  <c r="M198" i="51"/>
  <c r="K198" i="51"/>
  <c r="I198" i="51"/>
  <c r="H198" i="51"/>
  <c r="N198" i="51"/>
  <c r="O198" i="51" s="1"/>
  <c r="M197" i="51"/>
  <c r="K197" i="51"/>
  <c r="I197" i="51"/>
  <c r="H197" i="51"/>
  <c r="N197" i="51"/>
  <c r="O197" i="51" s="1"/>
  <c r="N196" i="51"/>
  <c r="O196" i="51" s="1"/>
  <c r="M196" i="51"/>
  <c r="K196" i="51"/>
  <c r="I196" i="51"/>
  <c r="H196" i="51"/>
  <c r="N195" i="51"/>
  <c r="O195" i="51" s="1"/>
  <c r="M195" i="51"/>
  <c r="K195" i="51"/>
  <c r="I195" i="51"/>
  <c r="H195" i="51"/>
  <c r="M194" i="51"/>
  <c r="I194" i="51"/>
  <c r="H194" i="51"/>
  <c r="N194" i="51"/>
  <c r="M193" i="51"/>
  <c r="K193" i="51"/>
  <c r="I193" i="51"/>
  <c r="H193" i="51"/>
  <c r="N193" i="51"/>
  <c r="O193" i="51" s="1"/>
  <c r="M192" i="51"/>
  <c r="K192" i="51"/>
  <c r="I192" i="51"/>
  <c r="H192" i="51"/>
  <c r="N192" i="51"/>
  <c r="O192" i="51" s="1"/>
  <c r="M191" i="51"/>
  <c r="K191" i="51"/>
  <c r="I191" i="51"/>
  <c r="H191" i="51"/>
  <c r="N191" i="51"/>
  <c r="O191" i="51" s="1"/>
  <c r="M190" i="51"/>
  <c r="K190" i="51"/>
  <c r="I190" i="51"/>
  <c r="H190" i="51"/>
  <c r="N190" i="51"/>
  <c r="O190" i="51" s="1"/>
  <c r="M189" i="51"/>
  <c r="K189" i="51"/>
  <c r="I189" i="51"/>
  <c r="H189" i="51"/>
  <c r="N189" i="51"/>
  <c r="O189" i="51" s="1"/>
  <c r="N188" i="51"/>
  <c r="O188" i="51" s="1"/>
  <c r="M188" i="51"/>
  <c r="K188" i="51"/>
  <c r="I188" i="51"/>
  <c r="H188" i="51"/>
  <c r="R187" i="51"/>
  <c r="M187" i="51"/>
  <c r="I187" i="51"/>
  <c r="H187" i="51"/>
  <c r="N187" i="51"/>
  <c r="M186" i="51"/>
  <c r="K186" i="51"/>
  <c r="I186" i="51"/>
  <c r="H186" i="51"/>
  <c r="N186" i="51"/>
  <c r="O186" i="51" s="1"/>
  <c r="M185" i="51"/>
  <c r="K185" i="51"/>
  <c r="I185" i="51"/>
  <c r="H185" i="51"/>
  <c r="N185" i="51"/>
  <c r="O185" i="51" s="1"/>
  <c r="M184" i="51"/>
  <c r="K184" i="51"/>
  <c r="I184" i="51"/>
  <c r="H184" i="51"/>
  <c r="N184" i="51"/>
  <c r="O184" i="51" s="1"/>
  <c r="M183" i="51"/>
  <c r="K183" i="51"/>
  <c r="I183" i="51"/>
  <c r="H183" i="51"/>
  <c r="N183" i="51"/>
  <c r="O183" i="51" s="1"/>
  <c r="M182" i="51"/>
  <c r="K182" i="51"/>
  <c r="I182" i="51"/>
  <c r="H182" i="51"/>
  <c r="N182" i="51"/>
  <c r="O182" i="51" s="1"/>
  <c r="N181" i="51"/>
  <c r="O181" i="51" s="1"/>
  <c r="M181" i="51"/>
  <c r="K181" i="51"/>
  <c r="I181" i="51"/>
  <c r="H181" i="51"/>
  <c r="M180" i="51"/>
  <c r="I180" i="51"/>
  <c r="H180" i="51"/>
  <c r="N180" i="51"/>
  <c r="M179" i="51"/>
  <c r="K179" i="51"/>
  <c r="I179" i="51"/>
  <c r="H179" i="51"/>
  <c r="N179" i="51"/>
  <c r="O179" i="51" s="1"/>
  <c r="M178" i="51"/>
  <c r="K178" i="51"/>
  <c r="I178" i="51"/>
  <c r="H178" i="51"/>
  <c r="N178" i="51"/>
  <c r="O178" i="51" s="1"/>
  <c r="M177" i="51"/>
  <c r="K177" i="51"/>
  <c r="I177" i="51"/>
  <c r="H177" i="51"/>
  <c r="N177" i="51"/>
  <c r="O177" i="51" s="1"/>
  <c r="M176" i="51"/>
  <c r="K176" i="51"/>
  <c r="I176" i="51"/>
  <c r="H176" i="51"/>
  <c r="N176" i="51"/>
  <c r="O176" i="51" s="1"/>
  <c r="N175" i="51"/>
  <c r="O175" i="51" s="1"/>
  <c r="M175" i="51"/>
  <c r="K175" i="51"/>
  <c r="I175" i="51"/>
  <c r="H175" i="51"/>
  <c r="N174" i="51"/>
  <c r="O174" i="51" s="1"/>
  <c r="M174" i="51"/>
  <c r="K174" i="51"/>
  <c r="I174" i="51"/>
  <c r="H174" i="51"/>
  <c r="M173" i="51"/>
  <c r="I173" i="51"/>
  <c r="H173" i="51"/>
  <c r="N173" i="51"/>
  <c r="M172" i="51"/>
  <c r="K172" i="51"/>
  <c r="I172" i="51"/>
  <c r="H172" i="51"/>
  <c r="N172" i="51"/>
  <c r="O172" i="51" s="1"/>
  <c r="M171" i="51"/>
  <c r="K171" i="51"/>
  <c r="I171" i="51"/>
  <c r="H171" i="51"/>
  <c r="N171" i="51"/>
  <c r="O171" i="51" s="1"/>
  <c r="M170" i="51"/>
  <c r="K170" i="51"/>
  <c r="I170" i="51"/>
  <c r="H170" i="51"/>
  <c r="N170" i="51"/>
  <c r="O170" i="51" s="1"/>
  <c r="M169" i="51"/>
  <c r="K169" i="51"/>
  <c r="I169" i="51"/>
  <c r="H169" i="51"/>
  <c r="N169" i="51"/>
  <c r="O169" i="51" s="1"/>
  <c r="M168" i="51"/>
  <c r="K168" i="51"/>
  <c r="I168" i="51"/>
  <c r="H168" i="51"/>
  <c r="N168" i="51"/>
  <c r="O168" i="51" s="1"/>
  <c r="N167" i="51"/>
  <c r="O167" i="51" s="1"/>
  <c r="M167" i="51"/>
  <c r="K167" i="51"/>
  <c r="I167" i="51"/>
  <c r="H167" i="51"/>
  <c r="M166" i="51"/>
  <c r="I166" i="51"/>
  <c r="H166" i="51"/>
  <c r="N166" i="51"/>
  <c r="M165" i="51"/>
  <c r="K165" i="51"/>
  <c r="I165" i="51"/>
  <c r="H165" i="51"/>
  <c r="N165" i="51"/>
  <c r="O165" i="51" s="1"/>
  <c r="M164" i="51"/>
  <c r="K164" i="51"/>
  <c r="I164" i="51"/>
  <c r="H164" i="51"/>
  <c r="N164" i="51"/>
  <c r="O164" i="51" s="1"/>
  <c r="M163" i="51"/>
  <c r="K163" i="51"/>
  <c r="I163" i="51"/>
  <c r="H163" i="51"/>
  <c r="N163" i="51"/>
  <c r="O163" i="51" s="1"/>
  <c r="M162" i="51"/>
  <c r="K162" i="51"/>
  <c r="I162" i="51"/>
  <c r="H162" i="51"/>
  <c r="N162" i="51"/>
  <c r="O162" i="51" s="1"/>
  <c r="M161" i="51"/>
  <c r="K161" i="51"/>
  <c r="I161" i="51"/>
  <c r="H161" i="51"/>
  <c r="N161" i="51"/>
  <c r="O161" i="51" s="1"/>
  <c r="N160" i="51"/>
  <c r="O160" i="51" s="1"/>
  <c r="M160" i="51"/>
  <c r="K160" i="51"/>
  <c r="I160" i="51"/>
  <c r="H160" i="51"/>
  <c r="M159" i="51"/>
  <c r="I159" i="51"/>
  <c r="H159" i="51"/>
  <c r="N159" i="51"/>
  <c r="M158" i="51"/>
  <c r="K158" i="51"/>
  <c r="I158" i="51"/>
  <c r="H158" i="51"/>
  <c r="N158" i="51"/>
  <c r="O158" i="51" s="1"/>
  <c r="R157" i="51"/>
  <c r="M157" i="51"/>
  <c r="K157" i="51"/>
  <c r="I157" i="51"/>
  <c r="H157" i="51"/>
  <c r="N157" i="51"/>
  <c r="O157" i="51" s="1"/>
  <c r="M156" i="51"/>
  <c r="K156" i="51"/>
  <c r="I156" i="51"/>
  <c r="H156" i="51"/>
  <c r="N156" i="51"/>
  <c r="O156" i="51" s="1"/>
  <c r="M155" i="51"/>
  <c r="K155" i="51"/>
  <c r="I155" i="51"/>
  <c r="H155" i="51"/>
  <c r="N155" i="51"/>
  <c r="O155" i="51" s="1"/>
  <c r="M154" i="51"/>
  <c r="K154" i="51"/>
  <c r="I154" i="51"/>
  <c r="H154" i="51"/>
  <c r="N154" i="51"/>
  <c r="O154" i="51" s="1"/>
  <c r="N153" i="51"/>
  <c r="O153" i="51" s="1"/>
  <c r="M153" i="51"/>
  <c r="K153" i="51"/>
  <c r="I153" i="51"/>
  <c r="H153" i="51"/>
  <c r="M152" i="51"/>
  <c r="I152" i="51"/>
  <c r="H152" i="51"/>
  <c r="N152" i="51"/>
  <c r="M151" i="51"/>
  <c r="I151" i="51"/>
  <c r="H151" i="51"/>
  <c r="N151" i="51"/>
  <c r="M150" i="51"/>
  <c r="I150" i="51"/>
  <c r="H150" i="51"/>
  <c r="K150" i="51"/>
  <c r="M149" i="51"/>
  <c r="I149" i="51"/>
  <c r="H149" i="51"/>
  <c r="N149" i="51"/>
  <c r="M148" i="51"/>
  <c r="I148" i="51"/>
  <c r="H148" i="51"/>
  <c r="N148" i="51"/>
  <c r="M147" i="51"/>
  <c r="I147" i="51"/>
  <c r="H147" i="51"/>
  <c r="N147" i="51"/>
  <c r="N146" i="51"/>
  <c r="O146" i="51" s="1"/>
  <c r="M146" i="51"/>
  <c r="K146" i="51"/>
  <c r="I146" i="51"/>
  <c r="H146" i="51"/>
  <c r="M145" i="51"/>
  <c r="I145" i="51"/>
  <c r="H145" i="51"/>
  <c r="N145" i="51"/>
  <c r="M144" i="51"/>
  <c r="I144" i="51"/>
  <c r="H144" i="51"/>
  <c r="N144" i="51"/>
  <c r="M143" i="51"/>
  <c r="I143" i="51"/>
  <c r="H143" i="51"/>
  <c r="N143" i="51"/>
  <c r="M142" i="51"/>
  <c r="I142" i="51"/>
  <c r="H142" i="51"/>
  <c r="K142" i="51"/>
  <c r="N141" i="51"/>
  <c r="O141" i="51" s="1"/>
  <c r="M141" i="51"/>
  <c r="K141" i="51"/>
  <c r="I141" i="51"/>
  <c r="H141" i="51"/>
  <c r="N140" i="51"/>
  <c r="O140" i="51" s="1"/>
  <c r="M140" i="51"/>
  <c r="K140" i="51"/>
  <c r="I140" i="51"/>
  <c r="H140" i="51"/>
  <c r="N139" i="51"/>
  <c r="O139" i="51" s="1"/>
  <c r="M139" i="51"/>
  <c r="K139" i="51"/>
  <c r="I139" i="51"/>
  <c r="H139" i="51"/>
  <c r="N138" i="51"/>
  <c r="O138" i="51" s="1"/>
  <c r="M138" i="51"/>
  <c r="K138" i="51"/>
  <c r="I138" i="51"/>
  <c r="H138" i="51"/>
  <c r="N137" i="51"/>
  <c r="O137" i="51" s="1"/>
  <c r="M137" i="51"/>
  <c r="K137" i="51"/>
  <c r="I137" i="51"/>
  <c r="H137" i="51"/>
  <c r="M136" i="51"/>
  <c r="I136" i="51"/>
  <c r="H136" i="51"/>
  <c r="N136" i="51"/>
  <c r="M135" i="51"/>
  <c r="I135" i="51"/>
  <c r="H135" i="51"/>
  <c r="N135" i="51"/>
  <c r="M134" i="51"/>
  <c r="I134" i="51"/>
  <c r="H134" i="51"/>
  <c r="K134" i="51"/>
  <c r="M133" i="51"/>
  <c r="I133" i="51"/>
  <c r="H133" i="51"/>
  <c r="N133" i="51"/>
  <c r="N132" i="51"/>
  <c r="O132" i="51" s="1"/>
  <c r="M132" i="51"/>
  <c r="K132" i="51"/>
  <c r="I132" i="51"/>
  <c r="H132" i="51"/>
  <c r="M131" i="51"/>
  <c r="I131" i="51"/>
  <c r="H131" i="51"/>
  <c r="N131" i="51"/>
  <c r="M130" i="51"/>
  <c r="I130" i="51"/>
  <c r="H130" i="51"/>
  <c r="N130" i="51"/>
  <c r="M129" i="51"/>
  <c r="I129" i="51"/>
  <c r="H129" i="51"/>
  <c r="N129" i="51"/>
  <c r="M128" i="51"/>
  <c r="I128" i="51"/>
  <c r="H128" i="51"/>
  <c r="N128" i="51"/>
  <c r="M127" i="51"/>
  <c r="I127" i="51"/>
  <c r="H127" i="51"/>
  <c r="N127" i="51"/>
  <c r="R126" i="51"/>
  <c r="M126" i="51"/>
  <c r="I126" i="51"/>
  <c r="H126" i="51"/>
  <c r="N126" i="51"/>
  <c r="N125" i="51"/>
  <c r="O125" i="51" s="1"/>
  <c r="M125" i="51"/>
  <c r="K125" i="51"/>
  <c r="I125" i="51"/>
  <c r="H125" i="51"/>
  <c r="N124" i="51"/>
  <c r="O124" i="51" s="1"/>
  <c r="M124" i="51"/>
  <c r="K124" i="51"/>
  <c r="I124" i="51"/>
  <c r="H124" i="51"/>
  <c r="M123" i="51"/>
  <c r="I123" i="51"/>
  <c r="H123" i="51"/>
  <c r="N123" i="51"/>
  <c r="M122" i="51"/>
  <c r="I122" i="51"/>
  <c r="H122" i="51"/>
  <c r="N122" i="51"/>
  <c r="M121" i="51"/>
  <c r="I121" i="51"/>
  <c r="H121" i="51"/>
  <c r="N121" i="51"/>
  <c r="M120" i="51"/>
  <c r="I120" i="51"/>
  <c r="H120" i="51"/>
  <c r="N120" i="51"/>
  <c r="M119" i="51"/>
  <c r="I119" i="51"/>
  <c r="H119" i="51"/>
  <c r="N119" i="51"/>
  <c r="N118" i="51"/>
  <c r="O118" i="51" s="1"/>
  <c r="M118" i="51"/>
  <c r="K118" i="51"/>
  <c r="I118" i="51"/>
  <c r="H118" i="51"/>
  <c r="M117" i="51"/>
  <c r="I117" i="51"/>
  <c r="H117" i="51"/>
  <c r="N117" i="51"/>
  <c r="M116" i="51"/>
  <c r="K116" i="51"/>
  <c r="I116" i="51"/>
  <c r="H116" i="51"/>
  <c r="N116" i="51"/>
  <c r="O116" i="51" s="1"/>
  <c r="M115" i="51"/>
  <c r="K115" i="51"/>
  <c r="I115" i="51"/>
  <c r="H115" i="51"/>
  <c r="N115" i="51"/>
  <c r="O115" i="51" s="1"/>
  <c r="M114" i="51"/>
  <c r="K114" i="51"/>
  <c r="I114" i="51"/>
  <c r="H114" i="51"/>
  <c r="N114" i="51"/>
  <c r="O114" i="51" s="1"/>
  <c r="M113" i="51"/>
  <c r="K113" i="51"/>
  <c r="I113" i="51"/>
  <c r="H113" i="51"/>
  <c r="N113" i="51"/>
  <c r="O113" i="51" s="1"/>
  <c r="N112" i="51"/>
  <c r="O112" i="51" s="1"/>
  <c r="M112" i="51"/>
  <c r="K112" i="51"/>
  <c r="I112" i="51"/>
  <c r="H112" i="51"/>
  <c r="N111" i="51"/>
  <c r="O111" i="51" s="1"/>
  <c r="M111" i="51"/>
  <c r="K111" i="51"/>
  <c r="I111" i="51"/>
  <c r="H111" i="51"/>
  <c r="M110" i="51"/>
  <c r="I110" i="51"/>
  <c r="H110" i="51"/>
  <c r="N110" i="51"/>
  <c r="M109" i="51"/>
  <c r="K109" i="51"/>
  <c r="I109" i="51"/>
  <c r="H109" i="51"/>
  <c r="N109" i="51"/>
  <c r="O109" i="51" s="1"/>
  <c r="M108" i="51"/>
  <c r="K108" i="51"/>
  <c r="I108" i="51"/>
  <c r="H108" i="51"/>
  <c r="N108" i="51"/>
  <c r="O108" i="51" s="1"/>
  <c r="M107" i="51"/>
  <c r="K107" i="51"/>
  <c r="I107" i="51"/>
  <c r="H107" i="51"/>
  <c r="N107" i="51"/>
  <c r="O107" i="51" s="1"/>
  <c r="M106" i="51"/>
  <c r="K106" i="51"/>
  <c r="I106" i="51"/>
  <c r="H106" i="51"/>
  <c r="N106" i="51"/>
  <c r="O106" i="51" s="1"/>
  <c r="M105" i="51"/>
  <c r="K105" i="51"/>
  <c r="I105" i="51"/>
  <c r="H105" i="51"/>
  <c r="N105" i="51"/>
  <c r="O105" i="51" s="1"/>
  <c r="N104" i="51"/>
  <c r="O104" i="51" s="1"/>
  <c r="M104" i="51"/>
  <c r="K104" i="51"/>
  <c r="I104" i="51"/>
  <c r="H104" i="51"/>
  <c r="M103" i="51"/>
  <c r="I103" i="51"/>
  <c r="H103" i="51"/>
  <c r="N103" i="51"/>
  <c r="M102" i="51"/>
  <c r="K102" i="51"/>
  <c r="I102" i="51"/>
  <c r="H102" i="51"/>
  <c r="N102" i="51"/>
  <c r="O102" i="51" s="1"/>
  <c r="M101" i="51"/>
  <c r="K101" i="51"/>
  <c r="I101" i="51"/>
  <c r="H101" i="51"/>
  <c r="N101" i="51"/>
  <c r="O101" i="51" s="1"/>
  <c r="M100" i="51"/>
  <c r="K100" i="51"/>
  <c r="I100" i="51"/>
  <c r="H100" i="51"/>
  <c r="N100" i="51"/>
  <c r="O100" i="51" s="1"/>
  <c r="M99" i="51"/>
  <c r="K99" i="51"/>
  <c r="I99" i="51"/>
  <c r="H99" i="51"/>
  <c r="N99" i="51"/>
  <c r="O99" i="51" s="1"/>
  <c r="M98" i="51"/>
  <c r="K98" i="51"/>
  <c r="I98" i="51"/>
  <c r="H98" i="51"/>
  <c r="N98" i="51"/>
  <c r="O98" i="51" s="1"/>
  <c r="N97" i="51"/>
  <c r="O97" i="51" s="1"/>
  <c r="M97" i="51"/>
  <c r="K97" i="51"/>
  <c r="I97" i="51"/>
  <c r="H97" i="51"/>
  <c r="M96" i="51"/>
  <c r="I96" i="51"/>
  <c r="H96" i="51"/>
  <c r="N96" i="51"/>
  <c r="R95" i="51"/>
  <c r="M95" i="51"/>
  <c r="K95" i="51"/>
  <c r="I95" i="51"/>
  <c r="H95" i="51"/>
  <c r="N95" i="51"/>
  <c r="O95" i="51" s="1"/>
  <c r="M94" i="51"/>
  <c r="K94" i="51"/>
  <c r="I94" i="51"/>
  <c r="H94" i="51"/>
  <c r="N94" i="51"/>
  <c r="O94" i="51" s="1"/>
  <c r="M93" i="51"/>
  <c r="K93" i="51"/>
  <c r="I93" i="51"/>
  <c r="H93" i="51"/>
  <c r="N93" i="51"/>
  <c r="O93" i="51" s="1"/>
  <c r="M92" i="51"/>
  <c r="K92" i="51"/>
  <c r="I92" i="51"/>
  <c r="H92" i="51"/>
  <c r="N92" i="51"/>
  <c r="O92" i="51" s="1"/>
  <c r="M91" i="51"/>
  <c r="K91" i="51"/>
  <c r="I91" i="51"/>
  <c r="H91" i="51"/>
  <c r="N91" i="51"/>
  <c r="O91" i="51" s="1"/>
  <c r="N90" i="51"/>
  <c r="O90" i="51" s="1"/>
  <c r="M90" i="51"/>
  <c r="K90" i="51"/>
  <c r="I90" i="51"/>
  <c r="H90" i="51"/>
  <c r="M89" i="51"/>
  <c r="I89" i="51"/>
  <c r="H89" i="51"/>
  <c r="N89" i="51"/>
  <c r="M88" i="51"/>
  <c r="K88" i="51"/>
  <c r="I88" i="51"/>
  <c r="H88" i="51"/>
  <c r="N88" i="51"/>
  <c r="O88" i="51" s="1"/>
  <c r="M87" i="51"/>
  <c r="K87" i="51"/>
  <c r="I87" i="51"/>
  <c r="H87" i="51"/>
  <c r="N87" i="51"/>
  <c r="O87" i="51" s="1"/>
  <c r="M86" i="51"/>
  <c r="K86" i="51"/>
  <c r="I86" i="51"/>
  <c r="H86" i="51"/>
  <c r="N86" i="51"/>
  <c r="O86" i="51" s="1"/>
  <c r="M85" i="51"/>
  <c r="K85" i="51"/>
  <c r="I85" i="51"/>
  <c r="H85" i="51"/>
  <c r="N85" i="51"/>
  <c r="O85" i="51" s="1"/>
  <c r="M84" i="51"/>
  <c r="K84" i="51"/>
  <c r="I84" i="51"/>
  <c r="H84" i="51"/>
  <c r="N84" i="51"/>
  <c r="O84" i="51" s="1"/>
  <c r="N83" i="51"/>
  <c r="O83" i="51" s="1"/>
  <c r="M83" i="51"/>
  <c r="K83" i="51"/>
  <c r="I83" i="51"/>
  <c r="H83" i="51"/>
  <c r="M82" i="51"/>
  <c r="I82" i="51"/>
  <c r="H82" i="51"/>
  <c r="N82" i="51"/>
  <c r="M81" i="51"/>
  <c r="K81" i="51"/>
  <c r="I81" i="51"/>
  <c r="H81" i="51"/>
  <c r="N81" i="51"/>
  <c r="O81" i="51" s="1"/>
  <c r="M80" i="51"/>
  <c r="K80" i="51"/>
  <c r="I80" i="51"/>
  <c r="H80" i="51"/>
  <c r="N80" i="51"/>
  <c r="O80" i="51" s="1"/>
  <c r="M79" i="51"/>
  <c r="K79" i="51"/>
  <c r="I79" i="51"/>
  <c r="H79" i="51"/>
  <c r="N79" i="51"/>
  <c r="O79" i="51" s="1"/>
  <c r="M78" i="51"/>
  <c r="K78" i="51"/>
  <c r="I78" i="51"/>
  <c r="H78" i="51"/>
  <c r="N78" i="51"/>
  <c r="O78" i="51" s="1"/>
  <c r="M77" i="51"/>
  <c r="K77" i="51"/>
  <c r="I77" i="51"/>
  <c r="H77" i="51"/>
  <c r="N77" i="51"/>
  <c r="O77" i="51" s="1"/>
  <c r="N76" i="51"/>
  <c r="O76" i="51" s="1"/>
  <c r="M76" i="51"/>
  <c r="K76" i="51"/>
  <c r="I76" i="51"/>
  <c r="H76" i="51"/>
  <c r="M75" i="51"/>
  <c r="I75" i="51"/>
  <c r="H75" i="51"/>
  <c r="N75" i="51"/>
  <c r="M74" i="51"/>
  <c r="K74" i="51"/>
  <c r="I74" i="51"/>
  <c r="H74" i="51"/>
  <c r="N74" i="51"/>
  <c r="O74" i="51" s="1"/>
  <c r="M73" i="51"/>
  <c r="K73" i="51"/>
  <c r="I73" i="51"/>
  <c r="H73" i="51"/>
  <c r="N73" i="51"/>
  <c r="O73" i="51" s="1"/>
  <c r="M72" i="51"/>
  <c r="K72" i="51"/>
  <c r="I72" i="51"/>
  <c r="H72" i="51"/>
  <c r="N72" i="51"/>
  <c r="O72" i="51" s="1"/>
  <c r="M71" i="51"/>
  <c r="K71" i="51"/>
  <c r="I71" i="51"/>
  <c r="H71" i="51"/>
  <c r="N71" i="51"/>
  <c r="O71" i="51" s="1"/>
  <c r="M70" i="51"/>
  <c r="K70" i="51"/>
  <c r="I70" i="51"/>
  <c r="H70" i="51"/>
  <c r="N70" i="51"/>
  <c r="O70" i="51" s="1"/>
  <c r="N69" i="51"/>
  <c r="O69" i="51" s="1"/>
  <c r="M69" i="51"/>
  <c r="K69" i="51"/>
  <c r="I69" i="51"/>
  <c r="H69" i="51"/>
  <c r="M68" i="51"/>
  <c r="I68" i="51"/>
  <c r="H68" i="51"/>
  <c r="N68" i="51"/>
  <c r="M67" i="51"/>
  <c r="K67" i="51"/>
  <c r="I67" i="51"/>
  <c r="H67" i="51"/>
  <c r="N67" i="51"/>
  <c r="O67" i="51" s="1"/>
  <c r="M66" i="51"/>
  <c r="K66" i="51"/>
  <c r="I66" i="51"/>
  <c r="H66" i="51"/>
  <c r="N66" i="51"/>
  <c r="O66" i="51" s="1"/>
  <c r="R65" i="51"/>
  <c r="M65" i="51"/>
  <c r="K65" i="51"/>
  <c r="I65" i="51"/>
  <c r="H65" i="51"/>
  <c r="N65" i="51"/>
  <c r="O65" i="51" s="1"/>
  <c r="M64" i="51"/>
  <c r="K64" i="51"/>
  <c r="I64" i="51"/>
  <c r="H64" i="51"/>
  <c r="N64" i="51"/>
  <c r="O64" i="51" s="1"/>
  <c r="M63" i="51"/>
  <c r="K63" i="51"/>
  <c r="I63" i="51"/>
  <c r="H63" i="51"/>
  <c r="N63" i="51"/>
  <c r="O63" i="51" s="1"/>
  <c r="N62" i="51"/>
  <c r="O62" i="51" s="1"/>
  <c r="M62" i="51"/>
  <c r="K62" i="51"/>
  <c r="I62" i="51"/>
  <c r="H62" i="51"/>
  <c r="M61" i="51"/>
  <c r="I61" i="51"/>
  <c r="H61" i="51"/>
  <c r="N61" i="51"/>
  <c r="M60" i="51"/>
  <c r="K60" i="51"/>
  <c r="I60" i="51"/>
  <c r="H60" i="51"/>
  <c r="N60" i="51"/>
  <c r="O60" i="51" s="1"/>
  <c r="M59" i="51"/>
  <c r="K59" i="51"/>
  <c r="I59" i="51"/>
  <c r="H59" i="51"/>
  <c r="N59" i="51"/>
  <c r="O59" i="51" s="1"/>
  <c r="M58" i="51"/>
  <c r="K58" i="51"/>
  <c r="I58" i="51"/>
  <c r="H58" i="51"/>
  <c r="N58" i="51"/>
  <c r="O58" i="51" s="1"/>
  <c r="M57" i="51"/>
  <c r="K57" i="51"/>
  <c r="I57" i="51"/>
  <c r="H57" i="51"/>
  <c r="N57" i="51"/>
  <c r="O57" i="51" s="1"/>
  <c r="M56" i="51"/>
  <c r="K56" i="51"/>
  <c r="I56" i="51"/>
  <c r="H56" i="51"/>
  <c r="N56" i="51"/>
  <c r="O56" i="51" s="1"/>
  <c r="N55" i="51"/>
  <c r="O55" i="51" s="1"/>
  <c r="M55" i="51"/>
  <c r="K55" i="51"/>
  <c r="I55" i="51"/>
  <c r="H55" i="51"/>
  <c r="M54" i="51"/>
  <c r="I54" i="51"/>
  <c r="H54" i="51"/>
  <c r="N54" i="51"/>
  <c r="M53" i="51"/>
  <c r="K53" i="51"/>
  <c r="I53" i="51"/>
  <c r="H53" i="51"/>
  <c r="N53" i="51"/>
  <c r="O53" i="51" s="1"/>
  <c r="M52" i="51"/>
  <c r="K52" i="51"/>
  <c r="I52" i="51"/>
  <c r="H52" i="51"/>
  <c r="N52" i="51"/>
  <c r="O52" i="51" s="1"/>
  <c r="M51" i="51"/>
  <c r="K51" i="51"/>
  <c r="I51" i="51"/>
  <c r="H51" i="51"/>
  <c r="N51" i="51"/>
  <c r="O51" i="51" s="1"/>
  <c r="M50" i="51"/>
  <c r="K50" i="51"/>
  <c r="I50" i="51"/>
  <c r="H50" i="51"/>
  <c r="N50" i="51"/>
  <c r="O50" i="51" s="1"/>
  <c r="M49" i="51"/>
  <c r="K49" i="51"/>
  <c r="I49" i="51"/>
  <c r="H49" i="51"/>
  <c r="N49" i="51"/>
  <c r="O49" i="51" s="1"/>
  <c r="N48" i="51"/>
  <c r="O48" i="51" s="1"/>
  <c r="M48" i="51"/>
  <c r="K48" i="51"/>
  <c r="I48" i="51"/>
  <c r="H48" i="51"/>
  <c r="M47" i="51"/>
  <c r="I47" i="51"/>
  <c r="H47" i="51"/>
  <c r="N47" i="51"/>
  <c r="M46" i="51"/>
  <c r="K46" i="51"/>
  <c r="I46" i="51"/>
  <c r="H46" i="51"/>
  <c r="N46" i="51"/>
  <c r="O46" i="51" s="1"/>
  <c r="M45" i="51"/>
  <c r="K45" i="51"/>
  <c r="I45" i="51"/>
  <c r="H45" i="51"/>
  <c r="N45" i="51"/>
  <c r="O45" i="51" s="1"/>
  <c r="M44" i="51"/>
  <c r="K44" i="51"/>
  <c r="I44" i="51"/>
  <c r="H44" i="51"/>
  <c r="N44" i="51"/>
  <c r="O44" i="51" s="1"/>
  <c r="M43" i="51"/>
  <c r="K43" i="51"/>
  <c r="I43" i="51"/>
  <c r="H43" i="51"/>
  <c r="N43" i="51"/>
  <c r="O43" i="51" s="1"/>
  <c r="M42" i="51"/>
  <c r="K42" i="51"/>
  <c r="I42" i="51"/>
  <c r="H42" i="51"/>
  <c r="N42" i="51"/>
  <c r="O42" i="51" s="1"/>
  <c r="N41" i="51"/>
  <c r="O41" i="51" s="1"/>
  <c r="M41" i="51"/>
  <c r="K41" i="51"/>
  <c r="I41" i="51"/>
  <c r="H41" i="51"/>
  <c r="N40" i="51"/>
  <c r="O40" i="51" s="1"/>
  <c r="M40" i="51"/>
  <c r="K40" i="51"/>
  <c r="I40" i="51"/>
  <c r="H40" i="51"/>
  <c r="N39" i="51"/>
  <c r="O39" i="51" s="1"/>
  <c r="M39" i="51"/>
  <c r="K39" i="51"/>
  <c r="I39" i="51"/>
  <c r="H39" i="51"/>
  <c r="N38" i="51"/>
  <c r="O38" i="51" s="1"/>
  <c r="M38" i="51"/>
  <c r="K38" i="51"/>
  <c r="I38" i="51"/>
  <c r="H38" i="51"/>
  <c r="N37" i="51"/>
  <c r="O37" i="51" s="1"/>
  <c r="M37" i="51"/>
  <c r="K37" i="51"/>
  <c r="I37" i="51"/>
  <c r="H37" i="51"/>
  <c r="M36" i="51"/>
  <c r="K36" i="51"/>
  <c r="I36" i="51"/>
  <c r="H36" i="51"/>
  <c r="N36" i="51"/>
  <c r="O36" i="51" s="1"/>
  <c r="M35" i="51"/>
  <c r="K35" i="51"/>
  <c r="I35" i="51"/>
  <c r="H35" i="51"/>
  <c r="N35" i="51"/>
  <c r="O35" i="51" s="1"/>
  <c r="R34" i="51"/>
  <c r="N34" i="51"/>
  <c r="O34" i="51" s="1"/>
  <c r="M34" i="51"/>
  <c r="K34" i="51"/>
  <c r="I34" i="51"/>
  <c r="H34" i="51"/>
  <c r="M33" i="51"/>
  <c r="I33" i="51"/>
  <c r="H33" i="51"/>
  <c r="N33" i="51"/>
  <c r="M32" i="51"/>
  <c r="K32" i="51"/>
  <c r="I32" i="51"/>
  <c r="H32" i="51"/>
  <c r="N32" i="51"/>
  <c r="O32" i="51" s="1"/>
  <c r="M31" i="51"/>
  <c r="K31" i="51"/>
  <c r="I31" i="51"/>
  <c r="H31" i="51"/>
  <c r="N31" i="51"/>
  <c r="O31" i="51" s="1"/>
  <c r="M30" i="51"/>
  <c r="K30" i="51"/>
  <c r="I30" i="51"/>
  <c r="H30" i="51"/>
  <c r="N30" i="51"/>
  <c r="O30" i="51" s="1"/>
  <c r="M29" i="51"/>
  <c r="K29" i="51"/>
  <c r="I29" i="51"/>
  <c r="H29" i="51"/>
  <c r="N29" i="51"/>
  <c r="O29" i="51" s="1"/>
  <c r="M28" i="51"/>
  <c r="K28" i="51"/>
  <c r="I28" i="51"/>
  <c r="H28" i="51"/>
  <c r="N28" i="51"/>
  <c r="O28" i="51" s="1"/>
  <c r="N27" i="51"/>
  <c r="O27" i="51" s="1"/>
  <c r="M27" i="51"/>
  <c r="K27" i="51"/>
  <c r="I27" i="51"/>
  <c r="H27" i="51"/>
  <c r="M26" i="51"/>
  <c r="I26" i="51"/>
  <c r="H26" i="51"/>
  <c r="N26" i="51"/>
  <c r="M25" i="51"/>
  <c r="K25" i="51"/>
  <c r="I25" i="51"/>
  <c r="H25" i="51"/>
  <c r="N25" i="51"/>
  <c r="O25" i="51" s="1"/>
  <c r="M24" i="51"/>
  <c r="K24" i="51"/>
  <c r="I24" i="51"/>
  <c r="H24" i="51"/>
  <c r="N24" i="51"/>
  <c r="M23" i="51"/>
  <c r="K23" i="51"/>
  <c r="I23" i="51"/>
  <c r="H23" i="51"/>
  <c r="N23" i="51"/>
  <c r="O23" i="51" s="1"/>
  <c r="M22" i="51"/>
  <c r="K22" i="51"/>
  <c r="I22" i="51"/>
  <c r="H22" i="51"/>
  <c r="N22" i="51"/>
  <c r="O22" i="51" s="1"/>
  <c r="M21" i="51"/>
  <c r="K21" i="51"/>
  <c r="I21" i="51"/>
  <c r="H21" i="51"/>
  <c r="N21" i="51"/>
  <c r="O21" i="51" s="1"/>
  <c r="N20" i="51"/>
  <c r="O20" i="51" s="1"/>
  <c r="M20" i="51"/>
  <c r="K20" i="51"/>
  <c r="I20" i="51"/>
  <c r="H20" i="51"/>
  <c r="M19" i="51"/>
  <c r="I19" i="51"/>
  <c r="H19" i="51"/>
  <c r="N19" i="51"/>
  <c r="M18" i="51"/>
  <c r="K18" i="51"/>
  <c r="I18" i="51"/>
  <c r="H18" i="51"/>
  <c r="N18" i="51"/>
  <c r="O18" i="51" s="1"/>
  <c r="M17" i="51"/>
  <c r="K17" i="51"/>
  <c r="I17" i="51"/>
  <c r="H17" i="51"/>
  <c r="N17" i="51"/>
  <c r="M16" i="51"/>
  <c r="K16" i="51"/>
  <c r="I16" i="51"/>
  <c r="H16" i="51"/>
  <c r="N16" i="51"/>
  <c r="O16" i="51" s="1"/>
  <c r="M15" i="51"/>
  <c r="K15" i="51"/>
  <c r="I15" i="51"/>
  <c r="H15" i="51"/>
  <c r="N15" i="51"/>
  <c r="O15" i="51" s="1"/>
  <c r="M14" i="51"/>
  <c r="K14" i="51"/>
  <c r="I14" i="51"/>
  <c r="H14" i="51"/>
  <c r="N14" i="51"/>
  <c r="O14" i="51" s="1"/>
  <c r="N13" i="51"/>
  <c r="O13" i="51" s="1"/>
  <c r="M13" i="51"/>
  <c r="K13" i="51"/>
  <c r="I13" i="51"/>
  <c r="H13" i="51"/>
  <c r="M12" i="51"/>
  <c r="I12" i="51"/>
  <c r="H12" i="51"/>
  <c r="N12" i="51"/>
  <c r="M11" i="51"/>
  <c r="K11" i="51"/>
  <c r="I11" i="51"/>
  <c r="H11" i="51"/>
  <c r="N11" i="51"/>
  <c r="O11" i="51" s="1"/>
  <c r="M10" i="51"/>
  <c r="K10" i="51"/>
  <c r="I10" i="51"/>
  <c r="H10" i="51"/>
  <c r="N10" i="51"/>
  <c r="M9" i="51"/>
  <c r="I9" i="51"/>
  <c r="H9" i="51"/>
  <c r="N9" i="51"/>
  <c r="M8" i="51"/>
  <c r="I8" i="51"/>
  <c r="H8" i="51"/>
  <c r="N8" i="51"/>
  <c r="M7" i="51"/>
  <c r="I7" i="51"/>
  <c r="H7" i="51"/>
  <c r="N7" i="51"/>
  <c r="N6" i="51"/>
  <c r="M6" i="51"/>
  <c r="K6" i="51"/>
  <c r="I6" i="51"/>
  <c r="H6" i="51"/>
  <c r="M5" i="51"/>
  <c r="R370" i="51" l="1"/>
  <c r="O10" i="51"/>
  <c r="O17" i="51"/>
  <c r="O24" i="51"/>
  <c r="H372" i="51"/>
  <c r="I372" i="51"/>
  <c r="O6" i="51"/>
  <c r="K127" i="51"/>
  <c r="K173" i="51"/>
  <c r="K299" i="51"/>
  <c r="K306" i="51"/>
  <c r="O19" i="51"/>
  <c r="K194" i="51"/>
  <c r="K201" i="51"/>
  <c r="K208" i="51"/>
  <c r="K327" i="51"/>
  <c r="K334" i="51"/>
  <c r="K7" i="51"/>
  <c r="K8" i="51"/>
  <c r="K9" i="51"/>
  <c r="K12" i="51"/>
  <c r="K54" i="51"/>
  <c r="K61" i="51"/>
  <c r="K75" i="51"/>
  <c r="K96" i="51"/>
  <c r="K151" i="51"/>
  <c r="K152" i="51"/>
  <c r="K166" i="51"/>
  <c r="K180" i="51"/>
  <c r="K215" i="51"/>
  <c r="K264" i="51"/>
  <c r="O47" i="51"/>
  <c r="O119" i="51"/>
  <c r="O120" i="51"/>
  <c r="O123" i="51"/>
  <c r="O8" i="51"/>
  <c r="O12" i="51"/>
  <c r="K19" i="51"/>
  <c r="K26" i="51"/>
  <c r="K47" i="51"/>
  <c r="K68" i="51"/>
  <c r="K82" i="51"/>
  <c r="K89" i="51"/>
  <c r="K119" i="51"/>
  <c r="K120" i="51"/>
  <c r="K121" i="51"/>
  <c r="K122" i="51"/>
  <c r="K123" i="51"/>
  <c r="K135" i="51"/>
  <c r="K136" i="51"/>
  <c r="K143" i="51"/>
  <c r="K144" i="51"/>
  <c r="K145" i="51"/>
  <c r="K159" i="51"/>
  <c r="K187" i="51"/>
  <c r="K229" i="51"/>
  <c r="K236" i="51"/>
  <c r="O7" i="51"/>
  <c r="O103" i="51"/>
  <c r="O117" i="51"/>
  <c r="O126" i="51"/>
  <c r="O131" i="51"/>
  <c r="O133" i="51"/>
  <c r="K250" i="51"/>
  <c r="K273" i="51"/>
  <c r="K274" i="51"/>
  <c r="K347" i="51"/>
  <c r="K354" i="51"/>
  <c r="K364" i="51"/>
  <c r="U73" i="52"/>
  <c r="K366" i="51"/>
  <c r="K363" i="51"/>
  <c r="K365" i="51"/>
  <c r="K367" i="51"/>
  <c r="K368" i="51"/>
  <c r="N361" i="51"/>
  <c r="K340" i="51"/>
  <c r="O320" i="51"/>
  <c r="K313" i="51"/>
  <c r="K292" i="51"/>
  <c r="O285" i="51"/>
  <c r="K283" i="51"/>
  <c r="K284" i="51"/>
  <c r="K285" i="51"/>
  <c r="K275" i="51"/>
  <c r="K276" i="51"/>
  <c r="K271" i="51"/>
  <c r="K257" i="51"/>
  <c r="N243" i="51"/>
  <c r="N150" i="51"/>
  <c r="K147" i="51"/>
  <c r="K148" i="51"/>
  <c r="K149" i="51"/>
  <c r="N142" i="51"/>
  <c r="N134" i="51"/>
  <c r="O134" i="51" s="1"/>
  <c r="K133" i="51"/>
  <c r="K131" i="51"/>
  <c r="O128" i="51"/>
  <c r="O129" i="51"/>
  <c r="O130" i="51"/>
  <c r="O127" i="51"/>
  <c r="K128" i="51"/>
  <c r="K129" i="51"/>
  <c r="K130" i="51"/>
  <c r="K126" i="51"/>
  <c r="O121" i="51"/>
  <c r="O122" i="51"/>
  <c r="K117" i="51"/>
  <c r="O110" i="51"/>
  <c r="K110" i="51"/>
  <c r="K103" i="51"/>
  <c r="O96" i="51"/>
  <c r="O89" i="51"/>
  <c r="O82" i="51"/>
  <c r="O75" i="51"/>
  <c r="O68" i="51"/>
  <c r="O61" i="51"/>
  <c r="O54" i="51"/>
  <c r="O33" i="51"/>
  <c r="K33" i="51"/>
  <c r="O26" i="51"/>
  <c r="K32" i="27"/>
  <c r="K33" i="27"/>
  <c r="O9" i="51"/>
  <c r="W36" i="53"/>
  <c r="K30" i="27"/>
  <c r="T73" i="52"/>
  <c r="P34" i="27" s="1"/>
  <c r="BD8" i="52"/>
  <c r="F375" i="51" l="1"/>
  <c r="K372" i="51"/>
  <c r="N372" i="51"/>
  <c r="P35" i="27"/>
  <c r="O144" i="51"/>
  <c r="O142" i="51"/>
  <c r="O149" i="51"/>
  <c r="O166" i="51"/>
  <c r="O173" i="51"/>
  <c r="O187" i="51"/>
  <c r="O201" i="51"/>
  <c r="O229" i="51"/>
  <c r="O236" i="51"/>
  <c r="O243" i="51"/>
  <c r="O257" i="51"/>
  <c r="O264" i="51"/>
  <c r="O276" i="51"/>
  <c r="O284" i="51"/>
  <c r="O363" i="51"/>
  <c r="O340" i="51"/>
  <c r="O283" i="51"/>
  <c r="O271" i="51"/>
  <c r="O148" i="51"/>
  <c r="O274" i="51"/>
  <c r="O136" i="51"/>
  <c r="O143" i="51"/>
  <c r="O150" i="51"/>
  <c r="O180" i="51"/>
  <c r="O194" i="51"/>
  <c r="O208" i="51"/>
  <c r="O215" i="51"/>
  <c r="O250" i="51"/>
  <c r="O292" i="51"/>
  <c r="O299" i="51"/>
  <c r="O306" i="51"/>
  <c r="O327" i="51"/>
  <c r="O334" i="51"/>
  <c r="O347" i="51"/>
  <c r="O354" i="51"/>
  <c r="O361" i="51"/>
  <c r="O368" i="51"/>
  <c r="O366" i="51"/>
  <c r="O364" i="51"/>
  <c r="O367" i="51"/>
  <c r="O365" i="51"/>
  <c r="O159" i="51"/>
  <c r="O313" i="51"/>
  <c r="O275" i="51"/>
  <c r="O147" i="51"/>
  <c r="O273" i="51"/>
  <c r="O151" i="51"/>
  <c r="O152" i="51"/>
  <c r="O145" i="51"/>
  <c r="O135" i="51"/>
  <c r="K34" i="27"/>
  <c r="D379" i="51" l="1"/>
  <c r="I375" i="51" s="1"/>
  <c r="H19" i="55"/>
  <c r="I19" i="55"/>
  <c r="AK24" i="27"/>
  <c r="AF24" i="27"/>
  <c r="O372" i="51"/>
  <c r="K35" i="27"/>
  <c r="J19" i="55" l="1"/>
  <c r="G19" i="55" s="1"/>
  <c r="AP24" i="27"/>
  <c r="P24" i="27"/>
  <c r="H27" i="46"/>
  <c r="O19" i="46"/>
  <c r="N19" i="46"/>
  <c r="M19" i="46"/>
  <c r="L19" i="46"/>
  <c r="K19" i="46"/>
  <c r="J19" i="46"/>
  <c r="I19" i="46"/>
  <c r="H19" i="46"/>
  <c r="G19" i="46"/>
  <c r="F19" i="46"/>
  <c r="E19" i="46"/>
  <c r="D19" i="46"/>
  <c r="K24" i="27" l="1"/>
  <c r="P20" i="46"/>
  <c r="P19" i="46"/>
  <c r="P21" i="46"/>
  <c r="Q17" i="46" l="1"/>
  <c r="Q6" i="46"/>
  <c r="O27" i="46"/>
  <c r="O26" i="46"/>
  <c r="P17" i="46"/>
  <c r="P16" i="46"/>
  <c r="N12" i="46"/>
  <c r="N13" i="46" s="1"/>
  <c r="M12" i="46"/>
  <c r="M13" i="46" s="1"/>
  <c r="L12" i="46"/>
  <c r="L13" i="46" s="1"/>
  <c r="K12" i="46"/>
  <c r="K13" i="46" s="1"/>
  <c r="J12" i="46"/>
  <c r="J13" i="46" s="1"/>
  <c r="I12" i="46"/>
  <c r="I13" i="46" s="1"/>
  <c r="H12" i="46"/>
  <c r="H13" i="46" s="1"/>
  <c r="G12" i="46"/>
  <c r="G13" i="46" s="1"/>
  <c r="F12" i="46"/>
  <c r="F13" i="46" s="1"/>
  <c r="E12" i="46"/>
  <c r="E13" i="46" s="1"/>
  <c r="N5" i="46"/>
  <c r="M5" i="46"/>
  <c r="L5" i="46"/>
  <c r="K5" i="46"/>
  <c r="J5" i="46"/>
  <c r="I5" i="46"/>
  <c r="H5" i="46"/>
  <c r="G5" i="46"/>
  <c r="F5" i="46"/>
  <c r="E5" i="46"/>
  <c r="D5" i="46"/>
  <c r="P5" i="46" l="1"/>
  <c r="P26" i="27"/>
  <c r="G8" i="55"/>
  <c r="P27" i="27"/>
  <c r="G9" i="55"/>
  <c r="P28" i="27"/>
  <c r="G10" i="55"/>
  <c r="P13" i="46"/>
  <c r="H23" i="27" s="1"/>
  <c r="P12" i="46"/>
  <c r="H21" i="27" s="1"/>
  <c r="P22" i="27" s="1"/>
  <c r="K22" i="27" s="1"/>
  <c r="AF23" i="27" l="1"/>
  <c r="AK23" i="27"/>
  <c r="I18" i="55"/>
  <c r="H18" i="55"/>
  <c r="I17" i="55"/>
  <c r="H17" i="55"/>
  <c r="H15" i="55"/>
  <c r="AK21" i="27"/>
  <c r="AF21" i="27"/>
  <c r="Q5" i="46"/>
  <c r="K28" i="27"/>
  <c r="K27" i="27"/>
  <c r="K26" i="27"/>
  <c r="J15" i="55" l="1"/>
  <c r="G15" i="55" s="1"/>
  <c r="J17" i="55"/>
  <c r="G17" i="55" s="1"/>
  <c r="AP23" i="27"/>
  <c r="P23" i="27" s="1"/>
  <c r="AP21" i="27"/>
  <c r="P21" i="27" s="1"/>
  <c r="K21" i="27" s="1"/>
  <c r="J18" i="55"/>
  <c r="G18" i="55" s="1"/>
  <c r="K23" i="27" l="1"/>
  <c r="U20" i="27" l="1"/>
  <c r="U40" i="27" s="1"/>
  <c r="J48" i="21" l="1"/>
  <c r="J46" i="21"/>
  <c r="H16" i="21" l="1"/>
  <c r="H46" i="21" s="1"/>
  <c r="H43" i="21"/>
  <c r="H10" i="21"/>
  <c r="H40" i="21" s="1"/>
  <c r="U9" i="51" l="1"/>
  <c r="U14" i="51"/>
  <c r="U30" i="51"/>
  <c r="U34" i="51"/>
  <c r="U58" i="51"/>
  <c r="U50" i="51"/>
  <c r="U11" i="51"/>
  <c r="U10" i="51"/>
  <c r="U26" i="51"/>
  <c r="U60" i="51"/>
  <c r="U22" i="51"/>
  <c r="U54" i="51"/>
  <c r="U18" i="51"/>
  <c r="U36" i="51"/>
  <c r="U52" i="51"/>
  <c r="U44" i="51"/>
  <c r="U42" i="51"/>
  <c r="U57" i="51"/>
  <c r="U49" i="51"/>
  <c r="U41" i="51"/>
  <c r="U20" i="51"/>
  <c r="U35" i="51"/>
  <c r="U40" i="51"/>
  <c r="U55" i="51"/>
  <c r="U47" i="51"/>
  <c r="U56" i="51"/>
  <c r="U48" i="51"/>
  <c r="U46" i="51"/>
  <c r="U38" i="51"/>
  <c r="U53" i="51"/>
  <c r="U45" i="51"/>
  <c r="U37" i="51"/>
  <c r="U12" i="51"/>
  <c r="U28" i="51"/>
  <c r="U59" i="51"/>
  <c r="U51" i="51"/>
  <c r="U43" i="51"/>
  <c r="U39" i="51"/>
  <c r="U24" i="51"/>
  <c r="U365" i="51"/>
  <c r="U361" i="51"/>
  <c r="U359" i="51"/>
  <c r="U355" i="51"/>
  <c r="U351" i="51"/>
  <c r="U347" i="51"/>
  <c r="U366" i="51"/>
  <c r="U362" i="51"/>
  <c r="U360" i="51"/>
  <c r="U356" i="51"/>
  <c r="U352" i="51"/>
  <c r="U348" i="51"/>
  <c r="U344" i="51"/>
  <c r="U369" i="51"/>
  <c r="U16" i="51"/>
  <c r="U367" i="51"/>
  <c r="U363" i="51"/>
  <c r="U357" i="51"/>
  <c r="U353" i="51"/>
  <c r="U349" i="51"/>
  <c r="U345" i="51"/>
  <c r="U368" i="51"/>
  <c r="U364" i="51"/>
  <c r="U358" i="51"/>
  <c r="U354" i="51"/>
  <c r="U350" i="51"/>
  <c r="U346" i="51"/>
  <c r="U336" i="51"/>
  <c r="U332" i="51"/>
  <c r="U341" i="51"/>
  <c r="U325" i="51"/>
  <c r="U321" i="51"/>
  <c r="U335" i="51"/>
  <c r="U331" i="51"/>
  <c r="U340" i="51"/>
  <c r="U334" i="51"/>
  <c r="U330" i="51"/>
  <c r="U343" i="51"/>
  <c r="U339" i="51"/>
  <c r="U323" i="51"/>
  <c r="U338" i="51"/>
  <c r="U333" i="51"/>
  <c r="U329" i="51"/>
  <c r="U342" i="51"/>
  <c r="U324" i="51"/>
  <c r="U320" i="51"/>
  <c r="U318" i="51"/>
  <c r="U314" i="51"/>
  <c r="U310" i="51"/>
  <c r="U309" i="51"/>
  <c r="U305" i="51"/>
  <c r="U301" i="51"/>
  <c r="U297" i="51"/>
  <c r="U293" i="51"/>
  <c r="U288" i="51"/>
  <c r="U284" i="51"/>
  <c r="U280" i="51"/>
  <c r="U317" i="51"/>
  <c r="U313" i="51"/>
  <c r="U308" i="51"/>
  <c r="U304" i="51"/>
  <c r="U327" i="51"/>
  <c r="U322" i="51"/>
  <c r="U316" i="51"/>
  <c r="U312" i="51"/>
  <c r="U328" i="51"/>
  <c r="U307" i="51"/>
  <c r="U303" i="51"/>
  <c r="U299" i="51"/>
  <c r="U295" i="51"/>
  <c r="U291" i="51"/>
  <c r="U286" i="51"/>
  <c r="U282" i="51"/>
  <c r="U319" i="51"/>
  <c r="U315" i="51"/>
  <c r="U311" i="51"/>
  <c r="U326" i="51"/>
  <c r="U306" i="51"/>
  <c r="U302" i="51"/>
  <c r="U298" i="51"/>
  <c r="U294" i="51"/>
  <c r="U290" i="51"/>
  <c r="U285" i="51"/>
  <c r="U300" i="51"/>
  <c r="U292" i="51"/>
  <c r="U244" i="51"/>
  <c r="U240" i="51"/>
  <c r="U236" i="51"/>
  <c r="U287" i="51"/>
  <c r="U275" i="51"/>
  <c r="U271" i="51"/>
  <c r="U283" i="51"/>
  <c r="U245" i="51"/>
  <c r="U241" i="51"/>
  <c r="U237" i="51"/>
  <c r="U233" i="51"/>
  <c r="U289" i="51"/>
  <c r="U276" i="51"/>
  <c r="U272" i="51"/>
  <c r="U268" i="51"/>
  <c r="U264" i="51"/>
  <c r="U260" i="51"/>
  <c r="U256" i="51"/>
  <c r="U252" i="51"/>
  <c r="U248" i="51"/>
  <c r="U265" i="51"/>
  <c r="U257" i="51"/>
  <c r="U249" i="51"/>
  <c r="U215" i="51"/>
  <c r="U211" i="51"/>
  <c r="U296" i="51"/>
  <c r="U281" i="51"/>
  <c r="U246" i="51"/>
  <c r="U242" i="51"/>
  <c r="U238" i="51"/>
  <c r="U234" i="51"/>
  <c r="U277" i="51"/>
  <c r="U273" i="51"/>
  <c r="U279" i="51"/>
  <c r="U247" i="51"/>
  <c r="U243" i="51"/>
  <c r="U239" i="51"/>
  <c r="U235" i="51"/>
  <c r="U278" i="51"/>
  <c r="U274" i="51"/>
  <c r="U270" i="51"/>
  <c r="U266" i="51"/>
  <c r="U262" i="51"/>
  <c r="U258" i="51"/>
  <c r="U254" i="51"/>
  <c r="U250" i="51"/>
  <c r="U269" i="51"/>
  <c r="U261" i="51"/>
  <c r="U253" i="51"/>
  <c r="U217" i="51"/>
  <c r="U213" i="51"/>
  <c r="U209" i="51"/>
  <c r="U205" i="51"/>
  <c r="U201" i="51"/>
  <c r="U197" i="51"/>
  <c r="U193" i="51"/>
  <c r="U189" i="51"/>
  <c r="U230" i="51"/>
  <c r="U226" i="51"/>
  <c r="U222" i="51"/>
  <c r="U218" i="51"/>
  <c r="U186" i="51"/>
  <c r="U182" i="51"/>
  <c r="U178" i="51"/>
  <c r="U174" i="51"/>
  <c r="U170" i="51"/>
  <c r="U166" i="51"/>
  <c r="U162" i="51"/>
  <c r="U158" i="51"/>
  <c r="U153" i="51"/>
  <c r="U149" i="51"/>
  <c r="U145" i="51"/>
  <c r="U141" i="51"/>
  <c r="U137" i="51"/>
  <c r="U267" i="51"/>
  <c r="U259" i="51"/>
  <c r="U251" i="51"/>
  <c r="U216" i="51"/>
  <c r="U212" i="51"/>
  <c r="U208" i="51"/>
  <c r="U204" i="51"/>
  <c r="U200" i="51"/>
  <c r="U196" i="51"/>
  <c r="U192" i="51"/>
  <c r="U188" i="51"/>
  <c r="U229" i="51"/>
  <c r="U225" i="51"/>
  <c r="U221" i="51"/>
  <c r="U185" i="51"/>
  <c r="U181" i="51"/>
  <c r="U177" i="51"/>
  <c r="U173" i="51"/>
  <c r="U169" i="51"/>
  <c r="U165" i="51"/>
  <c r="U161" i="51"/>
  <c r="U157" i="51"/>
  <c r="U156" i="51"/>
  <c r="U152" i="51"/>
  <c r="U148" i="51"/>
  <c r="U144" i="51"/>
  <c r="U207" i="51"/>
  <c r="U203" i="51"/>
  <c r="U199" i="51"/>
  <c r="U195" i="51"/>
  <c r="U191" i="51"/>
  <c r="U187" i="51"/>
  <c r="U232" i="51"/>
  <c r="U228" i="51"/>
  <c r="U224" i="51"/>
  <c r="U220" i="51"/>
  <c r="U184" i="51"/>
  <c r="U180" i="51"/>
  <c r="U176" i="51"/>
  <c r="U172" i="51"/>
  <c r="U168" i="51"/>
  <c r="U164" i="51"/>
  <c r="U160" i="51"/>
  <c r="U155" i="51"/>
  <c r="U151" i="51"/>
  <c r="U147" i="51"/>
  <c r="U143" i="51"/>
  <c r="U139" i="51"/>
  <c r="U135" i="51"/>
  <c r="U263" i="51"/>
  <c r="U255" i="51"/>
  <c r="U214" i="51"/>
  <c r="U210" i="51"/>
  <c r="U206" i="51"/>
  <c r="U202" i="51"/>
  <c r="U198" i="51"/>
  <c r="U194" i="51"/>
  <c r="U190" i="51"/>
  <c r="U231" i="51"/>
  <c r="U227" i="51"/>
  <c r="U223" i="51"/>
  <c r="U219" i="51"/>
  <c r="U183" i="51"/>
  <c r="U179" i="51"/>
  <c r="U175" i="51"/>
  <c r="U171" i="51"/>
  <c r="U167" i="51"/>
  <c r="U163" i="51"/>
  <c r="U159" i="51"/>
  <c r="U154" i="51"/>
  <c r="U150" i="51"/>
  <c r="U146" i="51"/>
  <c r="U142" i="51"/>
  <c r="U138" i="51"/>
  <c r="U134" i="51"/>
  <c r="U130" i="51"/>
  <c r="U133" i="51"/>
  <c r="U126" i="51"/>
  <c r="U94" i="51"/>
  <c r="U140" i="51"/>
  <c r="U132" i="51"/>
  <c r="U92" i="51"/>
  <c r="U88" i="51"/>
  <c r="U84" i="51"/>
  <c r="U80" i="51"/>
  <c r="U123" i="51"/>
  <c r="U119" i="51"/>
  <c r="U115" i="51"/>
  <c r="U111" i="51"/>
  <c r="U107" i="51"/>
  <c r="U103" i="51"/>
  <c r="U99" i="51"/>
  <c r="U66" i="51"/>
  <c r="U70" i="51"/>
  <c r="U74" i="51"/>
  <c r="U95" i="51"/>
  <c r="U131" i="51"/>
  <c r="U129" i="51"/>
  <c r="U93" i="51"/>
  <c r="U89" i="51"/>
  <c r="U85" i="51"/>
  <c r="U81" i="51"/>
  <c r="U124" i="51"/>
  <c r="U120" i="51"/>
  <c r="U116" i="51"/>
  <c r="U112" i="51"/>
  <c r="U108" i="51"/>
  <c r="U104" i="51"/>
  <c r="U100" i="51"/>
  <c r="U96" i="51"/>
  <c r="U13" i="51"/>
  <c r="U17" i="51"/>
  <c r="U21" i="51"/>
  <c r="U25" i="51"/>
  <c r="U29" i="51"/>
  <c r="U33" i="51"/>
  <c r="U67" i="51"/>
  <c r="U75" i="51"/>
  <c r="U65" i="51"/>
  <c r="U73" i="51"/>
  <c r="U64" i="51"/>
  <c r="U136" i="51"/>
  <c r="U128" i="51"/>
  <c r="U90" i="51"/>
  <c r="U86" i="51"/>
  <c r="U82" i="51"/>
  <c r="U78" i="51"/>
  <c r="U125" i="51"/>
  <c r="U121" i="51"/>
  <c r="U117" i="51"/>
  <c r="U113" i="51"/>
  <c r="U109" i="51"/>
  <c r="U105" i="51"/>
  <c r="U101" i="51"/>
  <c r="U97" i="51"/>
  <c r="U32" i="51"/>
  <c r="U68" i="51"/>
  <c r="U72" i="51"/>
  <c r="U76" i="51"/>
  <c r="U127" i="51"/>
  <c r="U91" i="51"/>
  <c r="U87" i="51"/>
  <c r="U83" i="51"/>
  <c r="U79" i="51"/>
  <c r="U122" i="51"/>
  <c r="U118" i="51"/>
  <c r="U114" i="51"/>
  <c r="U110" i="51"/>
  <c r="U106" i="51"/>
  <c r="U102" i="51"/>
  <c r="U98" i="51"/>
  <c r="U15" i="51"/>
  <c r="U19" i="51"/>
  <c r="U23" i="51"/>
  <c r="U27" i="51"/>
  <c r="U31" i="51"/>
  <c r="U71" i="51"/>
  <c r="U69" i="51"/>
  <c r="U77" i="51"/>
  <c r="U62" i="51"/>
  <c r="U61" i="51"/>
  <c r="U63" i="51"/>
  <c r="F376" i="51" l="1"/>
  <c r="I20" i="55" l="1"/>
  <c r="H20" i="55"/>
  <c r="AF25" i="27"/>
  <c r="AK25" i="27"/>
  <c r="AP25" i="27" l="1"/>
  <c r="J20" i="55"/>
  <c r="G20" i="55" s="1"/>
  <c r="G21" i="55" s="1"/>
  <c r="G22" i="55" s="1"/>
  <c r="P25" i="27"/>
  <c r="K25" i="27" s="1"/>
  <c r="W35" i="53" l="1"/>
  <c r="W33" i="53" s="1"/>
  <c r="W34" i="53" s="1"/>
  <c r="K20" i="27"/>
  <c r="K40" i="27" s="1"/>
  <c r="E29" i="21" s="1"/>
  <c r="P29" i="27" l="1"/>
  <c r="D21" i="21"/>
  <c r="K29" i="27" l="1"/>
  <c r="P20" i="27"/>
  <c r="P40"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H17" authorId="0" shapeId="0" xr:uid="{5246007A-F60B-4E77-A931-52F83E6CBE8A}">
      <text>
        <r>
          <rPr>
            <b/>
            <sz val="11"/>
            <color indexed="81"/>
            <rFont val="MS P ゴシック"/>
            <family val="3"/>
            <charset val="128"/>
          </rPr>
          <t>常勤職員２名以上配置する場合の基本額を活用しているクラブは、タブで【常勤２名】を選択し、配置を開始した月を必ず入力してください。</t>
        </r>
      </text>
    </comment>
    <comment ref="P38" authorId="0" shapeId="0" xr:uid="{DFC8803A-C7AE-4E1C-9EC7-2D9E92A270E7}">
      <text>
        <r>
          <rPr>
            <b/>
            <sz val="12"/>
            <color indexed="81"/>
            <rFont val="MS P ゴシック"/>
            <family val="3"/>
            <charset val="128"/>
          </rPr>
          <t>令和６年度に開所したクラブで、４月から９月の間で該当の備品を購入した場合は入力</t>
        </r>
      </text>
    </comment>
    <comment ref="P39" authorId="0" shapeId="0" xr:uid="{0D09004C-8E56-4932-80CB-CD633C3C8788}">
      <text>
        <r>
          <rPr>
            <sz val="13"/>
            <color indexed="81"/>
            <rFont val="MS P ゴシック"/>
            <family val="3"/>
            <charset val="128"/>
          </rPr>
          <t>令和６年度に開所したクラブで、４月から９月の間で該当の防災備品を購入した場合は入力</t>
        </r>
      </text>
    </comment>
  </commentList>
</comments>
</file>

<file path=xl/sharedStrings.xml><?xml version="1.0" encoding="utf-8"?>
<sst xmlns="http://schemas.openxmlformats.org/spreadsheetml/2006/main" count="1495" uniqueCount="619">
  <si>
    <t>円</t>
    <rPh sb="0" eb="1">
      <t>エン</t>
    </rPh>
    <phoneticPr fontId="1"/>
  </si>
  <si>
    <t>団体名</t>
    <rPh sb="0" eb="2">
      <t>ダンタイ</t>
    </rPh>
    <rPh sb="2" eb="3">
      <t>メイ</t>
    </rPh>
    <phoneticPr fontId="1"/>
  </si>
  <si>
    <t>円</t>
    <rPh sb="0" eb="1">
      <t>エン</t>
    </rPh>
    <phoneticPr fontId="1"/>
  </si>
  <si>
    <t>団体名</t>
    <rPh sb="0" eb="2">
      <t>ダンタイ</t>
    </rPh>
    <rPh sb="2" eb="3">
      <t>メイ</t>
    </rPh>
    <phoneticPr fontId="1"/>
  </si>
  <si>
    <t>Ｎｏ</t>
    <phoneticPr fontId="1"/>
  </si>
  <si>
    <t>児童氏名</t>
    <rPh sb="0" eb="2">
      <t>ジドウ</t>
    </rPh>
    <rPh sb="2" eb="4">
      <t>シメイ</t>
    </rPh>
    <phoneticPr fontId="1"/>
  </si>
  <si>
    <t>学年</t>
    <rPh sb="0" eb="2">
      <t>ガクネン</t>
    </rPh>
    <phoneticPr fontId="1"/>
  </si>
  <si>
    <t>①</t>
    <phoneticPr fontId="1"/>
  </si>
  <si>
    <t>②</t>
    <phoneticPr fontId="1"/>
  </si>
  <si>
    <t>クラブ児童数</t>
    <rPh sb="3" eb="5">
      <t>ジドウ</t>
    </rPh>
    <rPh sb="5" eb="6">
      <t>スウ</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</si>
  <si>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</si>
  <si>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</si>
  <si>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</si>
  <si>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</si>
  <si>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</si>
  <si>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</si>
  <si>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</si>
  <si>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</si>
  <si>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</si>
  <si>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</si>
  <si>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</si>
  <si>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</si>
  <si>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</si>
  <si>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t>開所日数</t>
    <rPh sb="0" eb="2">
      <t>カイショ</t>
    </rPh>
    <rPh sb="2" eb="4">
      <t>ニッスウ</t>
    </rPh>
    <phoneticPr fontId="1"/>
  </si>
  <si>
    <t>平日</t>
    <rPh sb="0" eb="2">
      <t>ヘイジツ</t>
    </rPh>
    <phoneticPr fontId="1"/>
  </si>
  <si>
    <t>開所時間</t>
    <rPh sb="0" eb="2">
      <t>カイショ</t>
    </rPh>
    <rPh sb="2" eb="4">
      <t>ジカン</t>
    </rPh>
    <phoneticPr fontId="1"/>
  </si>
  <si>
    <t>日</t>
    <rPh sb="0" eb="1">
      <t>ニチ</t>
    </rPh>
    <phoneticPr fontId="1"/>
  </si>
  <si>
    <t>開所日数加算</t>
    <rPh sb="0" eb="2">
      <t>カイショ</t>
    </rPh>
    <rPh sb="2" eb="4">
      <t>ニッスウ</t>
    </rPh>
    <rPh sb="4" eb="6">
      <t>カサン</t>
    </rPh>
    <phoneticPr fontId="1"/>
  </si>
  <si>
    <t>補助項目</t>
    <rPh sb="0" eb="2">
      <t>ホジョ</t>
    </rPh>
    <rPh sb="2" eb="4">
      <t>コウモク</t>
    </rPh>
    <phoneticPr fontId="1"/>
  </si>
  <si>
    <t>備考</t>
    <rPh sb="0" eb="2">
      <t>ビコウ</t>
    </rPh>
    <phoneticPr fontId="1"/>
  </si>
  <si>
    <t>基本額</t>
    <rPh sb="0" eb="2">
      <t>キホン</t>
    </rPh>
    <rPh sb="2" eb="3">
      <t>ガク</t>
    </rPh>
    <phoneticPr fontId="1"/>
  </si>
  <si>
    <t>小規模放課後児童クラブ支援加算</t>
    <rPh sb="0" eb="3">
      <t>ショウキボ</t>
    </rPh>
    <rPh sb="3" eb="6">
      <t>ホウカゴ</t>
    </rPh>
    <rPh sb="6" eb="8">
      <t>ジドウ</t>
    </rPh>
    <rPh sb="11" eb="13">
      <t>シエン</t>
    </rPh>
    <rPh sb="13" eb="15">
      <t>カサン</t>
    </rPh>
    <phoneticPr fontId="1"/>
  </si>
  <si>
    <t>長時間開所加算（平日分）</t>
    <rPh sb="0" eb="3">
      <t>チョウジカン</t>
    </rPh>
    <rPh sb="3" eb="5">
      <t>カイショ</t>
    </rPh>
    <rPh sb="5" eb="7">
      <t>カサン</t>
    </rPh>
    <rPh sb="8" eb="10">
      <t>ヘイジツ</t>
    </rPh>
    <rPh sb="10" eb="11">
      <t>ブン</t>
    </rPh>
    <phoneticPr fontId="1"/>
  </si>
  <si>
    <t>長時間開所加算（長期休暇等分）</t>
    <rPh sb="0" eb="3">
      <t>チョウジカン</t>
    </rPh>
    <rPh sb="3" eb="5">
      <t>カイショ</t>
    </rPh>
    <rPh sb="5" eb="7">
      <t>カサン</t>
    </rPh>
    <rPh sb="8" eb="10">
      <t>チョウキ</t>
    </rPh>
    <rPh sb="10" eb="12">
      <t>キュウカ</t>
    </rPh>
    <rPh sb="12" eb="14">
      <t>トウブン</t>
    </rPh>
    <phoneticPr fontId="1"/>
  </si>
  <si>
    <t>障害児受入加算</t>
    <rPh sb="0" eb="3">
      <t>ショウガイジ</t>
    </rPh>
    <rPh sb="3" eb="5">
      <t>ウケイレ</t>
    </rPh>
    <rPh sb="5" eb="7">
      <t>カサン</t>
    </rPh>
    <phoneticPr fontId="1"/>
  </si>
  <si>
    <t>障害児受入特別加算</t>
    <rPh sb="0" eb="3">
      <t>ショウガイジ</t>
    </rPh>
    <rPh sb="3" eb="5">
      <t>ウケイレ</t>
    </rPh>
    <rPh sb="5" eb="7">
      <t>トクベツ</t>
    </rPh>
    <rPh sb="7" eb="9">
      <t>カサン</t>
    </rPh>
    <phoneticPr fontId="1"/>
  </si>
  <si>
    <t>障害児受入強化加算</t>
    <rPh sb="0" eb="3">
      <t>ショウガイジ</t>
    </rPh>
    <rPh sb="3" eb="5">
      <t>ウケイレ</t>
    </rPh>
    <rPh sb="5" eb="7">
      <t>キョウカ</t>
    </rPh>
    <rPh sb="7" eb="9">
      <t>カサン</t>
    </rPh>
    <phoneticPr fontId="1"/>
  </si>
  <si>
    <t>放課後児童支援員等研修受講費</t>
    <rPh sb="0" eb="3">
      <t>ホウカゴ</t>
    </rPh>
    <rPh sb="3" eb="5">
      <t>ジドウ</t>
    </rPh>
    <rPh sb="5" eb="7">
      <t>シエン</t>
    </rPh>
    <rPh sb="7" eb="9">
      <t>イントウ</t>
    </rPh>
    <rPh sb="9" eb="11">
      <t>ケンシュウ</t>
    </rPh>
    <rPh sb="11" eb="13">
      <t>ジュコウ</t>
    </rPh>
    <rPh sb="13" eb="14">
      <t>ヒ</t>
    </rPh>
    <phoneticPr fontId="1"/>
  </si>
  <si>
    <t>交付済額（Ｂ）</t>
    <rPh sb="0" eb="2">
      <t>コウフ</t>
    </rPh>
    <rPh sb="2" eb="3">
      <t>ズミ</t>
    </rPh>
    <rPh sb="3" eb="4">
      <t>ガク</t>
    </rPh>
    <phoneticPr fontId="1"/>
  </si>
  <si>
    <t>学校</t>
    <rPh sb="0" eb="2">
      <t>ガッコウ</t>
    </rPh>
    <phoneticPr fontId="1"/>
  </si>
  <si>
    <t>住所</t>
    <rPh sb="0" eb="2">
      <t>ジュウショ</t>
    </rPh>
    <phoneticPr fontId="1"/>
  </si>
  <si>
    <t>障害児</t>
    <rPh sb="0" eb="3">
      <t>ショウガイジ</t>
    </rPh>
    <phoneticPr fontId="1"/>
  </si>
  <si>
    <t>保護者氏名</t>
    <rPh sb="0" eb="3">
      <t>ホゴシャ</t>
    </rPh>
    <rPh sb="3" eb="5">
      <t>シメイ</t>
    </rPh>
    <phoneticPr fontId="1"/>
  </si>
  <si>
    <t>1年</t>
    <rPh sb="1" eb="2">
      <t>ネン</t>
    </rPh>
    <phoneticPr fontId="1"/>
  </si>
  <si>
    <t>2年</t>
    <rPh sb="1" eb="2">
      <t>ネン</t>
    </rPh>
    <phoneticPr fontId="1"/>
  </si>
  <si>
    <t>3年</t>
    <rPh sb="1" eb="2">
      <t>ネン</t>
    </rPh>
    <phoneticPr fontId="1"/>
  </si>
  <si>
    <t>4年</t>
    <rPh sb="1" eb="2">
      <t>ネン</t>
    </rPh>
    <phoneticPr fontId="1"/>
  </si>
  <si>
    <t>5年</t>
    <rPh sb="1" eb="2">
      <t>ネン</t>
    </rPh>
    <phoneticPr fontId="1"/>
  </si>
  <si>
    <t>6年</t>
    <rPh sb="1" eb="2">
      <t>ネン</t>
    </rPh>
    <phoneticPr fontId="1"/>
  </si>
  <si>
    <t>入所・退所</t>
    <rPh sb="0" eb="2">
      <t>ニュウショ</t>
    </rPh>
    <rPh sb="3" eb="5">
      <t>タイショ</t>
    </rPh>
    <phoneticPr fontId="1"/>
  </si>
  <si>
    <t>入所・継続</t>
    <rPh sb="0" eb="2">
      <t>ニュウショ</t>
    </rPh>
    <rPh sb="3" eb="5">
      <t>ケイゾク</t>
    </rPh>
    <phoneticPr fontId="1"/>
  </si>
  <si>
    <t>継続</t>
    <rPh sb="0" eb="2">
      <t>ケイゾク</t>
    </rPh>
    <phoneticPr fontId="1"/>
  </si>
  <si>
    <t>継続・退所</t>
    <rPh sb="0" eb="2">
      <t>ケイゾク</t>
    </rPh>
    <rPh sb="3" eb="5">
      <t>タイショ</t>
    </rPh>
    <phoneticPr fontId="1"/>
  </si>
  <si>
    <t>※児童数により適宜行を追加してください。</t>
    <rPh sb="1" eb="3">
      <t>ジドウ</t>
    </rPh>
    <rPh sb="3" eb="4">
      <t>スウ</t>
    </rPh>
    <rPh sb="7" eb="9">
      <t>テキギ</t>
    </rPh>
    <rPh sb="9" eb="10">
      <t>ギョウ</t>
    </rPh>
    <rPh sb="11" eb="13">
      <t>ツイカ</t>
    </rPh>
    <phoneticPr fontId="1"/>
  </si>
  <si>
    <t>横須賀市長　様</t>
    <rPh sb="0" eb="5">
      <t>ヨコスカシチョウ</t>
    </rPh>
    <rPh sb="6" eb="7">
      <t>サマ</t>
    </rPh>
    <phoneticPr fontId="1"/>
  </si>
  <si>
    <t>請　求　書</t>
    <rPh sb="0" eb="1">
      <t>ショウ</t>
    </rPh>
    <rPh sb="2" eb="3">
      <t>モトム</t>
    </rPh>
    <rPh sb="4" eb="5">
      <t>ショ</t>
    </rPh>
    <phoneticPr fontId="1"/>
  </si>
  <si>
    <t>代表者氏名</t>
    <rPh sb="0" eb="3">
      <t>ダイヒョウシャ</t>
    </rPh>
    <rPh sb="3" eb="5">
      <t>シメイ</t>
    </rPh>
    <phoneticPr fontId="1"/>
  </si>
  <si>
    <t>申請者</t>
    <rPh sb="0" eb="3">
      <t>シンセイシャ</t>
    </rPh>
    <phoneticPr fontId="1"/>
  </si>
  <si>
    <t>次の金額を請求いたします。</t>
    <rPh sb="0" eb="1">
      <t>ツギ</t>
    </rPh>
    <rPh sb="2" eb="4">
      <t>キンガク</t>
    </rPh>
    <rPh sb="5" eb="7">
      <t>セイキュウ</t>
    </rPh>
    <phoneticPr fontId="1"/>
  </si>
  <si>
    <t>金額</t>
    <rPh sb="0" eb="2">
      <t>キンガク</t>
    </rPh>
    <phoneticPr fontId="1"/>
  </si>
  <si>
    <t>―――――――――――――――――――――――――――――――――――――――――――――</t>
    <phoneticPr fontId="1"/>
  </si>
  <si>
    <t>振込口座</t>
    <rPh sb="0" eb="2">
      <t>フリコミ</t>
    </rPh>
    <rPh sb="2" eb="4">
      <t>コウザ</t>
    </rPh>
    <phoneticPr fontId="1"/>
  </si>
  <si>
    <t>預金種目</t>
    <rPh sb="0" eb="2">
      <t>ヨキン</t>
    </rPh>
    <rPh sb="2" eb="4">
      <t>シュモク</t>
    </rPh>
    <phoneticPr fontId="1"/>
  </si>
  <si>
    <t>口座番号　※右詰で７ケタ全て（ゼロも）記載してください</t>
    <rPh sb="0" eb="2">
      <t>コウザ</t>
    </rPh>
    <rPh sb="2" eb="4">
      <t>バンゴウ</t>
    </rPh>
    <rPh sb="6" eb="8">
      <t>ミギヅメ</t>
    </rPh>
    <rPh sb="12" eb="13">
      <t>スベ</t>
    </rPh>
    <rPh sb="19" eb="21">
      <t>キサイ</t>
    </rPh>
    <phoneticPr fontId="1"/>
  </si>
  <si>
    <t>口座名義</t>
    <rPh sb="0" eb="2">
      <t>コウザ</t>
    </rPh>
    <rPh sb="2" eb="4">
      <t>メイギ</t>
    </rPh>
    <phoneticPr fontId="1"/>
  </si>
  <si>
    <t>金融機関コード</t>
    <rPh sb="0" eb="2">
      <t>キンユウ</t>
    </rPh>
    <rPh sb="2" eb="4">
      <t>キカン</t>
    </rPh>
    <phoneticPr fontId="1"/>
  </si>
  <si>
    <t>支店コード</t>
    <rPh sb="0" eb="2">
      <t>シテン</t>
    </rPh>
    <phoneticPr fontId="1"/>
  </si>
  <si>
    <t>フリガナ</t>
    <phoneticPr fontId="1"/>
  </si>
  <si>
    <t>コード</t>
    <phoneticPr fontId="1"/>
  </si>
  <si>
    <t>添付書類</t>
    <rPh sb="0" eb="2">
      <t>テンプ</t>
    </rPh>
    <rPh sb="2" eb="4">
      <t>ショルイ</t>
    </rPh>
    <phoneticPr fontId="1"/>
  </si>
  <si>
    <t>月</t>
    <rPh sb="0" eb="1">
      <t>ツキ</t>
    </rPh>
    <phoneticPr fontId="1"/>
  </si>
  <si>
    <t>事業計画変更申請書</t>
    <rPh sb="0" eb="2">
      <t>ジギョウ</t>
    </rPh>
    <rPh sb="2" eb="4">
      <t>ケイカク</t>
    </rPh>
    <rPh sb="4" eb="6">
      <t>ヘンコウ</t>
    </rPh>
    <rPh sb="6" eb="9">
      <t>シンセイショ</t>
    </rPh>
    <phoneticPr fontId="1"/>
  </si>
  <si>
    <t>（あて先）　横須賀市長</t>
    <rPh sb="3" eb="4">
      <t>サキ</t>
    </rPh>
    <rPh sb="6" eb="11">
      <t>ヨコスカシチョウ</t>
    </rPh>
    <phoneticPr fontId="1"/>
  </si>
  <si>
    <t>補助金等の名称</t>
    <rPh sb="0" eb="4">
      <t>ホジョキントウ</t>
    </rPh>
    <rPh sb="5" eb="7">
      <t>メイショウ</t>
    </rPh>
    <phoneticPr fontId="1"/>
  </si>
  <si>
    <t>補助事業等の名称</t>
    <rPh sb="0" eb="2">
      <t>ホジョ</t>
    </rPh>
    <rPh sb="2" eb="5">
      <t>ジギョウトウ</t>
    </rPh>
    <rPh sb="6" eb="8">
      <t>メイショウ</t>
    </rPh>
    <phoneticPr fontId="1"/>
  </si>
  <si>
    <t>小規模放課後児童クラブ支援加算</t>
    <rPh sb="0" eb="1">
      <t>ショウ</t>
    </rPh>
    <rPh sb="1" eb="3">
      <t>キボ</t>
    </rPh>
    <rPh sb="3" eb="6">
      <t>ホウカゴ</t>
    </rPh>
    <rPh sb="6" eb="8">
      <t>ジドウ</t>
    </rPh>
    <rPh sb="11" eb="13">
      <t>シエン</t>
    </rPh>
    <rPh sb="13" eb="15">
      <t>カサン</t>
    </rPh>
    <phoneticPr fontId="1"/>
  </si>
  <si>
    <t>家賃補助</t>
    <rPh sb="0" eb="2">
      <t>ヤチン</t>
    </rPh>
    <rPh sb="2" eb="4">
      <t>ホジョ</t>
    </rPh>
    <phoneticPr fontId="1"/>
  </si>
  <si>
    <t>ひとり親世帯利用料割引加算</t>
    <rPh sb="3" eb="4">
      <t>オヤ</t>
    </rPh>
    <rPh sb="4" eb="6">
      <t>セタイ</t>
    </rPh>
    <rPh sb="6" eb="9">
      <t>リヨウリョウ</t>
    </rPh>
    <rPh sb="9" eb="11">
      <t>ワリビキ</t>
    </rPh>
    <rPh sb="11" eb="13">
      <t>カサン</t>
    </rPh>
    <phoneticPr fontId="1"/>
  </si>
  <si>
    <t>変更年月日</t>
    <rPh sb="0" eb="2">
      <t>ヘンコウ</t>
    </rPh>
    <rPh sb="2" eb="5">
      <t>ネンガッピ</t>
    </rPh>
    <phoneticPr fontId="1"/>
  </si>
  <si>
    <t>変更の理由</t>
    <rPh sb="0" eb="2">
      <t>ヘンコウ</t>
    </rPh>
    <rPh sb="3" eb="5">
      <t>リユウ</t>
    </rPh>
    <phoneticPr fontId="1"/>
  </si>
  <si>
    <t>開所日数250日以上</t>
    <rPh sb="0" eb="2">
      <t>カイショ</t>
    </rPh>
    <rPh sb="2" eb="4">
      <t>ニッスウ</t>
    </rPh>
    <rPh sb="7" eb="8">
      <t>ニチ</t>
    </rPh>
    <rPh sb="8" eb="10">
      <t>イジョウ</t>
    </rPh>
    <phoneticPr fontId="1"/>
  </si>
  <si>
    <t>要件</t>
    <rPh sb="0" eb="2">
      <t>ヨウケン</t>
    </rPh>
    <phoneticPr fontId="1"/>
  </si>
  <si>
    <t>計算式</t>
    <rPh sb="0" eb="2">
      <t>ケイサン</t>
    </rPh>
    <rPh sb="2" eb="3">
      <t>シキ</t>
    </rPh>
    <phoneticPr fontId="1"/>
  </si>
  <si>
    <t>１日８時間以上開所するクラブ</t>
    <rPh sb="1" eb="2">
      <t>ニチ</t>
    </rPh>
    <rPh sb="3" eb="5">
      <t>ジカン</t>
    </rPh>
    <rPh sb="5" eb="7">
      <t>イジョウ</t>
    </rPh>
    <rPh sb="7" eb="9">
      <t>カイショ</t>
    </rPh>
    <phoneticPr fontId="1"/>
  </si>
  <si>
    <t>対象研修に参加</t>
    <rPh sb="0" eb="2">
      <t>タイショウ</t>
    </rPh>
    <rPh sb="2" eb="4">
      <t>ケンシュウ</t>
    </rPh>
    <rPh sb="5" eb="7">
      <t>サンカ</t>
    </rPh>
    <phoneticPr fontId="1"/>
  </si>
  <si>
    <t>ひとり親世帯の利用料割引をしているクラブ</t>
    <rPh sb="3" eb="4">
      <t>オヤ</t>
    </rPh>
    <rPh sb="4" eb="6">
      <t>セタイ</t>
    </rPh>
    <rPh sb="7" eb="10">
      <t>リヨウリョウ</t>
    </rPh>
    <rPh sb="10" eb="12">
      <t>ワリビキ</t>
    </rPh>
    <phoneticPr fontId="1"/>
  </si>
  <si>
    <t>児童数20人～35人</t>
    <rPh sb="0" eb="2">
      <t>ジドウ</t>
    </rPh>
    <rPh sb="2" eb="3">
      <t>スウ</t>
    </rPh>
    <rPh sb="5" eb="6">
      <t>ニン</t>
    </rPh>
    <rPh sb="9" eb="10">
      <t>ニン</t>
    </rPh>
    <phoneticPr fontId="1"/>
  </si>
  <si>
    <t>児童数36人～45人</t>
    <rPh sb="0" eb="2">
      <t>ジドウ</t>
    </rPh>
    <rPh sb="2" eb="3">
      <t>スウ</t>
    </rPh>
    <rPh sb="5" eb="6">
      <t>ニン</t>
    </rPh>
    <rPh sb="9" eb="10">
      <t>ニン</t>
    </rPh>
    <phoneticPr fontId="1"/>
  </si>
  <si>
    <t>児童数46人～70人</t>
    <rPh sb="0" eb="2">
      <t>ジドウ</t>
    </rPh>
    <rPh sb="2" eb="3">
      <t>スウ</t>
    </rPh>
    <rPh sb="5" eb="6">
      <t>ニン</t>
    </rPh>
    <rPh sb="9" eb="10">
      <t>ニン</t>
    </rPh>
    <phoneticPr fontId="1"/>
  </si>
  <si>
    <t>開所日数200日～249日</t>
    <rPh sb="0" eb="2">
      <t>カイショ</t>
    </rPh>
    <rPh sb="2" eb="4">
      <t>ニッスウ</t>
    </rPh>
    <rPh sb="7" eb="8">
      <t>ニチ</t>
    </rPh>
    <rPh sb="12" eb="13">
      <t>ニチ</t>
    </rPh>
    <phoneticPr fontId="1"/>
  </si>
  <si>
    <t>児童数20人～</t>
    <rPh sb="0" eb="2">
      <t>ジドウ</t>
    </rPh>
    <rPh sb="2" eb="3">
      <t>スウ</t>
    </rPh>
    <rPh sb="5" eb="6">
      <t>ニン</t>
    </rPh>
    <phoneticPr fontId="1"/>
  </si>
  <si>
    <t>年間在籍児童</t>
    <rPh sb="0" eb="2">
      <t>ネンカン</t>
    </rPh>
    <rPh sb="2" eb="4">
      <t>ザイセキ</t>
    </rPh>
    <rPh sb="4" eb="6">
      <t>ジドウ</t>
    </rPh>
    <phoneticPr fontId="1"/>
  </si>
  <si>
    <t>最終決定額（Ａ）</t>
    <rPh sb="0" eb="2">
      <t>サイシュウ</t>
    </rPh>
    <rPh sb="2" eb="4">
      <t>ケッテイ</t>
    </rPh>
    <rPh sb="4" eb="5">
      <t>ガク</t>
    </rPh>
    <phoneticPr fontId="1"/>
  </si>
  <si>
    <t>提出日</t>
    <rPh sb="0" eb="2">
      <t>テイシュツ</t>
    </rPh>
    <rPh sb="2" eb="3">
      <t>ビ</t>
    </rPh>
    <phoneticPr fontId="1"/>
  </si>
  <si>
    <t>役職・氏名</t>
    <rPh sb="0" eb="2">
      <t>ヤクショク</t>
    </rPh>
    <rPh sb="3" eb="5">
      <t>シメイ</t>
    </rPh>
    <phoneticPr fontId="1"/>
  </si>
  <si>
    <r>
      <t xml:space="preserve">備考
</t>
    </r>
    <r>
      <rPr>
        <sz val="10"/>
        <color theme="1"/>
        <rFont val="ＭＳ Ｐゴシック"/>
        <family val="3"/>
        <charset val="128"/>
        <scheme val="minor"/>
      </rPr>
      <t>（連絡に都合のいい時間等）</t>
    </r>
    <rPh sb="0" eb="2">
      <t>ビコウ</t>
    </rPh>
    <rPh sb="4" eb="6">
      <t>レンラク</t>
    </rPh>
    <rPh sb="7" eb="9">
      <t>ツゴウ</t>
    </rPh>
    <rPh sb="12" eb="15">
      <t>ジカントウ</t>
    </rPh>
    <phoneticPr fontId="1"/>
  </si>
  <si>
    <t>　　　銀行</t>
    <rPh sb="3" eb="5">
      <t>ギンコウ</t>
    </rPh>
    <phoneticPr fontId="1"/>
  </si>
  <si>
    <t>　　　信用金庫</t>
    <rPh sb="3" eb="5">
      <t>シンヨウ</t>
    </rPh>
    <rPh sb="5" eb="7">
      <t>キンコ</t>
    </rPh>
    <phoneticPr fontId="1"/>
  </si>
  <si>
    <t>　　　本店</t>
    <rPh sb="3" eb="5">
      <t>ホンテン</t>
    </rPh>
    <phoneticPr fontId="1"/>
  </si>
  <si>
    <t>　　　支店</t>
    <rPh sb="3" eb="5">
      <t>シテン</t>
    </rPh>
    <phoneticPr fontId="1"/>
  </si>
  <si>
    <t>　　　普通</t>
    <rPh sb="3" eb="5">
      <t>フツウ</t>
    </rPh>
    <phoneticPr fontId="1"/>
  </si>
  <si>
    <t>　　　当座</t>
    <rPh sb="3" eb="5">
      <t>トウザ</t>
    </rPh>
    <phoneticPr fontId="1"/>
  </si>
  <si>
    <t>（役職）</t>
    <rPh sb="1" eb="3">
      <t>ヤクショク</t>
    </rPh>
    <phoneticPr fontId="1"/>
  </si>
  <si>
    <t>氏名</t>
    <rPh sb="0" eb="2">
      <t>シメイ</t>
    </rPh>
    <phoneticPr fontId="1"/>
  </si>
  <si>
    <t>放課後児童支援員等処遇改善等加算</t>
    <rPh sb="0" eb="3">
      <t>ホウカゴ</t>
    </rPh>
    <rPh sb="3" eb="5">
      <t>ジドウ</t>
    </rPh>
    <rPh sb="5" eb="7">
      <t>シエン</t>
    </rPh>
    <rPh sb="7" eb="8">
      <t>イン</t>
    </rPh>
    <rPh sb="8" eb="9">
      <t>トウ</t>
    </rPh>
    <rPh sb="9" eb="11">
      <t>ショグウ</t>
    </rPh>
    <rPh sb="11" eb="13">
      <t>カイゼン</t>
    </rPh>
    <rPh sb="13" eb="14">
      <t>トウ</t>
    </rPh>
    <rPh sb="14" eb="16">
      <t>カサン</t>
    </rPh>
    <phoneticPr fontId="1"/>
  </si>
  <si>
    <t>多子世帯利用料割引加算</t>
    <rPh sb="0" eb="2">
      <t>タシ</t>
    </rPh>
    <rPh sb="2" eb="4">
      <t>セタイ</t>
    </rPh>
    <rPh sb="4" eb="7">
      <t>リヨウリョウ</t>
    </rPh>
    <rPh sb="7" eb="9">
      <t>ワリビキ</t>
    </rPh>
    <rPh sb="9" eb="11">
      <t>カサン</t>
    </rPh>
    <phoneticPr fontId="1"/>
  </si>
  <si>
    <t>放課後児童支援員等研修受講費補助</t>
    <rPh sb="0" eb="3">
      <t>ホウカゴ</t>
    </rPh>
    <rPh sb="3" eb="5">
      <t>ジドウ</t>
    </rPh>
    <rPh sb="5" eb="7">
      <t>シエン</t>
    </rPh>
    <rPh sb="7" eb="8">
      <t>イン</t>
    </rPh>
    <rPh sb="8" eb="9">
      <t>トウ</t>
    </rPh>
    <rPh sb="9" eb="11">
      <t>ケンシュウ</t>
    </rPh>
    <rPh sb="11" eb="13">
      <t>ジュコウ</t>
    </rPh>
    <rPh sb="13" eb="14">
      <t>ヒ</t>
    </rPh>
    <rPh sb="14" eb="16">
      <t>ホジョ</t>
    </rPh>
    <phoneticPr fontId="1"/>
  </si>
  <si>
    <t>団体名</t>
    <rPh sb="0" eb="2">
      <t>ダンタイ</t>
    </rPh>
    <rPh sb="2" eb="3">
      <t>メイ</t>
    </rPh>
    <phoneticPr fontId="18"/>
  </si>
  <si>
    <t>氏名</t>
    <rPh sb="0" eb="2">
      <t>シメイ</t>
    </rPh>
    <phoneticPr fontId="1"/>
  </si>
  <si>
    <t>放課後児童クラブ助成事業</t>
    <rPh sb="0" eb="3">
      <t>ホウカゴ</t>
    </rPh>
    <rPh sb="3" eb="5">
      <t>ジドウ</t>
    </rPh>
    <rPh sb="8" eb="10">
      <t>ジョセイ</t>
    </rPh>
    <rPh sb="10" eb="12">
      <t>ジギョウ</t>
    </rPh>
    <phoneticPr fontId="1"/>
  </si>
  <si>
    <t>週４</t>
    <rPh sb="0" eb="1">
      <t>シュウ</t>
    </rPh>
    <phoneticPr fontId="18"/>
  </si>
  <si>
    <t>○</t>
    <phoneticPr fontId="1"/>
  </si>
  <si>
    <t>週５</t>
    <rPh sb="0" eb="1">
      <t>シュウ</t>
    </rPh>
    <phoneticPr fontId="18"/>
  </si>
  <si>
    <t>週３</t>
    <rPh sb="0" eb="1">
      <t>シュウ</t>
    </rPh>
    <phoneticPr fontId="18"/>
  </si>
  <si>
    <t>週２</t>
    <rPh sb="0" eb="1">
      <t>シュウ</t>
    </rPh>
    <phoneticPr fontId="18"/>
  </si>
  <si>
    <t>週１</t>
    <rPh sb="0" eb="1">
      <t>シュウ</t>
    </rPh>
    <phoneticPr fontId="18"/>
  </si>
  <si>
    <t>児童数1～19人</t>
    <rPh sb="0" eb="2">
      <t>ジドウ</t>
    </rPh>
    <rPh sb="2" eb="3">
      <t>スウ</t>
    </rPh>
    <rPh sb="7" eb="8">
      <t>ニン</t>
    </rPh>
    <phoneticPr fontId="1"/>
  </si>
  <si>
    <t>変更申請額（Ａ－Ｂ）</t>
    <rPh sb="0" eb="2">
      <t>ヘンコウ</t>
    </rPh>
    <rPh sb="2" eb="4">
      <t>シンセイ</t>
    </rPh>
    <rPh sb="4" eb="5">
      <t>ガク</t>
    </rPh>
    <phoneticPr fontId="1"/>
  </si>
  <si>
    <t>放課後児童支援員キャリアアップ処遇改善加算</t>
    <rPh sb="0" eb="8">
      <t>ホウカゴジドウシエンイン</t>
    </rPh>
    <rPh sb="15" eb="21">
      <t>ショグウカイゼンカサン</t>
    </rPh>
    <phoneticPr fontId="1"/>
  </si>
  <si>
    <t>対象
月数</t>
    <rPh sb="0" eb="2">
      <t>タイショウ</t>
    </rPh>
    <rPh sb="3" eb="5">
      <t>ツキスウ</t>
    </rPh>
    <phoneticPr fontId="1"/>
  </si>
  <si>
    <t>月</t>
  </si>
  <si>
    <t>水</t>
  </si>
  <si>
    <t>木</t>
  </si>
  <si>
    <t>金</t>
  </si>
  <si>
    <t>土</t>
  </si>
  <si>
    <t>火</t>
  </si>
  <si>
    <t>令和　　年　　　　月　　　　日</t>
    <rPh sb="0" eb="1">
      <t>レイ</t>
    </rPh>
    <rPh sb="1" eb="2">
      <t>ワ</t>
    </rPh>
    <rPh sb="4" eb="5">
      <t>ネン</t>
    </rPh>
    <rPh sb="9" eb="10">
      <t>ガツ</t>
    </rPh>
    <rPh sb="14" eb="15">
      <t>ニチ</t>
    </rPh>
    <phoneticPr fontId="1"/>
  </si>
  <si>
    <t>口座振込の際は、下記口座へお振り込みください。（個人の口座等、クラブ名義でない口座に振り込む場合は、②の欄に①と同一の住所・団体名・代表者氏名を記入してください。）</t>
    <phoneticPr fontId="1"/>
  </si>
  <si>
    <t>児童数19人以下</t>
    <rPh sb="0" eb="2">
      <t>ジドウ</t>
    </rPh>
    <rPh sb="2" eb="3">
      <t>スウ</t>
    </rPh>
    <rPh sb="5" eb="6">
      <t>ニン</t>
    </rPh>
    <rPh sb="6" eb="8">
      <t>イカ</t>
    </rPh>
    <phoneticPr fontId="1"/>
  </si>
  <si>
    <t>児童数19人以下のクラブ</t>
    <rPh sb="0" eb="2">
      <t>ジドウ</t>
    </rPh>
    <rPh sb="2" eb="3">
      <t>スウ</t>
    </rPh>
    <rPh sb="5" eb="6">
      <t>ニン</t>
    </rPh>
    <rPh sb="6" eb="8">
      <t>イカ</t>
    </rPh>
    <phoneticPr fontId="1"/>
  </si>
  <si>
    <t>１日６時間を超え、かつ18時を超えて開所</t>
    <rPh sb="1" eb="2">
      <t>ニチ</t>
    </rPh>
    <rPh sb="3" eb="5">
      <t>ジカン</t>
    </rPh>
    <rPh sb="6" eb="7">
      <t>コ</t>
    </rPh>
    <rPh sb="13" eb="14">
      <t>ジ</t>
    </rPh>
    <rPh sb="15" eb="16">
      <t>コ</t>
    </rPh>
    <rPh sb="18" eb="20">
      <t>カイショ</t>
    </rPh>
    <phoneticPr fontId="1"/>
  </si>
  <si>
    <t>１日８時間を超えて開所（年間250日未満開所のクラブは対象外）</t>
    <rPh sb="1" eb="2">
      <t>ニチ</t>
    </rPh>
    <rPh sb="3" eb="5">
      <t>ジカン</t>
    </rPh>
    <rPh sb="6" eb="7">
      <t>コ</t>
    </rPh>
    <rPh sb="9" eb="11">
      <t>カイショ</t>
    </rPh>
    <rPh sb="12" eb="14">
      <t>ネンカン</t>
    </rPh>
    <rPh sb="17" eb="18">
      <t>ニチ</t>
    </rPh>
    <rPh sb="18" eb="20">
      <t>ミマン</t>
    </rPh>
    <rPh sb="20" eb="22">
      <t>カイショ</t>
    </rPh>
    <rPh sb="27" eb="30">
      <t>タイショウガイ</t>
    </rPh>
    <phoneticPr fontId="1"/>
  </si>
  <si>
    <t>障害児３名以上で、障害児受入加算の職員配置に加え１名加配</t>
    <rPh sb="0" eb="3">
      <t>ショウガイジ</t>
    </rPh>
    <rPh sb="4" eb="7">
      <t>メイイジョウ</t>
    </rPh>
    <rPh sb="9" eb="12">
      <t>ショウガイジ</t>
    </rPh>
    <rPh sb="12" eb="14">
      <t>ウケイレ</t>
    </rPh>
    <rPh sb="14" eb="16">
      <t>カサン</t>
    </rPh>
    <rPh sb="17" eb="19">
      <t>ショクイン</t>
    </rPh>
    <rPh sb="19" eb="21">
      <t>ハイチ</t>
    </rPh>
    <rPh sb="22" eb="23">
      <t>クワ</t>
    </rPh>
    <rPh sb="25" eb="26">
      <t>メイ</t>
    </rPh>
    <rPh sb="26" eb="28">
      <t>カハイ</t>
    </rPh>
    <phoneticPr fontId="1"/>
  </si>
  <si>
    <t>平日18時30分を超えて開所、年間250日以上開所、定められた業務に主たる担当として従事他</t>
    <rPh sb="0" eb="2">
      <t>ヘイジツ</t>
    </rPh>
    <rPh sb="4" eb="5">
      <t>ジ</t>
    </rPh>
    <rPh sb="7" eb="8">
      <t>フン</t>
    </rPh>
    <rPh sb="9" eb="10">
      <t>コ</t>
    </rPh>
    <rPh sb="12" eb="14">
      <t>カイショ</t>
    </rPh>
    <rPh sb="15" eb="17">
      <t>ネンカン</t>
    </rPh>
    <rPh sb="20" eb="21">
      <t>ニチ</t>
    </rPh>
    <rPh sb="21" eb="23">
      <t>イジョウ</t>
    </rPh>
    <rPh sb="23" eb="25">
      <t>カイショ</t>
    </rPh>
    <rPh sb="26" eb="27">
      <t>サダ</t>
    </rPh>
    <rPh sb="31" eb="33">
      <t>ギョウム</t>
    </rPh>
    <rPh sb="34" eb="35">
      <t>シュ</t>
    </rPh>
    <rPh sb="37" eb="39">
      <t>タントウ</t>
    </rPh>
    <rPh sb="42" eb="44">
      <t>ジュウジ</t>
    </rPh>
    <rPh sb="44" eb="45">
      <t>ホカ</t>
    </rPh>
    <phoneticPr fontId="1"/>
  </si>
  <si>
    <t>放課後児童支援員キャリアアップ処遇改善加算</t>
    <rPh sb="0" eb="3">
      <t>ホウカゴ</t>
    </rPh>
    <rPh sb="3" eb="5">
      <t>ジドウ</t>
    </rPh>
    <rPh sb="5" eb="7">
      <t>シエン</t>
    </rPh>
    <rPh sb="7" eb="8">
      <t>イン</t>
    </rPh>
    <rPh sb="15" eb="17">
      <t>ショグウ</t>
    </rPh>
    <rPh sb="17" eb="19">
      <t>カイゼン</t>
    </rPh>
    <rPh sb="19" eb="21">
      <t>カサン</t>
    </rPh>
    <phoneticPr fontId="1"/>
  </si>
  <si>
    <t>放課後児童支援員に対し、経験年数や研修実績に応じた賃金改善</t>
    <rPh sb="0" eb="3">
      <t>ホウカゴ</t>
    </rPh>
    <rPh sb="3" eb="5">
      <t>ジドウ</t>
    </rPh>
    <rPh sb="5" eb="7">
      <t>シエン</t>
    </rPh>
    <rPh sb="7" eb="8">
      <t>イン</t>
    </rPh>
    <rPh sb="9" eb="10">
      <t>タイ</t>
    </rPh>
    <rPh sb="12" eb="14">
      <t>ケイケン</t>
    </rPh>
    <rPh sb="14" eb="16">
      <t>ネンスウ</t>
    </rPh>
    <rPh sb="17" eb="19">
      <t>ケンシュウ</t>
    </rPh>
    <rPh sb="19" eb="21">
      <t>ジッセキ</t>
    </rPh>
    <rPh sb="22" eb="23">
      <t>オウ</t>
    </rPh>
    <rPh sb="25" eb="27">
      <t>チンギン</t>
    </rPh>
    <rPh sb="27" eb="29">
      <t>カイゼン</t>
    </rPh>
    <phoneticPr fontId="1"/>
  </si>
  <si>
    <t>多子世帯の利用料割引をしているクラブ</t>
    <rPh sb="0" eb="2">
      <t>タシ</t>
    </rPh>
    <rPh sb="2" eb="4">
      <t>セタイ</t>
    </rPh>
    <rPh sb="5" eb="8">
      <t>リヨウリョウ</t>
    </rPh>
    <rPh sb="8" eb="10">
      <t>ワリビキ</t>
    </rPh>
    <phoneticPr fontId="1"/>
  </si>
  <si>
    <t>A</t>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</si>
  <si>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</si>
  <si>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</si>
  <si>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</si>
  <si>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</si>
  <si>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</si>
  <si>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</si>
  <si>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</si>
  <si>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</si>
  <si>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</si>
  <si>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</si>
  <si>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</si>
  <si>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３月</t>
  </si>
  <si>
    <t>合計</t>
    <rPh sb="0" eb="2">
      <t>ゴウケイ</t>
    </rPh>
    <phoneticPr fontId="1"/>
  </si>
  <si>
    <t>申込児童数</t>
    <rPh sb="0" eb="1">
      <t>モウ</t>
    </rPh>
    <rPh sb="1" eb="2">
      <t>コ</t>
    </rPh>
    <rPh sb="2" eb="4">
      <t>ジドウ</t>
    </rPh>
    <rPh sb="4" eb="5">
      <t>スウ</t>
    </rPh>
    <phoneticPr fontId="1"/>
  </si>
  <si>
    <t>うち障害児</t>
    <rPh sb="2" eb="4">
      <t>ショウガイ</t>
    </rPh>
    <rPh sb="4" eb="5">
      <t>ジ</t>
    </rPh>
    <phoneticPr fontId="1"/>
  </si>
  <si>
    <t>クラブ
児童数</t>
    <rPh sb="4" eb="6">
      <t>ジドウ</t>
    </rPh>
    <rPh sb="6" eb="7">
      <t>スウ</t>
    </rPh>
    <phoneticPr fontId="1"/>
  </si>
  <si>
    <t>週5以上</t>
    <rPh sb="0" eb="1">
      <t>シュウ</t>
    </rPh>
    <rPh sb="2" eb="4">
      <t>イジョウ</t>
    </rPh>
    <phoneticPr fontId="1"/>
  </si>
  <si>
    <t>週４</t>
    <rPh sb="0" eb="1">
      <t>シュウ</t>
    </rPh>
    <phoneticPr fontId="1"/>
  </si>
  <si>
    <t>週３</t>
    <rPh sb="0" eb="1">
      <t>シュウ</t>
    </rPh>
    <phoneticPr fontId="1"/>
  </si>
  <si>
    <t>週２</t>
    <rPh sb="0" eb="1">
      <t>シュウ</t>
    </rPh>
    <phoneticPr fontId="1"/>
  </si>
  <si>
    <t>週１</t>
    <rPh sb="0" eb="1">
      <t>シュウ</t>
    </rPh>
    <phoneticPr fontId="1"/>
  </si>
  <si>
    <t>B</t>
    <phoneticPr fontId="1"/>
  </si>
  <si>
    <t>月延べ利用児童数</t>
    <rPh sb="0" eb="1">
      <t>ツキ</t>
    </rPh>
    <rPh sb="5" eb="7">
      <t>ジドウ</t>
    </rPh>
    <phoneticPr fontId="1"/>
  </si>
  <si>
    <t>障害児受入関係加算</t>
    <rPh sb="0" eb="2">
      <t>ショウガイ</t>
    </rPh>
    <rPh sb="2" eb="3">
      <t>ジ</t>
    </rPh>
    <rPh sb="3" eb="5">
      <t>ウケイレ</t>
    </rPh>
    <rPh sb="5" eb="7">
      <t>カンケイ</t>
    </rPh>
    <rPh sb="7" eb="9">
      <t>カサン</t>
    </rPh>
    <phoneticPr fontId="1"/>
  </si>
  <si>
    <t>在籍月数</t>
    <rPh sb="0" eb="2">
      <t>ザイセキ</t>
    </rPh>
    <rPh sb="2" eb="4">
      <t>ツキスウ</t>
    </rPh>
    <phoneticPr fontId="1"/>
  </si>
  <si>
    <t>AまたはBのどちらかを入力してください</t>
    <rPh sb="11" eb="13">
      <t>ニュウリョク</t>
    </rPh>
    <phoneticPr fontId="1"/>
  </si>
  <si>
    <t>障害児受入加算（障害児１人、加配１人）</t>
    <rPh sb="0" eb="2">
      <t>ショウガイ</t>
    </rPh>
    <rPh sb="2" eb="3">
      <t>ジ</t>
    </rPh>
    <rPh sb="3" eb="5">
      <t>ウケイレ</t>
    </rPh>
    <rPh sb="5" eb="7">
      <t>カサン</t>
    </rPh>
    <phoneticPr fontId="1"/>
  </si>
  <si>
    <t>障害児受入特別加算（障害児２人、①の補助限度額を超えた加配人件費）</t>
    <rPh sb="0" eb="2">
      <t>ショウガイ</t>
    </rPh>
    <rPh sb="2" eb="3">
      <t>ジ</t>
    </rPh>
    <rPh sb="3" eb="5">
      <t>ウケイレ</t>
    </rPh>
    <rPh sb="5" eb="7">
      <t>トクベツ</t>
    </rPh>
    <rPh sb="7" eb="9">
      <t>カサン</t>
    </rPh>
    <phoneticPr fontId="1"/>
  </si>
  <si>
    <t>障害児受入強化加算（障害児３名以上、加配２人以上）</t>
    <rPh sb="0" eb="2">
      <t>ショウガイ</t>
    </rPh>
    <rPh sb="2" eb="3">
      <t>ジ</t>
    </rPh>
    <rPh sb="3" eb="5">
      <t>ウケイレ</t>
    </rPh>
    <rPh sb="5" eb="7">
      <t>キョウカ</t>
    </rPh>
    <rPh sb="7" eb="9">
      <t>カサン</t>
    </rPh>
    <phoneticPr fontId="1"/>
  </si>
  <si>
    <t>開所日数</t>
    <rPh sb="0" eb="2">
      <t>カイショ</t>
    </rPh>
    <rPh sb="2" eb="4">
      <t>ニッスウ</t>
    </rPh>
    <phoneticPr fontId="1"/>
  </si>
  <si>
    <t>③</t>
    <phoneticPr fontId="1"/>
  </si>
  <si>
    <t>曜日</t>
    <rPh sb="0" eb="2">
      <t>ヨウビ</t>
    </rPh>
    <phoneticPr fontId="1"/>
  </si>
  <si>
    <t>開所時刻</t>
    <rPh sb="0" eb="2">
      <t>カイショ</t>
    </rPh>
    <rPh sb="2" eb="4">
      <t>ジコク</t>
    </rPh>
    <phoneticPr fontId="1"/>
  </si>
  <si>
    <t>閉所時刻</t>
    <rPh sb="0" eb="2">
      <t>ヘイショ</t>
    </rPh>
    <rPh sb="2" eb="4">
      <t>ジコク</t>
    </rPh>
    <phoneticPr fontId="1"/>
  </si>
  <si>
    <t>18時以前に６時間を超える</t>
    <rPh sb="2" eb="5">
      <t>ジイゼン</t>
    </rPh>
    <rPh sb="7" eb="9">
      <t>ジカン</t>
    </rPh>
    <rPh sb="10" eb="11">
      <t>コ</t>
    </rPh>
    <phoneticPr fontId="1"/>
  </si>
  <si>
    <t>18時以降に６時間を超える</t>
    <rPh sb="2" eb="5">
      <t>ジイコウ</t>
    </rPh>
    <rPh sb="7" eb="9">
      <t>ジカン</t>
    </rPh>
    <rPh sb="10" eb="11">
      <t>コ</t>
    </rPh>
    <phoneticPr fontId="1"/>
  </si>
  <si>
    <t>土・日・祝・長期休暇　８時間以降</t>
    <rPh sb="0" eb="1">
      <t>ツチ</t>
    </rPh>
    <rPh sb="2" eb="3">
      <t>ヒ</t>
    </rPh>
    <rPh sb="4" eb="5">
      <t>シュク</t>
    </rPh>
    <rPh sb="6" eb="8">
      <t>チョウキ</t>
    </rPh>
    <rPh sb="8" eb="10">
      <t>キュウカ</t>
    </rPh>
    <rPh sb="12" eb="14">
      <t>ジカン</t>
    </rPh>
    <rPh sb="14" eb="16">
      <t>イコウ</t>
    </rPh>
    <phoneticPr fontId="1"/>
  </si>
  <si>
    <t>８時間以上の日数のカウント</t>
    <rPh sb="1" eb="5">
      <t>ジカンイジョウ</t>
    </rPh>
    <rPh sb="6" eb="8">
      <t>ニッスウ</t>
    </rPh>
    <phoneticPr fontId="1"/>
  </si>
  <si>
    <t>1日</t>
    <rPh sb="1" eb="2">
      <t>ニチ</t>
    </rPh>
    <phoneticPr fontId="1"/>
  </si>
  <si>
    <t>土・日・祝・長期休暇</t>
    <rPh sb="0" eb="1">
      <t>ツチ</t>
    </rPh>
    <rPh sb="2" eb="3">
      <t>ヒ</t>
    </rPh>
    <rPh sb="4" eb="5">
      <t>シュク</t>
    </rPh>
    <rPh sb="6" eb="8">
      <t>チョウキ</t>
    </rPh>
    <rPh sb="8" eb="10">
      <t>キュウカ</t>
    </rPh>
    <phoneticPr fontId="1"/>
  </si>
  <si>
    <t>2日</t>
    <rPh sb="1" eb="2">
      <t>ニチ</t>
    </rPh>
    <phoneticPr fontId="1"/>
  </si>
  <si>
    <t>休所</t>
    <rPh sb="0" eb="1">
      <t>キュウ</t>
    </rPh>
    <rPh sb="1" eb="2">
      <t>ショ</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</si>
  <si>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</si>
  <si>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</si>
  <si>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</si>
  <si>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</si>
  <si>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</si>
  <si>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</si>
  <si>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</si>
  <si>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</si>
  <si>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</si>
  <si>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日</t>
  </si>
  <si>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</si>
  <si>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</si>
  <si>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</si>
  <si>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</si>
  <si>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</si>
  <si>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</si>
  <si>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</si>
  <si>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</si>
  <si>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</si>
  <si>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</si>
  <si>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</si>
  <si>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</si>
  <si>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</si>
  <si>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</si>
  <si>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</si>
  <si>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</si>
  <si>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</si>
  <si>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</si>
  <si>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</si>
  <si>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6月</t>
    <rPh sb="1" eb="2">
      <t>ガツ</t>
    </rPh>
    <phoneticPr fontId="1"/>
  </si>
  <si>
    <t>7月</t>
    <rPh sb="1" eb="2">
      <t>ガツ</t>
    </rPh>
    <phoneticPr fontId="1"/>
  </si>
  <si>
    <t>8月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</si>
  <si>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</si>
  <si>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</si>
  <si>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</si>
  <si>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</si>
  <si>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</si>
  <si>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</si>
  <si>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</si>
  <si>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31日</t>
    <rPh sb="2" eb="3">
      <t>ニチ</t>
    </rPh>
    <phoneticPr fontId="1"/>
  </si>
  <si>
    <t>長時間開所</t>
    <rPh sb="0" eb="3">
      <t>チョウジカン</t>
    </rPh>
    <rPh sb="3" eb="5">
      <t>カイショ</t>
    </rPh>
    <phoneticPr fontId="1"/>
  </si>
  <si>
    <t>休暇</t>
    <rPh sb="0" eb="2">
      <t>キュウカ</t>
    </rPh>
    <phoneticPr fontId="1"/>
  </si>
  <si>
    <t>土・日・祝・長期休暇</t>
    <phoneticPr fontId="1"/>
  </si>
  <si>
    <t>その他</t>
    <rPh sb="2" eb="3">
      <t>タ</t>
    </rPh>
    <phoneticPr fontId="1"/>
  </si>
  <si>
    <t>責任者</t>
    <rPh sb="0" eb="3">
      <t>セキニンシャ</t>
    </rPh>
    <phoneticPr fontId="1"/>
  </si>
  <si>
    <t>担当者</t>
    <rPh sb="0" eb="3">
      <t>タントウシャ</t>
    </rPh>
    <phoneticPr fontId="1"/>
  </si>
  <si>
    <t>本申請に係る</t>
    <rPh sb="0" eb="1">
      <t>ホン</t>
    </rPh>
    <rPh sb="1" eb="3">
      <t>シンセイ</t>
    </rPh>
    <rPh sb="4" eb="5">
      <t>カカ</t>
    </rPh>
    <phoneticPr fontId="1"/>
  </si>
  <si>
    <t>責任者</t>
    <rPh sb="0" eb="3">
      <t>セキニンシャ</t>
    </rPh>
    <phoneticPr fontId="1"/>
  </si>
  <si>
    <t>担当者</t>
    <rPh sb="0" eb="3">
      <t>タントウシャ</t>
    </rPh>
    <phoneticPr fontId="1"/>
  </si>
  <si>
    <t>連絡先・
メールアドレス</t>
    <rPh sb="0" eb="3">
      <t>レンラクサキ</t>
    </rPh>
    <phoneticPr fontId="1"/>
  </si>
  <si>
    <t>8時間未満日数</t>
    <rPh sb="1" eb="3">
      <t>ジカン</t>
    </rPh>
    <rPh sb="3" eb="5">
      <t>ミマン</t>
    </rPh>
    <rPh sb="5" eb="7">
      <t>ニッスウ</t>
    </rPh>
    <phoneticPr fontId="1"/>
  </si>
  <si>
    <t>クラブ児童数</t>
    <phoneticPr fontId="1"/>
  </si>
  <si>
    <t>補助限度額(a)</t>
    <rPh sb="0" eb="5">
      <t>ホジョゲンドガク</t>
    </rPh>
    <phoneticPr fontId="1"/>
  </si>
  <si>
    <t>加配職員の人件費(b)</t>
    <rPh sb="0" eb="2">
      <t>カハイ</t>
    </rPh>
    <rPh sb="2" eb="4">
      <t>ショクイン</t>
    </rPh>
    <rPh sb="5" eb="8">
      <t>ジンケンヒ</t>
    </rPh>
    <phoneticPr fontId="1"/>
  </si>
  <si>
    <r>
      <t xml:space="preserve">申請可能額(ｃ)
</t>
    </r>
    <r>
      <rPr>
        <sz val="9"/>
        <color theme="1"/>
        <rFont val="ＭＳ Ｐゴシック"/>
        <family val="3"/>
        <charset val="128"/>
        <scheme val="minor"/>
      </rPr>
      <t>aとbの低い方</t>
    </r>
    <rPh sb="0" eb="2">
      <t>シンセイ</t>
    </rPh>
    <rPh sb="2" eb="5">
      <t>カノウガク</t>
    </rPh>
    <rPh sb="13" eb="14">
      <t>ヒク</t>
    </rPh>
    <rPh sb="15" eb="16">
      <t>ホウ</t>
    </rPh>
    <phoneticPr fontId="1"/>
  </si>
  <si>
    <t>平日：開所とみなす閉所</t>
    <rPh sb="0" eb="2">
      <t>ヘイジツ</t>
    </rPh>
    <rPh sb="3" eb="5">
      <t>カイショ</t>
    </rPh>
    <rPh sb="9" eb="11">
      <t>ヘイショ</t>
    </rPh>
    <phoneticPr fontId="1"/>
  </si>
  <si>
    <t>土日祝長期：開所とみなす閉所</t>
    <rPh sb="0" eb="1">
      <t>ド</t>
    </rPh>
    <rPh sb="1" eb="2">
      <t>ニチ</t>
    </rPh>
    <rPh sb="2" eb="3">
      <t>シュク</t>
    </rPh>
    <rPh sb="3" eb="5">
      <t>チョウキ</t>
    </rPh>
    <rPh sb="6" eb="8">
      <t>カイショ</t>
    </rPh>
    <rPh sb="12" eb="14">
      <t>ヘイショ</t>
    </rPh>
    <phoneticPr fontId="1"/>
  </si>
  <si>
    <t>平日長時間開所</t>
    <rPh sb="0" eb="2">
      <t>ヘイジツ</t>
    </rPh>
    <rPh sb="2" eb="5">
      <t>チョウジカン</t>
    </rPh>
    <rPh sb="5" eb="7">
      <t>カイショ</t>
    </rPh>
    <phoneticPr fontId="1"/>
  </si>
  <si>
    <t>土日祝日長時間開所</t>
    <rPh sb="0" eb="2">
      <t>ドニチ</t>
    </rPh>
    <rPh sb="2" eb="4">
      <t>シュクジツ</t>
    </rPh>
    <rPh sb="4" eb="7">
      <t>チョウジカン</t>
    </rPh>
    <rPh sb="7" eb="9">
      <t>カイショ</t>
    </rPh>
    <phoneticPr fontId="1"/>
  </si>
  <si>
    <t>土日祝長期：開所とみなす閉所</t>
    <rPh sb="0" eb="2">
      <t>ドニチ</t>
    </rPh>
    <rPh sb="2" eb="3">
      <t>シュク</t>
    </rPh>
    <rPh sb="3" eb="5">
      <t>チョウキ</t>
    </rPh>
    <rPh sb="6" eb="8">
      <t>カイショ</t>
    </rPh>
    <rPh sb="12" eb="14">
      <t>ヘイショ</t>
    </rPh>
    <phoneticPr fontId="1"/>
  </si>
  <si>
    <t>開所日数(クラブ児童数算出用)</t>
    <rPh sb="0" eb="2">
      <t>カイショ</t>
    </rPh>
    <rPh sb="2" eb="4">
      <t>ニッスウ</t>
    </rPh>
    <rPh sb="8" eb="10">
      <t>ジドウ</t>
    </rPh>
    <rPh sb="10" eb="11">
      <t>スウ</t>
    </rPh>
    <rPh sb="11" eb="13">
      <t>サンシュツ</t>
    </rPh>
    <rPh sb="13" eb="14">
      <t>ヨウ</t>
    </rPh>
    <phoneticPr fontId="1"/>
  </si>
  <si>
    <t>開所日数(基本額算出用)</t>
    <rPh sb="0" eb="2">
      <t>カイショ</t>
    </rPh>
    <rPh sb="2" eb="4">
      <t>ニッスウ</t>
    </rPh>
    <rPh sb="5" eb="7">
      <t>キホン</t>
    </rPh>
    <rPh sb="7" eb="8">
      <t>ガク</t>
    </rPh>
    <rPh sb="8" eb="10">
      <t>サンシュツ</t>
    </rPh>
    <rPh sb="10" eb="11">
      <t>ヨウ</t>
    </rPh>
    <phoneticPr fontId="1"/>
  </si>
  <si>
    <t>通常分</t>
    <rPh sb="0" eb="2">
      <t>ツウジョウ</t>
    </rPh>
    <rPh sb="2" eb="3">
      <t>ブン</t>
    </rPh>
    <phoneticPr fontId="1"/>
  </si>
  <si>
    <t>クラブ名</t>
    <rPh sb="3" eb="4">
      <t>メイ</t>
    </rPh>
    <phoneticPr fontId="1"/>
  </si>
  <si>
    <t>開所情報</t>
    <rPh sb="0" eb="2">
      <t>カイショ</t>
    </rPh>
    <rPh sb="2" eb="4">
      <t>ジョウホウ</t>
    </rPh>
    <phoneticPr fontId="1"/>
  </si>
  <si>
    <t>エラー確認欄</t>
    <rPh sb="3" eb="5">
      <t>カクニン</t>
    </rPh>
    <rPh sb="5" eb="6">
      <t>ラン</t>
    </rPh>
    <phoneticPr fontId="1"/>
  </si>
  <si>
    <t>延べ利用児童</t>
    <rPh sb="0" eb="1">
      <t>ノ</t>
    </rPh>
    <rPh sb="2" eb="4">
      <t>リヨウ</t>
    </rPh>
    <rPh sb="4" eb="6">
      <t>ジドウ</t>
    </rPh>
    <phoneticPr fontId="1"/>
  </si>
  <si>
    <t>以下に「入力にエラーがあります」と表示された場合は入力内容を確認してください</t>
    <rPh sb="0" eb="2">
      <t>イカ</t>
    </rPh>
    <rPh sb="4" eb="6">
      <t>ニュウリョク</t>
    </rPh>
    <rPh sb="17" eb="19">
      <t>ヒョウジ</t>
    </rPh>
    <rPh sb="22" eb="24">
      <t>バアイ</t>
    </rPh>
    <rPh sb="25" eb="27">
      <t>ニュウリョク</t>
    </rPh>
    <rPh sb="27" eb="29">
      <t>ナイヨウ</t>
    </rPh>
    <rPh sb="30" eb="32">
      <t>カクニン</t>
    </rPh>
    <phoneticPr fontId="1"/>
  </si>
  <si>
    <t>利用児童数</t>
    <rPh sb="0" eb="2">
      <t>リヨウ</t>
    </rPh>
    <rPh sb="2" eb="4">
      <t>ジドウ</t>
    </rPh>
    <rPh sb="4" eb="5">
      <t>スウ</t>
    </rPh>
    <phoneticPr fontId="1"/>
  </si>
  <si>
    <t>うち障害児数</t>
    <rPh sb="2" eb="4">
      <t>ショウガイ</t>
    </rPh>
    <rPh sb="4" eb="5">
      <t>ジ</t>
    </rPh>
    <rPh sb="5" eb="6">
      <t>スウ</t>
    </rPh>
    <phoneticPr fontId="1"/>
  </si>
  <si>
    <t>１人目(要支援員資格)</t>
    <rPh sb="1" eb="2">
      <t>ニン</t>
    </rPh>
    <rPh sb="2" eb="3">
      <t>メ</t>
    </rPh>
    <rPh sb="4" eb="5">
      <t>ヨウ</t>
    </rPh>
    <rPh sb="5" eb="7">
      <t>シエン</t>
    </rPh>
    <rPh sb="7" eb="8">
      <t>イン</t>
    </rPh>
    <rPh sb="8" eb="10">
      <t>シカク</t>
    </rPh>
    <phoneticPr fontId="1"/>
  </si>
  <si>
    <t>職種</t>
    <rPh sb="0" eb="2">
      <t>ショクシュ</t>
    </rPh>
    <phoneticPr fontId="1"/>
  </si>
  <si>
    <t>障害児加配</t>
    <rPh sb="0" eb="5">
      <t>ショウガイジカハイ</t>
    </rPh>
    <phoneticPr fontId="1"/>
  </si>
  <si>
    <t>2人目</t>
    <rPh sb="1" eb="2">
      <t>ニン</t>
    </rPh>
    <rPh sb="2" eb="3">
      <t>メ</t>
    </rPh>
    <phoneticPr fontId="1"/>
  </si>
  <si>
    <t>3人目</t>
    <rPh sb="1" eb="2">
      <t>ニン</t>
    </rPh>
    <rPh sb="2" eb="3">
      <t>メ</t>
    </rPh>
    <phoneticPr fontId="1"/>
  </si>
  <si>
    <t>4人目</t>
    <rPh sb="1" eb="2">
      <t>ニン</t>
    </rPh>
    <rPh sb="2" eb="3">
      <t>メ</t>
    </rPh>
    <phoneticPr fontId="1"/>
  </si>
  <si>
    <t>5人目</t>
    <rPh sb="1" eb="2">
      <t>ニン</t>
    </rPh>
    <rPh sb="2" eb="3">
      <t>メ</t>
    </rPh>
    <phoneticPr fontId="1"/>
  </si>
  <si>
    <t>以下に文章が表示された場合は入力内容を確認してください</t>
    <rPh sb="1" eb="3">
      <t>シエン</t>
    </rPh>
    <rPh sb="3" eb="5">
      <t>ブンショウ</t>
    </rPh>
    <rPh sb="8" eb="10">
      <t>バアイ</t>
    </rPh>
    <rPh sb="11" eb="13">
      <t>ニュウリョク</t>
    </rPh>
    <rPh sb="13" eb="15">
      <t>ナイヨウ</t>
    </rPh>
    <rPh sb="16" eb="18">
      <t>カクニン</t>
    </rPh>
    <phoneticPr fontId="1"/>
  </si>
  <si>
    <t>職員リスト</t>
    <rPh sb="0" eb="2">
      <t>ショクイン</t>
    </rPh>
    <phoneticPr fontId="1"/>
  </si>
  <si>
    <t>ひとり親割引額</t>
    <rPh sb="4" eb="6">
      <t>ワリビキ</t>
    </rPh>
    <phoneticPr fontId="1"/>
  </si>
  <si>
    <t>円/月(1人あたり）</t>
    <rPh sb="5" eb="6">
      <t>ニン</t>
    </rPh>
    <phoneticPr fontId="1"/>
  </si>
  <si>
    <t>多子世帯割引額</t>
    <rPh sb="0" eb="2">
      <t>タシ</t>
    </rPh>
    <rPh sb="2" eb="4">
      <t>セタイ</t>
    </rPh>
    <rPh sb="4" eb="6">
      <t>ワリビキ</t>
    </rPh>
    <phoneticPr fontId="1"/>
  </si>
  <si>
    <t>ひと
り親</t>
    <rPh sb="4" eb="5">
      <t>オヤ</t>
    </rPh>
    <phoneticPr fontId="1"/>
  </si>
  <si>
    <t>2人目
以降</t>
    <rPh sb="1" eb="2">
      <t>ニン</t>
    </rPh>
    <rPh sb="2" eb="3">
      <t>メ</t>
    </rPh>
    <rPh sb="4" eb="6">
      <t>イコウ</t>
    </rPh>
    <phoneticPr fontId="1"/>
  </si>
  <si>
    <t>長期休暇のみ</t>
    <rPh sb="0" eb="2">
      <t>チョウキ</t>
    </rPh>
    <rPh sb="2" eb="4">
      <t>キュウカ</t>
    </rPh>
    <phoneticPr fontId="18"/>
  </si>
  <si>
    <t>利用
頻度</t>
    <rPh sb="0" eb="2">
      <t>リヨウ</t>
    </rPh>
    <rPh sb="3" eb="5">
      <t>ヒンド</t>
    </rPh>
    <phoneticPr fontId="18"/>
  </si>
  <si>
    <t>在籍
月数</t>
    <rPh sb="0" eb="2">
      <t>ザイセキ</t>
    </rPh>
    <rPh sb="3" eb="5">
      <t>ツキスウ</t>
    </rPh>
    <phoneticPr fontId="1"/>
  </si>
  <si>
    <t>ひとり親
割引額(年)</t>
    <rPh sb="3" eb="4">
      <t>オヤ</t>
    </rPh>
    <rPh sb="5" eb="7">
      <t>ワリビキ</t>
    </rPh>
    <rPh sb="7" eb="8">
      <t>ガク</t>
    </rPh>
    <rPh sb="9" eb="10">
      <t>ネン</t>
    </rPh>
    <phoneticPr fontId="1"/>
  </si>
  <si>
    <t>多子
割引額(年)</t>
    <rPh sb="0" eb="2">
      <t>タシ</t>
    </rPh>
    <rPh sb="3" eb="5">
      <t>ワリビキ</t>
    </rPh>
    <rPh sb="5" eb="6">
      <t>ガク</t>
    </rPh>
    <rPh sb="7" eb="8">
      <t>ネン</t>
    </rPh>
    <phoneticPr fontId="1"/>
  </si>
  <si>
    <t>支援員</t>
    <rPh sb="0" eb="2">
      <t>シエン</t>
    </rPh>
    <rPh sb="2" eb="3">
      <t>イン</t>
    </rPh>
    <phoneticPr fontId="1"/>
  </si>
  <si>
    <t>補助員</t>
    <rPh sb="0" eb="3">
      <t>ホジョイン</t>
    </rPh>
    <phoneticPr fontId="1"/>
  </si>
  <si>
    <t>常勤</t>
    <rPh sb="0" eb="2">
      <t>ジョウキン</t>
    </rPh>
    <phoneticPr fontId="1"/>
  </si>
  <si>
    <t>非常勤</t>
    <rPh sb="0" eb="3">
      <t>ヒジョウキン</t>
    </rPh>
    <phoneticPr fontId="1"/>
  </si>
  <si>
    <t>月給</t>
    <rPh sb="0" eb="2">
      <t>ゲッキュウ</t>
    </rPh>
    <phoneticPr fontId="1"/>
  </si>
  <si>
    <t>時給</t>
    <rPh sb="0" eb="2">
      <t>ジキュウ</t>
    </rPh>
    <phoneticPr fontId="1"/>
  </si>
  <si>
    <t>対象</t>
    <rPh sb="0" eb="2">
      <t>タイショウ</t>
    </rPh>
    <phoneticPr fontId="1"/>
  </si>
  <si>
    <t>H20</t>
  </si>
  <si>
    <t>H21</t>
  </si>
  <si>
    <t>H22</t>
  </si>
  <si>
    <t>H23</t>
  </si>
  <si>
    <t>H24</t>
  </si>
  <si>
    <t>H25</t>
    <phoneticPr fontId="1"/>
  </si>
  <si>
    <t>H26</t>
  </si>
  <si>
    <t>H27</t>
  </si>
  <si>
    <t>H28</t>
  </si>
  <si>
    <t>H29</t>
  </si>
  <si>
    <t>H30</t>
  </si>
  <si>
    <t>給与形態がその他の場合の支給方法</t>
    <rPh sb="0" eb="2">
      <t>キュウヨ</t>
    </rPh>
    <rPh sb="2" eb="4">
      <t>ケイタイ</t>
    </rPh>
    <rPh sb="7" eb="8">
      <t>タ</t>
    </rPh>
    <rPh sb="9" eb="11">
      <t>バアイ</t>
    </rPh>
    <rPh sb="12" eb="14">
      <t>シキュウ</t>
    </rPh>
    <rPh sb="14" eb="16">
      <t>ホウホウ</t>
    </rPh>
    <phoneticPr fontId="1"/>
  </si>
  <si>
    <t>●放課後児童支援員等処遇改善等事業４（２）・(３)の事業の従事内容</t>
    <rPh sb="29" eb="31">
      <t>ジュウジ</t>
    </rPh>
    <rPh sb="31" eb="33">
      <t>ナイヨウ</t>
    </rPh>
    <phoneticPr fontId="1"/>
  </si>
  <si>
    <t>対象職員が従事する項目</t>
    <rPh sb="0" eb="2">
      <t>タイショウ</t>
    </rPh>
    <rPh sb="2" eb="4">
      <t>ショクイン</t>
    </rPh>
    <rPh sb="5" eb="7">
      <t>ジュウジ</t>
    </rPh>
    <rPh sb="9" eb="11">
      <t>コウモク</t>
    </rPh>
    <phoneticPr fontId="1"/>
  </si>
  <si>
    <t>(2)
処遇改善（A）（B）対象</t>
    <rPh sb="6" eb="8">
      <t>ショグウ</t>
    </rPh>
    <rPh sb="8" eb="10">
      <t>カイゼン</t>
    </rPh>
    <rPh sb="16" eb="18">
      <t>タイショウ</t>
    </rPh>
    <phoneticPr fontId="1"/>
  </si>
  <si>
    <t>①学校との連携</t>
  </si>
  <si>
    <t>　子どもの生活の連続性を保障するために、来所や帰宅の状況、学校施設の利用、災害等が発生した際の対応の仕方や緊急時の連絡体制などについて、日常的、定期的な情報交換や情報共有、職員同士の交流等によって学校との連携を積極的に図ること。</t>
  </si>
  <si>
    <t>②保護者との連携</t>
  </si>
  <si>
    <t>　子どもの来所や帰宅の状況、遊びや生活の様子について、連絡帳、迎えの際、保護者会等の方法を活用して、日常的に保護者に伝え、情報を共有し、信頼関係を築くことに努めるとともに、保護者から相談がある場合には、気持ちを受け止め、自己決定を尊重して対応する。また、事故や怪我が発生した場合には、子どもの状況等について速やかに保護者に連絡すること。</t>
  </si>
  <si>
    <t>③防災及び防犯対策</t>
  </si>
  <si>
    <t>　市町村との連携のもとに災害等の発生に備えて具体的な計画及びマニュアルを作成し、必要な施設設備を設けるとともに、定期的に（少なくとも年２回以上）訓練を行うなどして迅速に対応できるようにしておく。また、外部からの不審者等の侵入防止のための措置や訓練など不測の事態に備えて必要な対応を図ること。</t>
  </si>
  <si>
    <t>④要望及び苦情への対応</t>
    <phoneticPr fontId="1"/>
  </si>
  <si>
    <t>　子どもや保護者等からの要望や苦情に対して、迅速かつ適切に、誠意を持って対応するため、要望や苦情を受け付ける窓口を設置し、周知するとともに、その対応に当たっては、市町村と連携して、苦情解決責任者、苦情受付担当者、第三者委員の設置や、解決に向けた手順の整理等を行い、その仕組みについて子どもや保護者等にあらかじめ周知すること。</t>
  </si>
  <si>
    <t>⑤児童虐待への対応</t>
  </si>
  <si>
    <t>　児童虐待の早期発見の努力義務が課されていることを踏まえ、子どもの発達や養育環境の状況等を把握し、固有の援助を必要としている場合は、適切に行うとともに、児童虐待が疑われる場合には、各自の判断だけで対応することは避け、運営主体の責任者との協議の上で、市町村又は児童相談所に速やかに通告すること。</t>
  </si>
  <si>
    <t>(3)
処遇改善（B）対象</t>
    <rPh sb="6" eb="8">
      <t>ショグウ</t>
    </rPh>
    <rPh sb="8" eb="10">
      <t>カイゼン</t>
    </rPh>
    <rPh sb="13" eb="15">
      <t>タイショウ</t>
    </rPh>
    <phoneticPr fontId="1"/>
  </si>
  <si>
    <t>①地域との情報共有</t>
    <phoneticPr fontId="1"/>
  </si>
  <si>
    <t>②地域との交流</t>
    <phoneticPr fontId="1"/>
  </si>
  <si>
    <t>　地域住民の理解を得ながら、地域の子どもの健全育成の拠点である児童館やその他地域の公共施設等を積極的に活用し、放課後児童クラブの子どもの活動と交流の場を広げること。</t>
    <phoneticPr fontId="1"/>
  </si>
  <si>
    <t>③地域における防災及び防犯対策</t>
    <phoneticPr fontId="1"/>
  </si>
  <si>
    <t>　事故、犯罪、災害等から子どもを守るため、地域住民と連携、協力して子どもの安全を確保する取り組みを行うこと。</t>
    <phoneticPr fontId="1"/>
  </si>
  <si>
    <t>④地域の医療機関との連携</t>
    <phoneticPr fontId="1"/>
  </si>
  <si>
    <t>子どもの病気やケガ、事故等に備えて、日常から地域の保健医療機関等と連携を図ること。</t>
    <phoneticPr fontId="1"/>
  </si>
  <si>
    <t>⑤児童虐待への地域との対応</t>
    <phoneticPr fontId="1"/>
  </si>
  <si>
    <t>　子どもの状態や家庭の状況の把握により、保護者に不適切な養育等が疑われる場合には、要保護児童対策地域協議会に情報提供を行い、個別ケース検討会議に参加し、具体的な支援の内容等を関係機関と検討・協議して適切に対応すること。</t>
    <phoneticPr fontId="1"/>
  </si>
  <si>
    <t>⑥放課後子ども教室との連携</t>
    <phoneticPr fontId="1"/>
  </si>
  <si>
    <t>「新・放課後子ども総合プラン」に基づき、放課後子ども教室と一体的に又は連携して実施する場合は、放課後子ども教室の企画内容や準備等について、円滑な協力ができるように放課後子ども教室との打合せを定期的に行い、学校区ごとに設置する協議会に参加するなど関係者間の連携を図ること。</t>
    <phoneticPr fontId="1"/>
  </si>
  <si>
    <t>放課後児童クラブに係る人件費の総額（習い事など他事業分は入れない）</t>
    <rPh sb="18" eb="19">
      <t>ナラ</t>
    </rPh>
    <rPh sb="20" eb="21">
      <t>ゴト</t>
    </rPh>
    <rPh sb="23" eb="24">
      <t>タ</t>
    </rPh>
    <rPh sb="24" eb="26">
      <t>ジギョウ</t>
    </rPh>
    <rPh sb="26" eb="27">
      <t>ブン</t>
    </rPh>
    <rPh sb="28" eb="29">
      <t>イ</t>
    </rPh>
    <phoneticPr fontId="1"/>
  </si>
  <si>
    <t>(5)-①障害児受入加算</t>
    <rPh sb="5" eb="8">
      <t>ショウガイジ</t>
    </rPh>
    <rPh sb="8" eb="10">
      <t>ウケイレ</t>
    </rPh>
    <rPh sb="10" eb="12">
      <t>カサン</t>
    </rPh>
    <phoneticPr fontId="32"/>
  </si>
  <si>
    <t>(5)-②障害児受入特別加算</t>
    <rPh sb="5" eb="8">
      <t>ショウガイジ</t>
    </rPh>
    <rPh sb="8" eb="10">
      <t>ウケイレ</t>
    </rPh>
    <rPh sb="10" eb="12">
      <t>トクベツ</t>
    </rPh>
    <rPh sb="12" eb="14">
      <t>カサン</t>
    </rPh>
    <phoneticPr fontId="32"/>
  </si>
  <si>
    <t>(5)-③障害児受入強化加算</t>
    <rPh sb="5" eb="8">
      <t>ショウガイジ</t>
    </rPh>
    <rPh sb="8" eb="10">
      <t>ウケイレ</t>
    </rPh>
    <rPh sb="10" eb="12">
      <t>キョウカ</t>
    </rPh>
    <rPh sb="12" eb="14">
      <t>カサン</t>
    </rPh>
    <phoneticPr fontId="32"/>
  </si>
  <si>
    <t>(6)-②放課後児童支援員キャリアアップ処遇改善加算</t>
    <rPh sb="5" eb="8">
      <t>ホウカゴ</t>
    </rPh>
    <rPh sb="8" eb="10">
      <t>ジドウ</t>
    </rPh>
    <rPh sb="10" eb="12">
      <t>シエン</t>
    </rPh>
    <rPh sb="12" eb="13">
      <t>イン</t>
    </rPh>
    <rPh sb="20" eb="22">
      <t>ショグウ</t>
    </rPh>
    <rPh sb="22" eb="24">
      <t>カイゼン</t>
    </rPh>
    <rPh sb="24" eb="26">
      <t>カサン</t>
    </rPh>
    <phoneticPr fontId="32"/>
  </si>
  <si>
    <t>合計</t>
    <rPh sb="0" eb="2">
      <t>ゴウケイヒキアイ</t>
    </rPh>
    <phoneticPr fontId="1"/>
  </si>
  <si>
    <t>チェック欄</t>
    <rPh sb="4" eb="5">
      <t>ラン</t>
    </rPh>
    <phoneticPr fontId="1"/>
  </si>
  <si>
    <t>平均閉所時間</t>
    <rPh sb="0" eb="2">
      <t>ヘイキン</t>
    </rPh>
    <rPh sb="2" eb="4">
      <t>ヘイショ</t>
    </rPh>
    <rPh sb="4" eb="6">
      <t>ジカン</t>
    </rPh>
    <phoneticPr fontId="1"/>
  </si>
  <si>
    <t>送迎支援加算</t>
    <rPh sb="0" eb="2">
      <t>ソウゲイ</t>
    </rPh>
    <rPh sb="2" eb="4">
      <t>シエン</t>
    </rPh>
    <rPh sb="4" eb="6">
      <t>カサン</t>
    </rPh>
    <phoneticPr fontId="1"/>
  </si>
  <si>
    <t>処遇改善</t>
    <rPh sb="0" eb="2">
      <t>ショグウ</t>
    </rPh>
    <rPh sb="2" eb="4">
      <t>カイゼン</t>
    </rPh>
    <phoneticPr fontId="1"/>
  </si>
  <si>
    <t>キャリアアップ</t>
    <phoneticPr fontId="1"/>
  </si>
  <si>
    <t>送迎支援</t>
    <rPh sb="0" eb="2">
      <t>ソウゲイ</t>
    </rPh>
    <rPh sb="2" eb="4">
      <t>シエン</t>
    </rPh>
    <phoneticPr fontId="1"/>
  </si>
  <si>
    <t>育成支援</t>
    <rPh sb="0" eb="2">
      <t>イクセイ</t>
    </rPh>
    <rPh sb="2" eb="4">
      <t>シエン</t>
    </rPh>
    <phoneticPr fontId="1"/>
  </si>
  <si>
    <t>合計</t>
    <rPh sb="0" eb="2">
      <t>ゴウケイ</t>
    </rPh>
    <phoneticPr fontId="1"/>
  </si>
  <si>
    <t>実施した
業務</t>
    <rPh sb="0" eb="2">
      <t>ジッシ</t>
    </rPh>
    <rPh sb="5" eb="7">
      <t>ギョウム</t>
    </rPh>
    <phoneticPr fontId="1"/>
  </si>
  <si>
    <t>（A）すべて</t>
  </si>
  <si>
    <t>（A）すべて</t>
    <phoneticPr fontId="1"/>
  </si>
  <si>
    <t>（B）すべて</t>
  </si>
  <si>
    <t>（B）すべて</t>
    <phoneticPr fontId="1"/>
  </si>
  <si>
    <t>（A）（B）すべて</t>
  </si>
  <si>
    <t>（A）（B）すべて</t>
    <phoneticPr fontId="1"/>
  </si>
  <si>
    <t>④要望及び苦情への対応</t>
  </si>
  <si>
    <t>①地域との情報共有</t>
  </si>
  <si>
    <t>②地域との交流</t>
  </si>
  <si>
    <t>③地域における防災及び防犯対策</t>
  </si>
  <si>
    <t>④地域の医療機関との連携</t>
  </si>
  <si>
    <t>⑤児童虐待への地域との対応</t>
  </si>
  <si>
    <t>⑥放課後子ども教室との連携</t>
  </si>
  <si>
    <t>処遇改善の種類</t>
    <rPh sb="0" eb="2">
      <t>ショグウ</t>
    </rPh>
    <rPh sb="2" eb="4">
      <t>カイゼン</t>
    </rPh>
    <rPh sb="5" eb="7">
      <t>シュルイ</t>
    </rPh>
    <phoneticPr fontId="1"/>
  </si>
  <si>
    <t>チェック欄</t>
    <rPh sb="4" eb="5">
      <t>ラン</t>
    </rPh>
    <phoneticPr fontId="1"/>
  </si>
  <si>
    <t>法定福利費</t>
    <rPh sb="0" eb="2">
      <t>ホウテイ</t>
    </rPh>
    <rPh sb="2" eb="4">
      <t>フクリ</t>
    </rPh>
    <rPh sb="4" eb="5">
      <t>ヒ</t>
    </rPh>
    <phoneticPr fontId="1"/>
  </si>
  <si>
    <t>総合計</t>
    <rPh sb="0" eb="1">
      <t>ソウ</t>
    </rPh>
    <rPh sb="1" eb="3">
      <t>ゴウケイ</t>
    </rPh>
    <phoneticPr fontId="1"/>
  </si>
  <si>
    <t>〇</t>
    <phoneticPr fontId="1"/>
  </si>
  <si>
    <t>主な取り組み内容（直接入力）</t>
    <phoneticPr fontId="1"/>
  </si>
  <si>
    <t>週５</t>
    <rPh sb="0" eb="1">
      <t>シュウ</t>
    </rPh>
    <phoneticPr fontId="1"/>
  </si>
  <si>
    <t>人数</t>
    <rPh sb="0" eb="2">
      <t>ニンズウ</t>
    </rPh>
    <phoneticPr fontId="1"/>
  </si>
  <si>
    <t>週４</t>
    <rPh sb="0" eb="1">
      <t>シュウ</t>
    </rPh>
    <phoneticPr fontId="1"/>
  </si>
  <si>
    <t>週３</t>
    <rPh sb="0" eb="1">
      <t>シュウ</t>
    </rPh>
    <phoneticPr fontId="1"/>
  </si>
  <si>
    <t>週２</t>
    <rPh sb="0" eb="1">
      <t>シュウ</t>
    </rPh>
    <phoneticPr fontId="1"/>
  </si>
  <si>
    <t>週１</t>
    <rPh sb="0" eb="1">
      <t>シュウ</t>
    </rPh>
    <phoneticPr fontId="1"/>
  </si>
  <si>
    <t>延べ人数</t>
    <rPh sb="0" eb="1">
      <t>ノ</t>
    </rPh>
    <rPh sb="2" eb="4">
      <t>ニンズウ</t>
    </rPh>
    <phoneticPr fontId="1"/>
  </si>
  <si>
    <t>障</t>
    <rPh sb="0" eb="1">
      <t>ショウ</t>
    </rPh>
    <phoneticPr fontId="1"/>
  </si>
  <si>
    <t>育成支援体制強化加算</t>
    <rPh sb="0" eb="2">
      <t>イクセイ</t>
    </rPh>
    <rPh sb="2" eb="10">
      <t>シエンタイセイキョウカカサン</t>
    </rPh>
    <phoneticPr fontId="1"/>
  </si>
  <si>
    <t>送迎支援加算</t>
    <phoneticPr fontId="1"/>
  </si>
  <si>
    <t>事務局欄</t>
    <phoneticPr fontId="1"/>
  </si>
  <si>
    <t>常勤処遇上限</t>
    <rPh sb="0" eb="2">
      <t>ジョウキン</t>
    </rPh>
    <rPh sb="2" eb="4">
      <t>ショグウ</t>
    </rPh>
    <rPh sb="4" eb="6">
      <t>ジョウゲン</t>
    </rPh>
    <phoneticPr fontId="1"/>
  </si>
  <si>
    <t>250日以上</t>
    <rPh sb="3" eb="4">
      <t>ニチ</t>
    </rPh>
    <rPh sb="4" eb="6">
      <t>イジョウ</t>
    </rPh>
    <phoneticPr fontId="1"/>
  </si>
  <si>
    <t>18：30以降</t>
    <rPh sb="5" eb="7">
      <t>イコウ</t>
    </rPh>
    <phoneticPr fontId="1"/>
  </si>
  <si>
    <t>市町村名</t>
    <rPh sb="0" eb="3">
      <t>シチョウソン</t>
    </rPh>
    <rPh sb="3" eb="4">
      <t>メイ</t>
    </rPh>
    <phoneticPr fontId="1"/>
  </si>
  <si>
    <t>：</t>
    <phoneticPr fontId="1"/>
  </si>
  <si>
    <t>放課後児童クラブ名（支援の単位名）</t>
    <rPh sb="0" eb="3">
      <t>ホウカゴ</t>
    </rPh>
    <rPh sb="3" eb="5">
      <t>ジドウ</t>
    </rPh>
    <rPh sb="8" eb="9">
      <t>メイ</t>
    </rPh>
    <rPh sb="10" eb="12">
      <t>シエン</t>
    </rPh>
    <rPh sb="13" eb="15">
      <t>タンイ</t>
    </rPh>
    <rPh sb="15" eb="16">
      <t>メイ</t>
    </rPh>
    <phoneticPr fontId="1"/>
  </si>
  <si>
    <t>１．補助額</t>
    <rPh sb="2" eb="4">
      <t>ホジョ</t>
    </rPh>
    <rPh sb="4" eb="5">
      <t>ガク</t>
    </rPh>
    <phoneticPr fontId="1"/>
  </si>
  <si>
    <t>①　事業実施期間</t>
    <rPh sb="2" eb="4">
      <t>ジギョウ</t>
    </rPh>
    <rPh sb="4" eb="6">
      <t>ジッシ</t>
    </rPh>
    <rPh sb="6" eb="8">
      <t>キカン</t>
    </rPh>
    <phoneticPr fontId="1"/>
  </si>
  <si>
    <t>令和</t>
    <rPh sb="0" eb="2">
      <t>レイワ</t>
    </rPh>
    <phoneticPr fontId="1"/>
  </si>
  <si>
    <t>年</t>
    <rPh sb="0" eb="1">
      <t>ネン</t>
    </rPh>
    <phoneticPr fontId="1"/>
  </si>
  <si>
    <t>月</t>
    <rPh sb="0" eb="1">
      <t>ガツ</t>
    </rPh>
    <phoneticPr fontId="1"/>
  </si>
  <si>
    <t>～</t>
    <phoneticPr fontId="1"/>
  </si>
  <si>
    <t>２．賃金改善額</t>
    <rPh sb="2" eb="4">
      <t>チンギン</t>
    </rPh>
    <rPh sb="4" eb="6">
      <t>カイゼン</t>
    </rPh>
    <rPh sb="6" eb="7">
      <t>ガク</t>
    </rPh>
    <phoneticPr fontId="1"/>
  </si>
  <si>
    <t>賃金改善額の2/3以上が基本給又は決まって毎月支払う手当による改善の判定（④≧③×2/3）</t>
    <rPh sb="0" eb="2">
      <t>チンギン</t>
    </rPh>
    <rPh sb="2" eb="4">
      <t>カイゼン</t>
    </rPh>
    <rPh sb="4" eb="5">
      <t>ガク</t>
    </rPh>
    <rPh sb="9" eb="11">
      <t>イジョウ</t>
    </rPh>
    <rPh sb="12" eb="14">
      <t>キホン</t>
    </rPh>
    <rPh sb="14" eb="15">
      <t>キュウ</t>
    </rPh>
    <rPh sb="15" eb="16">
      <t>マタ</t>
    </rPh>
    <rPh sb="17" eb="18">
      <t>キ</t>
    </rPh>
    <rPh sb="21" eb="23">
      <t>マイツキ</t>
    </rPh>
    <rPh sb="23" eb="25">
      <t>シハラ</t>
    </rPh>
    <rPh sb="26" eb="28">
      <t>テアテ</t>
    </rPh>
    <rPh sb="31" eb="33">
      <t>カイゼン</t>
    </rPh>
    <rPh sb="34" eb="36">
      <t>ハンテイ</t>
    </rPh>
    <phoneticPr fontId="1"/>
  </si>
  <si>
    <t>　※「×」の場合は事業の対象外</t>
    <rPh sb="6" eb="8">
      <t>バアイ</t>
    </rPh>
    <rPh sb="9" eb="11">
      <t>ジギョウ</t>
    </rPh>
    <rPh sb="12" eb="15">
      <t>タイショウガイ</t>
    </rPh>
    <phoneticPr fontId="1"/>
  </si>
  <si>
    <t>⑤　賃金改善に伴い増加する法定福利費
　　等の事業主負担分</t>
    <rPh sb="2" eb="4">
      <t>チンギン</t>
    </rPh>
    <rPh sb="4" eb="6">
      <t>カイゼン</t>
    </rPh>
    <rPh sb="7" eb="8">
      <t>トモナ</t>
    </rPh>
    <rPh sb="9" eb="11">
      <t>ゾウカ</t>
    </rPh>
    <rPh sb="13" eb="15">
      <t>ホウテイ</t>
    </rPh>
    <rPh sb="15" eb="18">
      <t>フクリヒ</t>
    </rPh>
    <rPh sb="21" eb="22">
      <t>トウ</t>
    </rPh>
    <rPh sb="23" eb="26">
      <t>ジギョウヌシ</t>
    </rPh>
    <rPh sb="26" eb="29">
      <t>フタンブン</t>
    </rPh>
    <phoneticPr fontId="1"/>
  </si>
  <si>
    <t>⑥　本事業による賃金改善に係る計画の
　　具体的内容を職員に周知していること</t>
    <rPh sb="2" eb="3">
      <t>ホン</t>
    </rPh>
    <rPh sb="3" eb="5">
      <t>ジギョウ</t>
    </rPh>
    <rPh sb="8" eb="10">
      <t>チンギン</t>
    </rPh>
    <rPh sb="10" eb="12">
      <t>カイゼン</t>
    </rPh>
    <rPh sb="13" eb="14">
      <t>カカ</t>
    </rPh>
    <rPh sb="15" eb="17">
      <t>ケイカク</t>
    </rPh>
    <rPh sb="21" eb="24">
      <t>グタイテキ</t>
    </rPh>
    <rPh sb="24" eb="26">
      <t>ナイヨウ</t>
    </rPh>
    <rPh sb="27" eb="29">
      <t>ショクイン</t>
    </rPh>
    <rPh sb="30" eb="32">
      <t>シュウチ</t>
    </rPh>
    <phoneticPr fontId="1"/>
  </si>
  <si>
    <t>⑦　本事業による賃金改善の継続の有無</t>
    <rPh sb="2" eb="3">
      <t>ホン</t>
    </rPh>
    <rPh sb="3" eb="5">
      <t>ジギョウ</t>
    </rPh>
    <rPh sb="8" eb="10">
      <t>チンギン</t>
    </rPh>
    <rPh sb="10" eb="12">
      <t>カイゼン</t>
    </rPh>
    <rPh sb="13" eb="15">
      <t>ケイゾク</t>
    </rPh>
    <rPh sb="16" eb="18">
      <t>ウム</t>
    </rPh>
    <phoneticPr fontId="1"/>
  </si>
  <si>
    <t>※黄色のセルについて記入をお願いいたします。</t>
    <rPh sb="1" eb="3">
      <t>キイロ</t>
    </rPh>
    <rPh sb="10" eb="12">
      <t>キニュウ</t>
    </rPh>
    <rPh sb="14" eb="15">
      <t>ネガ</t>
    </rPh>
    <phoneticPr fontId="1"/>
  </si>
  <si>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1"/>
  </si>
  <si>
    <t>放課後児童クラブ名（支援単位名）</t>
    <rPh sb="0" eb="3">
      <t>ホウカゴ</t>
    </rPh>
    <rPh sb="3" eb="5">
      <t>ジドウ</t>
    </rPh>
    <rPh sb="8" eb="9">
      <t>メイ</t>
    </rPh>
    <rPh sb="10" eb="12">
      <t>シエン</t>
    </rPh>
    <rPh sb="12" eb="14">
      <t>タンイ</t>
    </rPh>
    <rPh sb="14" eb="15">
      <t>メイ</t>
    </rPh>
    <phoneticPr fontId="1"/>
  </si>
  <si>
    <t>代表者名</t>
    <rPh sb="0" eb="3">
      <t>ダイヒョウシャ</t>
    </rPh>
    <rPh sb="3" eb="4">
      <t>メイ</t>
    </rPh>
    <phoneticPr fontId="1"/>
  </si>
  <si>
    <t>賃金改善内訳（職員別内訳）</t>
    <rPh sb="0" eb="2">
      <t>チンギン</t>
    </rPh>
    <rPh sb="2" eb="4">
      <t>カイゼン</t>
    </rPh>
    <rPh sb="4" eb="6">
      <t>ウチワケ</t>
    </rPh>
    <rPh sb="7" eb="9">
      <t>ショクイン</t>
    </rPh>
    <rPh sb="9" eb="10">
      <t>ベツ</t>
    </rPh>
    <rPh sb="10" eb="12">
      <t>ウチワケ</t>
    </rPh>
    <phoneticPr fontId="1"/>
  </si>
  <si>
    <t>NO.</t>
    <phoneticPr fontId="1"/>
  </si>
  <si>
    <t>職員名</t>
    <rPh sb="0" eb="2">
      <t>ショクイン</t>
    </rPh>
    <rPh sb="2" eb="3">
      <t>メイ</t>
    </rPh>
    <phoneticPr fontId="1"/>
  </si>
  <si>
    <t>①職種</t>
    <rPh sb="1" eb="3">
      <t>ショクシュ</t>
    </rPh>
    <phoneticPr fontId="1"/>
  </si>
  <si>
    <t>②常勤・非常勤の別</t>
    <rPh sb="1" eb="3">
      <t>ジョウキン</t>
    </rPh>
    <rPh sb="4" eb="7">
      <t>ヒジョウキン</t>
    </rPh>
    <rPh sb="8" eb="9">
      <t>ベツ</t>
    </rPh>
    <phoneticPr fontId="1"/>
  </si>
  <si>
    <t>③補助単価
（月額）</t>
    <rPh sb="1" eb="3">
      <t>ホジョ</t>
    </rPh>
    <rPh sb="3" eb="5">
      <t>タンカ</t>
    </rPh>
    <rPh sb="7" eb="9">
      <t>ゲツガク</t>
    </rPh>
    <phoneticPr fontId="1"/>
  </si>
  <si>
    <t>④常勤職員数</t>
    <rPh sb="1" eb="3">
      <t>ジョウキン</t>
    </rPh>
    <rPh sb="3" eb="5">
      <t>ショクイン</t>
    </rPh>
    <rPh sb="5" eb="6">
      <t>スウ</t>
    </rPh>
    <phoneticPr fontId="1"/>
  </si>
  <si>
    <t>非常勤職員数
（常勤換算）</t>
    <rPh sb="0" eb="3">
      <t>ヒジョウキン</t>
    </rPh>
    <rPh sb="3" eb="5">
      <t>ショクイン</t>
    </rPh>
    <rPh sb="5" eb="6">
      <t>カズ</t>
    </rPh>
    <rPh sb="8" eb="10">
      <t>ジョウキン</t>
    </rPh>
    <rPh sb="10" eb="12">
      <t>カンサン</t>
    </rPh>
    <phoneticPr fontId="1"/>
  </si>
  <si>
    <t>⑧賃金改善実施月数</t>
    <rPh sb="1" eb="3">
      <t>チンギン</t>
    </rPh>
    <rPh sb="3" eb="5">
      <t>カイゼン</t>
    </rPh>
    <rPh sb="5" eb="7">
      <t>ジッシ</t>
    </rPh>
    <rPh sb="7" eb="9">
      <t>ツキスウ</t>
    </rPh>
    <phoneticPr fontId="1"/>
  </si>
  <si>
    <t>⑨補助基準額
（③×④or⑦×⑧）</t>
    <rPh sb="1" eb="3">
      <t>ホジョ</t>
    </rPh>
    <rPh sb="3" eb="5">
      <t>キジュン</t>
    </rPh>
    <rPh sb="5" eb="6">
      <t>ガク</t>
    </rPh>
    <phoneticPr fontId="1"/>
  </si>
  <si>
    <t>⑬賃金改善に伴う法定福利費等の事業主負担分の増分</t>
    <phoneticPr fontId="1"/>
  </si>
  <si>
    <t>⑮備考</t>
    <rPh sb="1" eb="3">
      <t>ビコウ</t>
    </rPh>
    <phoneticPr fontId="1"/>
  </si>
  <si>
    <t>⑦常勤換算値</t>
    <rPh sb="1" eb="3">
      <t>ジョウキン</t>
    </rPh>
    <rPh sb="3" eb="5">
      <t>カンザン</t>
    </rPh>
    <rPh sb="5" eb="6">
      <t>チ</t>
    </rPh>
    <phoneticPr fontId="1"/>
  </si>
  <si>
    <t>⑪基本給又は決まって毎月支払う手当</t>
    <phoneticPr fontId="1"/>
  </si>
  <si>
    <t>⑫その他</t>
    <rPh sb="3" eb="4">
      <t>タ</t>
    </rPh>
    <phoneticPr fontId="1"/>
  </si>
  <si>
    <t>※黄色のセルについて記入をお願いします。</t>
    <rPh sb="1" eb="3">
      <t>キイロ</t>
    </rPh>
    <rPh sb="10" eb="12">
      <t>キニュウ</t>
    </rPh>
    <rPh sb="14" eb="15">
      <t>ネガ</t>
    </rPh>
    <phoneticPr fontId="1"/>
  </si>
  <si>
    <t>別紙様式２</t>
    <rPh sb="0" eb="2">
      <t>ベッシ</t>
    </rPh>
    <rPh sb="2" eb="4">
      <t>ヨウシキ</t>
    </rPh>
    <phoneticPr fontId="1"/>
  </si>
  <si>
    <t>放課後児童支援員等処遇改善事業（月額9,000円相当賃金改善）　賃金改善実績報告書</t>
    <rPh sb="32" eb="34">
      <t>チンギン</t>
    </rPh>
    <rPh sb="34" eb="36">
      <t>カイゼン</t>
    </rPh>
    <rPh sb="36" eb="38">
      <t>ジッセキ</t>
    </rPh>
    <rPh sb="38" eb="41">
      <t>ホウコクショ</t>
    </rPh>
    <phoneticPr fontId="1"/>
  </si>
  <si>
    <t>③　賃金改善額</t>
    <rPh sb="2" eb="4">
      <t>チンギン</t>
    </rPh>
    <rPh sb="4" eb="6">
      <t>カイゼン</t>
    </rPh>
    <rPh sb="6" eb="7">
      <t>ガク</t>
    </rPh>
    <phoneticPr fontId="1"/>
  </si>
  <si>
    <t>④　うち、基本給又は決まって毎月
　　支払う手当による賃金改善額</t>
    <phoneticPr fontId="1"/>
  </si>
  <si>
    <t>賃金改善等額合計（③＋⑤）が補助額（②）以上</t>
    <rPh sb="0" eb="2">
      <t>チンギン</t>
    </rPh>
    <rPh sb="2" eb="4">
      <t>カイゼン</t>
    </rPh>
    <rPh sb="4" eb="5">
      <t>トウ</t>
    </rPh>
    <rPh sb="5" eb="6">
      <t>ガク</t>
    </rPh>
    <rPh sb="6" eb="8">
      <t>ゴウケイ</t>
    </rPh>
    <rPh sb="14" eb="17">
      <t>ホジョガク</t>
    </rPh>
    <rPh sb="20" eb="22">
      <t>イジョウ</t>
    </rPh>
    <phoneticPr fontId="1"/>
  </si>
  <si>
    <t>※賃金改善前後の賃金を定める規定等、必要な書類を添付すること。</t>
    <phoneticPr fontId="1"/>
  </si>
  <si>
    <t>別紙様式２別添１</t>
    <rPh sb="0" eb="2">
      <t>ベッシ</t>
    </rPh>
    <rPh sb="2" eb="4">
      <t>ヨウシキ</t>
    </rPh>
    <rPh sb="5" eb="7">
      <t>ベッテン</t>
    </rPh>
    <phoneticPr fontId="1"/>
  </si>
  <si>
    <t>⑭１月当たりの平均賃金改善額</t>
    <rPh sb="2" eb="3">
      <t>ガツ</t>
    </rPh>
    <rPh sb="3" eb="4">
      <t>ア</t>
    </rPh>
    <rPh sb="7" eb="9">
      <t>ヘイキン</t>
    </rPh>
    <rPh sb="9" eb="11">
      <t>チンギン</t>
    </rPh>
    <rPh sb="11" eb="13">
      <t>カイゼン</t>
    </rPh>
    <rPh sb="13" eb="14">
      <t>ガク</t>
    </rPh>
    <phoneticPr fontId="1"/>
  </si>
  <si>
    <t>＜参考＞</t>
    <rPh sb="1" eb="3">
      <t>サンコウ</t>
    </rPh>
    <phoneticPr fontId="1"/>
  </si>
  <si>
    <t>事業実施期間</t>
    <rPh sb="0" eb="2">
      <t>ジギョウ</t>
    </rPh>
    <rPh sb="2" eb="4">
      <t>ジッシ</t>
    </rPh>
    <rPh sb="4" eb="6">
      <t>キカン</t>
    </rPh>
    <phoneticPr fontId="1"/>
  </si>
  <si>
    <t>○放課後児童支援員等処遇改善事業（月額9,000円相当賃金改善）を実施する期間</t>
    <phoneticPr fontId="1"/>
  </si>
  <si>
    <t>補助単価</t>
    <rPh sb="0" eb="2">
      <t>ホジョ</t>
    </rPh>
    <rPh sb="2" eb="4">
      <t>タンカ</t>
    </rPh>
    <phoneticPr fontId="1"/>
  </si>
  <si>
    <t>○子ども・子育て支援交付金交付要綱に定める職員１人当たりの単価をいう。</t>
    <rPh sb="1" eb="2">
      <t>コ</t>
    </rPh>
    <rPh sb="5" eb="7">
      <t>コソダ</t>
    </rPh>
    <rPh sb="8" eb="10">
      <t>シエン</t>
    </rPh>
    <rPh sb="10" eb="13">
      <t>コウフキン</t>
    </rPh>
    <rPh sb="13" eb="15">
      <t>コウフ</t>
    </rPh>
    <rPh sb="18" eb="19">
      <t>サダ</t>
    </rPh>
    <phoneticPr fontId="1"/>
  </si>
  <si>
    <t>賃金改善対象者数</t>
    <rPh sb="0" eb="2">
      <t>チンギン</t>
    </rPh>
    <rPh sb="2" eb="4">
      <t>カイゼン</t>
    </rPh>
    <rPh sb="4" eb="7">
      <t>タイショウシャ</t>
    </rPh>
    <rPh sb="7" eb="8">
      <t>スウ</t>
    </rPh>
    <phoneticPr fontId="1"/>
  </si>
  <si>
    <t>○放課後児童支援員等処遇改善事業（月額9,000円相当賃金改善）により賃金改善を行う職員数をいう（常勤職員数と非常勤職員数の合計）。
○ただし、経営に携わる法人の役員である職員を除く。</t>
    <rPh sb="49" eb="51">
      <t>ジョウキン</t>
    </rPh>
    <rPh sb="51" eb="53">
      <t>ショクイン</t>
    </rPh>
    <rPh sb="53" eb="54">
      <t>スウ</t>
    </rPh>
    <rPh sb="55" eb="58">
      <t>ヒジョウキン</t>
    </rPh>
    <rPh sb="58" eb="60">
      <t>ショクイン</t>
    </rPh>
    <rPh sb="60" eb="61">
      <t>スウ</t>
    </rPh>
    <rPh sb="62" eb="64">
      <t>ゴウケイ</t>
    </rPh>
    <phoneticPr fontId="1"/>
  </si>
  <si>
    <t>常勤職員</t>
    <rPh sb="0" eb="2">
      <t>ジョウキン</t>
    </rPh>
    <rPh sb="2" eb="4">
      <t>ショクイン</t>
    </rPh>
    <phoneticPr fontId="1"/>
  </si>
  <si>
    <t>○施設で定めた勤務時間（所定労働時間）の全てを勤務する者をいう。
○ただし、１日６時間以上かつ月20日以上勤務している者は、これを常勤職員とみなして含める。
○なお、常勤換算値は「1.0人」となる。</t>
    <rPh sb="83" eb="85">
      <t>ジョウキン</t>
    </rPh>
    <rPh sb="85" eb="87">
      <t>カンザン</t>
    </rPh>
    <rPh sb="87" eb="88">
      <t>チ</t>
    </rPh>
    <rPh sb="93" eb="94">
      <t>ニン</t>
    </rPh>
    <phoneticPr fontId="1"/>
  </si>
  <si>
    <t>非常勤職員</t>
    <rPh sb="0" eb="3">
      <t>ヒジョウキン</t>
    </rPh>
    <rPh sb="3" eb="5">
      <t>ショクイン</t>
    </rPh>
    <phoneticPr fontId="1"/>
  </si>
  <si>
    <t>○常勤職員以外の職員をいう。
○なお、常勤換算値は、１ヶ月当たりの勤務時間数を就業規則等で定めた常勤の１ヶ月当たりの勤務時間数で除して算出する（小数点第２位を四捨五入する。）。</t>
    <rPh sb="1" eb="3">
      <t>ジョウキン</t>
    </rPh>
    <rPh sb="3" eb="5">
      <t>ショクイン</t>
    </rPh>
    <rPh sb="5" eb="7">
      <t>イガイ</t>
    </rPh>
    <rPh sb="8" eb="10">
      <t>ショクイン</t>
    </rPh>
    <rPh sb="19" eb="21">
      <t>ジョウキン</t>
    </rPh>
    <rPh sb="21" eb="23">
      <t>カンザン</t>
    </rPh>
    <rPh sb="23" eb="24">
      <t>チ</t>
    </rPh>
    <rPh sb="67" eb="69">
      <t>サンシュツ</t>
    </rPh>
    <rPh sb="72" eb="75">
      <t>ショウスウテン</t>
    </rPh>
    <rPh sb="75" eb="76">
      <t>ダイ</t>
    </rPh>
    <rPh sb="77" eb="78">
      <t>イ</t>
    </rPh>
    <rPh sb="79" eb="83">
      <t>シシャゴニュウ</t>
    </rPh>
    <phoneticPr fontId="1"/>
  </si>
  <si>
    <t>賃金改善実施月数</t>
    <rPh sb="0" eb="2">
      <t>チンギン</t>
    </rPh>
    <rPh sb="2" eb="4">
      <t>カイゼン</t>
    </rPh>
    <rPh sb="4" eb="6">
      <t>ジッシ</t>
    </rPh>
    <rPh sb="6" eb="7">
      <t>ツキ</t>
    </rPh>
    <rPh sb="7" eb="8">
      <t>スウ</t>
    </rPh>
    <phoneticPr fontId="1"/>
  </si>
  <si>
    <t>○放課後児童支援員等処遇改善事業（月額9,000円相当賃金改善）を実施する月数</t>
    <rPh sb="37" eb="38">
      <t>ツキ</t>
    </rPh>
    <rPh sb="38" eb="39">
      <t>スウ</t>
    </rPh>
    <phoneticPr fontId="1"/>
  </si>
  <si>
    <t>賃金改善（見込）額</t>
    <rPh sb="0" eb="2">
      <t>チンギン</t>
    </rPh>
    <rPh sb="2" eb="4">
      <t>カイゼン</t>
    </rPh>
    <rPh sb="5" eb="7">
      <t>ミコミ</t>
    </rPh>
    <rPh sb="8" eb="9">
      <t>ガク</t>
    </rPh>
    <phoneticPr fontId="1"/>
  </si>
  <si>
    <t>○放課後児童支援員等処遇改善事業（月額9,000円相当賃金改善）の実施により、職員について、雇用形態、職種、勤続年数、職責等が事業実施年度と同等の条件の下で、本事業実施前に適用されていた算定方法に基づく賃金水準を超えて、賃金を引き上げた合計額をいう。</t>
    <rPh sb="118" eb="121">
      <t>ゴウケイガク</t>
    </rPh>
    <phoneticPr fontId="1"/>
  </si>
  <si>
    <t>うち、基本給又は決まって毎月支払う手当による賃金改善額</t>
    <rPh sb="3" eb="6">
      <t>キホンキュウ</t>
    </rPh>
    <rPh sb="6" eb="7">
      <t>マタ</t>
    </rPh>
    <rPh sb="8" eb="9">
      <t>キ</t>
    </rPh>
    <rPh sb="12" eb="14">
      <t>マイツキ</t>
    </rPh>
    <rPh sb="14" eb="16">
      <t>シハラ</t>
    </rPh>
    <rPh sb="17" eb="19">
      <t>テアテ</t>
    </rPh>
    <rPh sb="22" eb="24">
      <t>チンギン</t>
    </rPh>
    <rPh sb="24" eb="26">
      <t>カイゼン</t>
    </rPh>
    <rPh sb="26" eb="27">
      <t>ガク</t>
    </rPh>
    <phoneticPr fontId="1"/>
  </si>
  <si>
    <t>○職員の賃金改善（見込）額のうち、基本給又は決まって毎月支払う手当による賃金改善の合計額をいう。</t>
    <rPh sb="1" eb="3">
      <t>ショクイン</t>
    </rPh>
    <rPh sb="4" eb="6">
      <t>チンギン</t>
    </rPh>
    <rPh sb="6" eb="8">
      <t>カイゼン</t>
    </rPh>
    <rPh sb="9" eb="11">
      <t>ミコミ</t>
    </rPh>
    <rPh sb="12" eb="13">
      <t>ガク</t>
    </rPh>
    <rPh sb="17" eb="20">
      <t>キホンキュウ</t>
    </rPh>
    <rPh sb="20" eb="21">
      <t>マタ</t>
    </rPh>
    <rPh sb="22" eb="23">
      <t>キ</t>
    </rPh>
    <rPh sb="26" eb="28">
      <t>マイツキ</t>
    </rPh>
    <rPh sb="28" eb="30">
      <t>シハラ</t>
    </rPh>
    <rPh sb="31" eb="33">
      <t>テアテ</t>
    </rPh>
    <rPh sb="36" eb="38">
      <t>チンギン</t>
    </rPh>
    <rPh sb="38" eb="40">
      <t>カイゼン</t>
    </rPh>
    <rPh sb="41" eb="43">
      <t>ゴウケイ</t>
    </rPh>
    <rPh sb="43" eb="44">
      <t>ガク</t>
    </rPh>
    <phoneticPr fontId="1"/>
  </si>
  <si>
    <t>賃金改善に伴う社会保険料事業主負担分等の法定福利費の増分</t>
    <rPh sb="0" eb="2">
      <t>チンギン</t>
    </rPh>
    <rPh sb="2" eb="4">
      <t>カイゼン</t>
    </rPh>
    <rPh sb="5" eb="6">
      <t>トモナ</t>
    </rPh>
    <rPh sb="7" eb="9">
      <t>シャカイ</t>
    </rPh>
    <rPh sb="9" eb="11">
      <t>ホケン</t>
    </rPh>
    <rPh sb="11" eb="12">
      <t>リョウ</t>
    </rPh>
    <rPh sb="12" eb="15">
      <t>ジギョウヌシ</t>
    </rPh>
    <rPh sb="15" eb="18">
      <t>フタンブン</t>
    </rPh>
    <rPh sb="18" eb="19">
      <t>トウ</t>
    </rPh>
    <rPh sb="20" eb="22">
      <t>ホウテイ</t>
    </rPh>
    <rPh sb="22" eb="25">
      <t>フクリヒ</t>
    </rPh>
    <rPh sb="26" eb="28">
      <t>ゾウブン</t>
    </rPh>
    <phoneticPr fontId="1"/>
  </si>
  <si>
    <t>○職員の賃金改善に伴い増加する法定福利費等の事業主負担分の合計額をいう。
○なお、法定福利費等の事業主負担分については、
「前年度における法定福利費等の事業主負担分の総額」÷「前年度における賃金の総額」×「賃金改善額」
により算出すること。</t>
    <rPh sb="1" eb="3">
      <t>ショクイン</t>
    </rPh>
    <rPh sb="4" eb="6">
      <t>チンギン</t>
    </rPh>
    <rPh sb="6" eb="8">
      <t>カイゼン</t>
    </rPh>
    <rPh sb="9" eb="10">
      <t>トモナ</t>
    </rPh>
    <rPh sb="11" eb="13">
      <t>ゾウカ</t>
    </rPh>
    <rPh sb="15" eb="17">
      <t>ホウテイ</t>
    </rPh>
    <rPh sb="17" eb="20">
      <t>フクリヒ</t>
    </rPh>
    <rPh sb="20" eb="21">
      <t>トウ</t>
    </rPh>
    <rPh sb="22" eb="25">
      <t>ジギョウヌシ</t>
    </rPh>
    <rPh sb="25" eb="28">
      <t>フタンブン</t>
    </rPh>
    <rPh sb="29" eb="32">
      <t>ゴウケイガク</t>
    </rPh>
    <rPh sb="63" eb="66">
      <t>ゼンネンド</t>
    </rPh>
    <rPh sb="89" eb="92">
      <t>ゼンネンド</t>
    </rPh>
    <phoneticPr fontId="1"/>
  </si>
  <si>
    <t>本事業による賃金改善に係る計画の具体的内容を職員に周知</t>
    <phoneticPr fontId="1"/>
  </si>
  <si>
    <t>○放課後児童支援員等処遇改善事業（月額9,000円相当賃金改善）による賃金改善に係る計画の具体的な内容について職員に周知している場合は「周知している」を選択すること。
※「周知していない」を選択した場合は放課後児童支援員等処遇改善事業（月額9,000円相当賃金改善）の対象外となる。</t>
    <rPh sb="35" eb="37">
      <t>チンギン</t>
    </rPh>
    <rPh sb="37" eb="39">
      <t>カイゼン</t>
    </rPh>
    <rPh sb="40" eb="41">
      <t>カカ</t>
    </rPh>
    <rPh sb="42" eb="44">
      <t>ケイカク</t>
    </rPh>
    <rPh sb="45" eb="48">
      <t>グタイテキ</t>
    </rPh>
    <rPh sb="49" eb="51">
      <t>ナイヨウ</t>
    </rPh>
    <rPh sb="55" eb="57">
      <t>ショクイン</t>
    </rPh>
    <rPh sb="58" eb="60">
      <t>シュウチ</t>
    </rPh>
    <rPh sb="64" eb="66">
      <t>バアイ</t>
    </rPh>
    <rPh sb="68" eb="70">
      <t>シュウチ</t>
    </rPh>
    <rPh sb="87" eb="89">
      <t>シュウチ</t>
    </rPh>
    <rPh sb="96" eb="98">
      <t>センタク</t>
    </rPh>
    <rPh sb="100" eb="102">
      <t>バアイ</t>
    </rPh>
    <rPh sb="135" eb="138">
      <t>タイショウガイ</t>
    </rPh>
    <phoneticPr fontId="1"/>
  </si>
  <si>
    <t>本事業による賃金改善の継続の有無</t>
    <rPh sb="0" eb="1">
      <t>ホン</t>
    </rPh>
    <rPh sb="1" eb="3">
      <t>ジギョウ</t>
    </rPh>
    <rPh sb="6" eb="8">
      <t>チンギン</t>
    </rPh>
    <rPh sb="8" eb="10">
      <t>カイゼン</t>
    </rPh>
    <rPh sb="11" eb="13">
      <t>ケイゾク</t>
    </rPh>
    <rPh sb="14" eb="16">
      <t>ウム</t>
    </rPh>
    <phoneticPr fontId="1"/>
  </si>
  <si>
    <t>○放課後児童支援員等処遇改善事業（月額9,000円相当賃金改善）による賃金改善について、継続する場合は「継続する」を選択すること。
※「継続しない」を選択した場合は放課後児童支援員等処遇改善事業（月額9,000円相当賃金改善）の対象外となる。</t>
    <rPh sb="35" eb="37">
      <t>チンギン</t>
    </rPh>
    <rPh sb="37" eb="39">
      <t>カイゼン</t>
    </rPh>
    <rPh sb="44" eb="46">
      <t>ケイゾク</t>
    </rPh>
    <rPh sb="48" eb="50">
      <t>バアイ</t>
    </rPh>
    <rPh sb="52" eb="54">
      <t>ケイゾク</t>
    </rPh>
    <rPh sb="58" eb="60">
      <t>センタク</t>
    </rPh>
    <rPh sb="69" eb="71">
      <t>ケイゾク</t>
    </rPh>
    <rPh sb="115" eb="118">
      <t>タイショウガイ</t>
    </rPh>
    <phoneticPr fontId="1"/>
  </si>
  <si>
    <t>○年度途中の採用や退職がある場合にはその旨、また、賃金改善額が他の職員と比較して高額（低額、賃金改善を実施しない場合も含む）である場合についてはその理由を記載すること。</t>
    <phoneticPr fontId="1"/>
  </si>
  <si>
    <t>(7)育成支援体制強化加算</t>
    <rPh sb="3" eb="5">
      <t>イクセイ</t>
    </rPh>
    <rPh sb="5" eb="7">
      <t>シエン</t>
    </rPh>
    <rPh sb="7" eb="13">
      <t>タイセイキョウカカサン</t>
    </rPh>
    <phoneticPr fontId="1"/>
  </si>
  <si>
    <t>計算値</t>
    <rPh sb="0" eb="3">
      <t>ケイサンチ</t>
    </rPh>
    <phoneticPr fontId="1"/>
  </si>
  <si>
    <t>法人名・団体名</t>
    <rPh sb="0" eb="2">
      <t>ホウジン</t>
    </rPh>
    <rPh sb="2" eb="3">
      <t>メイ</t>
    </rPh>
    <rPh sb="4" eb="6">
      <t>ダンタイ</t>
    </rPh>
    <rPh sb="6" eb="7">
      <t>メイ</t>
    </rPh>
    <phoneticPr fontId="1"/>
  </si>
  <si>
    <t>R1</t>
    <phoneticPr fontId="1"/>
  </si>
  <si>
    <t>R2</t>
    <phoneticPr fontId="1"/>
  </si>
  <si>
    <t>R3</t>
    <phoneticPr fontId="1"/>
  </si>
  <si>
    <t>R4</t>
    <phoneticPr fontId="1"/>
  </si>
  <si>
    <t>団体名</t>
    <rPh sb="0" eb="2">
      <t>ダンタイ</t>
    </rPh>
    <rPh sb="2" eb="3">
      <t>メイ</t>
    </rPh>
    <phoneticPr fontId="1"/>
  </si>
  <si>
    <t>放課後児童支援員等で、処遇改善を行った場合に加算</t>
    <phoneticPr fontId="1"/>
  </si>
  <si>
    <t>育成支援体制強化加算</t>
  </si>
  <si>
    <t>育成支援の周辺業務を行う職員の配置や、業務委託にかかった費用を加算</t>
    <phoneticPr fontId="1"/>
  </si>
  <si>
    <t>学校敷地外にあるクラブが学校からクラブへの移動等に送迎をした場合の費用を加算</t>
    <phoneticPr fontId="1"/>
  </si>
  <si>
    <t>(8)送迎支援加算（燃料費は除く）</t>
    <rPh sb="3" eb="5">
      <t>ソウゲイ</t>
    </rPh>
    <rPh sb="5" eb="7">
      <t>シエン</t>
    </rPh>
    <rPh sb="7" eb="9">
      <t>カサン</t>
    </rPh>
    <rPh sb="10" eb="13">
      <t>ネンリョウヒ</t>
    </rPh>
    <rPh sb="14" eb="15">
      <t>ノゾ</t>
    </rPh>
    <phoneticPr fontId="1"/>
  </si>
  <si>
    <t>(6)‐③放課後児童支援員等処遇改善（月9,000円）</t>
    <rPh sb="5" eb="10">
      <t>ホウカゴジドウ</t>
    </rPh>
    <rPh sb="10" eb="12">
      <t>シエン</t>
    </rPh>
    <rPh sb="12" eb="14">
      <t>インナド</t>
    </rPh>
    <rPh sb="14" eb="16">
      <t>ショグウ</t>
    </rPh>
    <rPh sb="16" eb="18">
      <t>カイゼン</t>
    </rPh>
    <rPh sb="19" eb="20">
      <t>ツキ</t>
    </rPh>
    <rPh sb="21" eb="26">
      <t>０００エン</t>
    </rPh>
    <phoneticPr fontId="32"/>
  </si>
  <si>
    <t>横須賀市</t>
    <rPh sb="0" eb="4">
      <t>ヨコスカシ</t>
    </rPh>
    <phoneticPr fontId="1"/>
  </si>
  <si>
    <t>割引額（月額上限5,000円）×在籍月数×人数</t>
    <rPh sb="0" eb="3">
      <t>ワリビキガク</t>
    </rPh>
    <rPh sb="4" eb="5">
      <t>ツキ</t>
    </rPh>
    <rPh sb="5" eb="6">
      <t>ガク</t>
    </rPh>
    <rPh sb="6" eb="8">
      <t>ジョウゲン</t>
    </rPh>
    <rPh sb="13" eb="14">
      <t>エン</t>
    </rPh>
    <rPh sb="16" eb="18">
      <t>ザイセキ</t>
    </rPh>
    <rPh sb="18" eb="20">
      <t>ツキスウ</t>
    </rPh>
    <rPh sb="21" eb="23">
      <t>ニンズウ</t>
    </rPh>
    <phoneticPr fontId="1"/>
  </si>
  <si>
    <t>交付申請額</t>
    <rPh sb="0" eb="2">
      <t>コウフ</t>
    </rPh>
    <rPh sb="2" eb="4">
      <t>シンセイ</t>
    </rPh>
    <rPh sb="4" eb="5">
      <t>ガク</t>
    </rPh>
    <phoneticPr fontId="1"/>
  </si>
  <si>
    <t>誤りがないことを確認した。
対象額ではないものを入力していたら、返金となることを了承している。</t>
    <rPh sb="0" eb="1">
      <t>アヤマ</t>
    </rPh>
    <rPh sb="8" eb="10">
      <t>カクニン</t>
    </rPh>
    <rPh sb="14" eb="16">
      <t>タイショウ</t>
    </rPh>
    <rPh sb="16" eb="17">
      <t>ガク</t>
    </rPh>
    <rPh sb="24" eb="26">
      <t>ニュウリョク</t>
    </rPh>
    <rPh sb="32" eb="34">
      <t>ヘンキン</t>
    </rPh>
    <rPh sb="40" eb="42">
      <t>リョウショウ</t>
    </rPh>
    <phoneticPr fontId="1"/>
  </si>
  <si>
    <t>加配
人数</t>
    <rPh sb="0" eb="2">
      <t>カハイ</t>
    </rPh>
    <rPh sb="3" eb="5">
      <t>ニンズウ</t>
    </rPh>
    <phoneticPr fontId="1"/>
  </si>
  <si>
    <t>支給した額（年額）</t>
    <rPh sb="0" eb="2">
      <t>シキュウ</t>
    </rPh>
    <rPh sb="4" eb="5">
      <t>ガク</t>
    </rPh>
    <rPh sb="6" eb="8">
      <t>ネンガク</t>
    </rPh>
    <phoneticPr fontId="1"/>
  </si>
  <si>
    <t>委託・燃料・謝礼</t>
    <rPh sb="0" eb="2">
      <t>イタク</t>
    </rPh>
    <rPh sb="3" eb="5">
      <t>ネンリョウ</t>
    </rPh>
    <rPh sb="6" eb="8">
      <t>シャレイ</t>
    </rPh>
    <phoneticPr fontId="1"/>
  </si>
  <si>
    <t>（A）家庭、学校等との連絡および情報交換等の育成支援に従事する職員を配置</t>
    <rPh sb="3" eb="5">
      <t>カテイ</t>
    </rPh>
    <rPh sb="6" eb="8">
      <t>ガッコウ</t>
    </rPh>
    <rPh sb="8" eb="9">
      <t>トウ</t>
    </rPh>
    <rPh sb="11" eb="13">
      <t>レンラク</t>
    </rPh>
    <rPh sb="16" eb="18">
      <t>ジョウホウ</t>
    </rPh>
    <rPh sb="18" eb="20">
      <t>コウカン</t>
    </rPh>
    <rPh sb="20" eb="21">
      <t>トウ</t>
    </rPh>
    <rPh sb="22" eb="24">
      <t>イクセイ</t>
    </rPh>
    <rPh sb="24" eb="26">
      <t>シエン</t>
    </rPh>
    <rPh sb="27" eb="29">
      <t>ジュウジ</t>
    </rPh>
    <rPh sb="31" eb="33">
      <t>ショクイン</t>
    </rPh>
    <rPh sb="34" eb="36">
      <t>ハイチ</t>
    </rPh>
    <phoneticPr fontId="1"/>
  </si>
  <si>
    <t>（B）（A）に加え、地域等との連絡・協力等の育成支援に従事する常勤職員を配置</t>
    <rPh sb="7" eb="8">
      <t>クワ</t>
    </rPh>
    <rPh sb="10" eb="12">
      <t>チイキ</t>
    </rPh>
    <rPh sb="12" eb="13">
      <t>トウ</t>
    </rPh>
    <rPh sb="15" eb="17">
      <t>レンラク</t>
    </rPh>
    <rPh sb="18" eb="20">
      <t>キョウリョク</t>
    </rPh>
    <rPh sb="20" eb="21">
      <t>トウ</t>
    </rPh>
    <rPh sb="22" eb="24">
      <t>イクセイ</t>
    </rPh>
    <rPh sb="24" eb="26">
      <t>シエン</t>
    </rPh>
    <rPh sb="27" eb="29">
      <t>ジュウジ</t>
    </rPh>
    <rPh sb="31" eb="33">
      <t>ジョウキン</t>
    </rPh>
    <rPh sb="33" eb="35">
      <t>ショクイン</t>
    </rPh>
    <rPh sb="36" eb="38">
      <t>ハイチ</t>
    </rPh>
    <phoneticPr fontId="1"/>
  </si>
  <si>
    <t>連絡先(電話(必須)・メール)</t>
    <rPh sb="0" eb="3">
      <t>レンラクサキ</t>
    </rPh>
    <rPh sb="4" eb="6">
      <t>デンワ</t>
    </rPh>
    <rPh sb="7" eb="9">
      <t>ヒッス</t>
    </rPh>
    <phoneticPr fontId="1"/>
  </si>
  <si>
    <t>連絡先(電話（必須）・メール)</t>
    <rPh sb="0" eb="3">
      <t>レンラクサキ</t>
    </rPh>
    <rPh sb="4" eb="6">
      <t>デンワ</t>
    </rPh>
    <rPh sb="7" eb="9">
      <t>ヒッス</t>
    </rPh>
    <phoneticPr fontId="1"/>
  </si>
  <si>
    <t>　子どもの遊びや生活の環境及び帰宅時の安全等について地域の協力が得られるように、自治会・町内会や民生委員・児童委員（主任児童委員）等の地域組織や子どもに関わる関係機関等と情報交換や情報共有、相互交流を図ること。</t>
    <phoneticPr fontId="1"/>
  </si>
  <si>
    <t>開所とみなす
閉所の日付
及び理由</t>
    <rPh sb="0" eb="2">
      <t>カイショ</t>
    </rPh>
    <rPh sb="7" eb="9">
      <t>ヘイショ</t>
    </rPh>
    <rPh sb="10" eb="12">
      <t>ヒヅケ</t>
    </rPh>
    <rPh sb="13" eb="14">
      <t>オヨ</t>
    </rPh>
    <rPh sb="15" eb="17">
      <t>リユウ</t>
    </rPh>
    <phoneticPr fontId="1"/>
  </si>
  <si>
    <t>○</t>
    <phoneticPr fontId="1"/>
  </si>
  <si>
    <r>
      <t>※交付済額（Ｂ）は</t>
    </r>
    <r>
      <rPr>
        <b/>
        <sz val="13"/>
        <color theme="1"/>
        <rFont val="BIZ UDPゴシック"/>
        <family val="3"/>
        <charset val="128"/>
      </rPr>
      <t>「すでに交付決定された金額」</t>
    </r>
    <r>
      <rPr>
        <sz val="13"/>
        <color theme="1"/>
        <rFont val="BIZ UDPゴシック"/>
        <family val="3"/>
        <charset val="128"/>
      </rPr>
      <t>です。</t>
    </r>
    <phoneticPr fontId="1"/>
  </si>
  <si>
    <t>放課後児童支援員等処遇改善
（月額9,000円相当賃金改善）加算</t>
    <phoneticPr fontId="1"/>
  </si>
  <si>
    <t>補助金算出シート（通常分）</t>
    <rPh sb="0" eb="3">
      <t>ホジョキン</t>
    </rPh>
    <rPh sb="3" eb="5">
      <t>サンシュツ</t>
    </rPh>
    <rPh sb="9" eb="11">
      <t>ツウジョウ</t>
    </rPh>
    <rPh sb="11" eb="12">
      <t>ブン</t>
    </rPh>
    <phoneticPr fontId="1"/>
  </si>
  <si>
    <t>(様式３)
●職員名簿および各種加算等一覧</t>
    <rPh sb="1" eb="3">
      <t>ヨウシキ</t>
    </rPh>
    <rPh sb="7" eb="9">
      <t>ショクイン</t>
    </rPh>
    <rPh sb="9" eb="11">
      <t>メイボ</t>
    </rPh>
    <rPh sb="14" eb="16">
      <t>カクシュ</t>
    </rPh>
    <rPh sb="16" eb="18">
      <t>カサン</t>
    </rPh>
    <rPh sb="18" eb="19">
      <t>トウ</t>
    </rPh>
    <rPh sb="19" eb="21">
      <t>イチラン</t>
    </rPh>
    <phoneticPr fontId="1"/>
  </si>
  <si>
    <t>(様式４)年間開所カレンダー</t>
    <rPh sb="1" eb="3">
      <t>ヨウシキ</t>
    </rPh>
    <rPh sb="5" eb="7">
      <t>ネンカン</t>
    </rPh>
    <rPh sb="7" eb="9">
      <t>カイショ</t>
    </rPh>
    <phoneticPr fontId="1"/>
  </si>
  <si>
    <t>（様式５）</t>
    <rPh sb="1" eb="3">
      <t>ヨウシキ</t>
    </rPh>
    <phoneticPr fontId="1"/>
  </si>
  <si>
    <t>（様式６）</t>
    <rPh sb="1" eb="3">
      <t>ヨウシキ</t>
    </rPh>
    <phoneticPr fontId="1"/>
  </si>
  <si>
    <t>（様式１）</t>
    <rPh sb="1" eb="3">
      <t>ヨウシキ</t>
    </rPh>
    <phoneticPr fontId="1"/>
  </si>
  <si>
    <t>キャリアアップ
区分</t>
    <rPh sb="8" eb="10">
      <t>クブン</t>
    </rPh>
    <phoneticPr fontId="1"/>
  </si>
  <si>
    <t>放課後児童支援員等処遇改善（月額9,000円相当賃金改善）加算）</t>
    <rPh sb="29" eb="31">
      <t>カサン</t>
    </rPh>
    <phoneticPr fontId="1"/>
  </si>
  <si>
    <t>事務員等</t>
    <rPh sb="0" eb="3">
      <t>ジムイン</t>
    </rPh>
    <rPh sb="3" eb="4">
      <t>ナド</t>
    </rPh>
    <phoneticPr fontId="1"/>
  </si>
  <si>
    <t>R5</t>
    <phoneticPr fontId="1"/>
  </si>
  <si>
    <t>障害児６名以上で、障害児受入加算の職員配置に加え２名加配</t>
    <rPh sb="0" eb="3">
      <t>ショウガイジ</t>
    </rPh>
    <rPh sb="4" eb="7">
      <t>メイイジョウ</t>
    </rPh>
    <rPh sb="9" eb="12">
      <t>ショウガイジ</t>
    </rPh>
    <rPh sb="12" eb="14">
      <t>ウケイレ</t>
    </rPh>
    <rPh sb="14" eb="16">
      <t>カサン</t>
    </rPh>
    <rPh sb="17" eb="19">
      <t>ショクイン</t>
    </rPh>
    <rPh sb="19" eb="21">
      <t>ハイチ</t>
    </rPh>
    <rPh sb="22" eb="23">
      <t>クワ</t>
    </rPh>
    <rPh sb="25" eb="26">
      <t>メイ</t>
    </rPh>
    <rPh sb="26" eb="28">
      <t>カハイ</t>
    </rPh>
    <phoneticPr fontId="1"/>
  </si>
  <si>
    <t>障害児９名以上で、障害児受入加算の職員配置に加え３名加配</t>
    <rPh sb="0" eb="3">
      <t>ショウガイジ</t>
    </rPh>
    <rPh sb="4" eb="7">
      <t>メイイジョウ</t>
    </rPh>
    <rPh sb="9" eb="12">
      <t>ショウガイジ</t>
    </rPh>
    <rPh sb="12" eb="14">
      <t>ウケイレ</t>
    </rPh>
    <rPh sb="14" eb="16">
      <t>カサン</t>
    </rPh>
    <rPh sb="17" eb="19">
      <t>ショクイン</t>
    </rPh>
    <rPh sb="19" eb="21">
      <t>ハイチ</t>
    </rPh>
    <rPh sb="22" eb="23">
      <t>クワ</t>
    </rPh>
    <rPh sb="25" eb="26">
      <t>メイ</t>
    </rPh>
    <rPh sb="26" eb="28">
      <t>カハイ</t>
    </rPh>
    <phoneticPr fontId="1"/>
  </si>
  <si>
    <t>障害児１名以上で、２名以上の支援員等に１名加配</t>
    <rPh sb="0" eb="3">
      <t>ショウガイジ</t>
    </rPh>
    <rPh sb="4" eb="7">
      <t>メイイジョウ</t>
    </rPh>
    <rPh sb="10" eb="13">
      <t>メイイジョウ</t>
    </rPh>
    <rPh sb="14" eb="16">
      <t>シエン</t>
    </rPh>
    <rPh sb="16" eb="18">
      <t>イントウ</t>
    </rPh>
    <rPh sb="20" eb="21">
      <t>メイ</t>
    </rPh>
    <rPh sb="21" eb="23">
      <t>カハイ</t>
    </rPh>
    <phoneticPr fontId="1"/>
  </si>
  <si>
    <t>年額上限1,678,000円or3,158,000円</t>
    <rPh sb="0" eb="2">
      <t>ネンガク</t>
    </rPh>
    <rPh sb="2" eb="4">
      <t>ジョウゲン</t>
    </rPh>
    <rPh sb="13" eb="14">
      <t>エン</t>
    </rPh>
    <rPh sb="25" eb="26">
      <t>エン</t>
    </rPh>
    <phoneticPr fontId="1"/>
  </si>
  <si>
    <t>年額上限10,000円</t>
    <rPh sb="0" eb="2">
      <t>ネンガク</t>
    </rPh>
    <rPh sb="2" eb="4">
      <t>ジョウゲン</t>
    </rPh>
    <rPh sb="10" eb="11">
      <t>エン</t>
    </rPh>
    <phoneticPr fontId="1"/>
  </si>
  <si>
    <t>障害児２名で、２名以上の支援員等に１名加配（放課後児童支援員等の職員配置は受入加算時と同様）</t>
    <rPh sb="0" eb="3">
      <t>ショウガイジ</t>
    </rPh>
    <rPh sb="4" eb="5">
      <t>メイ</t>
    </rPh>
    <rPh sb="22" eb="25">
      <t>ホウカゴ</t>
    </rPh>
    <rPh sb="25" eb="27">
      <t>ジドウ</t>
    </rPh>
    <rPh sb="27" eb="29">
      <t>シエン</t>
    </rPh>
    <rPh sb="29" eb="30">
      <t>イン</t>
    </rPh>
    <rPh sb="30" eb="31">
      <t>トウ</t>
    </rPh>
    <rPh sb="32" eb="34">
      <t>ショクイン</t>
    </rPh>
    <rPh sb="34" eb="36">
      <t>ハイチ</t>
    </rPh>
    <rPh sb="37" eb="38">
      <t>ウ</t>
    </rPh>
    <rPh sb="38" eb="39">
      <t>イ</t>
    </rPh>
    <rPh sb="39" eb="41">
      <t>カサン</t>
    </rPh>
    <rPh sb="41" eb="42">
      <t>ジ</t>
    </rPh>
    <rPh sb="43" eb="45">
      <t>ドウヨウ</t>
    </rPh>
    <phoneticPr fontId="1"/>
  </si>
  <si>
    <t>※各補助項目千円未満切り捨てです（11は除く）。</t>
    <rPh sb="1" eb="2">
      <t>カク</t>
    </rPh>
    <rPh sb="2" eb="4">
      <t>ホジョ</t>
    </rPh>
    <rPh sb="4" eb="6">
      <t>コウモク</t>
    </rPh>
    <rPh sb="6" eb="8">
      <t>センエン</t>
    </rPh>
    <rPh sb="8" eb="10">
      <t>ミマン</t>
    </rPh>
    <rPh sb="10" eb="11">
      <t>キ</t>
    </rPh>
    <rPh sb="12" eb="13">
      <t>ス</t>
    </rPh>
    <rPh sb="20" eb="21">
      <t>ノゾ</t>
    </rPh>
    <phoneticPr fontId="1"/>
  </si>
  <si>
    <t>※行が足りない場合は適宜追加してください。</t>
    <rPh sb="1" eb="2">
      <t>ギョウ</t>
    </rPh>
    <rPh sb="3" eb="4">
      <t>タ</t>
    </rPh>
    <rPh sb="7" eb="9">
      <t>バアイ</t>
    </rPh>
    <rPh sb="10" eb="12">
      <t>テキギ</t>
    </rPh>
    <rPh sb="12" eb="14">
      <t>ツイカ</t>
    </rPh>
    <phoneticPr fontId="1"/>
  </si>
  <si>
    <t>※放課後児童クラブで勤務する職員のうち、賃金改善を行う者（職種問わず、非常勤を含み、経営に携わる法人の役員を除く。）を記載してください。</t>
    <rPh sb="1" eb="4">
      <t>ホウカゴ</t>
    </rPh>
    <rPh sb="4" eb="6">
      <t>ジドウ</t>
    </rPh>
    <rPh sb="10" eb="12">
      <t>キンム</t>
    </rPh>
    <rPh sb="14" eb="16">
      <t>ショクイン</t>
    </rPh>
    <rPh sb="20" eb="22">
      <t>チンギン</t>
    </rPh>
    <rPh sb="22" eb="24">
      <t>カイゼン</t>
    </rPh>
    <rPh sb="25" eb="26">
      <t>オコナ</t>
    </rPh>
    <rPh sb="27" eb="28">
      <t>シャ</t>
    </rPh>
    <rPh sb="29" eb="31">
      <t>ショクシュ</t>
    </rPh>
    <rPh sb="31" eb="32">
      <t>ト</t>
    </rPh>
    <rPh sb="35" eb="38">
      <t>ヒジョウキン</t>
    </rPh>
    <rPh sb="39" eb="40">
      <t>フク</t>
    </rPh>
    <rPh sb="42" eb="44">
      <t>ケイエイ</t>
    </rPh>
    <rPh sb="45" eb="46">
      <t>タズサ</t>
    </rPh>
    <rPh sb="48" eb="50">
      <t>ホウジン</t>
    </rPh>
    <rPh sb="51" eb="53">
      <t>ヤクイン</t>
    </rPh>
    <rPh sb="54" eb="55">
      <t>ノゾ</t>
    </rPh>
    <rPh sb="59" eb="61">
      <t>キサイ</t>
    </rPh>
    <phoneticPr fontId="1"/>
  </si>
  <si>
    <t>法人名・団体名</t>
    <phoneticPr fontId="1"/>
  </si>
  <si>
    <t>№</t>
    <phoneticPr fontId="1"/>
  </si>
  <si>
    <t>（内訳）</t>
    <rPh sb="1" eb="3">
      <t>ウチワケ</t>
    </rPh>
    <phoneticPr fontId="1"/>
  </si>
  <si>
    <t>基本時給</t>
    <rPh sb="0" eb="2">
      <t>キホン</t>
    </rPh>
    <rPh sb="2" eb="4">
      <t>ジキュウ</t>
    </rPh>
    <phoneticPr fontId="1"/>
  </si>
  <si>
    <t>処遇改善加算</t>
    <rPh sb="2" eb="4">
      <t>カイゼン</t>
    </rPh>
    <rPh sb="4" eb="6">
      <t>カサン</t>
    </rPh>
    <phoneticPr fontId="1"/>
  </si>
  <si>
    <t>キャリアアップ処遇改善加算</t>
    <rPh sb="7" eb="9">
      <t>ショグウ</t>
    </rPh>
    <rPh sb="9" eb="11">
      <t>カイゼン</t>
    </rPh>
    <rPh sb="11" eb="13">
      <t>カサン</t>
    </rPh>
    <phoneticPr fontId="1"/>
  </si>
  <si>
    <t>処遇改善（月9,000円相当賃金改善）加算</t>
    <rPh sb="0" eb="2">
      <t>ショグウ</t>
    </rPh>
    <rPh sb="2" eb="4">
      <t>カイゼン</t>
    </rPh>
    <rPh sb="5" eb="6">
      <t>ツキ</t>
    </rPh>
    <rPh sb="11" eb="12">
      <t>エン</t>
    </rPh>
    <rPh sb="12" eb="14">
      <t>ソウトウ</t>
    </rPh>
    <rPh sb="14" eb="16">
      <t>チンギン</t>
    </rPh>
    <rPh sb="16" eb="18">
      <t>カイゼン</t>
    </rPh>
    <rPh sb="19" eb="21">
      <t>カサン</t>
    </rPh>
    <phoneticPr fontId="1"/>
  </si>
  <si>
    <t>４～９月</t>
    <rPh sb="3" eb="4">
      <t>ガツ</t>
    </rPh>
    <phoneticPr fontId="1"/>
  </si>
  <si>
    <t>10～３月</t>
    <rPh sb="4" eb="5">
      <t>ガツ</t>
    </rPh>
    <phoneticPr fontId="1"/>
  </si>
  <si>
    <t>令和６年度放課後児童名簿・利用料割引者名簿</t>
    <rPh sb="0" eb="1">
      <t>レイ</t>
    </rPh>
    <rPh sb="1" eb="2">
      <t>ワ</t>
    </rPh>
    <rPh sb="3" eb="5">
      <t>ネンド</t>
    </rPh>
    <rPh sb="4" eb="5">
      <t>ド</t>
    </rPh>
    <rPh sb="5" eb="8">
      <t>ホウカゴ</t>
    </rPh>
    <rPh sb="8" eb="10">
      <t>ジドウ</t>
    </rPh>
    <rPh sb="10" eb="12">
      <t>メイボ</t>
    </rPh>
    <rPh sb="13" eb="16">
      <t>リヨウリョウ</t>
    </rPh>
    <rPh sb="16" eb="18">
      <t>ワリビキ</t>
    </rPh>
    <rPh sb="18" eb="19">
      <t>シャ</t>
    </rPh>
    <rPh sb="19" eb="21">
      <t>メイボ</t>
    </rPh>
    <phoneticPr fontId="1"/>
  </si>
  <si>
    <t>（様式２）令和６年度クラブ児童数等報告書</t>
    <rPh sb="1" eb="3">
      <t>ヨウシキ</t>
    </rPh>
    <rPh sb="5" eb="7">
      <t>レイワ</t>
    </rPh>
    <rPh sb="8" eb="10">
      <t>ネンド</t>
    </rPh>
    <rPh sb="15" eb="16">
      <t>スウ</t>
    </rPh>
    <rPh sb="16" eb="17">
      <t>トウ</t>
    </rPh>
    <rPh sb="17" eb="20">
      <t>ホウコクショ</t>
    </rPh>
    <phoneticPr fontId="1"/>
  </si>
  <si>
    <t>ただし、令和６年度放課後児童健全育成事業補助金として。</t>
    <rPh sb="4" eb="5">
      <t>レイ</t>
    </rPh>
    <rPh sb="5" eb="6">
      <t>ワ</t>
    </rPh>
    <rPh sb="7" eb="9">
      <t>ネンド</t>
    </rPh>
    <rPh sb="8" eb="9">
      <t>ド</t>
    </rPh>
    <rPh sb="9" eb="12">
      <t>ホウカゴ</t>
    </rPh>
    <rPh sb="12" eb="14">
      <t>ジドウ</t>
    </rPh>
    <rPh sb="14" eb="16">
      <t>ケンゼン</t>
    </rPh>
    <rPh sb="16" eb="18">
      <t>イクセイ</t>
    </rPh>
    <rPh sb="18" eb="20">
      <t>ジギョウ</t>
    </rPh>
    <rPh sb="20" eb="23">
      <t>ホジョキン</t>
    </rPh>
    <phoneticPr fontId="1"/>
  </si>
  <si>
    <t>令和６年放課後児童健全育成事業補助金</t>
    <rPh sb="0" eb="1">
      <t>レイ</t>
    </rPh>
    <rPh sb="1" eb="2">
      <t>ワ</t>
    </rPh>
    <rPh sb="3" eb="4">
      <t>ネン</t>
    </rPh>
    <rPh sb="4" eb="7">
      <t>ホウカゴ</t>
    </rPh>
    <rPh sb="7" eb="9">
      <t>ジドウ</t>
    </rPh>
    <rPh sb="9" eb="11">
      <t>ケンゼン</t>
    </rPh>
    <rPh sb="11" eb="13">
      <t>イクセイ</t>
    </rPh>
    <rPh sb="13" eb="15">
      <t>ジギョウ</t>
    </rPh>
    <rPh sb="15" eb="18">
      <t>ホジョキン</t>
    </rPh>
    <phoneticPr fontId="1"/>
  </si>
  <si>
    <t>②　補助基準額（令和６年度）</t>
    <rPh sb="2" eb="4">
      <t>ホジョ</t>
    </rPh>
    <rPh sb="4" eb="6">
      <t>キジュン</t>
    </rPh>
    <rPh sb="6" eb="7">
      <t>ガク</t>
    </rPh>
    <rPh sb="8" eb="10">
      <t>レイワ</t>
    </rPh>
    <rPh sb="11" eb="13">
      <t>ネンド</t>
    </rPh>
    <phoneticPr fontId="1"/>
  </si>
  <si>
    <t>令和６年度</t>
    <rPh sb="0" eb="2">
      <t>レイワ</t>
    </rPh>
    <rPh sb="3" eb="5">
      <t>ネンド</t>
    </rPh>
    <phoneticPr fontId="1"/>
  </si>
  <si>
    <t>⑤１か月当たりの勤務時間数</t>
    <rPh sb="3" eb="4">
      <t>ゲツ</t>
    </rPh>
    <rPh sb="4" eb="5">
      <t>ア</t>
    </rPh>
    <rPh sb="8" eb="10">
      <t>キンム</t>
    </rPh>
    <rPh sb="10" eb="13">
      <t>ジカンスウ</t>
    </rPh>
    <phoneticPr fontId="1"/>
  </si>
  <si>
    <t>⑥就業規則等で定めた常勤の１か月当たりの勤務時間数</t>
    <rPh sb="1" eb="3">
      <t>シュウギョウ</t>
    </rPh>
    <rPh sb="3" eb="5">
      <t>キソク</t>
    </rPh>
    <rPh sb="5" eb="6">
      <t>トウ</t>
    </rPh>
    <rPh sb="7" eb="8">
      <t>サダ</t>
    </rPh>
    <rPh sb="10" eb="12">
      <t>ジョウキン</t>
    </rPh>
    <rPh sb="15" eb="16">
      <t>ゲツ</t>
    </rPh>
    <rPh sb="16" eb="17">
      <t>ア</t>
    </rPh>
    <rPh sb="20" eb="22">
      <t>キンム</t>
    </rPh>
    <rPh sb="22" eb="25">
      <t>ジカンスウ</t>
    </rPh>
    <phoneticPr fontId="1"/>
  </si>
  <si>
    <t>⑩賃金改善額（令和６年度の４-３月分）</t>
    <phoneticPr fontId="1"/>
  </si>
  <si>
    <t>障害児加配</t>
    <rPh sb="0" eb="2">
      <t>ショウガイ</t>
    </rPh>
    <rPh sb="2" eb="3">
      <t>ジ</t>
    </rPh>
    <rPh sb="3" eb="5">
      <t>カハイ</t>
    </rPh>
    <phoneticPr fontId="1"/>
  </si>
  <si>
    <t>研修
受講</t>
    <rPh sb="0" eb="2">
      <t>ケンシュウ</t>
    </rPh>
    <rPh sb="3" eb="5">
      <t>ジュコウ</t>
    </rPh>
    <phoneticPr fontId="1"/>
  </si>
  <si>
    <t>障害児加配
配置</t>
    <rPh sb="0" eb="2">
      <t>ショウガイ</t>
    </rPh>
    <rPh sb="2" eb="3">
      <t>ジ</t>
    </rPh>
    <rPh sb="3" eb="5">
      <t>カハイ</t>
    </rPh>
    <rPh sb="6" eb="8">
      <t>ハイチ</t>
    </rPh>
    <phoneticPr fontId="1"/>
  </si>
  <si>
    <t>市等が主催する研修
受講年度</t>
    <rPh sb="0" eb="1">
      <t>シ</t>
    </rPh>
    <rPh sb="1" eb="2">
      <t>ナド</t>
    </rPh>
    <rPh sb="3" eb="5">
      <t>シュサイ</t>
    </rPh>
    <rPh sb="7" eb="9">
      <t>ケンシュウ</t>
    </rPh>
    <rPh sb="10" eb="12">
      <t>ジュコウ</t>
    </rPh>
    <rPh sb="12" eb="14">
      <t>ネンド</t>
    </rPh>
    <phoneticPr fontId="1"/>
  </si>
  <si>
    <t>給与
形態</t>
    <rPh sb="0" eb="2">
      <t>キュウヨ</t>
    </rPh>
    <rPh sb="3" eb="5">
      <t>ケイタイ</t>
    </rPh>
    <phoneticPr fontId="1"/>
  </si>
  <si>
    <t>雇用
形態</t>
    <rPh sb="0" eb="2">
      <t>コヨウ</t>
    </rPh>
    <rPh sb="3" eb="5">
      <t>ケイタイ</t>
    </rPh>
    <phoneticPr fontId="1"/>
  </si>
  <si>
    <t>支援員
資格研修
修了年度</t>
    <rPh sb="0" eb="2">
      <t>シエン</t>
    </rPh>
    <rPh sb="2" eb="3">
      <t>イン</t>
    </rPh>
    <rPh sb="4" eb="6">
      <t>シカク</t>
    </rPh>
    <rPh sb="6" eb="8">
      <t>ケンシュウ</t>
    </rPh>
    <rPh sb="9" eb="11">
      <t>シュウリョウ</t>
    </rPh>
    <rPh sb="11" eb="13">
      <t>ネンド</t>
    </rPh>
    <phoneticPr fontId="1"/>
  </si>
  <si>
    <t>出勤職員名簿</t>
    <rPh sb="0" eb="2">
      <t>シュッキン</t>
    </rPh>
    <rPh sb="2" eb="4">
      <t>ショクイン</t>
    </rPh>
    <rPh sb="4" eb="6">
      <t>メイボ</t>
    </rPh>
    <phoneticPr fontId="1"/>
  </si>
  <si>
    <t>R6</t>
    <phoneticPr fontId="1"/>
  </si>
  <si>
    <t>火</t>
    <rPh sb="0" eb="1">
      <t>カ</t>
    </rPh>
    <phoneticPr fontId="1"/>
  </si>
  <si>
    <t>月</t>
    <phoneticPr fontId="1"/>
  </si>
  <si>
    <t>水</t>
    <phoneticPr fontId="1"/>
  </si>
  <si>
    <t>土</t>
    <phoneticPr fontId="1"/>
  </si>
  <si>
    <t>日</t>
    <phoneticPr fontId="1"/>
  </si>
  <si>
    <t>月祝</t>
    <rPh sb="1" eb="2">
      <t>シュク</t>
    </rPh>
    <phoneticPr fontId="1"/>
  </si>
  <si>
    <t>金祝</t>
    <rPh sb="1" eb="2">
      <t>シュク</t>
    </rPh>
    <phoneticPr fontId="1"/>
  </si>
  <si>
    <t>土祝</t>
    <rPh sb="1" eb="2">
      <t>シュク</t>
    </rPh>
    <phoneticPr fontId="1"/>
  </si>
  <si>
    <t>日祝</t>
    <rPh sb="1" eb="2">
      <t>シュク</t>
    </rPh>
    <phoneticPr fontId="1"/>
  </si>
  <si>
    <t>月祝</t>
    <phoneticPr fontId="1"/>
  </si>
  <si>
    <t>土祝</t>
    <phoneticPr fontId="1"/>
  </si>
  <si>
    <t>火祝</t>
    <phoneticPr fontId="1"/>
  </si>
  <si>
    <t>木祝</t>
    <phoneticPr fontId="1"/>
  </si>
  <si>
    <t>放課後児童支援員等処遇改善事業（月額9,000円相当賃金改善）　賃金改善計画書</t>
    <rPh sb="32" eb="34">
      <t>チンギン</t>
    </rPh>
    <rPh sb="34" eb="36">
      <t>カイゼン</t>
    </rPh>
    <rPh sb="36" eb="39">
      <t>ケイカクショ</t>
    </rPh>
    <phoneticPr fontId="1"/>
  </si>
  <si>
    <t>別紙様式１</t>
    <rPh sb="0" eb="2">
      <t>ベッシ</t>
    </rPh>
    <rPh sb="2" eb="4">
      <t>ヨウシキ</t>
    </rPh>
    <phoneticPr fontId="1"/>
  </si>
  <si>
    <t>別紙様式１別添１</t>
    <rPh sb="0" eb="2">
      <t>ベッシ</t>
    </rPh>
    <rPh sb="2" eb="4">
      <t>ヨウシキ</t>
    </rPh>
    <rPh sb="5" eb="7">
      <t>ベッテン</t>
    </rPh>
    <phoneticPr fontId="1"/>
  </si>
  <si>
    <t>職員配置の区別</t>
    <rPh sb="0" eb="2">
      <t>ショクイン</t>
    </rPh>
    <rPh sb="2" eb="4">
      <t>ハイチ</t>
    </rPh>
    <rPh sb="5" eb="7">
      <t>クベツ</t>
    </rPh>
    <phoneticPr fontId="1"/>
  </si>
  <si>
    <t>原則、設備運営基準どおり支援員等を配置している。</t>
    <rPh sb="0" eb="2">
      <t>ゲンソク</t>
    </rPh>
    <rPh sb="3" eb="5">
      <t>セツビ</t>
    </rPh>
    <rPh sb="5" eb="7">
      <t>ウンエイ</t>
    </rPh>
    <rPh sb="7" eb="9">
      <t>キジュン</t>
    </rPh>
    <rPh sb="12" eb="14">
      <t>シエン</t>
    </rPh>
    <rPh sb="14" eb="15">
      <t>イン</t>
    </rPh>
    <rPh sb="15" eb="16">
      <t>トウ</t>
    </rPh>
    <rPh sb="17" eb="19">
      <t>ハイチ</t>
    </rPh>
    <phoneticPr fontId="1"/>
  </si>
  <si>
    <t>常勤２名の対象月数</t>
    <rPh sb="0" eb="2">
      <t>ジョウキン</t>
    </rPh>
    <rPh sb="3" eb="4">
      <t>メイ</t>
    </rPh>
    <rPh sb="5" eb="7">
      <t>タイショウ</t>
    </rPh>
    <rPh sb="7" eb="8">
      <t>ツキ</t>
    </rPh>
    <rPh sb="8" eb="9">
      <t>スウ</t>
    </rPh>
    <phoneticPr fontId="1"/>
  </si>
  <si>
    <t>常勤２名配置を開始した月</t>
    <rPh sb="0" eb="2">
      <t>ジョウキン</t>
    </rPh>
    <rPh sb="3" eb="4">
      <t>メイ</t>
    </rPh>
    <rPh sb="4" eb="6">
      <t>ハイチ</t>
    </rPh>
    <rPh sb="7" eb="9">
      <t>カイシ</t>
    </rPh>
    <rPh sb="11" eb="12">
      <t>ツキ</t>
    </rPh>
    <phoneticPr fontId="1"/>
  </si>
  <si>
    <t>4月</t>
    <rPh sb="1" eb="2">
      <t>ガツ</t>
    </rPh>
    <phoneticPr fontId="1"/>
  </si>
  <si>
    <t>R7.1月</t>
    <phoneticPr fontId="1"/>
  </si>
  <si>
    <t>R7.2月</t>
    <phoneticPr fontId="1"/>
  </si>
  <si>
    <t>R7.3月</t>
    <phoneticPr fontId="1"/>
  </si>
  <si>
    <t>補助上限額（通常）</t>
    <rPh sb="0" eb="2">
      <t>ホジョ</t>
    </rPh>
    <rPh sb="2" eb="5">
      <t>ジョウゲンガク</t>
    </rPh>
    <rPh sb="6" eb="8">
      <t>ツウジョウ</t>
    </rPh>
    <phoneticPr fontId="1"/>
  </si>
  <si>
    <t>補助上限額（常勤２名）</t>
    <rPh sb="0" eb="2">
      <t>ホジョ</t>
    </rPh>
    <rPh sb="2" eb="5">
      <t>ジョウゲンガク</t>
    </rPh>
    <rPh sb="6" eb="8">
      <t>ジョウキン</t>
    </rPh>
    <rPh sb="9" eb="10">
      <t>メイ</t>
    </rPh>
    <phoneticPr fontId="1"/>
  </si>
  <si>
    <t>開所時
補助</t>
    <rPh sb="0" eb="2">
      <t>カイショ</t>
    </rPh>
    <rPh sb="2" eb="3">
      <t>ジ</t>
    </rPh>
    <rPh sb="4" eb="6">
      <t>ホジョ</t>
    </rPh>
    <phoneticPr fontId="1"/>
  </si>
  <si>
    <t>開所時備品補助</t>
    <rPh sb="0" eb="2">
      <t>カイショ</t>
    </rPh>
    <rPh sb="2" eb="3">
      <t>ジ</t>
    </rPh>
    <rPh sb="3" eb="5">
      <t>ビヒン</t>
    </rPh>
    <rPh sb="5" eb="7">
      <t>ホジョ</t>
    </rPh>
    <phoneticPr fontId="1"/>
  </si>
  <si>
    <t>開所時防災用備品補助</t>
    <rPh sb="0" eb="2">
      <t>カイショ</t>
    </rPh>
    <rPh sb="2" eb="3">
      <t>ジ</t>
    </rPh>
    <rPh sb="3" eb="6">
      <t>ボウサイヨウ</t>
    </rPh>
    <rPh sb="6" eb="8">
      <t>ビヒン</t>
    </rPh>
    <rPh sb="8" eb="10">
      <t>ホジョ</t>
    </rPh>
    <phoneticPr fontId="1"/>
  </si>
  <si>
    <t>児童数：</t>
    <rPh sb="0" eb="2">
      <t>ジドウ</t>
    </rPh>
    <rPh sb="2" eb="3">
      <t>スウ</t>
    </rPh>
    <phoneticPr fontId="1"/>
  </si>
  <si>
    <t>開所日数：</t>
    <rPh sb="0" eb="2">
      <t>カイショ</t>
    </rPh>
    <rPh sb="2" eb="4">
      <t>ニッスウ</t>
    </rPh>
    <phoneticPr fontId="1"/>
  </si>
  <si>
    <t>按分</t>
    <rPh sb="0" eb="2">
      <t>アンブン</t>
    </rPh>
    <phoneticPr fontId="1"/>
  </si>
  <si>
    <t>【常勤２名】原則、設備運営基準どおり放課後児童支援員（常勤職員）を２名以上配置している。</t>
    <phoneticPr fontId="1"/>
  </si>
  <si>
    <t>うち、以下を除く</t>
    <rPh sb="3" eb="5">
      <t>イカ</t>
    </rPh>
    <rPh sb="6" eb="7">
      <t>ノゾ</t>
    </rPh>
    <phoneticPr fontId="1"/>
  </si>
  <si>
    <t>除く額（常勤２名配置）</t>
    <rPh sb="0" eb="1">
      <t>ノゾ</t>
    </rPh>
    <rPh sb="2" eb="3">
      <t>ガク</t>
    </rPh>
    <rPh sb="4" eb="6">
      <t>ジョウキン</t>
    </rPh>
    <rPh sb="7" eb="8">
      <t>メイ</t>
    </rPh>
    <rPh sb="8" eb="10">
      <t>ハイチ</t>
    </rPh>
    <phoneticPr fontId="1"/>
  </si>
  <si>
    <t>一の支援の単位を構成する児童の数が19人以下の場合</t>
    <phoneticPr fontId="1"/>
  </si>
  <si>
    <t>小規模放課後児童クラブ支援事業（実施要綱の別添８）を実施している場合</t>
    <phoneticPr fontId="1"/>
  </si>
  <si>
    <t>一の支援の単位を構成する児童の数が20人以上の場合</t>
    <phoneticPr fontId="1"/>
  </si>
  <si>
    <t>開所日数加算の対象となる場合（年間開所日数－250日）</t>
    <phoneticPr fontId="1"/>
  </si>
  <si>
    <t>（平日）「１日６時間を超え、かつ18時を超える時間」の年間平均時間数</t>
    <rPh sb="1" eb="3">
      <t>ヘイジツ</t>
    </rPh>
    <phoneticPr fontId="1"/>
  </si>
  <si>
    <t>（長期休暇等）「１日８時間を超える時間」の年間平均時間数</t>
    <rPh sb="1" eb="3">
      <t>チョウキ</t>
    </rPh>
    <rPh sb="3" eb="5">
      <t>キュウカ</t>
    </rPh>
    <rPh sb="5" eb="6">
      <t>トウ</t>
    </rPh>
    <phoneticPr fontId="1"/>
  </si>
  <si>
    <t>4,137,000円</t>
    <rPh sb="9" eb="10">
      <t>エン</t>
    </rPh>
    <phoneticPr fontId="1"/>
  </si>
  <si>
    <t>1,286,000円</t>
    <rPh sb="9" eb="10">
      <t>エン</t>
    </rPh>
    <phoneticPr fontId="1"/>
  </si>
  <si>
    <t>7,598,000円</t>
    <rPh sb="9" eb="10">
      <t>エン</t>
    </rPh>
    <phoneticPr fontId="1"/>
  </si>
  <si>
    <t>×21,000円</t>
    <rPh sb="7" eb="8">
      <t>エン</t>
    </rPh>
    <phoneticPr fontId="1"/>
  </si>
  <si>
    <t>×789,000円</t>
    <rPh sb="8" eb="9">
      <t>エン</t>
    </rPh>
    <phoneticPr fontId="1"/>
  </si>
  <si>
    <t>7,505,000円</t>
    <rPh sb="9" eb="10">
      <t>エン</t>
    </rPh>
    <phoneticPr fontId="1"/>
  </si>
  <si>
    <t>10,966,000円</t>
    <rPh sb="10" eb="11">
      <t>エン</t>
    </rPh>
    <phoneticPr fontId="1"/>
  </si>
  <si>
    <t>×34,000円</t>
    <rPh sb="7" eb="8">
      <t>エン</t>
    </rPh>
    <phoneticPr fontId="1"/>
  </si>
  <si>
    <t>×1,290,000円</t>
    <rPh sb="10" eb="11">
      <t>エン</t>
    </rPh>
    <phoneticPr fontId="1"/>
  </si>
  <si>
    <t>×581,000円</t>
    <rPh sb="8" eb="9">
      <t>エン</t>
    </rPh>
    <phoneticPr fontId="1"/>
  </si>
  <si>
    <t>常勤２名の計算に使用します（削除しないでください）</t>
    <rPh sb="0" eb="2">
      <t>ジョウキン</t>
    </rPh>
    <rPh sb="3" eb="4">
      <t>メイ</t>
    </rPh>
    <rPh sb="5" eb="7">
      <t>ケイサン</t>
    </rPh>
    <rPh sb="8" eb="10">
      <t>シヨウ</t>
    </rPh>
    <rPh sb="14" eb="16">
      <t>サクジョ</t>
    </rPh>
    <phoneticPr fontId="1"/>
  </si>
  <si>
    <t>通常配置</t>
    <rPh sb="0" eb="2">
      <t>ツウジョウ</t>
    </rPh>
    <rPh sb="2" eb="4">
      <t>ハイチ</t>
    </rPh>
    <phoneticPr fontId="1"/>
  </si>
  <si>
    <t>常勤２名</t>
    <rPh sb="0" eb="2">
      <t>ジョウキン</t>
    </rPh>
    <rPh sb="3" eb="4">
      <t>メイ</t>
    </rPh>
    <phoneticPr fontId="1"/>
  </si>
  <si>
    <t>職員配置の区別：</t>
    <rPh sb="0" eb="2">
      <t>ショクイン</t>
    </rPh>
    <rPh sb="2" eb="4">
      <t>ハイチ</t>
    </rPh>
    <rPh sb="5" eb="7">
      <t>クベツ</t>
    </rPh>
    <phoneticPr fontId="1"/>
  </si>
  <si>
    <t>常勤２名の対象月数：</t>
    <rPh sb="0" eb="2">
      <t>ジョウキン</t>
    </rPh>
    <rPh sb="3" eb="4">
      <t>メイ</t>
    </rPh>
    <rPh sb="5" eb="7">
      <t>タイショウ</t>
    </rPh>
    <rPh sb="7" eb="8">
      <t>ツキ</t>
    </rPh>
    <rPh sb="8" eb="9">
      <t>スウ</t>
    </rPh>
    <phoneticPr fontId="1"/>
  </si>
  <si>
    <t>土・日・祝・長期休暇　開所日</t>
    <rPh sb="0" eb="1">
      <t>ツチ</t>
    </rPh>
    <rPh sb="2" eb="3">
      <t>ヒ</t>
    </rPh>
    <rPh sb="4" eb="5">
      <t>シュク</t>
    </rPh>
    <rPh sb="6" eb="8">
      <t>チョウキ</t>
    </rPh>
    <rPh sb="8" eb="10">
      <t>キュウカ</t>
    </rPh>
    <rPh sb="11" eb="13">
      <t>カイショ</t>
    </rPh>
    <rPh sb="13" eb="14">
      <t>ビ</t>
    </rPh>
    <phoneticPr fontId="1"/>
  </si>
  <si>
    <t>平日開所日</t>
    <rPh sb="0" eb="2">
      <t>ヘイジツ</t>
    </rPh>
    <rPh sb="2" eb="4">
      <t>カイショ</t>
    </rPh>
    <rPh sb="4" eb="5">
      <t>ビ</t>
    </rPh>
    <phoneticPr fontId="1"/>
  </si>
  <si>
    <t>常勤２名の計算に使用します（削除しないでください）</t>
    <rPh sb="0" eb="2">
      <t>ジョウキン</t>
    </rPh>
    <rPh sb="3" eb="4">
      <t>メイ</t>
    </rPh>
    <rPh sb="5" eb="7">
      <t>ケイサン</t>
    </rPh>
    <rPh sb="8" eb="10">
      <t>シヨウ</t>
    </rPh>
    <rPh sb="14" eb="16">
      <t>サクジョ</t>
    </rPh>
    <phoneticPr fontId="1"/>
  </si>
  <si>
    <t>（確認シート）　※賃金台帳等で処遇改善額の内訳が確認できない場合は記入して提出</t>
    <rPh sb="1" eb="3">
      <t>カクニン</t>
    </rPh>
    <rPh sb="9" eb="11">
      <t>チンギン</t>
    </rPh>
    <rPh sb="11" eb="13">
      <t>ダイチョウ</t>
    </rPh>
    <rPh sb="13" eb="14">
      <t>トウ</t>
    </rPh>
    <rPh sb="15" eb="17">
      <t>ショグウ</t>
    </rPh>
    <rPh sb="17" eb="19">
      <t>カイゼン</t>
    </rPh>
    <rPh sb="19" eb="20">
      <t>ガク</t>
    </rPh>
    <rPh sb="21" eb="23">
      <t>ウチワケ</t>
    </rPh>
    <rPh sb="24" eb="26">
      <t>カクニン</t>
    </rPh>
    <rPh sb="30" eb="32">
      <t>バアイ</t>
    </rPh>
    <rPh sb="33" eb="35">
      <t>キニュウ</t>
    </rPh>
    <rPh sb="37" eb="39">
      <t>テイシュツ</t>
    </rPh>
    <phoneticPr fontId="1"/>
  </si>
  <si>
    <t>クラブ従事年数
（R6.4.1時点）</t>
    <rPh sb="5" eb="7">
      <t>ネンスウ</t>
    </rPh>
    <rPh sb="6" eb="7">
      <t>ケイネン</t>
    </rPh>
    <rPh sb="15" eb="17">
      <t>ジテン</t>
    </rPh>
    <phoneticPr fontId="1"/>
  </si>
  <si>
    <t>4,868,000円</t>
    <rPh sb="9" eb="10">
      <t>エン</t>
    </rPh>
    <phoneticPr fontId="2"/>
  </si>
  <si>
    <t>3,185,000円</t>
    <rPh sb="9" eb="10">
      <t>エン</t>
    </rPh>
    <phoneticPr fontId="2"/>
  </si>
  <si>
    <t>1,766,000円</t>
    <rPh sb="9" eb="10">
      <t>エン</t>
    </rPh>
    <phoneticPr fontId="2"/>
  </si>
  <si>
    <t>6,552,000円</t>
    <rPh sb="9" eb="10">
      <t>エン</t>
    </rPh>
    <phoneticPr fontId="2"/>
  </si>
  <si>
    <t>4,552,000円</t>
    <rPh sb="9" eb="10">
      <t>エン</t>
    </rPh>
    <phoneticPr fontId="2"/>
  </si>
  <si>
    <t>3,102,000円</t>
    <rPh sb="9" eb="10">
      <t>エン</t>
    </rPh>
    <phoneticPr fontId="2"/>
  </si>
  <si>
    <t>643,000円</t>
    <rPh sb="7" eb="8">
      <t>エン</t>
    </rPh>
    <phoneticPr fontId="1"/>
  </si>
  <si>
    <t>基本額【通常の２名配置】</t>
    <rPh sb="0" eb="2">
      <t>キホン</t>
    </rPh>
    <rPh sb="2" eb="3">
      <t>ガク</t>
    </rPh>
    <rPh sb="4" eb="6">
      <t>ツウジョウ</t>
    </rPh>
    <rPh sb="8" eb="9">
      <t>メイ</t>
    </rPh>
    <rPh sb="9" eb="11">
      <t>ハイチ</t>
    </rPh>
    <phoneticPr fontId="1"/>
  </si>
  <si>
    <t>開所日数加算【通常の２名配置】</t>
    <rPh sb="0" eb="2">
      <t>カイショ</t>
    </rPh>
    <rPh sb="2" eb="4">
      <t>ニッスウ</t>
    </rPh>
    <rPh sb="4" eb="6">
      <t>カサン</t>
    </rPh>
    <rPh sb="7" eb="9">
      <t>ツウジョウ</t>
    </rPh>
    <rPh sb="11" eb="12">
      <t>メイ</t>
    </rPh>
    <rPh sb="12" eb="14">
      <t>ハイチ</t>
    </rPh>
    <phoneticPr fontId="1"/>
  </si>
  <si>
    <t>（年間開所日数－250日）×26,000円</t>
    <rPh sb="1" eb="3">
      <t>ネンカン</t>
    </rPh>
    <rPh sb="3" eb="5">
      <t>カイショ</t>
    </rPh>
    <rPh sb="5" eb="7">
      <t>ニッスウ</t>
    </rPh>
    <rPh sb="11" eb="12">
      <t>ニチ</t>
    </rPh>
    <rPh sb="20" eb="21">
      <t>エン</t>
    </rPh>
    <phoneticPr fontId="1"/>
  </si>
  <si>
    <t>長時間開所加算（平日分）【常勤２名】</t>
    <rPh sb="0" eb="3">
      <t>チョウジカン</t>
    </rPh>
    <rPh sb="3" eb="5">
      <t>カイショ</t>
    </rPh>
    <rPh sb="5" eb="7">
      <t>カサン</t>
    </rPh>
    <rPh sb="8" eb="10">
      <t>ヘイジツ</t>
    </rPh>
    <rPh sb="10" eb="11">
      <t>ブン</t>
    </rPh>
    <rPh sb="13" eb="15">
      <t>ジョウキン</t>
    </rPh>
    <rPh sb="16" eb="17">
      <t>メイ</t>
    </rPh>
    <phoneticPr fontId="1"/>
  </si>
  <si>
    <t>長時間開所加算（平日分）【通常の２名配置】</t>
    <rPh sb="0" eb="3">
      <t>チョウジカン</t>
    </rPh>
    <rPh sb="3" eb="5">
      <t>カイショ</t>
    </rPh>
    <rPh sb="5" eb="7">
      <t>カサン</t>
    </rPh>
    <rPh sb="8" eb="10">
      <t>ヘイジツ</t>
    </rPh>
    <rPh sb="10" eb="11">
      <t>ブン</t>
    </rPh>
    <rPh sb="13" eb="15">
      <t>ツウジョウ</t>
    </rPh>
    <rPh sb="17" eb="18">
      <t>メイ</t>
    </rPh>
    <rPh sb="18" eb="20">
      <t>ハイチ</t>
    </rPh>
    <phoneticPr fontId="1"/>
  </si>
  <si>
    <t>（年間開所日数－250日）×20.000円</t>
    <rPh sb="1" eb="3">
      <t>ネンカン</t>
    </rPh>
    <rPh sb="3" eb="5">
      <t>カイショ</t>
    </rPh>
    <rPh sb="5" eb="7">
      <t>ニッスウ</t>
    </rPh>
    <rPh sb="11" eb="12">
      <t>ニチ</t>
    </rPh>
    <rPh sb="20" eb="21">
      <t>エン</t>
    </rPh>
    <phoneticPr fontId="1"/>
  </si>
  <si>
    <t>「１日６時間を超え、かつ18時を超える時間」の年間平均時間数×421,000円</t>
    <rPh sb="2" eb="3">
      <t>ニチ</t>
    </rPh>
    <rPh sb="4" eb="6">
      <t>ジカン</t>
    </rPh>
    <rPh sb="7" eb="8">
      <t>コ</t>
    </rPh>
    <rPh sb="14" eb="15">
      <t>ジ</t>
    </rPh>
    <rPh sb="16" eb="17">
      <t>コ</t>
    </rPh>
    <rPh sb="19" eb="21">
      <t>ジカン</t>
    </rPh>
    <rPh sb="23" eb="25">
      <t>ネンカン</t>
    </rPh>
    <rPh sb="25" eb="27">
      <t>ヘイキン</t>
    </rPh>
    <rPh sb="27" eb="29">
      <t>ジカン</t>
    </rPh>
    <rPh sb="29" eb="30">
      <t>スウ</t>
    </rPh>
    <rPh sb="38" eb="39">
      <t>エン</t>
    </rPh>
    <phoneticPr fontId="1"/>
  </si>
  <si>
    <t>「１日６時間を超え、かつ18時を超える時間」の年間平均時間数×671,000円</t>
    <rPh sb="2" eb="3">
      <t>ニチ</t>
    </rPh>
    <rPh sb="4" eb="6">
      <t>ジカン</t>
    </rPh>
    <rPh sb="7" eb="8">
      <t>コ</t>
    </rPh>
    <rPh sb="14" eb="15">
      <t>ジ</t>
    </rPh>
    <rPh sb="16" eb="17">
      <t>コ</t>
    </rPh>
    <rPh sb="19" eb="21">
      <t>ジカン</t>
    </rPh>
    <rPh sb="23" eb="25">
      <t>ネンカン</t>
    </rPh>
    <rPh sb="25" eb="27">
      <t>ヘイキン</t>
    </rPh>
    <rPh sb="27" eb="29">
      <t>ジカン</t>
    </rPh>
    <rPh sb="29" eb="30">
      <t>スウ</t>
    </rPh>
    <rPh sb="38" eb="39">
      <t>エン</t>
    </rPh>
    <phoneticPr fontId="1"/>
  </si>
  <si>
    <t>長時間開所加算（長期休暇等分）【通常の２名配置】</t>
    <rPh sb="0" eb="3">
      <t>チョウジカン</t>
    </rPh>
    <rPh sb="3" eb="5">
      <t>カイショ</t>
    </rPh>
    <rPh sb="5" eb="7">
      <t>カサン</t>
    </rPh>
    <rPh sb="8" eb="10">
      <t>チョウキ</t>
    </rPh>
    <rPh sb="10" eb="13">
      <t>キュウカトウ</t>
    </rPh>
    <rPh sb="13" eb="14">
      <t>ブン</t>
    </rPh>
    <rPh sb="16" eb="18">
      <t>ツウジョウ</t>
    </rPh>
    <rPh sb="20" eb="21">
      <t>メイ</t>
    </rPh>
    <rPh sb="21" eb="23">
      <t>ハイチ</t>
    </rPh>
    <phoneticPr fontId="1"/>
  </si>
  <si>
    <t>長時間開所加算（長期休暇等分）【常勤２名】</t>
    <rPh sb="0" eb="3">
      <t>チョウジカン</t>
    </rPh>
    <rPh sb="3" eb="5">
      <t>カイショ</t>
    </rPh>
    <rPh sb="5" eb="7">
      <t>カサン</t>
    </rPh>
    <rPh sb="8" eb="10">
      <t>チョウキ</t>
    </rPh>
    <rPh sb="10" eb="13">
      <t>キュウカトウ</t>
    </rPh>
    <rPh sb="13" eb="14">
      <t>ブン</t>
    </rPh>
    <rPh sb="16" eb="18">
      <t>ジョウキン</t>
    </rPh>
    <rPh sb="19" eb="20">
      <t>メイ</t>
    </rPh>
    <phoneticPr fontId="1"/>
  </si>
  <si>
    <t>「１日８時間を超える時間」の年間平均時間×190,000円</t>
    <rPh sb="2" eb="3">
      <t>ニチ</t>
    </rPh>
    <rPh sb="4" eb="6">
      <t>ジカン</t>
    </rPh>
    <rPh sb="7" eb="8">
      <t>コ</t>
    </rPh>
    <rPh sb="10" eb="12">
      <t>ジカン</t>
    </rPh>
    <rPh sb="14" eb="16">
      <t>ネンカン</t>
    </rPh>
    <rPh sb="16" eb="18">
      <t>ヘイキン</t>
    </rPh>
    <rPh sb="18" eb="20">
      <t>ジカン</t>
    </rPh>
    <rPh sb="28" eb="29">
      <t>エン</t>
    </rPh>
    <phoneticPr fontId="1"/>
  </si>
  <si>
    <t>「１日８時間を超える時間」の年間平均時間×302,000円</t>
    <rPh sb="2" eb="3">
      <t>ニチ</t>
    </rPh>
    <rPh sb="4" eb="6">
      <t>ジカン</t>
    </rPh>
    <rPh sb="7" eb="8">
      <t>コ</t>
    </rPh>
    <rPh sb="10" eb="12">
      <t>ジカン</t>
    </rPh>
    <rPh sb="14" eb="16">
      <t>ネンカン</t>
    </rPh>
    <rPh sb="16" eb="18">
      <t>ヘイキン</t>
    </rPh>
    <rPh sb="18" eb="20">
      <t>ジカン</t>
    </rPh>
    <phoneticPr fontId="1"/>
  </si>
  <si>
    <t xml:space="preserve">①放課後児童支援員　　　　　　　　　　　　　　　　　　（１人当たり年額上限131,000円） </t>
    <rPh sb="1" eb="4">
      <t>ホウカゴ</t>
    </rPh>
    <phoneticPr fontId="1"/>
  </si>
  <si>
    <t>②経験年数概ね５年以上の放課後児童支援員で、市が指定する研修を受講した者
　　　　　　　　　　　　　　　　　　　　　　　　　　　　　　 　（１人当たり年額上限263,000円）</t>
    <rPh sb="1" eb="3">
      <t>ケイケン</t>
    </rPh>
    <rPh sb="3" eb="5">
      <t>ネンスウ</t>
    </rPh>
    <rPh sb="5" eb="6">
      <t>オオム</t>
    </rPh>
    <rPh sb="8" eb="11">
      <t>ネンイジョウ</t>
    </rPh>
    <rPh sb="12" eb="15">
      <t>ホウカゴ</t>
    </rPh>
    <rPh sb="15" eb="17">
      <t>ジドウ</t>
    </rPh>
    <rPh sb="17" eb="19">
      <t>シエン</t>
    </rPh>
    <rPh sb="19" eb="20">
      <t>イン</t>
    </rPh>
    <rPh sb="22" eb="23">
      <t>シ</t>
    </rPh>
    <rPh sb="24" eb="26">
      <t>シテイ</t>
    </rPh>
    <rPh sb="28" eb="30">
      <t>ケンシュウ</t>
    </rPh>
    <rPh sb="31" eb="33">
      <t>ジュコウ</t>
    </rPh>
    <rPh sb="35" eb="36">
      <t>モノ</t>
    </rPh>
    <rPh sb="71" eb="72">
      <t>ニン</t>
    </rPh>
    <rPh sb="72" eb="73">
      <t>ア</t>
    </rPh>
    <rPh sb="75" eb="76">
      <t>ドシ</t>
    </rPh>
    <rPh sb="76" eb="77">
      <t>ガク</t>
    </rPh>
    <rPh sb="77" eb="79">
      <t>ジョウゲン</t>
    </rPh>
    <rPh sb="86" eb="87">
      <t>エン</t>
    </rPh>
    <phoneticPr fontId="1"/>
  </si>
  <si>
    <t>年額上限1,500,000円</t>
    <rPh sb="0" eb="2">
      <t>ネンガク</t>
    </rPh>
    <rPh sb="2" eb="4">
      <t>ジョウゲン</t>
    </rPh>
    <rPh sb="13" eb="14">
      <t>エン</t>
    </rPh>
    <phoneticPr fontId="1"/>
  </si>
  <si>
    <t>2,629,000円－（19人－児童数）×29,000円</t>
    <rPh sb="9" eb="10">
      <t>エン</t>
    </rPh>
    <rPh sb="14" eb="15">
      <t>ニン</t>
    </rPh>
    <rPh sb="16" eb="18">
      <t>ジドウ</t>
    </rPh>
    <rPh sb="18" eb="19">
      <t>スウ</t>
    </rPh>
    <rPh sb="27" eb="28">
      <t>エン</t>
    </rPh>
    <phoneticPr fontId="2"/>
  </si>
  <si>
    <t>4,868,000円－（36人－児童数）×26,000円</t>
    <rPh sb="9" eb="10">
      <t>エン</t>
    </rPh>
    <rPh sb="14" eb="15">
      <t>ニン</t>
    </rPh>
    <rPh sb="16" eb="18">
      <t>ジドウ</t>
    </rPh>
    <rPh sb="18" eb="19">
      <t>スウ</t>
    </rPh>
    <rPh sb="27" eb="28">
      <t>エン</t>
    </rPh>
    <phoneticPr fontId="2"/>
  </si>
  <si>
    <t>4,868,000円－（児童数－45人）×75,000円</t>
    <phoneticPr fontId="1"/>
  </si>
  <si>
    <t>4,313,000円－（19人－児童数）×29,000円</t>
    <rPh sb="9" eb="10">
      <t>エン</t>
    </rPh>
    <rPh sb="14" eb="15">
      <t>ニン</t>
    </rPh>
    <rPh sb="16" eb="18">
      <t>ジドウ</t>
    </rPh>
    <rPh sb="18" eb="19">
      <t>スウ</t>
    </rPh>
    <rPh sb="27" eb="28">
      <t>エン</t>
    </rPh>
    <phoneticPr fontId="2"/>
  </si>
  <si>
    <t>6,552,000円－（36人－児童数）×26,000円</t>
    <rPh sb="9" eb="10">
      <t>エン</t>
    </rPh>
    <rPh sb="14" eb="15">
      <t>ニン</t>
    </rPh>
    <rPh sb="16" eb="18">
      <t>ジドウ</t>
    </rPh>
    <rPh sb="18" eb="19">
      <t>スウ</t>
    </rPh>
    <rPh sb="27" eb="28">
      <t>エン</t>
    </rPh>
    <phoneticPr fontId="2"/>
  </si>
  <si>
    <t>6,552,000円－（児童数－45人）×75,000円</t>
    <rPh sb="9" eb="10">
      <t>エン</t>
    </rPh>
    <rPh sb="12" eb="14">
      <t>ジドウ</t>
    </rPh>
    <rPh sb="14" eb="15">
      <t>スウ</t>
    </rPh>
    <rPh sb="18" eb="19">
      <t>ニン</t>
    </rPh>
    <rPh sb="27" eb="28">
      <t>エン</t>
    </rPh>
    <phoneticPr fontId="2"/>
  </si>
  <si>
    <t>除く額（通常の配置）</t>
    <rPh sb="0" eb="1">
      <t>ノゾ</t>
    </rPh>
    <rPh sb="2" eb="3">
      <t>ガク</t>
    </rPh>
    <rPh sb="4" eb="6">
      <t>ツウジョウ</t>
    </rPh>
    <rPh sb="7" eb="9">
      <t>ハイチ</t>
    </rPh>
    <phoneticPr fontId="1"/>
  </si>
  <si>
    <r>
      <t>※処遇改善関係加算を時給に上乗せしているなどで</t>
    </r>
    <r>
      <rPr>
        <b/>
        <u/>
        <sz val="11"/>
        <color theme="1"/>
        <rFont val="ＭＳ Ｐゴシック"/>
        <family val="3"/>
        <charset val="128"/>
        <scheme val="minor"/>
      </rPr>
      <t>賃金台帳等から時給の内訳が確認できない</t>
    </r>
    <r>
      <rPr>
        <b/>
        <sz val="11"/>
        <color theme="1"/>
        <rFont val="ＭＳ Ｐゴシック"/>
        <family val="3"/>
        <charset val="128"/>
        <scheme val="minor"/>
      </rPr>
      <t xml:space="preserve">場合は、以下のクリーム色のセルに入力してください。
</t>
    </r>
    <r>
      <rPr>
        <b/>
        <sz val="11"/>
        <color rgb="FFFF0000"/>
        <rFont val="ＭＳ Ｐゴシック"/>
        <family val="3"/>
        <charset val="128"/>
        <scheme val="minor"/>
      </rPr>
      <t>　</t>
    </r>
    <r>
      <rPr>
        <b/>
        <u val="double"/>
        <sz val="11"/>
        <color rgb="FFFF0000"/>
        <rFont val="ＭＳ Ｐゴシック"/>
        <family val="3"/>
        <charset val="128"/>
        <scheme val="minor"/>
      </rPr>
      <t xml:space="preserve">クラブが独自に作成した時給の内訳がわかる資料を提出する場合は不要です。
</t>
    </r>
    <r>
      <rPr>
        <b/>
        <sz val="11"/>
        <color theme="1"/>
        <rFont val="ＭＳ Ｐゴシック"/>
        <family val="3"/>
        <charset val="128"/>
        <scheme val="minor"/>
      </rPr>
      <t>　全職員や非常勤職員で時給が同じである場合は、
　№１の氏名欄に「全職員」「非常勤職員」と入力していただいて構いません。</t>
    </r>
    <rPh sb="1" eb="3">
      <t>チンギン</t>
    </rPh>
    <rPh sb="3" eb="5">
      <t>ダイチョウ</t>
    </rPh>
    <rPh sb="5" eb="6">
      <t>トウ</t>
    </rPh>
    <rPh sb="8" eb="10">
      <t>ジキュウ</t>
    </rPh>
    <rPh sb="11" eb="13">
      <t>ウチワケ</t>
    </rPh>
    <rPh sb="14" eb="16">
      <t>カクニン</t>
    </rPh>
    <rPh sb="20" eb="22">
      <t>バアイ</t>
    </rPh>
    <rPh sb="24" eb="26">
      <t>イカ</t>
    </rPh>
    <rPh sb="31" eb="32">
      <t>イロ</t>
    </rPh>
    <rPh sb="36" eb="38">
      <t>ニュウリョク</t>
    </rPh>
    <rPh sb="60" eb="62">
      <t>ウチワケ</t>
    </rPh>
    <rPh sb="66" eb="68">
      <t>シリョウ</t>
    </rPh>
    <rPh sb="69" eb="71">
      <t>テイシュツ</t>
    </rPh>
    <rPh sb="73" eb="75">
      <t>バアイ</t>
    </rPh>
    <rPh sb="76" eb="78">
      <t>フヨウ</t>
    </rPh>
    <rPh sb="118" eb="119">
      <t>カマ</t>
    </rPh>
    <rPh sb="143" eb="146">
      <t>ヒジョウキン</t>
    </rPh>
    <rPh sb="146" eb="148">
      <t>ショクイン</t>
    </rPh>
    <phoneticPr fontId="1"/>
  </si>
  <si>
    <t>×356,000円</t>
    <rPh sb="8" eb="9">
      <t>エン</t>
    </rPh>
    <phoneticPr fontId="1"/>
  </si>
  <si>
    <t>令和６年度　放課後児童健全育成事業補助金</t>
    <rPh sb="0" eb="2">
      <t>レイワ</t>
    </rPh>
    <rPh sb="3" eb="5">
      <t>ネンド</t>
    </rPh>
    <rPh sb="6" eb="9">
      <t>ホウカゴ</t>
    </rPh>
    <rPh sb="9" eb="11">
      <t>ジドウ</t>
    </rPh>
    <rPh sb="11" eb="13">
      <t>ケンゼン</t>
    </rPh>
    <rPh sb="13" eb="15">
      <t>イクセイ</t>
    </rPh>
    <rPh sb="15" eb="17">
      <t>ジギョウ</t>
    </rPh>
    <rPh sb="17" eb="20">
      <t>ホジョキン</t>
    </rPh>
    <phoneticPr fontId="1"/>
  </si>
  <si>
    <t>変更交付申請用</t>
    <rPh sb="0" eb="2">
      <t>ヘンコウ</t>
    </rPh>
    <rPh sb="2" eb="4">
      <t>コウフ</t>
    </rPh>
    <rPh sb="4" eb="6">
      <t>シンセイ</t>
    </rPh>
    <rPh sb="6" eb="7">
      <t>ヨウ</t>
    </rPh>
    <phoneticPr fontId="1"/>
  </si>
  <si>
    <t>Ｉ Ｃ Ｔ 化推進事業補助</t>
    <phoneticPr fontId="1"/>
  </si>
  <si>
    <t>児童の入退室の記録に必要なICT機器の導入に要する費用を補助（過去に同様の補助を受けている場合を除く）</t>
    <rPh sb="0" eb="2">
      <t>ジドウ</t>
    </rPh>
    <rPh sb="3" eb="6">
      <t>ニュウタイシツ</t>
    </rPh>
    <rPh sb="7" eb="9">
      <t>キロク</t>
    </rPh>
    <rPh sb="10" eb="12">
      <t>ヒツヨウ</t>
    </rPh>
    <rPh sb="16" eb="18">
      <t>キキ</t>
    </rPh>
    <rPh sb="19" eb="21">
      <t>ドウニュウ</t>
    </rPh>
    <rPh sb="22" eb="23">
      <t>ヨウ</t>
    </rPh>
    <rPh sb="25" eb="27">
      <t>ヒヨウ</t>
    </rPh>
    <rPh sb="28" eb="30">
      <t>ホジョ</t>
    </rPh>
    <rPh sb="31" eb="33">
      <t>カコ</t>
    </rPh>
    <rPh sb="34" eb="36">
      <t>ドウヨウ</t>
    </rPh>
    <rPh sb="37" eb="39">
      <t>ホジョ</t>
    </rPh>
    <rPh sb="40" eb="41">
      <t>ウ</t>
    </rPh>
    <rPh sb="45" eb="47">
      <t>バアイ</t>
    </rPh>
    <rPh sb="48" eb="49">
      <t>ノゾ</t>
    </rPh>
    <phoneticPr fontId="1"/>
  </si>
  <si>
    <t>年額上限500,000円</t>
    <rPh sb="0" eb="2">
      <t>ネンガク</t>
    </rPh>
    <rPh sb="2" eb="4">
      <t>ジョウゲン</t>
    </rPh>
    <rPh sb="11" eb="12">
      <t>エン</t>
    </rPh>
    <phoneticPr fontId="1"/>
  </si>
  <si>
    <t>性被害防止対策補助</t>
    <rPh sb="0" eb="1">
      <t>セイ</t>
    </rPh>
    <rPh sb="1" eb="3">
      <t>ヒガイ</t>
    </rPh>
    <rPh sb="3" eb="5">
      <t>ボウシ</t>
    </rPh>
    <rPh sb="5" eb="7">
      <t>タイサク</t>
    </rPh>
    <rPh sb="7" eb="9">
      <t>ホジョ</t>
    </rPh>
    <phoneticPr fontId="1"/>
  </si>
  <si>
    <t>性被害防止対策を図るために行う、パーテーション等の設備の購入若しくは更新の実施に直接要する経費</t>
    <rPh sb="23" eb="24">
      <t>ナド</t>
    </rPh>
    <phoneticPr fontId="1"/>
  </si>
  <si>
    <t>③経験年数概ね10年以上の放課後児童支援員で、市が指定する研修を受講した事
　 業所長的立場にある者    　　　　（原則１名とし、１人当たり年額上限　394,000円）</t>
  </si>
  <si>
    <t>●常勤職員の処遇改善の交付額計算シート（R06基準）</t>
    <rPh sb="1" eb="3">
      <t>ジョウキン</t>
    </rPh>
    <rPh sb="3" eb="5">
      <t>ショクイン</t>
    </rPh>
    <rPh sb="6" eb="8">
      <t>ショグウ</t>
    </rPh>
    <rPh sb="8" eb="10">
      <t>カイゼン</t>
    </rPh>
    <rPh sb="11" eb="14">
      <t>コウフガク</t>
    </rPh>
    <rPh sb="14" eb="16">
      <t>ケイサン</t>
    </rPh>
    <rPh sb="23" eb="25">
      <t>キジュン</t>
    </rPh>
    <phoneticPr fontId="1"/>
  </si>
  <si>
    <t>（B）常勤職員の処遇改善交付額⇒</t>
    <rPh sb="12" eb="15">
      <t>コウフガク</t>
    </rPh>
    <phoneticPr fontId="1"/>
  </si>
  <si>
    <t>年額上限2,059,000円×在籍月数÷12月</t>
    <rPh sb="0" eb="2">
      <t>ネンガク</t>
    </rPh>
    <rPh sb="2" eb="4">
      <t>ジョウゲン</t>
    </rPh>
    <rPh sb="13" eb="14">
      <t>エン</t>
    </rPh>
    <rPh sb="15" eb="17">
      <t>ザイセキ</t>
    </rPh>
    <rPh sb="17" eb="19">
      <t>ツキスウ</t>
    </rPh>
    <rPh sb="22" eb="23">
      <t>ツキ</t>
    </rPh>
    <phoneticPr fontId="1"/>
  </si>
  <si>
    <t>年額上限411,000円×在籍月数÷12月</t>
    <rPh sb="0" eb="2">
      <t>ネンガク</t>
    </rPh>
    <rPh sb="2" eb="4">
      <t>ジョウゲン</t>
    </rPh>
    <rPh sb="11" eb="12">
      <t>エン</t>
    </rPh>
    <rPh sb="13" eb="15">
      <t>ザイセキ</t>
    </rPh>
    <rPh sb="15" eb="17">
      <t>ツキスウ</t>
    </rPh>
    <rPh sb="20" eb="21">
      <t>ツキ</t>
    </rPh>
    <phoneticPr fontId="1"/>
  </si>
  <si>
    <t>年額上限4,118,000円×在籍月数÷12月</t>
    <rPh sb="0" eb="2">
      <t>ネンガク</t>
    </rPh>
    <rPh sb="2" eb="4">
      <t>ジョウゲン</t>
    </rPh>
    <rPh sb="13" eb="14">
      <t>エン</t>
    </rPh>
    <rPh sb="15" eb="17">
      <t>ザイセキ</t>
    </rPh>
    <rPh sb="17" eb="19">
      <t>ツキスウ</t>
    </rPh>
    <rPh sb="22" eb="23">
      <t>ツキ</t>
    </rPh>
    <phoneticPr fontId="1"/>
  </si>
  <si>
    <t>年額上限6,177,000円×在籍月数÷12月</t>
    <rPh sb="0" eb="2">
      <t>ネンガク</t>
    </rPh>
    <rPh sb="2" eb="4">
      <t>ジョウゲン</t>
    </rPh>
    <rPh sb="13" eb="14">
      <t>エン</t>
    </rPh>
    <rPh sb="15" eb="17">
      <t>ザイセキ</t>
    </rPh>
    <rPh sb="17" eb="19">
      <t>ツキスウ</t>
    </rPh>
    <rPh sb="22" eb="23">
      <t>ツキ</t>
    </rPh>
    <phoneticPr fontId="1"/>
  </si>
  <si>
    <t>　                                                             　　　  １クラブ当たり年額 上限919,000円</t>
    <rPh sb="74" eb="76">
      <t>ネンガク</t>
    </rPh>
    <phoneticPr fontId="1"/>
  </si>
  <si>
    <t>年額上限536,000円×実施月数÷12月</t>
    <rPh sb="0" eb="2">
      <t>ネンガク</t>
    </rPh>
    <rPh sb="2" eb="4">
      <t>ジョウゲン</t>
    </rPh>
    <rPh sb="11" eb="12">
      <t>エン</t>
    </rPh>
    <rPh sb="13" eb="15">
      <t>ジッシ</t>
    </rPh>
    <rPh sb="15" eb="17">
      <t>ツキスウ</t>
    </rPh>
    <rPh sb="20" eb="21">
      <t>ツキ</t>
    </rPh>
    <phoneticPr fontId="1"/>
  </si>
  <si>
    <t>基本額【常勤支援員２名配置】</t>
    <rPh sb="0" eb="2">
      <t>キホン</t>
    </rPh>
    <rPh sb="2" eb="3">
      <t>ガク</t>
    </rPh>
    <rPh sb="4" eb="6">
      <t>ジョウキン</t>
    </rPh>
    <rPh sb="6" eb="8">
      <t>シエン</t>
    </rPh>
    <rPh sb="8" eb="9">
      <t>イン</t>
    </rPh>
    <rPh sb="10" eb="11">
      <t>メイ</t>
    </rPh>
    <rPh sb="11" eb="13">
      <t>ハイチ</t>
    </rPh>
    <phoneticPr fontId="1"/>
  </si>
  <si>
    <t>開所日数加算【常勤支援員２名配置】</t>
    <rPh sb="0" eb="2">
      <t>カイショ</t>
    </rPh>
    <rPh sb="2" eb="4">
      <t>ニッスウ</t>
    </rPh>
    <rPh sb="4" eb="6">
      <t>カサン</t>
    </rPh>
    <rPh sb="7" eb="9">
      <t>ジョウキン</t>
    </rPh>
    <rPh sb="9" eb="11">
      <t>シエン</t>
    </rPh>
    <rPh sb="11" eb="12">
      <t>イン</t>
    </rPh>
    <rPh sb="13" eb="14">
      <t>メイ</t>
    </rPh>
    <rPh sb="14" eb="16">
      <t>ハイチ</t>
    </rPh>
    <phoneticPr fontId="1"/>
  </si>
  <si>
    <t>年額上限3,374,000円×在籍月数÷12月</t>
    <rPh sb="0" eb="2">
      <t>ネンガク</t>
    </rPh>
    <rPh sb="2" eb="4">
      <t>ジョウゲン</t>
    </rPh>
    <rPh sb="13" eb="14">
      <t>エン</t>
    </rPh>
    <rPh sb="15" eb="17">
      <t>ザイセキ</t>
    </rPh>
    <rPh sb="17" eb="19">
      <t>ツキスウ</t>
    </rPh>
    <rPh sb="22" eb="23">
      <t>ツキ</t>
    </rPh>
    <phoneticPr fontId="1"/>
  </si>
  <si>
    <t>月額上限11,000円×月数×職員数（常勤換算）</t>
    <rPh sb="0" eb="2">
      <t>ゲツガク</t>
    </rPh>
    <rPh sb="2" eb="4">
      <t>ジョウゲン</t>
    </rPh>
    <rPh sb="10" eb="11">
      <t>エン</t>
    </rPh>
    <rPh sb="12" eb="14">
      <t>ツキスウ</t>
    </rPh>
    <rPh sb="15" eb="18">
      <t>ショクインスウ</t>
    </rPh>
    <rPh sb="19" eb="21">
      <t>ジョウキン</t>
    </rPh>
    <rPh sb="21" eb="23">
      <t>カンサン</t>
    </rPh>
    <phoneticPr fontId="1"/>
  </si>
  <si>
    <t>（提出期限：令和７年３月21日（金））</t>
    <rPh sb="1" eb="3">
      <t>テイシュツ</t>
    </rPh>
    <rPh sb="3" eb="5">
      <t>キゲン</t>
    </rPh>
    <rPh sb="6" eb="7">
      <t>レイ</t>
    </rPh>
    <rPh sb="7" eb="8">
      <t>ワ</t>
    </rPh>
    <rPh sb="9" eb="10">
      <t>ネン</t>
    </rPh>
    <rPh sb="11" eb="12">
      <t>ガツ</t>
    </rPh>
    <rPh sb="14" eb="15">
      <t>ニチ</t>
    </rPh>
    <rPh sb="16" eb="17">
      <t>キン</t>
    </rPh>
    <phoneticPr fontId="1"/>
  </si>
  <si>
    <t>年額上限100,000円（うち１/４は事業者負担）</t>
    <rPh sb="0" eb="2">
      <t>ネンガク</t>
    </rPh>
    <rPh sb="2" eb="4">
      <t>ジョウゲン</t>
    </rPh>
    <rPh sb="11" eb="12">
      <t>エン</t>
    </rPh>
    <rPh sb="19" eb="22">
      <t>ジギョウシャ</t>
    </rPh>
    <rPh sb="22" eb="24">
      <t>フタン</t>
    </rPh>
    <phoneticPr fontId="1"/>
  </si>
  <si>
    <t>（令和６年度）</t>
    <rPh sb="1" eb="3">
      <t>レイワ</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</si>
</sst>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6" formatCode="&quot;¥&quot;#,##0;[Red]&quot;¥&quot;\-#,##0"/>
    <numFmt numFmtId="176" formatCode="#&quot;年&quot;"/>
    <numFmt numFmtId="177" formatCode="#,##0&quot;円&quot;"/>
    <numFmt numFmtId="178" formatCode="#,##0&quot;月&quot;"/>
    <numFmt numFmtId="179" formatCode="h:mm;@"/>
    <numFmt numFmtId="180" formatCode="[h]:mm"/>
    <numFmt numFmtId="181" formatCode="#,##0_ "/>
    <numFmt numFmtId="182" formatCode="0&quot;月&quot;"/>
    <numFmt numFmtId="183" formatCode="#&quot;&quot;&quot;月&quot;"/>
    <numFmt numFmtId="184" formatCode="\(0.0%\)"/>
    <numFmt numFmtId="185" formatCode="0.0&quot;時間&quot;\ "/>
    <numFmt numFmtId="186" formatCode="#,##0&quot;円&quot;;[Red]\-#,##0"/>
    <numFmt numFmtId="187" formatCode="0.0&quot;人&quot;\ "/>
    <numFmt numFmtId="188" formatCode="#,##0&quot;月&quot;;[Red]\-#,##0"/>
    <numFmt numFmtId="189" formatCode="#,##0_);[Red]\(#,##0\)"/>
    <numFmt numFmtId="190" formatCode="#,##0_ ;[Red]\-#,##0\ "/>
    <numFmt numFmtId="191" formatCode="#&quot;人目&quot;"/>
    <numFmt numFmtId="192" formatCode="0.00_ "/>
    <numFmt numFmtId="193" formatCode="&quot;（&quot;#&quot;人)&quot;"/>
    <numFmt numFmtId="194" formatCode="&quot;（月額&quot;#&quot;円)&quot;"/>
    <numFmt numFmtId="195" formatCode="&quot;（&quot;#&quot;月)&quot;"/>
    <numFmt numFmtId="196" formatCode="&quot;（&quot;#&quot;円)&quot;"/>
    <numFmt numFmtId="197" formatCode="#,###&quot;円&quot;"/>
    <numFmt numFmtId="198" formatCode="#&quot;か月&quot;"/>
    <numFmt numFmtId="199" formatCode="&quot;（&quot;#&quot;日)&quot;"/>
    <numFmt numFmtId="200" formatCode="#"/>
  </numFmts>
  <fonts count="7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14"/>
      <color theme="1"/>
      <name val="ＭＳ Ｐゴシック"/>
      <family val="3"/>
      <charset val="128"/>
      <scheme val="minor"/>
    </font>
    <font>
      <sz val="18"/>
      <color theme="1"/>
      <name val="ＭＳ Ｐゴシック"/>
      <family val="2"/>
      <charset val="128"/>
      <scheme val="minor"/>
    </font>
    <font>
      <sz val="16"/>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sz val="12"/>
      <name val="ＭＳ Ｐゴシック"/>
      <family val="3"/>
      <charset val="128"/>
      <scheme val="minor"/>
    </font>
    <font>
      <sz val="11"/>
      <color indexed="8"/>
      <name val="ＭＳ Ｐゴシック"/>
      <family val="3"/>
      <charset val="128"/>
    </font>
    <font>
      <b/>
      <sz val="12"/>
      <color theme="1"/>
      <name val="ＭＳ Ｐゴシック"/>
      <family val="3"/>
      <charset val="128"/>
      <scheme val="minor"/>
    </font>
    <font>
      <sz val="10"/>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4"/>
      <color theme="1"/>
      <name val="ＭＳ Ｐゴシック"/>
      <family val="2"/>
      <scheme val="minor"/>
    </font>
    <font>
      <sz val="8"/>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14"/>
      <name val="ＭＳ Ｐゴシック"/>
      <family val="3"/>
      <charset val="128"/>
      <scheme val="minor"/>
    </font>
    <font>
      <sz val="14"/>
      <color rgb="FFFF0000"/>
      <name val="ＭＳ Ｐゴシック"/>
      <family val="2"/>
      <charset val="128"/>
      <scheme val="minor"/>
    </font>
    <font>
      <sz val="11"/>
      <color rgb="FFFF0000"/>
      <name val="ＭＳ Ｐゴシック"/>
      <family val="2"/>
      <charset val="128"/>
      <scheme val="minor"/>
    </font>
    <font>
      <sz val="8"/>
      <color theme="1"/>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b/>
      <sz val="14"/>
      <color theme="1"/>
      <name val="BIZ UDPゴシック"/>
      <family val="3"/>
      <charset val="128"/>
    </font>
    <font>
      <sz val="14"/>
      <color theme="1"/>
      <name val="BIZ UDPゴシック"/>
      <family val="3"/>
      <charset val="128"/>
    </font>
    <font>
      <b/>
      <sz val="15"/>
      <color theme="3"/>
      <name val="ＭＳ Ｐゴシック"/>
      <family val="2"/>
      <charset val="128"/>
      <scheme val="minor"/>
    </font>
    <font>
      <sz val="11"/>
      <color theme="1"/>
      <name val="BIZ UDPゴシック"/>
      <family val="3"/>
      <charset val="128"/>
    </font>
    <font>
      <sz val="10"/>
      <color theme="1"/>
      <name val="BIZ UDPゴシック"/>
      <family val="3"/>
      <charset val="128"/>
    </font>
    <font>
      <sz val="10"/>
      <color rgb="FFFF0000"/>
      <name val="BIZ UDPゴシック"/>
      <family val="3"/>
      <charset val="128"/>
    </font>
    <font>
      <sz val="10"/>
      <name val="BIZ UDPゴシック"/>
      <family val="3"/>
      <charset val="128"/>
    </font>
    <font>
      <sz val="9"/>
      <color theme="1"/>
      <name val="BIZ UDPゴシック"/>
      <family val="3"/>
      <charset val="128"/>
    </font>
    <font>
      <sz val="11"/>
      <color rgb="FFFF0000"/>
      <name val="Arial"/>
      <family val="2"/>
    </font>
    <font>
      <b/>
      <sz val="14"/>
      <color rgb="FFFF0000"/>
      <name val="BIZ UDPゴシック"/>
      <family val="3"/>
      <charset val="128"/>
    </font>
    <font>
      <sz val="14"/>
      <name val="BIZ UDPゴシック"/>
      <family val="3"/>
      <charset val="128"/>
    </font>
    <font>
      <sz val="14"/>
      <name val="ＭＳ Ｐゴシック"/>
      <family val="2"/>
      <charset val="128"/>
      <scheme val="minor"/>
    </font>
    <font>
      <b/>
      <sz val="18"/>
      <color theme="1"/>
      <name val="ＭＳ Ｐゴシック"/>
      <family val="3"/>
      <charset val="128"/>
      <scheme val="minor"/>
    </font>
    <font>
      <sz val="11"/>
      <name val="ＭＳ Ｐゴシック"/>
      <family val="2"/>
      <charset val="128"/>
      <scheme val="minor"/>
    </font>
    <font>
      <sz val="14"/>
      <color rgb="FFFF0000"/>
      <name val="ＭＳ Ｐゴシック"/>
      <family val="3"/>
      <charset val="128"/>
      <scheme val="minor"/>
    </font>
    <font>
      <b/>
      <sz val="11"/>
      <color theme="1"/>
      <name val="HGｺﾞｼｯｸM"/>
      <family val="3"/>
      <charset val="128"/>
    </font>
    <font>
      <sz val="11"/>
      <color theme="1"/>
      <name val="HGｺﾞｼｯｸM"/>
      <family val="3"/>
      <charset val="128"/>
    </font>
    <font>
      <sz val="12"/>
      <color theme="1"/>
      <name val="ＤＦ特太ゴシック体"/>
      <family val="3"/>
      <charset val="128"/>
    </font>
    <font>
      <sz val="20"/>
      <color theme="1"/>
      <name val="ＤＦ特太ゴシック体"/>
      <family val="3"/>
      <charset val="128"/>
    </font>
    <font>
      <b/>
      <sz val="10"/>
      <color theme="1"/>
      <name val="HGｺﾞｼｯｸM"/>
      <family val="3"/>
      <charset val="128"/>
    </font>
    <font>
      <b/>
      <sz val="8"/>
      <color theme="1"/>
      <name val="HGｺﾞｼｯｸM"/>
      <family val="3"/>
      <charset val="128"/>
    </font>
    <font>
      <b/>
      <sz val="14"/>
      <color theme="1"/>
      <name val="HGｺﾞｼｯｸM"/>
      <family val="3"/>
      <charset val="128"/>
    </font>
    <font>
      <sz val="16"/>
      <color theme="1"/>
      <name val="HGSｺﾞｼｯｸM"/>
      <family val="3"/>
      <charset val="128"/>
    </font>
    <font>
      <sz val="18"/>
      <name val="ＭＳ Ｐゴシック"/>
      <family val="3"/>
      <charset val="128"/>
      <scheme val="minor"/>
    </font>
    <font>
      <sz val="18"/>
      <color rgb="FFFF0000"/>
      <name val="ＭＳ Ｐゴシック"/>
      <family val="3"/>
      <charset val="128"/>
      <scheme val="minor"/>
    </font>
    <font>
      <sz val="12"/>
      <color theme="1"/>
      <name val="HGSｺﾞｼｯｸM"/>
      <family val="3"/>
      <charset val="128"/>
    </font>
    <font>
      <sz val="13"/>
      <color theme="1"/>
      <name val="BIZ UDPゴシック"/>
      <family val="3"/>
      <charset val="128"/>
    </font>
    <font>
      <b/>
      <sz val="13"/>
      <color theme="1"/>
      <name val="BIZ UDPゴシック"/>
      <family val="3"/>
      <charset val="128"/>
    </font>
    <font>
      <sz val="12"/>
      <name val="HGSｺﾞｼｯｸM"/>
      <family val="3"/>
      <charset val="128"/>
    </font>
    <font>
      <sz val="10"/>
      <name val="ＭＳ Ｐゴシック"/>
      <family val="2"/>
      <charset val="128"/>
      <scheme val="minor"/>
    </font>
    <font>
      <sz val="11"/>
      <name val="HGｺﾞｼｯｸM"/>
      <family val="3"/>
      <charset val="128"/>
    </font>
    <font>
      <sz val="11"/>
      <color theme="1"/>
      <name val="ＭＳ Ｐゴシック"/>
      <family val="3"/>
      <charset val="128"/>
    </font>
    <font>
      <b/>
      <u val="double"/>
      <sz val="11"/>
      <color rgb="FFFF0000"/>
      <name val="ＭＳ Ｐゴシック"/>
      <family val="3"/>
      <charset val="128"/>
      <scheme val="minor"/>
    </font>
    <font>
      <sz val="12"/>
      <color rgb="FFFF0000"/>
      <name val="ＭＳ Ｐゴシック"/>
      <family val="3"/>
      <charset val="128"/>
      <scheme val="minor"/>
    </font>
    <font>
      <b/>
      <sz val="12"/>
      <color rgb="FFFF0000"/>
      <name val="ＭＳ Ｐゴシック"/>
      <family val="3"/>
      <charset val="128"/>
      <scheme val="minor"/>
    </font>
    <font>
      <sz val="10"/>
      <color theme="1"/>
      <name val="ＭＳ Ｐゴシック"/>
      <family val="3"/>
      <charset val="128"/>
      <scheme val="major"/>
    </font>
    <font>
      <b/>
      <sz val="11"/>
      <color indexed="81"/>
      <name val="MS P ゴシック"/>
      <family val="3"/>
      <charset val="128"/>
    </font>
    <font>
      <b/>
      <sz val="12"/>
      <color indexed="81"/>
      <name val="MS P ゴシック"/>
      <family val="3"/>
      <charset val="128"/>
    </font>
    <font>
      <b/>
      <u/>
      <sz val="11"/>
      <color theme="1"/>
      <name val="ＭＳ Ｐゴシック"/>
      <family val="3"/>
      <charset val="128"/>
      <scheme val="minor"/>
    </font>
    <font>
      <b/>
      <sz val="11"/>
      <color rgb="FFFF0000"/>
      <name val="ＭＳ Ｐゴシック"/>
      <family val="3"/>
      <charset val="128"/>
      <scheme val="minor"/>
    </font>
    <font>
      <sz val="12"/>
      <color theme="1"/>
      <name val="BIZ UDPゴシック"/>
      <family val="3"/>
      <charset val="128"/>
    </font>
    <font>
      <sz val="13"/>
      <color indexed="81"/>
      <name val="MS P ゴシック"/>
      <family val="3"/>
      <charset val="128"/>
    </font>
  </fonts>
  <fills count="12">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499984740745262"/>
        <bgColor indexed="64"/>
      </patternFill>
    </fill>
    <fill>
      <patternFill patternType="lightGray">
        <fgColor theme="1"/>
        <bgColor theme="0"/>
      </patternFill>
    </fill>
  </fills>
  <borders count="15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style="hair">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bottom style="medium">
        <color indexed="64"/>
      </bottom>
      <diagonal/>
    </border>
    <border>
      <left style="dotted">
        <color indexed="64"/>
      </left>
      <right/>
      <top style="thin">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right style="hair">
        <color indexed="64"/>
      </right>
      <top style="hair">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dotted">
        <color indexed="64"/>
      </left>
      <right style="thin">
        <color indexed="64"/>
      </right>
      <top style="medium">
        <color indexed="64"/>
      </top>
      <bottom/>
      <diagonal/>
    </border>
    <border>
      <left style="dotted">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medium">
        <color indexed="64"/>
      </bottom>
      <diagonal/>
    </border>
    <border>
      <left style="medium">
        <color indexed="64"/>
      </left>
      <right style="thin">
        <color indexed="64"/>
      </right>
      <top/>
      <bottom style="double">
        <color indexed="64"/>
      </bottom>
      <diagonal/>
    </border>
    <border>
      <left style="dotted">
        <color indexed="64"/>
      </left>
      <right style="dotted">
        <color indexed="64"/>
      </right>
      <top style="medium">
        <color indexed="64"/>
      </top>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medium">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diagonal/>
    </border>
    <border>
      <left/>
      <right style="dotted">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medium">
        <color indexed="64"/>
      </right>
      <top style="medium">
        <color indexed="64"/>
      </top>
      <bottom style="thin">
        <color indexed="64"/>
      </bottom>
      <diagonal/>
    </border>
    <border>
      <left style="thick">
        <color rgb="FFFF0000"/>
      </left>
      <right style="thick">
        <color rgb="FFFF0000"/>
      </right>
      <top style="thick">
        <color rgb="FFFF0000"/>
      </top>
      <bottom style="thick">
        <color rgb="FFFF0000"/>
      </bottom>
      <diagonal/>
    </border>
  </borders>
  <cellStyleXfs count="25">
    <xf numFmtId="0" fontId="0" fillId="0" borderId="0">
      <alignment vertical="center"/>
    </xf>
    <xf numFmtId="38" fontId="2" fillId="0" borderId="0" applyFont="0" applyFill="0" applyBorder="0" applyAlignment="0" applyProtection="0">
      <alignment vertical="center"/>
    </xf>
    <xf numFmtId="0" fontId="12" fillId="0" borderId="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0" fillId="0" borderId="0" applyFont="0" applyFill="0" applyBorder="0" applyAlignment="0" applyProtection="0">
      <alignment vertical="center"/>
    </xf>
    <xf numFmtId="6" fontId="12" fillId="0" borderId="0" applyFont="0" applyFill="0" applyBorder="0" applyAlignment="0" applyProtection="0"/>
    <xf numFmtId="0" fontId="10" fillId="0" borderId="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4" fillId="0" borderId="0"/>
    <xf numFmtId="0" fontId="12" fillId="0" borderId="0">
      <alignment vertical="center"/>
    </xf>
    <xf numFmtId="0" fontId="10" fillId="0" borderId="0">
      <alignment vertical="center"/>
    </xf>
    <xf numFmtId="0" fontId="12" fillId="0" borderId="0"/>
    <xf numFmtId="0" fontId="17" fillId="0" borderId="0"/>
    <xf numFmtId="38" fontId="17" fillId="0" borderId="0" applyFont="0" applyFill="0" applyBorder="0" applyAlignment="0" applyProtection="0">
      <alignment vertical="center"/>
    </xf>
    <xf numFmtId="0" fontId="12" fillId="0" borderId="0"/>
    <xf numFmtId="0" fontId="2" fillId="0" borderId="0">
      <alignment vertical="center"/>
    </xf>
    <xf numFmtId="0" fontId="12" fillId="0" borderId="0"/>
    <xf numFmtId="0" fontId="17" fillId="0" borderId="0"/>
    <xf numFmtId="38" fontId="17" fillId="0" borderId="0" applyFont="0" applyFill="0" applyBorder="0" applyAlignment="0" applyProtection="0">
      <alignment vertical="center"/>
    </xf>
    <xf numFmtId="0" fontId="12" fillId="0" borderId="0"/>
    <xf numFmtId="9" fontId="2" fillId="0" borderId="0" applyFont="0" applyFill="0" applyBorder="0" applyAlignment="0" applyProtection="0">
      <alignment vertical="center"/>
    </xf>
  </cellStyleXfs>
  <cellXfs count="1141">
    <xf numFmtId="0" fontId="0" fillId="0" borderId="0" xfId="0">
      <alignment vertical="center"/>
    </xf>
    <xf numFmtId="38" fontId="0" fillId="0" borderId="0" xfId="1" applyFont="1">
      <alignment vertical="center"/>
    </xf>
    <xf numFmtId="0" fontId="0" fillId="0" borderId="0" xfId="0" applyAlignment="1">
      <alignment vertical="center" shrinkToFit="1"/>
    </xf>
    <xf numFmtId="0" fontId="12" fillId="0" borderId="0" xfId="15" applyAlignment="1">
      <alignment vertical="center" shrinkToFit="1"/>
    </xf>
    <xf numFmtId="0" fontId="3" fillId="0" borderId="0" xfId="0" applyFont="1" applyProtection="1">
      <alignment vertical="center"/>
    </xf>
    <xf numFmtId="0" fontId="3" fillId="0" borderId="31" xfId="0" applyFont="1" applyBorder="1" applyProtection="1">
      <alignment vertical="center"/>
    </xf>
    <xf numFmtId="0" fontId="3" fillId="0" borderId="32" xfId="0" applyFont="1" applyBorder="1" applyProtection="1">
      <alignment vertical="center"/>
    </xf>
    <xf numFmtId="0" fontId="3" fillId="0" borderId="33" xfId="0" applyFont="1" applyBorder="1" applyProtection="1">
      <alignment vertical="center"/>
    </xf>
    <xf numFmtId="0" fontId="3" fillId="0" borderId="34" xfId="0" applyFont="1" applyBorder="1" applyProtection="1">
      <alignment vertical="center"/>
    </xf>
    <xf numFmtId="0" fontId="3" fillId="0" borderId="0" xfId="0" applyFont="1" applyBorder="1" applyProtection="1">
      <alignment vertical="center"/>
    </xf>
    <xf numFmtId="0" fontId="3" fillId="0" borderId="35" xfId="0" applyFont="1" applyBorder="1" applyProtection="1">
      <alignment vertical="center"/>
    </xf>
    <xf numFmtId="0" fontId="3" fillId="0" borderId="36" xfId="0" applyFont="1" applyBorder="1" applyProtection="1">
      <alignment vertical="center"/>
    </xf>
    <xf numFmtId="0" fontId="0" fillId="0" borderId="0" xfId="0" applyProtection="1">
      <alignment vertical="center"/>
    </xf>
    <xf numFmtId="0" fontId="4" fillId="0" borderId="0" xfId="0" applyFont="1" applyProtection="1">
      <alignment vertical="center"/>
    </xf>
    <xf numFmtId="0" fontId="4" fillId="0" borderId="0" xfId="0" applyFont="1" applyFill="1" applyProtection="1">
      <alignment vertical="center"/>
    </xf>
    <xf numFmtId="0" fontId="4" fillId="0" borderId="0" xfId="0" applyFont="1" applyBorder="1" applyAlignment="1" applyProtection="1">
      <alignment vertical="center"/>
    </xf>
    <xf numFmtId="0" fontId="6" fillId="0" borderId="0" xfId="0" applyFont="1" applyProtection="1">
      <alignment vertical="center"/>
    </xf>
    <xf numFmtId="0" fontId="4" fillId="0" borderId="0" xfId="0" applyFont="1" applyFill="1" applyBorder="1" applyAlignment="1" applyProtection="1">
      <alignment vertical="center" shrinkToFit="1"/>
    </xf>
    <xf numFmtId="0" fontId="9" fillId="0" borderId="0" xfId="0" applyFont="1" applyAlignment="1" applyProtection="1">
      <alignment vertical="center"/>
    </xf>
    <xf numFmtId="0" fontId="3" fillId="0" borderId="91" xfId="0" applyFont="1" applyFill="1" applyBorder="1" applyAlignment="1" applyProtection="1">
      <alignment vertical="center" textRotation="255"/>
    </xf>
    <xf numFmtId="0" fontId="10" fillId="0" borderId="0" xfId="0" applyFont="1" applyProtection="1">
      <alignment vertical="center"/>
    </xf>
    <xf numFmtId="0" fontId="6" fillId="0" borderId="0" xfId="0" applyFont="1" applyFill="1" applyBorder="1" applyAlignment="1" applyProtection="1">
      <alignment vertical="center"/>
    </xf>
    <xf numFmtId="0" fontId="0" fillId="0" borderId="0" xfId="0" applyFill="1" applyProtection="1">
      <alignment vertical="center"/>
    </xf>
    <xf numFmtId="0" fontId="28" fillId="0" borderId="0" xfId="0" applyFont="1" applyAlignment="1" applyProtection="1">
      <alignment vertical="center" shrinkToFit="1"/>
    </xf>
    <xf numFmtId="179" fontId="0" fillId="0" borderId="0" xfId="0" applyNumberFormat="1" applyFill="1" applyProtection="1">
      <alignment vertical="center"/>
    </xf>
    <xf numFmtId="0" fontId="0" fillId="0" borderId="0" xfId="0" applyNumberFormat="1" applyFill="1" applyProtection="1">
      <alignment vertical="center"/>
    </xf>
    <xf numFmtId="179" fontId="0" fillId="0" borderId="0" xfId="0" applyNumberFormat="1" applyProtection="1">
      <alignment vertical="center"/>
    </xf>
    <xf numFmtId="0" fontId="0" fillId="0" borderId="0" xfId="0" applyNumberFormat="1" applyProtection="1">
      <alignment vertical="center"/>
    </xf>
    <xf numFmtId="0" fontId="0" fillId="0" borderId="20" xfId="0" applyBorder="1" applyProtection="1">
      <alignment vertical="center"/>
    </xf>
    <xf numFmtId="0" fontId="0" fillId="0" borderId="38" xfId="0" applyFill="1" applyBorder="1" applyProtection="1">
      <alignment vertical="center"/>
    </xf>
    <xf numFmtId="179" fontId="0" fillId="0" borderId="23" xfId="0" applyNumberFormat="1" applyFill="1" applyBorder="1" applyProtection="1">
      <alignment vertical="center"/>
    </xf>
    <xf numFmtId="179" fontId="0" fillId="0" borderId="1" xfId="0" applyNumberFormat="1" applyFill="1" applyBorder="1" applyProtection="1">
      <alignment vertical="center"/>
    </xf>
    <xf numFmtId="0" fontId="0" fillId="0" borderId="23" xfId="0" applyNumberFormat="1" applyBorder="1" applyProtection="1">
      <alignment vertical="center"/>
    </xf>
    <xf numFmtId="0" fontId="29" fillId="0" borderId="0" xfId="0" applyFont="1" applyProtection="1">
      <alignment vertical="center"/>
    </xf>
    <xf numFmtId="0" fontId="0" fillId="0" borderId="21" xfId="0" applyBorder="1" applyProtection="1">
      <alignment vertical="center"/>
    </xf>
    <xf numFmtId="0" fontId="0" fillId="0" borderId="1" xfId="0" applyNumberFormat="1" applyBorder="1" applyProtection="1">
      <alignment vertical="center"/>
    </xf>
    <xf numFmtId="0" fontId="0" fillId="0" borderId="22" xfId="0" applyBorder="1" applyProtection="1">
      <alignment vertical="center"/>
    </xf>
    <xf numFmtId="0" fontId="0" fillId="0" borderId="40" xfId="0" applyFill="1" applyBorder="1" applyProtection="1">
      <alignment vertical="center"/>
    </xf>
    <xf numFmtId="179" fontId="0" fillId="0" borderId="24" xfId="0" applyNumberFormat="1" applyFill="1" applyBorder="1" applyProtection="1">
      <alignment vertical="center"/>
    </xf>
    <xf numFmtId="0" fontId="0" fillId="0" borderId="24" xfId="0" applyNumberFormat="1" applyBorder="1" applyProtection="1">
      <alignment vertical="center"/>
    </xf>
    <xf numFmtId="0" fontId="28" fillId="3" borderId="0" xfId="0" applyFont="1" applyFill="1" applyAlignment="1" applyProtection="1">
      <alignment vertical="center" shrinkToFit="1"/>
    </xf>
    <xf numFmtId="180" fontId="0" fillId="0" borderId="0" xfId="0" applyNumberFormat="1" applyProtection="1">
      <alignment vertical="center"/>
    </xf>
    <xf numFmtId="180" fontId="0" fillId="5" borderId="81" xfId="0" applyNumberFormat="1" applyFill="1" applyBorder="1" applyProtection="1">
      <alignment vertical="center"/>
    </xf>
    <xf numFmtId="0" fontId="0" fillId="0" borderId="81" xfId="0" applyNumberFormat="1" applyFill="1" applyBorder="1" applyProtection="1">
      <alignment vertical="center"/>
    </xf>
    <xf numFmtId="0" fontId="0" fillId="5" borderId="81" xfId="0" applyNumberFormat="1" applyFill="1" applyBorder="1" applyProtection="1">
      <alignment vertical="center"/>
    </xf>
    <xf numFmtId="0" fontId="0" fillId="5" borderId="79" xfId="0" applyNumberFormat="1" applyFill="1" applyBorder="1" applyProtection="1">
      <alignment vertical="center"/>
    </xf>
    <xf numFmtId="0" fontId="0" fillId="0" borderId="0" xfId="0" applyNumberFormat="1" applyFill="1" applyBorder="1" applyAlignment="1" applyProtection="1">
      <alignment vertical="center"/>
    </xf>
    <xf numFmtId="179" fontId="29" fillId="0" borderId="38" xfId="0" applyNumberFormat="1" applyFont="1" applyFill="1" applyBorder="1" applyProtection="1">
      <alignment vertical="center"/>
    </xf>
    <xf numFmtId="0" fontId="25" fillId="0" borderId="0" xfId="0" applyNumberFormat="1" applyFont="1" applyFill="1" applyAlignment="1" applyProtection="1">
      <alignment horizontal="center" vertical="center"/>
    </xf>
    <xf numFmtId="179" fontId="29" fillId="0" borderId="40" xfId="0" applyNumberFormat="1" applyFont="1" applyFill="1" applyBorder="1" applyProtection="1">
      <alignment vertical="center"/>
    </xf>
    <xf numFmtId="179" fontId="29" fillId="0" borderId="0" xfId="0" applyNumberFormat="1" applyFont="1" applyFill="1" applyBorder="1" applyProtection="1">
      <alignment vertical="center"/>
    </xf>
    <xf numFmtId="2" fontId="29" fillId="0" borderId="0" xfId="0" applyNumberFormat="1" applyFont="1" applyFill="1" applyBorder="1" applyProtection="1">
      <alignment vertical="center"/>
    </xf>
    <xf numFmtId="0" fontId="0" fillId="0" borderId="0" xfId="0" applyFill="1" applyBorder="1" applyProtection="1">
      <alignment vertical="center"/>
    </xf>
    <xf numFmtId="38" fontId="0" fillId="0" borderId="0" xfId="1" applyFont="1" applyFill="1" applyBorder="1" applyProtection="1">
      <alignment vertical="center"/>
    </xf>
    <xf numFmtId="179" fontId="0" fillId="2" borderId="23" xfId="0" applyNumberFormat="1" applyFill="1" applyBorder="1" applyProtection="1">
      <alignment vertical="center"/>
      <protection locked="0"/>
    </xf>
    <xf numFmtId="179" fontId="0" fillId="2" borderId="1" xfId="0" applyNumberFormat="1" applyFill="1" applyBorder="1" applyProtection="1">
      <alignment vertical="center"/>
      <protection locked="0"/>
    </xf>
    <xf numFmtId="179" fontId="0" fillId="2" borderId="24" xfId="0" applyNumberFormat="1" applyFill="1" applyBorder="1" applyProtection="1">
      <alignment vertical="center"/>
      <protection locked="0"/>
    </xf>
    <xf numFmtId="38" fontId="0" fillId="2" borderId="81" xfId="1" applyFont="1" applyFill="1" applyBorder="1" applyAlignment="1" applyProtection="1">
      <alignment horizontal="center" vertical="center"/>
      <protection locked="0"/>
    </xf>
    <xf numFmtId="38" fontId="0" fillId="2" borderId="79" xfId="1" applyFont="1" applyFill="1" applyBorder="1" applyAlignment="1" applyProtection="1">
      <alignment horizontal="center" vertical="center"/>
      <protection locked="0"/>
    </xf>
    <xf numFmtId="38" fontId="0" fillId="2" borderId="38" xfId="1" applyFont="1" applyFill="1" applyBorder="1" applyProtection="1">
      <alignment vertical="center"/>
      <protection locked="0"/>
    </xf>
    <xf numFmtId="38" fontId="0" fillId="2" borderId="23" xfId="1" applyFont="1" applyFill="1" applyBorder="1" applyProtection="1">
      <alignment vertical="center"/>
      <protection locked="0"/>
    </xf>
    <xf numFmtId="38" fontId="0" fillId="2" borderId="45" xfId="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40" xfId="1" applyFont="1" applyFill="1" applyBorder="1" applyProtection="1">
      <alignment vertical="center"/>
      <protection locked="0"/>
    </xf>
    <xf numFmtId="38" fontId="0" fillId="2" borderId="24" xfId="1" applyFont="1" applyFill="1" applyBorder="1" applyProtection="1">
      <alignment vertical="center"/>
      <protection locked="0"/>
    </xf>
    <xf numFmtId="38" fontId="0" fillId="2" borderId="28" xfId="1" applyFont="1" applyFill="1" applyBorder="1" applyAlignment="1" applyProtection="1">
      <alignment horizontal="center" vertical="center"/>
      <protection locked="0"/>
    </xf>
    <xf numFmtId="38" fontId="0" fillId="2" borderId="29" xfId="1" applyFont="1" applyFill="1" applyBorder="1" applyAlignment="1" applyProtection="1">
      <alignment horizontal="center" vertical="center"/>
      <protection locked="0"/>
    </xf>
    <xf numFmtId="38" fontId="0" fillId="2" borderId="76" xfId="1" applyFont="1" applyFill="1" applyBorder="1" applyAlignment="1" applyProtection="1">
      <alignment horizontal="center" vertical="center"/>
      <protection locked="0"/>
    </xf>
    <xf numFmtId="38" fontId="0" fillId="2" borderId="77" xfId="1" applyFont="1" applyFill="1" applyBorder="1" applyAlignment="1" applyProtection="1">
      <alignment horizontal="center" vertical="center"/>
      <protection locked="0"/>
    </xf>
    <xf numFmtId="38" fontId="0" fillId="2" borderId="28" xfId="1" applyFont="1" applyFill="1" applyBorder="1" applyProtection="1">
      <alignment vertical="center"/>
      <protection locked="0"/>
    </xf>
    <xf numFmtId="38" fontId="0" fillId="2" borderId="78" xfId="1" applyFont="1" applyFill="1" applyBorder="1" applyProtection="1">
      <alignment vertical="center"/>
      <protection locked="0"/>
    </xf>
    <xf numFmtId="38" fontId="0" fillId="2" borderId="81" xfId="1" applyFont="1" applyFill="1" applyBorder="1" applyProtection="1">
      <alignment vertical="center"/>
      <protection locked="0"/>
    </xf>
    <xf numFmtId="38" fontId="0" fillId="2" borderId="79" xfId="1" applyFont="1" applyFill="1" applyBorder="1" applyProtection="1">
      <alignment vertical="center"/>
      <protection locked="0"/>
    </xf>
    <xf numFmtId="0" fontId="0" fillId="0" borderId="0" xfId="0" applyAlignment="1" applyProtection="1">
      <alignment vertical="center"/>
    </xf>
    <xf numFmtId="0" fontId="0" fillId="0" borderId="32" xfId="0" applyFill="1" applyBorder="1" applyAlignment="1" applyProtection="1">
      <alignment vertical="center"/>
    </xf>
    <xf numFmtId="0" fontId="0" fillId="0" borderId="33" xfId="0" applyFill="1" applyBorder="1" applyAlignment="1" applyProtection="1">
      <alignment vertical="center"/>
    </xf>
    <xf numFmtId="0" fontId="0" fillId="0" borderId="0" xfId="0" applyFill="1" applyBorder="1" applyAlignment="1" applyProtection="1">
      <alignment vertical="center"/>
    </xf>
    <xf numFmtId="0" fontId="0" fillId="0" borderId="35" xfId="0" applyFill="1" applyBorder="1" applyAlignment="1" applyProtection="1">
      <alignment vertical="center"/>
    </xf>
    <xf numFmtId="0" fontId="0" fillId="0" borderId="30" xfId="0" applyFill="1" applyBorder="1" applyAlignment="1" applyProtection="1">
      <alignment vertical="center"/>
    </xf>
    <xf numFmtId="0" fontId="0" fillId="0" borderId="37" xfId="0" applyFill="1" applyBorder="1" applyAlignment="1" applyProtection="1">
      <alignment vertical="center"/>
    </xf>
    <xf numFmtId="0" fontId="0" fillId="0" borderId="0" xfId="0" applyAlignment="1" applyProtection="1">
      <alignment horizontal="center" vertical="center"/>
    </xf>
    <xf numFmtId="0" fontId="0" fillId="0" borderId="0" xfId="0" applyNumberFormat="1" applyAlignment="1" applyProtection="1">
      <alignment vertical="center" shrinkToFit="1"/>
    </xf>
    <xf numFmtId="0" fontId="16" fillId="0" borderId="0" xfId="0" applyFont="1" applyAlignment="1" applyProtection="1">
      <alignment vertical="center" shrinkToFit="1"/>
    </xf>
    <xf numFmtId="0" fontId="16" fillId="0" borderId="0" xfId="0" applyFont="1" applyFill="1" applyAlignment="1" applyProtection="1">
      <alignment vertical="center" shrinkToFit="1"/>
    </xf>
    <xf numFmtId="0" fontId="16" fillId="0" borderId="0" xfId="0" applyFont="1" applyBorder="1" applyAlignment="1" applyProtection="1">
      <alignment vertical="center" shrinkToFit="1"/>
    </xf>
    <xf numFmtId="0" fontId="0" fillId="0" borderId="0" xfId="0" applyFill="1" applyBorder="1" applyAlignment="1" applyProtection="1">
      <alignment horizontal="center" vertical="center" shrinkToFit="1"/>
    </xf>
    <xf numFmtId="0" fontId="0" fillId="0" borderId="0" xfId="0" applyFill="1" applyAlignment="1" applyProtection="1">
      <alignment vertical="center" shrinkToFit="1"/>
    </xf>
    <xf numFmtId="179" fontId="33" fillId="0" borderId="39" xfId="0" applyNumberFormat="1" applyFont="1" applyFill="1" applyBorder="1" applyAlignment="1" applyProtection="1">
      <alignment vertical="center" shrinkToFit="1"/>
    </xf>
    <xf numFmtId="0" fontId="34" fillId="0" borderId="0" xfId="0" applyFont="1" applyAlignment="1" applyProtection="1">
      <alignment horizontal="left" vertical="center" wrapText="1" shrinkToFit="1"/>
    </xf>
    <xf numFmtId="0" fontId="36" fillId="0" borderId="0" xfId="0" applyFont="1" applyAlignment="1" applyProtection="1">
      <alignment vertical="center" shrinkToFit="1"/>
    </xf>
    <xf numFmtId="0" fontId="34" fillId="0" borderId="0" xfId="0" applyFont="1" applyAlignment="1" applyProtection="1">
      <alignment vertical="center" shrinkToFit="1"/>
    </xf>
    <xf numFmtId="179" fontId="0" fillId="0" borderId="20" xfId="0" applyNumberFormat="1" applyBorder="1" applyProtection="1">
      <alignment vertical="center"/>
    </xf>
    <xf numFmtId="179" fontId="0" fillId="0" borderId="38" xfId="0" applyNumberFormat="1" applyFill="1" applyBorder="1" applyProtection="1">
      <alignment vertical="center"/>
    </xf>
    <xf numFmtId="0" fontId="0" fillId="0" borderId="39" xfId="0" applyNumberFormat="1" applyFill="1" applyBorder="1" applyProtection="1">
      <alignment vertical="center"/>
    </xf>
    <xf numFmtId="179" fontId="0" fillId="0" borderId="38" xfId="0" applyNumberFormat="1" applyBorder="1" applyProtection="1">
      <alignment vertical="center"/>
    </xf>
    <xf numFmtId="0" fontId="0" fillId="0" borderId="39" xfId="0" applyNumberFormat="1" applyBorder="1" applyAlignment="1" applyProtection="1">
      <alignment vertical="center" shrinkToFit="1"/>
    </xf>
    <xf numFmtId="0" fontId="0" fillId="0" borderId="61" xfId="0" applyBorder="1" applyProtection="1">
      <alignment vertical="center"/>
    </xf>
    <xf numFmtId="0" fontId="25" fillId="0" borderId="20" xfId="0" applyFont="1" applyBorder="1" applyProtection="1">
      <alignment vertical="center"/>
    </xf>
    <xf numFmtId="0" fontId="0" fillId="7" borderId="5" xfId="0" applyFill="1" applyBorder="1" applyProtection="1">
      <alignment vertical="center"/>
    </xf>
    <xf numFmtId="0" fontId="16" fillId="0" borderId="102" xfId="0" applyFont="1" applyFill="1" applyBorder="1" applyAlignment="1" applyProtection="1">
      <alignment vertical="center" shrinkToFit="1"/>
    </xf>
    <xf numFmtId="0" fontId="16" fillId="0" borderId="12" xfId="0" applyFont="1" applyFill="1" applyBorder="1" applyAlignment="1" applyProtection="1">
      <alignment vertical="center" shrinkToFit="1"/>
    </xf>
    <xf numFmtId="179" fontId="0" fillId="0" borderId="21" xfId="0" applyNumberFormat="1" applyBorder="1" applyProtection="1">
      <alignment vertical="center"/>
    </xf>
    <xf numFmtId="179" fontId="0" fillId="0" borderId="45" xfId="0" applyNumberFormat="1" applyFill="1" applyBorder="1" applyProtection="1">
      <alignment vertical="center"/>
    </xf>
    <xf numFmtId="0" fontId="0" fillId="0" borderId="46" xfId="0" applyNumberFormat="1" applyFill="1" applyBorder="1" applyProtection="1">
      <alignment vertical="center"/>
    </xf>
    <xf numFmtId="179" fontId="0" fillId="0" borderId="45" xfId="0" applyNumberFormat="1" applyBorder="1" applyProtection="1">
      <alignment vertical="center"/>
    </xf>
    <xf numFmtId="0" fontId="0" fillId="0" borderId="44" xfId="0" applyNumberFormat="1" applyBorder="1" applyAlignment="1" applyProtection="1">
      <alignment vertical="center" shrinkToFit="1"/>
    </xf>
    <xf numFmtId="0" fontId="0" fillId="0" borderId="47" xfId="0" applyBorder="1" applyProtection="1">
      <alignment vertical="center"/>
    </xf>
    <xf numFmtId="0" fontId="25" fillId="0" borderId="21" xfId="0" applyFont="1" applyBorder="1" applyProtection="1">
      <alignment vertical="center"/>
    </xf>
    <xf numFmtId="0" fontId="0" fillId="7" borderId="7" xfId="0" applyFill="1" applyBorder="1" applyProtection="1">
      <alignment vertical="center"/>
    </xf>
    <xf numFmtId="0" fontId="16" fillId="0" borderId="103" xfId="0" applyFont="1" applyFill="1" applyBorder="1" applyAlignment="1" applyProtection="1">
      <alignment vertical="center" shrinkToFit="1"/>
    </xf>
    <xf numFmtId="0" fontId="16" fillId="0" borderId="30" xfId="0" applyFont="1" applyFill="1" applyBorder="1" applyAlignment="1" applyProtection="1">
      <alignment vertical="center" shrinkToFit="1"/>
    </xf>
    <xf numFmtId="179" fontId="0" fillId="0" borderId="22" xfId="0" applyNumberFormat="1" applyBorder="1" applyProtection="1">
      <alignment vertical="center"/>
    </xf>
    <xf numFmtId="179" fontId="0" fillId="0" borderId="40" xfId="0" applyNumberFormat="1" applyFill="1" applyBorder="1" applyProtection="1">
      <alignment vertical="center"/>
    </xf>
    <xf numFmtId="0" fontId="0" fillId="0" borderId="41" xfId="0" applyNumberFormat="1" applyFill="1" applyBorder="1" applyProtection="1">
      <alignment vertical="center"/>
    </xf>
    <xf numFmtId="179" fontId="0" fillId="0" borderId="40" xfId="0" applyNumberFormat="1" applyBorder="1" applyProtection="1">
      <alignment vertical="center"/>
    </xf>
    <xf numFmtId="0" fontId="0" fillId="0" borderId="75" xfId="0" applyNumberFormat="1" applyBorder="1" applyAlignment="1" applyProtection="1">
      <alignment vertical="center" shrinkToFit="1"/>
    </xf>
    <xf numFmtId="0" fontId="0" fillId="0" borderId="62" xfId="0" applyBorder="1" applyProtection="1">
      <alignment vertical="center"/>
    </xf>
    <xf numFmtId="0" fontId="25" fillId="0" borderId="22" xfId="0" applyFont="1" applyBorder="1" applyProtection="1">
      <alignment vertical="center"/>
    </xf>
    <xf numFmtId="0" fontId="0" fillId="0" borderId="41" xfId="0" applyBorder="1" applyProtection="1">
      <alignment vertical="center"/>
    </xf>
    <xf numFmtId="0" fontId="16" fillId="0" borderId="9" xfId="0" applyFont="1" applyFill="1" applyBorder="1" applyAlignment="1" applyProtection="1">
      <alignment vertical="center" shrinkToFit="1"/>
    </xf>
    <xf numFmtId="0" fontId="0" fillId="0" borderId="19" xfId="0" applyBorder="1" applyProtection="1">
      <alignment vertical="center"/>
    </xf>
    <xf numFmtId="179" fontId="39" fillId="5" borderId="0" xfId="0" applyNumberFormat="1" applyFont="1" applyFill="1" applyProtection="1">
      <alignment vertical="center"/>
    </xf>
    <xf numFmtId="179" fontId="0" fillId="5" borderId="0" xfId="0" applyNumberFormat="1" applyFill="1" applyProtection="1">
      <alignment vertical="center"/>
    </xf>
    <xf numFmtId="0" fontId="0" fillId="5" borderId="81" xfId="0" applyNumberFormat="1" applyFill="1" applyBorder="1" applyAlignment="1" applyProtection="1">
      <alignment vertical="center" shrinkToFit="1"/>
    </xf>
    <xf numFmtId="180" fontId="16" fillId="0" borderId="0" xfId="0" applyNumberFormat="1" applyFont="1" applyAlignment="1" applyProtection="1">
      <alignment vertical="center" shrinkToFit="1"/>
    </xf>
    <xf numFmtId="180" fontId="16" fillId="0" borderId="0" xfId="0" applyNumberFormat="1" applyFont="1" applyFill="1" applyAlignment="1" applyProtection="1">
      <alignment vertical="center" shrinkToFit="1"/>
    </xf>
    <xf numFmtId="180" fontId="0" fillId="0" borderId="0" xfId="0" applyNumberFormat="1" applyFill="1" applyAlignment="1" applyProtection="1">
      <alignment vertical="center" shrinkToFit="1"/>
    </xf>
    <xf numFmtId="176" fontId="9" fillId="2" borderId="1" xfId="23" applyNumberFormat="1" applyFont="1" applyFill="1" applyBorder="1" applyAlignment="1" applyProtection="1">
      <alignment horizontal="center" vertical="center" shrinkToFit="1"/>
      <protection locked="0"/>
    </xf>
    <xf numFmtId="0" fontId="9" fillId="0" borderId="0" xfId="23" applyFont="1" applyAlignment="1" applyProtection="1">
      <alignment vertical="center" shrinkToFit="1"/>
    </xf>
    <xf numFmtId="0" fontId="7" fillId="0" borderId="0" xfId="0" applyFont="1" applyAlignment="1" applyProtection="1">
      <alignment vertical="center"/>
    </xf>
    <xf numFmtId="177" fontId="0" fillId="0" borderId="0" xfId="0" applyNumberFormat="1">
      <alignment vertical="center"/>
    </xf>
    <xf numFmtId="0" fontId="0" fillId="0" borderId="25" xfId="0" applyFill="1" applyBorder="1" applyAlignment="1" applyProtection="1">
      <alignment vertical="center" wrapText="1"/>
    </xf>
    <xf numFmtId="182" fontId="9" fillId="0" borderId="2" xfId="23" applyNumberFormat="1" applyFont="1" applyFill="1" applyBorder="1" applyAlignment="1" applyProtection="1">
      <alignment vertical="center" shrinkToFit="1"/>
    </xf>
    <xf numFmtId="0" fontId="4" fillId="0" borderId="21" xfId="0" applyFont="1" applyFill="1" applyBorder="1" applyAlignment="1" applyProtection="1">
      <alignment horizontal="left" vertical="center"/>
    </xf>
    <xf numFmtId="0" fontId="4" fillId="0" borderId="15" xfId="0" applyFont="1" applyFill="1" applyBorder="1" applyAlignment="1" applyProtection="1">
      <alignment horizontal="right" vertical="center"/>
    </xf>
    <xf numFmtId="181" fontId="7" fillId="0" borderId="0" xfId="0" applyNumberFormat="1" applyFont="1" applyAlignment="1" applyProtection="1">
      <alignment vertical="center"/>
    </xf>
    <xf numFmtId="181" fontId="4" fillId="0" borderId="0" xfId="0" applyNumberFormat="1" applyFont="1" applyProtection="1">
      <alignment vertical="center"/>
    </xf>
    <xf numFmtId="181" fontId="9" fillId="2" borderId="106" xfId="0" applyNumberFormat="1" applyFont="1" applyFill="1" applyBorder="1" applyAlignment="1" applyProtection="1">
      <alignment vertical="center" wrapText="1"/>
      <protection locked="0"/>
    </xf>
    <xf numFmtId="181" fontId="9" fillId="2" borderId="107" xfId="0" applyNumberFormat="1" applyFont="1" applyFill="1" applyBorder="1" applyAlignment="1" applyProtection="1">
      <alignment vertical="center" wrapText="1"/>
      <protection locked="0"/>
    </xf>
    <xf numFmtId="183" fontId="9" fillId="2" borderId="47" xfId="23" applyNumberFormat="1" applyFont="1" applyFill="1" applyBorder="1" applyAlignment="1" applyProtection="1">
      <alignment horizontal="center" vertical="center" shrinkToFit="1"/>
      <protection locked="0"/>
    </xf>
    <xf numFmtId="38" fontId="46" fillId="0" borderId="0" xfId="1" applyFont="1">
      <alignment vertical="center"/>
    </xf>
    <xf numFmtId="38" fontId="46" fillId="0" borderId="0" xfId="1" applyFont="1" applyFill="1">
      <alignment vertical="center"/>
    </xf>
    <xf numFmtId="0" fontId="46" fillId="0" borderId="0" xfId="0" applyFont="1">
      <alignment vertical="center"/>
    </xf>
    <xf numFmtId="0" fontId="51" fillId="0" borderId="0" xfId="0" applyFont="1" applyAlignment="1">
      <alignment vertical="center"/>
    </xf>
    <xf numFmtId="0" fontId="46" fillId="0" borderId="0" xfId="0" applyFont="1" applyAlignment="1">
      <alignment vertical="center" wrapText="1"/>
    </xf>
    <xf numFmtId="0" fontId="46" fillId="8" borderId="1" xfId="0" applyFont="1" applyFill="1" applyBorder="1" applyAlignment="1">
      <alignment vertical="center" wrapText="1"/>
    </xf>
    <xf numFmtId="0" fontId="46" fillId="0" borderId="1" xfId="0" applyFont="1" applyBorder="1" applyAlignment="1">
      <alignment vertical="center" wrapText="1"/>
    </xf>
    <xf numFmtId="189" fontId="4" fillId="0" borderId="0" xfId="0" applyNumberFormat="1" applyFont="1" applyProtection="1">
      <alignment vertical="center"/>
    </xf>
    <xf numFmtId="0" fontId="7" fillId="0" borderId="0" xfId="0" applyFont="1" applyBorder="1" applyAlignment="1" applyProtection="1">
      <alignment horizontal="center" vertical="center"/>
    </xf>
    <xf numFmtId="191" fontId="0" fillId="2" borderId="64" xfId="1" applyNumberFormat="1" applyFont="1" applyFill="1" applyBorder="1" applyAlignment="1" applyProtection="1">
      <alignment horizontal="right" vertical="center"/>
      <protection locked="0"/>
    </xf>
    <xf numFmtId="191" fontId="0" fillId="2" borderId="2" xfId="1" applyNumberFormat="1" applyFont="1" applyFill="1" applyBorder="1" applyAlignment="1" applyProtection="1">
      <alignment horizontal="right" vertical="center"/>
      <protection locked="0"/>
    </xf>
    <xf numFmtId="0" fontId="24" fillId="0" borderId="4" xfId="0" applyFont="1" applyFill="1" applyBorder="1" applyAlignment="1" applyProtection="1">
      <alignment vertical="center"/>
    </xf>
    <xf numFmtId="0" fontId="8" fillId="0" borderId="4" xfId="0" applyFont="1" applyFill="1" applyBorder="1" applyAlignment="1" applyProtection="1">
      <alignment vertical="center" wrapText="1" shrinkToFit="1"/>
    </xf>
    <xf numFmtId="0" fontId="24" fillId="0" borderId="0" xfId="0" applyFont="1" applyFill="1" applyBorder="1" applyAlignment="1" applyProtection="1">
      <alignment vertical="center"/>
    </xf>
    <xf numFmtId="0" fontId="8" fillId="0" borderId="0" xfId="0" applyFont="1" applyFill="1" applyBorder="1" applyAlignment="1" applyProtection="1">
      <alignment vertical="center" wrapText="1" shrinkToFit="1"/>
    </xf>
    <xf numFmtId="181" fontId="8" fillId="0" borderId="0" xfId="0" applyNumberFormat="1" applyFont="1" applyFill="1" applyBorder="1" applyAlignment="1" applyProtection="1">
      <alignment vertical="center" wrapText="1" shrinkToFit="1"/>
    </xf>
    <xf numFmtId="0" fontId="31" fillId="0" borderId="67" xfId="0" applyFont="1" applyFill="1" applyBorder="1" applyAlignment="1" applyProtection="1">
      <alignment horizontal="center" vertical="center" wrapText="1" shrinkToFit="1"/>
    </xf>
    <xf numFmtId="181" fontId="9" fillId="0" borderId="67" xfId="0" applyNumberFormat="1" applyFont="1" applyFill="1" applyBorder="1" applyAlignment="1" applyProtection="1">
      <alignment horizontal="right" vertical="center" wrapText="1"/>
    </xf>
    <xf numFmtId="181" fontId="9" fillId="0" borderId="123" xfId="0" applyNumberFormat="1" applyFont="1" applyFill="1" applyBorder="1" applyAlignment="1" applyProtection="1">
      <alignment horizontal="right" vertical="center" wrapText="1"/>
    </xf>
    <xf numFmtId="0" fontId="30" fillId="0" borderId="67" xfId="0" applyFont="1" applyFill="1" applyBorder="1" applyAlignment="1" applyProtection="1">
      <alignment horizontal="center" vertical="center" wrapText="1" shrinkToFit="1"/>
    </xf>
    <xf numFmtId="189" fontId="8" fillId="0" borderId="0" xfId="0" applyNumberFormat="1" applyFont="1" applyFill="1" applyBorder="1" applyAlignment="1" applyProtection="1">
      <alignment vertical="center" wrapText="1" shrinkToFit="1"/>
    </xf>
    <xf numFmtId="189" fontId="30" fillId="0" borderId="2" xfId="0" applyNumberFormat="1" applyFont="1" applyFill="1" applyBorder="1" applyAlignment="1" applyProtection="1">
      <alignment horizontal="center" vertical="center" wrapText="1" shrinkToFit="1"/>
    </xf>
    <xf numFmtId="190" fontId="9" fillId="0" borderId="2" xfId="0" applyNumberFormat="1" applyFont="1" applyFill="1" applyBorder="1" applyAlignment="1" applyProtection="1">
      <alignment horizontal="right" vertical="center" wrapText="1"/>
    </xf>
    <xf numFmtId="189" fontId="9" fillId="0" borderId="2" xfId="0" applyNumberFormat="1" applyFont="1" applyFill="1" applyBorder="1" applyAlignment="1" applyProtection="1">
      <alignment horizontal="right" vertical="center" wrapText="1"/>
    </xf>
    <xf numFmtId="181" fontId="4" fillId="0" borderId="0" xfId="0" applyNumberFormat="1" applyFont="1" applyFill="1" applyBorder="1" applyAlignment="1" applyProtection="1">
      <alignment vertical="center"/>
    </xf>
    <xf numFmtId="0" fontId="4" fillId="0" borderId="0" xfId="0" applyFont="1" applyFill="1" applyBorder="1" applyAlignment="1" applyProtection="1">
      <alignment vertical="center"/>
    </xf>
    <xf numFmtId="0" fontId="4" fillId="0" borderId="43" xfId="0" applyFont="1" applyFill="1" applyBorder="1" applyAlignment="1" applyProtection="1">
      <alignment vertical="center"/>
    </xf>
    <xf numFmtId="0" fontId="44" fillId="0" borderId="4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181" fontId="4" fillId="0" borderId="0" xfId="0" applyNumberFormat="1" applyFont="1" applyFill="1" applyBorder="1" applyAlignment="1" applyProtection="1">
      <alignment horizontal="center" vertical="center"/>
    </xf>
    <xf numFmtId="181" fontId="41" fillId="0" borderId="0" xfId="0" applyNumberFormat="1" applyFont="1" applyFill="1" applyBorder="1" applyAlignment="1" applyProtection="1">
      <alignment horizontal="center" vertical="center"/>
    </xf>
    <xf numFmtId="0" fontId="0" fillId="2" borderId="38" xfId="0" applyFill="1" applyBorder="1" applyProtection="1">
      <alignment vertical="center"/>
      <protection locked="0"/>
    </xf>
    <xf numFmtId="0" fontId="0" fillId="2" borderId="23" xfId="0" applyFill="1" applyBorder="1" applyProtection="1">
      <alignment vertical="center"/>
      <protection locked="0"/>
    </xf>
    <xf numFmtId="0" fontId="0" fillId="2" borderId="45" xfId="0" applyFill="1" applyBorder="1" applyProtection="1">
      <alignment vertical="center"/>
      <protection locked="0"/>
    </xf>
    <xf numFmtId="0" fontId="0" fillId="2" borderId="1" xfId="0" applyFill="1" applyBorder="1" applyProtection="1">
      <alignment vertical="center"/>
      <protection locked="0"/>
    </xf>
    <xf numFmtId="185" fontId="46" fillId="2" borderId="42" xfId="0" applyNumberFormat="1" applyFont="1" applyFill="1" applyBorder="1" applyProtection="1">
      <alignment vertical="center"/>
      <protection locked="0"/>
    </xf>
    <xf numFmtId="188" fontId="46" fillId="2" borderId="65" xfId="1" applyNumberFormat="1" applyFont="1" applyFill="1" applyBorder="1" applyProtection="1">
      <alignment vertical="center"/>
      <protection locked="0"/>
    </xf>
    <xf numFmtId="186" fontId="46" fillId="2" borderId="42" xfId="1" applyNumberFormat="1" applyFont="1" applyFill="1" applyBorder="1" applyProtection="1">
      <alignment vertical="center"/>
      <protection locked="0"/>
    </xf>
    <xf numFmtId="186" fontId="46" fillId="2" borderId="43" xfId="1" applyNumberFormat="1" applyFont="1" applyFill="1" applyBorder="1" applyProtection="1">
      <alignment vertical="center"/>
      <protection locked="0"/>
    </xf>
    <xf numFmtId="186" fontId="46" fillId="2" borderId="45" xfId="1" applyNumberFormat="1" applyFont="1" applyFill="1" applyBorder="1" applyProtection="1">
      <alignment vertical="center"/>
      <protection locked="0"/>
    </xf>
    <xf numFmtId="186" fontId="46" fillId="2" borderId="1" xfId="1" applyNumberFormat="1" applyFont="1" applyFill="1" applyBorder="1" applyProtection="1">
      <alignment vertical="center"/>
      <protection locked="0"/>
    </xf>
    <xf numFmtId="186" fontId="46" fillId="2" borderId="2" xfId="0" applyNumberFormat="1" applyFont="1" applyFill="1" applyBorder="1" applyProtection="1">
      <alignment vertical="center"/>
      <protection locked="0"/>
    </xf>
    <xf numFmtId="0" fontId="46" fillId="2" borderId="65" xfId="0" applyFont="1" applyFill="1" applyBorder="1" applyAlignment="1" applyProtection="1">
      <alignment vertical="center" wrapText="1"/>
      <protection locked="0"/>
    </xf>
    <xf numFmtId="0" fontId="46" fillId="2" borderId="120" xfId="0" applyFont="1" applyFill="1" applyBorder="1" applyAlignment="1" applyProtection="1">
      <alignment vertical="center" wrapText="1"/>
      <protection locked="0"/>
    </xf>
    <xf numFmtId="185" fontId="46" fillId="2" borderId="37" xfId="0" applyNumberFormat="1" applyFont="1" applyFill="1" applyBorder="1" applyProtection="1">
      <alignment vertical="center"/>
      <protection locked="0"/>
    </xf>
    <xf numFmtId="0" fontId="53" fillId="0" borderId="39" xfId="0" applyFont="1" applyBorder="1" applyAlignment="1" applyProtection="1">
      <alignment vertical="center" shrinkToFit="1"/>
    </xf>
    <xf numFmtId="0" fontId="53" fillId="0" borderId="74" xfId="0" applyFont="1" applyBorder="1" applyAlignment="1" applyProtection="1">
      <alignment vertical="center" shrinkToFit="1"/>
    </xf>
    <xf numFmtId="0" fontId="54" fillId="0" borderId="46" xfId="0" applyFont="1" applyBorder="1" applyAlignment="1" applyProtection="1">
      <alignment vertical="center" shrinkToFit="1"/>
    </xf>
    <xf numFmtId="0" fontId="53" fillId="0" borderId="41" xfId="0" applyFont="1" applyBorder="1" applyAlignment="1" applyProtection="1">
      <alignment vertical="center" shrinkToFit="1"/>
    </xf>
    <xf numFmtId="0" fontId="54" fillId="0" borderId="2" xfId="0" applyFont="1" applyBorder="1" applyAlignment="1" applyProtection="1">
      <alignment vertical="center" shrinkToFit="1"/>
    </xf>
    <xf numFmtId="192" fontId="23" fillId="0" borderId="39" xfId="0" applyNumberFormat="1" applyFont="1" applyFill="1" applyBorder="1" applyAlignment="1" applyProtection="1">
      <alignment vertical="center"/>
    </xf>
    <xf numFmtId="2" fontId="23" fillId="0" borderId="41" xfId="0" applyNumberFormat="1" applyFont="1" applyFill="1" applyBorder="1" applyProtection="1">
      <alignment vertical="center"/>
    </xf>
    <xf numFmtId="179" fontId="3" fillId="0" borderId="2" xfId="0" applyNumberFormat="1" applyFont="1" applyFill="1" applyBorder="1" applyProtection="1">
      <alignment vertical="center"/>
    </xf>
    <xf numFmtId="0" fontId="0" fillId="0" borderId="40" xfId="0" applyFill="1" applyBorder="1" applyAlignment="1" applyProtection="1">
      <alignment vertical="center" shrinkToFit="1"/>
    </xf>
    <xf numFmtId="0" fontId="56" fillId="0" borderId="0" xfId="0" applyFont="1" applyProtection="1">
      <alignment vertical="center"/>
    </xf>
    <xf numFmtId="0" fontId="0" fillId="0" borderId="45" xfId="0" applyFill="1" applyBorder="1" applyProtection="1">
      <alignment vertical="center"/>
    </xf>
    <xf numFmtId="0" fontId="16" fillId="0" borderId="104" xfId="0" applyFont="1" applyFill="1" applyBorder="1" applyAlignment="1" applyProtection="1">
      <alignment vertical="center" shrinkToFit="1"/>
    </xf>
    <xf numFmtId="0" fontId="6" fillId="0" borderId="14" xfId="0" applyFont="1" applyFill="1" applyBorder="1" applyAlignment="1" applyProtection="1">
      <alignment horizontal="center" vertical="center"/>
    </xf>
    <xf numFmtId="0" fontId="9" fillId="2" borderId="67" xfId="0" applyFont="1" applyFill="1" applyBorder="1" applyAlignment="1" applyProtection="1">
      <alignment horizontal="left" vertical="center" wrapText="1" shrinkToFit="1"/>
      <protection locked="0"/>
    </xf>
    <xf numFmtId="0" fontId="9" fillId="2" borderId="43" xfId="0" applyFont="1" applyFill="1" applyBorder="1" applyAlignment="1" applyProtection="1">
      <alignment horizontal="left" vertical="center" wrapText="1" shrinkToFit="1"/>
      <protection locked="0"/>
    </xf>
    <xf numFmtId="181" fontId="9" fillId="2" borderId="67" xfId="0" applyNumberFormat="1" applyFont="1" applyFill="1" applyBorder="1" applyAlignment="1" applyProtection="1">
      <alignment horizontal="right" vertical="center" wrapText="1"/>
      <protection locked="0"/>
    </xf>
    <xf numFmtId="181" fontId="9" fillId="2" borderId="68" xfId="0" applyNumberFormat="1" applyFont="1" applyFill="1" applyBorder="1" applyAlignment="1" applyProtection="1">
      <alignment horizontal="right" vertical="center" wrapText="1"/>
      <protection locked="0"/>
    </xf>
    <xf numFmtId="0" fontId="6" fillId="0" borderId="53" xfId="0" applyFont="1" applyFill="1" applyBorder="1" applyAlignment="1" applyProtection="1">
      <alignment horizontal="center" vertical="center"/>
    </xf>
    <xf numFmtId="0" fontId="6" fillId="0" borderId="4"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0" fillId="2" borderId="40" xfId="0" applyFill="1" applyBorder="1" applyProtection="1">
      <alignment vertical="center"/>
      <protection locked="0"/>
    </xf>
    <xf numFmtId="0" fontId="0" fillId="2" borderId="24" xfId="0" applyFill="1" applyBorder="1" applyProtection="1">
      <alignment vertical="center"/>
      <protection locked="0"/>
    </xf>
    <xf numFmtId="0" fontId="59" fillId="0" borderId="0" xfId="0" applyFont="1" applyFill="1" applyAlignment="1" applyProtection="1">
      <alignment vertical="center" shrinkToFit="1"/>
    </xf>
    <xf numFmtId="0" fontId="59" fillId="0" borderId="0" xfId="0" applyFont="1" applyAlignment="1" applyProtection="1">
      <alignment vertical="center" shrinkToFit="1"/>
    </xf>
    <xf numFmtId="0" fontId="12" fillId="0" borderId="33" xfId="15" applyFont="1" applyFill="1" applyBorder="1" applyAlignment="1">
      <alignment vertical="center" shrinkToFit="1"/>
    </xf>
    <xf numFmtId="0" fontId="12" fillId="0" borderId="34" xfId="15" applyFont="1" applyFill="1" applyBorder="1" applyAlignment="1">
      <alignment vertical="center" shrinkToFit="1"/>
    </xf>
    <xf numFmtId="0" fontId="29" fillId="0" borderId="69" xfId="15" applyFont="1" applyFill="1" applyBorder="1" applyAlignment="1">
      <alignment vertical="center" shrinkToFit="1"/>
    </xf>
    <xf numFmtId="0" fontId="29" fillId="0" borderId="70" xfId="15" applyFont="1" applyFill="1" applyBorder="1" applyAlignment="1">
      <alignment vertical="center" shrinkToFit="1"/>
    </xf>
    <xf numFmtId="0" fontId="12" fillId="0" borderId="36" xfId="15" applyFont="1" applyFill="1" applyBorder="1" applyAlignment="1">
      <alignment vertical="center" shrinkToFit="1"/>
    </xf>
    <xf numFmtId="0" fontId="29" fillId="0" borderId="71" xfId="15" applyFont="1" applyFill="1" applyBorder="1" applyAlignment="1">
      <alignment vertical="center" shrinkToFit="1"/>
    </xf>
    <xf numFmtId="0" fontId="29" fillId="0" borderId="67" xfId="15" applyFont="1" applyFill="1" applyBorder="1" applyAlignment="1">
      <alignment vertical="center" shrinkToFit="1"/>
    </xf>
    <xf numFmtId="0" fontId="29" fillId="0" borderId="1" xfId="15" applyFont="1" applyFill="1" applyBorder="1" applyAlignment="1">
      <alignment horizontal="left" vertical="center" shrinkToFit="1"/>
    </xf>
    <xf numFmtId="0" fontId="29" fillId="0" borderId="1" xfId="15" applyFont="1" applyFill="1" applyBorder="1" applyAlignment="1">
      <alignment horizontal="left" vertical="center" wrapText="1" shrinkToFit="1"/>
    </xf>
    <xf numFmtId="0" fontId="12" fillId="0" borderId="0" xfId="15" applyFont="1" applyFill="1" applyAlignment="1">
      <alignment vertical="center" shrinkToFit="1"/>
    </xf>
    <xf numFmtId="0" fontId="13" fillId="0" borderId="0" xfId="15" applyFont="1" applyFill="1" applyAlignment="1">
      <alignment vertical="center" shrinkToFit="1"/>
    </xf>
    <xf numFmtId="181" fontId="9" fillId="0" borderId="23" xfId="0" applyNumberFormat="1" applyFont="1" applyFill="1" applyBorder="1" applyAlignment="1" applyProtection="1">
      <alignment horizontal="right" vertical="center" wrapText="1"/>
    </xf>
    <xf numFmtId="0" fontId="7" fillId="0" borderId="0" xfId="0" applyFont="1" applyAlignment="1" applyProtection="1">
      <alignment horizontal="center" vertical="center"/>
    </xf>
    <xf numFmtId="0" fontId="4" fillId="5" borderId="4" xfId="0" applyFont="1" applyFill="1" applyBorder="1" applyAlignment="1" applyProtection="1">
      <alignment horizontal="center" vertical="center"/>
    </xf>
    <xf numFmtId="0" fontId="4" fillId="5" borderId="9" xfId="0" applyFont="1" applyFill="1" applyBorder="1" applyAlignment="1" applyProtection="1">
      <alignment horizontal="center" vertical="center"/>
    </xf>
    <xf numFmtId="0" fontId="9" fillId="2" borderId="1"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right" vertical="center" shrinkToFit="1"/>
    </xf>
    <xf numFmtId="181" fontId="9" fillId="0" borderId="1" xfId="0" applyNumberFormat="1" applyFont="1" applyFill="1" applyBorder="1" applyAlignment="1" applyProtection="1">
      <alignment horizontal="right" vertical="center" wrapText="1"/>
    </xf>
    <xf numFmtId="0" fontId="4" fillId="0" borderId="0"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9" fillId="2" borderId="0" xfId="0" applyFont="1" applyFill="1" applyBorder="1" applyAlignment="1" applyProtection="1">
      <alignment vertical="center"/>
      <protection locked="0"/>
    </xf>
    <xf numFmtId="0" fontId="9" fillId="2" borderId="35" xfId="0" applyFont="1" applyFill="1" applyBorder="1" applyAlignment="1" applyProtection="1">
      <alignment vertical="center"/>
      <protection locked="0"/>
    </xf>
    <xf numFmtId="0" fontId="9" fillId="2" borderId="30" xfId="0" applyFont="1" applyFill="1" applyBorder="1" applyAlignment="1" applyProtection="1">
      <alignment vertical="center"/>
      <protection locked="0"/>
    </xf>
    <xf numFmtId="0" fontId="9" fillId="2" borderId="37" xfId="0" applyFont="1" applyFill="1" applyBorder="1" applyAlignment="1" applyProtection="1">
      <alignment vertical="center"/>
      <protection locked="0"/>
    </xf>
    <xf numFmtId="0" fontId="0" fillId="0" borderId="0" xfId="0" applyAlignment="1" applyProtection="1">
      <alignment horizontal="center" vertical="center"/>
    </xf>
    <xf numFmtId="0" fontId="9" fillId="0" borderId="0" xfId="0" applyFont="1" applyBorder="1" applyAlignment="1" applyProtection="1">
      <alignment horizontal="center" vertical="top"/>
    </xf>
    <xf numFmtId="0" fontId="0" fillId="0" borderId="1" xfId="0" applyFill="1" applyBorder="1" applyAlignment="1" applyProtection="1">
      <alignment horizontal="center" vertical="center"/>
    </xf>
    <xf numFmtId="0" fontId="3" fillId="0" borderId="35" xfId="0" applyFont="1" applyFill="1" applyBorder="1" applyAlignment="1" applyProtection="1">
      <alignment vertical="center"/>
    </xf>
    <xf numFmtId="0" fontId="3" fillId="0" borderId="30" xfId="0" applyFont="1" applyFill="1" applyBorder="1" applyAlignment="1" applyProtection="1">
      <alignment vertical="center"/>
    </xf>
    <xf numFmtId="0" fontId="61" fillId="0" borderId="0" xfId="0" applyFont="1">
      <alignment vertical="center"/>
    </xf>
    <xf numFmtId="177" fontId="3" fillId="0" borderId="2" xfId="23" applyNumberFormat="1" applyFont="1" applyFill="1" applyBorder="1" applyAlignment="1" applyProtection="1">
      <alignment vertical="center"/>
    </xf>
    <xf numFmtId="177" fontId="3" fillId="0" borderId="27" xfId="23" applyNumberFormat="1" applyFont="1" applyFill="1" applyBorder="1" applyAlignment="1" applyProtection="1">
      <alignment vertical="center"/>
    </xf>
    <xf numFmtId="0" fontId="3" fillId="0" borderId="0" xfId="23" applyFont="1" applyAlignment="1" applyProtection="1">
      <alignment vertical="center"/>
      <protection locked="0"/>
    </xf>
    <xf numFmtId="0" fontId="3" fillId="0" borderId="0" xfId="23" applyFont="1" applyAlignment="1" applyProtection="1">
      <alignment vertical="center" shrinkToFit="1"/>
      <protection locked="0"/>
    </xf>
    <xf numFmtId="177" fontId="3" fillId="0" borderId="0" xfId="23" applyNumberFormat="1" applyFont="1" applyAlignment="1" applyProtection="1">
      <alignment vertical="center"/>
      <protection locked="0"/>
    </xf>
    <xf numFmtId="0" fontId="9" fillId="0" borderId="0" xfId="23" applyFont="1" applyAlignment="1" applyProtection="1">
      <alignment vertical="center"/>
      <protection locked="0"/>
    </xf>
    <xf numFmtId="0" fontId="9" fillId="0" borderId="0" xfId="23" applyFont="1" applyAlignment="1" applyProtection="1">
      <alignment horizontal="right" vertical="center"/>
      <protection locked="0"/>
    </xf>
    <xf numFmtId="0" fontId="9" fillId="0" borderId="0" xfId="23" applyFont="1" applyFill="1" applyBorder="1" applyAlignment="1" applyProtection="1">
      <alignment vertical="center" shrinkToFit="1"/>
      <protection locked="0"/>
    </xf>
    <xf numFmtId="0" fontId="3" fillId="0" borderId="0" xfId="23" applyFont="1" applyBorder="1" applyAlignment="1" applyProtection="1">
      <alignment vertical="center"/>
      <protection locked="0"/>
    </xf>
    <xf numFmtId="0" fontId="9" fillId="0" borderId="1" xfId="23" applyFont="1" applyFill="1" applyBorder="1" applyAlignment="1" applyProtection="1">
      <alignment horizontal="center" vertical="center" shrinkToFit="1"/>
      <protection locked="0"/>
    </xf>
    <xf numFmtId="0" fontId="6" fillId="0" borderId="1" xfId="23" applyFont="1" applyFill="1" applyBorder="1" applyAlignment="1" applyProtection="1">
      <alignment horizontal="center" vertical="center" shrinkToFit="1"/>
      <protection locked="0"/>
    </xf>
    <xf numFmtId="0" fontId="9" fillId="0" borderId="1" xfId="23" applyFont="1" applyFill="1" applyBorder="1" applyAlignment="1" applyProtection="1">
      <alignment horizontal="center" vertical="center" wrapText="1" shrinkToFit="1"/>
      <protection locked="0"/>
    </xf>
    <xf numFmtId="0" fontId="10" fillId="0" borderId="1" xfId="23" applyFont="1" applyFill="1" applyBorder="1" applyAlignment="1" applyProtection="1">
      <alignment horizontal="center" vertical="center" wrapText="1" shrinkToFit="1"/>
      <protection locked="0"/>
    </xf>
    <xf numFmtId="0" fontId="20" fillId="0" borderId="21" xfId="23" applyFont="1" applyFill="1" applyBorder="1" applyAlignment="1" applyProtection="1">
      <alignment horizontal="center" vertical="center" wrapText="1" shrinkToFit="1"/>
      <protection locked="0"/>
    </xf>
    <xf numFmtId="0" fontId="11" fillId="0" borderId="21" xfId="23" applyFont="1" applyFill="1" applyBorder="1" applyAlignment="1" applyProtection="1">
      <alignment horizontal="center" vertical="center" wrapText="1" shrinkToFit="1"/>
      <protection locked="0"/>
    </xf>
    <xf numFmtId="0" fontId="11" fillId="0" borderId="47" xfId="23" applyFont="1" applyFill="1" applyBorder="1" applyAlignment="1" applyProtection="1">
      <alignment horizontal="center" vertical="center" wrapText="1" shrinkToFit="1"/>
      <protection locked="0"/>
    </xf>
    <xf numFmtId="177" fontId="9" fillId="0" borderId="1" xfId="23" applyNumberFormat="1" applyFont="1" applyFill="1" applyBorder="1" applyAlignment="1" applyProtection="1">
      <alignment horizontal="center" vertical="center" wrapText="1" shrinkToFit="1"/>
      <protection locked="0"/>
    </xf>
    <xf numFmtId="0" fontId="9" fillId="0" borderId="0" xfId="23" applyFont="1" applyFill="1" applyAlignment="1" applyProtection="1">
      <alignment horizontal="center" vertical="center"/>
      <protection locked="0"/>
    </xf>
    <xf numFmtId="0" fontId="9" fillId="0" borderId="0" xfId="23" applyFont="1" applyFill="1" applyBorder="1" applyAlignment="1" applyProtection="1">
      <alignment horizontal="center" vertical="center"/>
      <protection locked="0"/>
    </xf>
    <xf numFmtId="0" fontId="9" fillId="0" borderId="0" xfId="23" applyFont="1" applyBorder="1" applyAlignment="1" applyProtection="1">
      <alignment horizontal="center" vertical="center"/>
      <protection locked="0"/>
    </xf>
    <xf numFmtId="0" fontId="9" fillId="0" borderId="0" xfId="23" applyFont="1" applyAlignment="1" applyProtection="1">
      <alignment horizontal="center" vertical="center"/>
      <protection locked="0"/>
    </xf>
    <xf numFmtId="0" fontId="9" fillId="0" borderId="1" xfId="23" applyFont="1" applyFill="1" applyBorder="1" applyAlignment="1" applyProtection="1">
      <alignment vertical="center" shrinkToFit="1"/>
      <protection locked="0"/>
    </xf>
    <xf numFmtId="178" fontId="3" fillId="0" borderId="0" xfId="23" applyNumberFormat="1" applyFont="1" applyFill="1" applyAlignment="1" applyProtection="1">
      <alignment vertical="center"/>
      <protection locked="0"/>
    </xf>
    <xf numFmtId="0" fontId="3" fillId="0" borderId="0" xfId="23" applyFont="1" applyFill="1" applyBorder="1" applyAlignment="1" applyProtection="1">
      <alignment vertical="center"/>
      <protection locked="0"/>
    </xf>
    <xf numFmtId="0" fontId="3" fillId="0" borderId="0" xfId="23" applyFont="1" applyFill="1" applyAlignment="1" applyProtection="1">
      <alignment vertical="center"/>
      <protection locked="0"/>
    </xf>
    <xf numFmtId="0" fontId="9" fillId="0" borderId="0" xfId="23" applyFont="1" applyAlignment="1" applyProtection="1">
      <alignment vertical="center" shrinkToFit="1"/>
      <protection locked="0"/>
    </xf>
    <xf numFmtId="38" fontId="0" fillId="0" borderId="0" xfId="1" applyFont="1" applyProtection="1">
      <alignment vertical="center"/>
    </xf>
    <xf numFmtId="38" fontId="30" fillId="0" borderId="0" xfId="1" applyFont="1" applyProtection="1">
      <alignment vertical="center"/>
    </xf>
    <xf numFmtId="38" fontId="22" fillId="0" borderId="0" xfId="1" applyFont="1" applyProtection="1">
      <alignment vertical="center"/>
    </xf>
    <xf numFmtId="38" fontId="0" fillId="0" borderId="37" xfId="1" applyFont="1" applyBorder="1" applyProtection="1">
      <alignment vertical="center"/>
    </xf>
    <xf numFmtId="38" fontId="0" fillId="0" borderId="1" xfId="1" applyFont="1" applyBorder="1" applyProtection="1">
      <alignment vertical="center"/>
    </xf>
    <xf numFmtId="38" fontId="0" fillId="0" borderId="1" xfId="1" applyFont="1" applyFill="1" applyBorder="1" applyAlignment="1" applyProtection="1">
      <alignment horizontal="center" vertical="center"/>
    </xf>
    <xf numFmtId="38" fontId="0" fillId="0" borderId="67" xfId="1" applyFont="1" applyBorder="1" applyAlignment="1" applyProtection="1">
      <alignment horizontal="center" vertical="center"/>
    </xf>
    <xf numFmtId="38" fontId="0" fillId="0" borderId="1" xfId="1" applyFont="1" applyFill="1" applyBorder="1" applyAlignment="1" applyProtection="1">
      <alignment horizontal="right" vertical="center"/>
    </xf>
    <xf numFmtId="38" fontId="43" fillId="0" borderId="0" xfId="1" applyFont="1" applyProtection="1">
      <alignment vertical="center"/>
    </xf>
    <xf numFmtId="38" fontId="0" fillId="0" borderId="47" xfId="1" applyFont="1" applyFill="1" applyBorder="1" applyAlignment="1" applyProtection="1">
      <alignment horizontal="right" vertical="center"/>
    </xf>
    <xf numFmtId="38" fontId="0" fillId="0" borderId="39" xfId="1" applyFont="1" applyBorder="1" applyProtection="1">
      <alignment vertical="center"/>
    </xf>
    <xf numFmtId="38" fontId="0" fillId="0" borderId="46" xfId="1" applyFont="1" applyBorder="1" applyProtection="1">
      <alignment vertical="center"/>
    </xf>
    <xf numFmtId="38" fontId="0" fillId="0" borderId="74" xfId="1" applyFont="1" applyBorder="1" applyProtection="1">
      <alignment vertical="center"/>
    </xf>
    <xf numFmtId="38" fontId="0" fillId="0" borderId="25" xfId="1" applyFont="1" applyBorder="1" applyProtection="1">
      <alignment vertical="center"/>
    </xf>
    <xf numFmtId="38" fontId="0" fillId="0" borderId="27" xfId="1" applyFont="1" applyBorder="1" applyProtection="1">
      <alignment vertical="center"/>
    </xf>
    <xf numFmtId="38" fontId="0" fillId="0" borderId="78" xfId="1" applyFont="1" applyBorder="1" applyProtection="1">
      <alignment vertical="center"/>
    </xf>
    <xf numFmtId="38" fontId="0" fillId="0" borderId="81" xfId="1" applyFont="1" applyBorder="1" applyProtection="1">
      <alignment vertical="center"/>
    </xf>
    <xf numFmtId="38" fontId="0" fillId="0" borderId="2" xfId="1" applyFont="1" applyBorder="1" applyProtection="1">
      <alignment vertical="center"/>
    </xf>
    <xf numFmtId="38" fontId="0" fillId="0" borderId="73" xfId="1" applyFont="1" applyFill="1" applyBorder="1" applyProtection="1">
      <alignment vertical="center"/>
    </xf>
    <xf numFmtId="38" fontId="0" fillId="0" borderId="75" xfId="1" applyFont="1" applyFill="1" applyBorder="1" applyProtection="1">
      <alignment vertical="center"/>
    </xf>
    <xf numFmtId="38" fontId="0" fillId="0" borderId="67" xfId="1" applyFont="1" applyBorder="1" applyProtection="1">
      <alignment vertical="center"/>
    </xf>
    <xf numFmtId="38" fontId="0" fillId="0" borderId="31" xfId="1" applyFont="1" applyBorder="1" applyProtection="1">
      <alignment vertical="center"/>
    </xf>
    <xf numFmtId="38" fontId="0" fillId="0" borderId="26" xfId="1" applyFont="1" applyBorder="1" applyProtection="1">
      <alignment vertical="center"/>
    </xf>
    <xf numFmtId="38" fontId="0" fillId="0" borderId="40" xfId="1" applyFont="1" applyBorder="1" applyProtection="1">
      <alignment vertical="center"/>
    </xf>
    <xf numFmtId="38" fontId="0" fillId="0" borderId="3" xfId="1" applyFont="1" applyBorder="1" applyProtection="1">
      <alignment vertical="center"/>
    </xf>
    <xf numFmtId="38" fontId="0" fillId="0" borderId="5" xfId="1" applyFont="1" applyBorder="1" applyProtection="1">
      <alignment vertical="center"/>
    </xf>
    <xf numFmtId="38" fontId="0" fillId="0" borderId="82" xfId="1" applyFont="1" applyBorder="1" applyProtection="1">
      <alignment vertical="center"/>
    </xf>
    <xf numFmtId="38" fontId="0" fillId="0" borderId="68" xfId="1" applyFont="1" applyBorder="1" applyProtection="1">
      <alignment vertical="center"/>
    </xf>
    <xf numFmtId="38" fontId="0" fillId="0" borderId="83" xfId="1" applyFont="1" applyBorder="1" applyProtection="1">
      <alignment vertical="center"/>
    </xf>
    <xf numFmtId="38" fontId="25" fillId="0" borderId="5" xfId="1" applyFont="1" applyBorder="1" applyProtection="1">
      <alignment vertical="center"/>
    </xf>
    <xf numFmtId="0" fontId="0" fillId="0" borderId="57" xfId="1" applyNumberFormat="1" applyFont="1" applyBorder="1" applyProtection="1">
      <alignment vertical="center"/>
    </xf>
    <xf numFmtId="0" fontId="0" fillId="0" borderId="76" xfId="1" applyNumberFormat="1" applyFont="1" applyBorder="1" applyProtection="1">
      <alignment vertical="center"/>
    </xf>
    <xf numFmtId="0" fontId="0" fillId="0" borderId="56" xfId="1" applyNumberFormat="1" applyFont="1" applyBorder="1" applyProtection="1">
      <alignment vertical="center"/>
    </xf>
    <xf numFmtId="38" fontId="0" fillId="0" borderId="64" xfId="1" applyFont="1" applyBorder="1" applyProtection="1">
      <alignment vertical="center"/>
    </xf>
    <xf numFmtId="38" fontId="0" fillId="0" borderId="62" xfId="1" applyFont="1" applyFill="1" applyBorder="1" applyProtection="1">
      <alignment vertical="center"/>
    </xf>
    <xf numFmtId="38" fontId="0" fillId="0" borderId="24" xfId="1" applyFont="1" applyFill="1" applyBorder="1" applyProtection="1">
      <alignment vertical="center"/>
    </xf>
    <xf numFmtId="38" fontId="0" fillId="0" borderId="22" xfId="1" applyFont="1" applyFill="1" applyBorder="1" applyProtection="1">
      <alignment vertical="center"/>
    </xf>
    <xf numFmtId="38" fontId="25" fillId="0" borderId="66" xfId="1" applyFont="1" applyBorder="1" applyProtection="1">
      <alignment vertical="center"/>
    </xf>
    <xf numFmtId="38" fontId="16" fillId="0" borderId="2" xfId="1" applyFont="1" applyBorder="1" applyAlignment="1" applyProtection="1">
      <alignment horizontal="center" vertical="center" wrapText="1"/>
    </xf>
    <xf numFmtId="38" fontId="26" fillId="0" borderId="26" xfId="1" applyFont="1" applyBorder="1" applyProtection="1">
      <alignment vertical="center"/>
    </xf>
    <xf numFmtId="38" fontId="20" fillId="0" borderId="27" xfId="1" applyFont="1" applyBorder="1" applyProtection="1">
      <alignment vertical="center"/>
    </xf>
    <xf numFmtId="38" fontId="0" fillId="0" borderId="4" xfId="1" applyFont="1" applyBorder="1" applyProtection="1">
      <alignment vertical="center"/>
    </xf>
    <xf numFmtId="38" fontId="0" fillId="0" borderId="0" xfId="1" applyFont="1" applyFill="1" applyProtection="1">
      <alignment vertical="center"/>
    </xf>
    <xf numFmtId="0" fontId="38" fillId="0" borderId="1" xfId="0" applyFont="1" applyBorder="1" applyAlignment="1" applyProtection="1">
      <alignment vertical="center" shrinkToFit="1"/>
    </xf>
    <xf numFmtId="0" fontId="38" fillId="0" borderId="24" xfId="0" applyFont="1" applyBorder="1" applyAlignment="1" applyProtection="1">
      <alignment vertical="center" shrinkToFit="1"/>
    </xf>
    <xf numFmtId="177" fontId="0" fillId="0" borderId="0" xfId="0" applyNumberFormat="1" applyProtection="1">
      <alignment vertical="center"/>
    </xf>
    <xf numFmtId="0" fontId="0" fillId="0" borderId="0" xfId="0" applyAlignment="1" applyProtection="1">
      <alignment horizontal="right" vertical="center"/>
    </xf>
    <xf numFmtId="0" fontId="0" fillId="0" borderId="15" xfId="0" applyBorder="1" applyProtection="1">
      <alignment vertical="center"/>
    </xf>
    <xf numFmtId="0" fontId="22" fillId="0" borderId="15" xfId="0" applyFont="1" applyBorder="1" applyAlignment="1" applyProtection="1">
      <alignment horizontal="right" vertical="center"/>
    </xf>
    <xf numFmtId="177" fontId="0" fillId="0" borderId="64" xfId="0" applyNumberFormat="1" applyBorder="1" applyProtection="1">
      <alignment vertical="center"/>
    </xf>
    <xf numFmtId="197" fontId="0" fillId="2" borderId="43" xfId="1" applyNumberFormat="1" applyFont="1" applyFill="1" applyBorder="1" applyAlignment="1" applyProtection="1">
      <alignment horizontal="right" vertical="center"/>
      <protection locked="0"/>
    </xf>
    <xf numFmtId="197" fontId="0" fillId="2" borderId="44" xfId="1" applyNumberFormat="1" applyFont="1" applyFill="1" applyBorder="1" applyAlignment="1" applyProtection="1">
      <alignment horizontal="right" vertical="center"/>
      <protection locked="0"/>
    </xf>
    <xf numFmtId="197" fontId="0" fillId="2" borderId="1" xfId="1" applyNumberFormat="1" applyFont="1" applyFill="1" applyBorder="1" applyAlignment="1" applyProtection="1">
      <alignment horizontal="right" vertical="center"/>
      <protection locked="0"/>
    </xf>
    <xf numFmtId="197" fontId="0" fillId="2" borderId="46" xfId="1" applyNumberFormat="1" applyFont="1" applyFill="1" applyBorder="1" applyAlignment="1" applyProtection="1">
      <alignment horizontal="right" vertical="center"/>
      <protection locked="0"/>
    </xf>
    <xf numFmtId="197" fontId="0" fillId="2" borderId="24" xfId="1" applyNumberFormat="1" applyFont="1" applyFill="1" applyBorder="1" applyAlignment="1" applyProtection="1">
      <alignment horizontal="right" vertical="center"/>
      <protection locked="0"/>
    </xf>
    <xf numFmtId="197" fontId="0" fillId="2" borderId="41" xfId="1" applyNumberFormat="1" applyFont="1" applyFill="1" applyBorder="1" applyAlignment="1" applyProtection="1">
      <alignment horizontal="right" vertical="center"/>
      <protection locked="0"/>
    </xf>
    <xf numFmtId="0" fontId="61" fillId="0" borderId="0" xfId="0" applyFont="1" applyProtection="1">
      <alignment vertical="center"/>
    </xf>
    <xf numFmtId="0" fontId="61" fillId="0" borderId="0" xfId="0" applyFont="1" applyBorder="1" applyAlignment="1" applyProtection="1">
      <alignment vertical="center"/>
    </xf>
    <xf numFmtId="0" fontId="61" fillId="0" borderId="0" xfId="0" applyFont="1" applyBorder="1" applyAlignment="1" applyProtection="1">
      <alignment horizontal="right" vertical="center"/>
    </xf>
    <xf numFmtId="0" fontId="61" fillId="0" borderId="0" xfId="0" applyFont="1" applyBorder="1" applyAlignment="1" applyProtection="1">
      <alignment horizontal="center" vertical="center"/>
    </xf>
    <xf numFmtId="0" fontId="20" fillId="0" borderId="24" xfId="0" applyFont="1" applyBorder="1" applyAlignment="1" applyProtection="1">
      <alignment horizontal="center" vertical="center" wrapText="1"/>
    </xf>
    <xf numFmtId="0" fontId="20" fillId="0" borderId="24" xfId="0" applyFont="1" applyBorder="1" applyAlignment="1" applyProtection="1">
      <alignment vertical="center" wrapText="1"/>
    </xf>
    <xf numFmtId="0" fontId="20" fillId="0" borderId="41" xfId="0" applyFont="1" applyBorder="1" applyAlignment="1" applyProtection="1">
      <alignment vertical="center" wrapText="1"/>
    </xf>
    <xf numFmtId="0" fontId="0" fillId="0" borderId="43" xfId="0" applyFill="1" applyBorder="1" applyAlignment="1" applyProtection="1">
      <alignment horizontal="center" vertical="center"/>
    </xf>
    <xf numFmtId="0" fontId="0" fillId="0" borderId="24" xfId="0" applyFill="1" applyBorder="1" applyAlignment="1" applyProtection="1">
      <alignment horizontal="center" vertical="center"/>
    </xf>
    <xf numFmtId="38" fontId="46" fillId="0" borderId="0" xfId="1" applyFont="1" applyProtection="1">
      <alignment vertical="center"/>
    </xf>
    <xf numFmtId="38" fontId="45" fillId="0" borderId="0" xfId="1" applyFont="1" applyProtection="1">
      <alignment vertical="center"/>
    </xf>
    <xf numFmtId="38" fontId="46" fillId="0" borderId="0" xfId="1" applyFont="1" applyAlignment="1" applyProtection="1">
      <alignment horizontal="right" vertical="center"/>
    </xf>
    <xf numFmtId="38" fontId="46" fillId="0" borderId="0" xfId="1" applyFont="1" applyAlignment="1" applyProtection="1">
      <alignment horizontal="center" vertical="center"/>
    </xf>
    <xf numFmtId="38" fontId="46" fillId="0" borderId="0" xfId="1" applyFont="1" applyBorder="1" applyAlignment="1" applyProtection="1">
      <alignment horizontal="center" vertical="center"/>
    </xf>
    <xf numFmtId="38" fontId="46" fillId="0" borderId="4" xfId="1" applyFont="1" applyFill="1" applyBorder="1" applyAlignment="1" applyProtection="1">
      <alignment horizontal="center" vertical="center"/>
    </xf>
    <xf numFmtId="38" fontId="46" fillId="0" borderId="5" xfId="1" applyFont="1" applyFill="1" applyBorder="1" applyAlignment="1" applyProtection="1">
      <alignment horizontal="center" vertical="center"/>
    </xf>
    <xf numFmtId="38" fontId="45" fillId="0" borderId="6" xfId="1" applyFont="1" applyBorder="1" applyProtection="1">
      <alignment vertical="center"/>
    </xf>
    <xf numFmtId="38" fontId="46" fillId="0" borderId="34" xfId="1" applyFont="1" applyBorder="1" applyProtection="1">
      <alignment vertical="center"/>
    </xf>
    <xf numFmtId="184" fontId="46" fillId="0" borderId="0" xfId="24" applyNumberFormat="1" applyFont="1" applyBorder="1" applyAlignment="1" applyProtection="1">
      <alignment vertical="center"/>
    </xf>
    <xf numFmtId="184" fontId="46" fillId="0" borderId="7" xfId="24" applyNumberFormat="1" applyFont="1" applyBorder="1" applyAlignment="1" applyProtection="1">
      <alignment vertical="center"/>
    </xf>
    <xf numFmtId="38" fontId="45" fillId="0" borderId="8" xfId="1" applyFont="1" applyBorder="1" applyProtection="1">
      <alignment vertical="center"/>
    </xf>
    <xf numFmtId="38" fontId="46" fillId="0" borderId="0" xfId="1" applyFont="1" applyFill="1" applyProtection="1">
      <alignment vertical="center"/>
    </xf>
    <xf numFmtId="38" fontId="46" fillId="0" borderId="0" xfId="1" applyFont="1" applyFill="1" applyBorder="1" applyAlignment="1" applyProtection="1">
      <alignment horizontal="left" vertical="center"/>
    </xf>
    <xf numFmtId="38" fontId="46" fillId="0" borderId="0" xfId="1" applyFont="1" applyFill="1" applyBorder="1" applyAlignment="1" applyProtection="1">
      <alignment horizontal="left" vertical="center" wrapText="1"/>
    </xf>
    <xf numFmtId="38" fontId="46" fillId="0" borderId="0" xfId="1" applyFont="1" applyFill="1" applyBorder="1" applyAlignment="1" applyProtection="1">
      <alignment horizontal="center" vertical="center"/>
    </xf>
    <xf numFmtId="38" fontId="46" fillId="0" borderId="0" xfId="1" applyFont="1" applyAlignment="1" applyProtection="1">
      <alignment vertical="center"/>
    </xf>
    <xf numFmtId="38" fontId="46" fillId="0" borderId="0" xfId="1" applyFont="1" applyBorder="1" applyAlignment="1" applyProtection="1">
      <alignment horizontal="center" vertical="center" shrinkToFit="1"/>
    </xf>
    <xf numFmtId="0" fontId="46" fillId="0" borderId="0" xfId="0" applyFont="1" applyProtection="1">
      <alignment vertical="center"/>
    </xf>
    <xf numFmtId="0" fontId="46" fillId="0" borderId="0" xfId="0" applyFont="1" applyAlignment="1" applyProtection="1">
      <alignment horizontal="right" vertical="center"/>
    </xf>
    <xf numFmtId="0" fontId="45" fillId="0" borderId="3" xfId="0" applyFont="1" applyBorder="1" applyProtection="1">
      <alignment vertical="center"/>
    </xf>
    <xf numFmtId="0" fontId="45" fillId="0" borderId="4" xfId="0" applyFont="1" applyBorder="1" applyProtection="1">
      <alignment vertical="center"/>
    </xf>
    <xf numFmtId="0" fontId="45" fillId="0" borderId="5" xfId="0" applyFont="1" applyBorder="1" applyProtection="1">
      <alignment vertical="center"/>
    </xf>
    <xf numFmtId="0" fontId="45" fillId="0" borderId="6" xfId="0" applyFont="1" applyBorder="1" applyProtection="1">
      <alignment vertical="center"/>
    </xf>
    <xf numFmtId="0" fontId="45" fillId="0" borderId="8" xfId="0" applyFont="1" applyBorder="1" applyProtection="1">
      <alignment vertical="center"/>
    </xf>
    <xf numFmtId="0" fontId="45" fillId="0" borderId="112" xfId="0" applyFont="1" applyBorder="1" applyAlignment="1" applyProtection="1">
      <alignment horizontal="center" vertical="center"/>
    </xf>
    <xf numFmtId="0" fontId="45" fillId="0" borderId="115" xfId="0" applyFont="1" applyBorder="1" applyAlignment="1" applyProtection="1">
      <alignment horizontal="center" vertical="center"/>
    </xf>
    <xf numFmtId="0" fontId="45" fillId="0" borderId="115" xfId="0" applyFont="1" applyBorder="1" applyAlignment="1" applyProtection="1">
      <alignment vertical="center"/>
    </xf>
    <xf numFmtId="0" fontId="45" fillId="0" borderId="116" xfId="0" applyFont="1" applyBorder="1" applyAlignment="1" applyProtection="1">
      <alignment vertical="center"/>
    </xf>
    <xf numFmtId="0" fontId="49" fillId="0" borderId="117" xfId="0" applyFont="1" applyBorder="1" applyAlignment="1" applyProtection="1">
      <alignment horizontal="center" vertical="center" wrapText="1"/>
    </xf>
    <xf numFmtId="0" fontId="45" fillId="0" borderId="115" xfId="0" applyFont="1" applyBorder="1" applyAlignment="1" applyProtection="1">
      <alignment horizontal="center" vertical="center" wrapText="1"/>
    </xf>
    <xf numFmtId="0" fontId="45" fillId="0" borderId="112" xfId="0" applyFont="1" applyBorder="1" applyProtection="1">
      <alignment vertical="center"/>
    </xf>
    <xf numFmtId="0" fontId="45" fillId="0" borderId="118" xfId="0" applyFont="1" applyBorder="1" applyAlignment="1" applyProtection="1">
      <alignment horizontal="center" vertical="center" wrapText="1"/>
    </xf>
    <xf numFmtId="0" fontId="45" fillId="0" borderId="117" xfId="0" applyFont="1" applyBorder="1" applyAlignment="1" applyProtection="1">
      <alignment horizontal="center" vertical="center"/>
    </xf>
    <xf numFmtId="0" fontId="46" fillId="0" borderId="65" xfId="0" applyFont="1" applyBorder="1" applyAlignment="1" applyProtection="1">
      <alignment horizontal="center" vertical="center"/>
    </xf>
    <xf numFmtId="186" fontId="46" fillId="0" borderId="63" xfId="1" applyNumberFormat="1" applyFont="1" applyFill="1" applyBorder="1" applyAlignment="1" applyProtection="1">
      <alignment horizontal="right" vertical="center" shrinkToFit="1"/>
    </xf>
    <xf numFmtId="187" fontId="46" fillId="0" borderId="44" xfId="0" applyNumberFormat="1" applyFont="1" applyFill="1" applyBorder="1" applyProtection="1">
      <alignment vertical="center"/>
    </xf>
    <xf numFmtId="185" fontId="46" fillId="0" borderId="1" xfId="0" applyNumberFormat="1" applyFont="1" applyFill="1" applyBorder="1" applyProtection="1">
      <alignment vertical="center"/>
    </xf>
    <xf numFmtId="187" fontId="46" fillId="0" borderId="44" xfId="0" applyNumberFormat="1" applyFont="1" applyBorder="1" applyProtection="1">
      <alignment vertical="center"/>
    </xf>
    <xf numFmtId="186" fontId="46" fillId="0" borderId="65" xfId="0" applyNumberFormat="1" applyFont="1" applyFill="1" applyBorder="1" applyProtection="1">
      <alignment vertical="center"/>
    </xf>
    <xf numFmtId="186" fontId="46" fillId="0" borderId="44" xfId="1" applyNumberFormat="1" applyFont="1" applyFill="1" applyBorder="1" applyProtection="1">
      <alignment vertical="center"/>
    </xf>
    <xf numFmtId="186" fontId="46" fillId="0" borderId="65" xfId="1" applyNumberFormat="1" applyFont="1" applyFill="1" applyBorder="1" applyProtection="1">
      <alignment vertical="center"/>
    </xf>
    <xf numFmtId="0" fontId="46" fillId="0" borderId="120" xfId="0" applyFont="1" applyBorder="1" applyAlignment="1" applyProtection="1">
      <alignment horizontal="center" vertical="center"/>
    </xf>
    <xf numFmtId="187" fontId="46" fillId="0" borderId="46" xfId="0" applyNumberFormat="1" applyFont="1" applyFill="1" applyBorder="1" applyProtection="1">
      <alignment vertical="center"/>
    </xf>
    <xf numFmtId="186" fontId="46" fillId="0" borderId="120" xfId="0" applyNumberFormat="1" applyFont="1" applyFill="1" applyBorder="1" applyProtection="1">
      <alignment vertical="center"/>
    </xf>
    <xf numFmtId="186" fontId="46" fillId="0" borderId="120" xfId="1" applyNumberFormat="1" applyFont="1" applyFill="1" applyBorder="1" applyProtection="1">
      <alignment vertical="center"/>
    </xf>
    <xf numFmtId="38" fontId="46" fillId="0" borderId="0" xfId="0" applyNumberFormat="1" applyFont="1" applyProtection="1">
      <alignment vertical="center"/>
    </xf>
    <xf numFmtId="0" fontId="46" fillId="0" borderId="27" xfId="0" applyFont="1" applyBorder="1" applyAlignment="1" applyProtection="1">
      <alignment horizontal="center" vertical="center"/>
    </xf>
    <xf numFmtId="187" fontId="46" fillId="0" borderId="2" xfId="0" applyNumberFormat="1" applyFont="1" applyBorder="1" applyAlignment="1" applyProtection="1">
      <alignment vertical="center"/>
    </xf>
    <xf numFmtId="0" fontId="46" fillId="0" borderId="28" xfId="0" applyFont="1" applyBorder="1" applyAlignment="1" applyProtection="1">
      <alignment vertical="center"/>
    </xf>
    <xf numFmtId="0" fontId="46" fillId="0" borderId="78" xfId="0" applyFont="1" applyBorder="1" applyAlignment="1" applyProtection="1">
      <alignment vertical="center"/>
    </xf>
    <xf numFmtId="187" fontId="46" fillId="0" borderId="26" xfId="0" applyNumberFormat="1" applyFont="1" applyBorder="1" applyAlignment="1" applyProtection="1">
      <alignment vertical="center"/>
    </xf>
    <xf numFmtId="188" fontId="46" fillId="0" borderId="2" xfId="0" applyNumberFormat="1" applyFont="1" applyFill="1" applyBorder="1" applyProtection="1">
      <alignment vertical="center"/>
    </xf>
    <xf numFmtId="186" fontId="46" fillId="0" borderId="28" xfId="0" applyNumberFormat="1" applyFont="1" applyBorder="1" applyProtection="1">
      <alignment vertical="center"/>
    </xf>
    <xf numFmtId="186" fontId="46" fillId="0" borderId="81" xfId="0" applyNumberFormat="1" applyFont="1" applyBorder="1" applyProtection="1">
      <alignment vertical="center"/>
    </xf>
    <xf numFmtId="186" fontId="46" fillId="0" borderId="79" xfId="0" applyNumberFormat="1" applyFont="1" applyBorder="1" applyProtection="1">
      <alignment vertical="center"/>
    </xf>
    <xf numFmtId="186" fontId="46" fillId="0" borderId="2" xfId="0" applyNumberFormat="1" applyFont="1" applyFill="1" applyBorder="1" applyProtection="1">
      <alignment vertical="center"/>
    </xf>
    <xf numFmtId="0" fontId="46" fillId="0" borderId="2" xfId="0" applyFont="1" applyBorder="1" applyAlignment="1" applyProtection="1">
      <alignment vertical="center" wrapText="1"/>
    </xf>
    <xf numFmtId="0" fontId="60" fillId="0" borderId="0" xfId="0" applyFont="1" applyProtection="1">
      <alignment vertical="center"/>
    </xf>
    <xf numFmtId="0" fontId="60" fillId="0" borderId="0" xfId="0" applyFont="1" applyFill="1" applyBorder="1" applyAlignment="1" applyProtection="1">
      <alignment horizontal="left" vertical="center"/>
    </xf>
    <xf numFmtId="177" fontId="19" fillId="0" borderId="0" xfId="3" applyNumberFormat="1" applyFont="1" applyFill="1" applyBorder="1" applyAlignment="1" applyProtection="1">
      <alignment vertical="center" shrinkToFit="1"/>
    </xf>
    <xf numFmtId="197" fontId="0" fillId="4" borderId="43" xfId="1" applyNumberFormat="1" applyFont="1" applyFill="1" applyBorder="1" applyProtection="1">
      <alignment vertical="center"/>
    </xf>
    <xf numFmtId="197" fontId="0" fillId="4" borderId="24" xfId="1" applyNumberFormat="1" applyFont="1" applyFill="1" applyBorder="1" applyProtection="1">
      <alignment vertical="center"/>
    </xf>
    <xf numFmtId="0" fontId="9" fillId="2" borderId="1" xfId="0" applyFont="1" applyFill="1" applyBorder="1" applyAlignment="1" applyProtection="1">
      <alignment horizontal="left" vertical="center" wrapText="1" shrinkToFit="1"/>
      <protection locked="0"/>
    </xf>
    <xf numFmtId="0" fontId="7" fillId="0" borderId="0" xfId="0" applyFont="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0" xfId="0" applyFont="1" applyBorder="1" applyAlignment="1" applyProtection="1">
      <alignment horizontal="left" vertical="center"/>
    </xf>
    <xf numFmtId="177" fontId="3" fillId="0" borderId="47" xfId="23" applyNumberFormat="1" applyFont="1" applyFill="1" applyBorder="1" applyAlignment="1" applyProtection="1">
      <alignment vertical="center"/>
      <protection locked="0"/>
    </xf>
    <xf numFmtId="177" fontId="3" fillId="0" borderId="1" xfId="23" applyNumberFormat="1" applyFont="1" applyFill="1" applyBorder="1" applyAlignment="1" applyProtection="1">
      <alignment vertical="center"/>
      <protection locked="0"/>
    </xf>
    <xf numFmtId="0" fontId="38" fillId="0" borderId="76" xfId="0" applyFont="1" applyBorder="1" applyAlignment="1" applyProtection="1">
      <alignment vertical="center" shrinkToFit="1"/>
    </xf>
    <xf numFmtId="0" fontId="0" fillId="0" borderId="77" xfId="0" applyNumberFormat="1" applyFill="1" applyBorder="1" applyProtection="1">
      <alignment vertical="center"/>
    </xf>
    <xf numFmtId="0" fontId="0" fillId="0" borderId="76" xfId="0" applyNumberFormat="1" applyBorder="1" applyProtection="1">
      <alignment vertical="center"/>
    </xf>
    <xf numFmtId="179" fontId="58" fillId="0" borderId="4" xfId="0" applyNumberFormat="1" applyFont="1" applyFill="1" applyBorder="1" applyAlignment="1" applyProtection="1">
      <alignment vertical="center" wrapText="1"/>
    </xf>
    <xf numFmtId="179" fontId="58" fillId="0" borderId="4" xfId="0" applyNumberFormat="1" applyFont="1" applyFill="1" applyBorder="1" applyAlignment="1" applyProtection="1">
      <alignment vertical="center"/>
    </xf>
    <xf numFmtId="0" fontId="58" fillId="0" borderId="0" xfId="0" applyFont="1" applyFill="1" applyBorder="1" applyAlignment="1" applyProtection="1">
      <alignment vertical="center" shrinkToFit="1"/>
    </xf>
    <xf numFmtId="0" fontId="58" fillId="0" borderId="0" xfId="0" applyFont="1" applyFill="1" applyBorder="1" applyAlignment="1" applyProtection="1">
      <alignment vertical="center" wrapText="1" shrinkToFit="1"/>
      <protection locked="0"/>
    </xf>
    <xf numFmtId="0" fontId="0" fillId="0" borderId="29" xfId="0" applyFill="1" applyBorder="1" applyAlignment="1" applyProtection="1">
      <alignment vertical="center" shrinkToFit="1"/>
    </xf>
    <xf numFmtId="0" fontId="0" fillId="0" borderId="45" xfId="0" applyFill="1" applyBorder="1" applyAlignment="1" applyProtection="1">
      <alignment vertical="center" shrinkToFit="1"/>
    </xf>
    <xf numFmtId="38" fontId="46" fillId="0" borderId="0" xfId="1" applyFont="1" applyAlignment="1" applyProtection="1">
      <alignment horizontal="right" vertical="center"/>
    </xf>
    <xf numFmtId="38" fontId="46" fillId="0" borderId="53" xfId="1" applyFont="1" applyFill="1" applyBorder="1" applyAlignment="1" applyProtection="1">
      <alignment horizontal="right" vertical="center"/>
    </xf>
    <xf numFmtId="38" fontId="46" fillId="0" borderId="30" xfId="1" applyFont="1" applyFill="1" applyBorder="1" applyAlignment="1" applyProtection="1">
      <alignment horizontal="right" vertical="center"/>
    </xf>
    <xf numFmtId="184" fontId="46" fillId="0" borderId="6" xfId="24" applyNumberFormat="1" applyFont="1" applyBorder="1" applyAlignment="1" applyProtection="1">
      <alignment horizontal="right" vertical="center"/>
    </xf>
    <xf numFmtId="184" fontId="46" fillId="0" borderId="0" xfId="24" applyNumberFormat="1" applyFont="1" applyBorder="1" applyAlignment="1" applyProtection="1">
      <alignment horizontal="right" vertical="center"/>
    </xf>
    <xf numFmtId="38" fontId="46" fillId="0" borderId="4" xfId="1" applyFont="1" applyFill="1" applyBorder="1" applyAlignment="1" applyProtection="1">
      <alignment horizontal="center" vertical="center"/>
    </xf>
    <xf numFmtId="0" fontId="46" fillId="0" borderId="27" xfId="0" applyFont="1" applyBorder="1" applyAlignment="1" applyProtection="1">
      <alignment horizontal="center" vertical="center"/>
    </xf>
    <xf numFmtId="0" fontId="45" fillId="0" borderId="112" xfId="0" applyFont="1" applyBorder="1" applyAlignment="1" applyProtection="1">
      <alignment horizontal="center" vertical="center"/>
    </xf>
    <xf numFmtId="0" fontId="38" fillId="0" borderId="43" xfId="0" applyFont="1" applyBorder="1" applyAlignment="1" applyProtection="1">
      <alignment vertical="center" shrinkToFit="1"/>
    </xf>
    <xf numFmtId="0" fontId="38" fillId="0" borderId="23" xfId="0" applyFont="1" applyBorder="1" applyAlignment="1" applyProtection="1">
      <alignment vertical="center" shrinkToFit="1"/>
    </xf>
    <xf numFmtId="0" fontId="38" fillId="0" borderId="39" xfId="0" applyFont="1" applyBorder="1" applyAlignment="1" applyProtection="1">
      <alignment vertical="center" shrinkToFit="1"/>
    </xf>
    <xf numFmtId="0" fontId="38" fillId="0" borderId="44" xfId="0" applyFont="1" applyBorder="1" applyAlignment="1" applyProtection="1">
      <alignment vertical="center" shrinkToFit="1"/>
    </xf>
    <xf numFmtId="0" fontId="38" fillId="0" borderId="75" xfId="0" applyFont="1" applyBorder="1" applyAlignment="1" applyProtection="1">
      <alignment vertical="center" shrinkToFit="1"/>
    </xf>
    <xf numFmtId="0" fontId="0" fillId="0" borderId="38" xfId="0" applyFill="1" applyBorder="1" applyAlignment="1" applyProtection="1">
      <alignment vertical="center" shrinkToFit="1"/>
    </xf>
    <xf numFmtId="0" fontId="46" fillId="0" borderId="0" xfId="0" applyFont="1" applyProtection="1">
      <alignment vertical="center"/>
      <protection locked="0"/>
    </xf>
    <xf numFmtId="38" fontId="46" fillId="0" borderId="0" xfId="1" applyFont="1" applyAlignment="1" applyProtection="1">
      <alignment horizontal="center" vertical="center"/>
      <protection locked="0"/>
    </xf>
    <xf numFmtId="0" fontId="0" fillId="0" borderId="1" xfId="0" applyBorder="1" applyAlignment="1" applyProtection="1">
      <alignment horizontal="center" vertical="center"/>
    </xf>
    <xf numFmtId="0" fontId="0" fillId="0" borderId="1" xfId="0" applyBorder="1" applyAlignment="1" applyProtection="1">
      <alignment horizontal="center" vertical="center" shrinkToFit="1"/>
    </xf>
    <xf numFmtId="0" fontId="0" fillId="0" borderId="0" xfId="0" applyBorder="1" applyAlignment="1" applyProtection="1">
      <alignment horizontal="left" vertical="center" shrinkToFit="1"/>
    </xf>
    <xf numFmtId="0" fontId="0" fillId="0" borderId="105" xfId="0" applyFill="1" applyBorder="1" applyAlignment="1" applyProtection="1">
      <alignment vertical="center" shrinkToFit="1"/>
    </xf>
    <xf numFmtId="0" fontId="0" fillId="0" borderId="15" xfId="0" applyFill="1" applyBorder="1" applyAlignment="1" applyProtection="1">
      <alignment vertical="center" shrinkToFit="1"/>
    </xf>
    <xf numFmtId="0" fontId="0" fillId="0" borderId="0" xfId="0" applyFill="1" applyAlignment="1">
      <alignment horizontal="center" vertical="center"/>
    </xf>
    <xf numFmtId="0" fontId="0" fillId="0" borderId="0" xfId="0" applyFill="1">
      <alignment vertical="center"/>
    </xf>
    <xf numFmtId="0" fontId="25" fillId="0" borderId="0" xfId="0" applyFont="1" applyFill="1">
      <alignment vertical="center"/>
    </xf>
    <xf numFmtId="0" fontId="0" fillId="0" borderId="0" xfId="0" applyFill="1" applyAlignment="1">
      <alignment vertical="center"/>
    </xf>
    <xf numFmtId="38" fontId="65" fillId="0" borderId="1" xfId="1" applyFont="1" applyBorder="1" applyAlignment="1" applyProtection="1">
      <alignment horizontal="right" vertical="center"/>
    </xf>
    <xf numFmtId="0" fontId="65" fillId="0" borderId="21" xfId="0" applyFont="1" applyBorder="1" applyAlignment="1" applyProtection="1">
      <alignment horizontal="right" vertical="center"/>
    </xf>
    <xf numFmtId="0" fontId="0" fillId="0" borderId="34" xfId="0" applyBorder="1" applyAlignment="1" applyProtection="1">
      <alignment horizontal="left" vertical="center" shrinkToFit="1"/>
    </xf>
    <xf numFmtId="177" fontId="22" fillId="2" borderId="155" xfId="0" applyNumberFormat="1" applyFont="1" applyFill="1" applyBorder="1" applyProtection="1">
      <alignment vertical="center"/>
      <protection locked="0"/>
    </xf>
    <xf numFmtId="177" fontId="0" fillId="0" borderId="120" xfId="0" applyNumberFormat="1" applyBorder="1" applyProtection="1">
      <alignment vertical="center"/>
    </xf>
    <xf numFmtId="177" fontId="0" fillId="0" borderId="120" xfId="0" applyNumberFormat="1" applyFill="1" applyBorder="1" applyProtection="1">
      <alignment vertical="center"/>
    </xf>
    <xf numFmtId="177" fontId="22" fillId="0" borderId="156" xfId="0" applyNumberFormat="1" applyFont="1" applyBorder="1" applyProtection="1">
      <alignment vertical="center"/>
    </xf>
    <xf numFmtId="179" fontId="58" fillId="0" borderId="0" xfId="0" applyNumberFormat="1" applyFont="1" applyFill="1" applyBorder="1" applyAlignment="1" applyProtection="1">
      <alignment vertical="center" wrapText="1"/>
    </xf>
    <xf numFmtId="179" fontId="58" fillId="0" borderId="0" xfId="0" applyNumberFormat="1" applyFont="1" applyFill="1" applyBorder="1" applyAlignment="1" applyProtection="1">
      <alignment vertical="center"/>
    </xf>
    <xf numFmtId="0" fontId="55" fillId="0" borderId="4" xfId="0" applyFont="1" applyFill="1" applyBorder="1" applyAlignment="1" applyProtection="1">
      <alignment vertical="center"/>
      <protection locked="0"/>
    </xf>
    <xf numFmtId="0" fontId="16" fillId="0" borderId="21" xfId="0" applyFont="1" applyBorder="1" applyProtection="1">
      <alignment vertical="center"/>
    </xf>
    <xf numFmtId="0" fontId="61" fillId="0" borderId="0" xfId="0" applyFont="1" applyAlignment="1" applyProtection="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lignment vertical="center"/>
    </xf>
    <xf numFmtId="0" fontId="0" fillId="0" borderId="0"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61" fillId="0" borderId="0" xfId="0" applyFont="1" applyAlignment="1" applyProtection="1">
      <alignment vertical="center"/>
    </xf>
    <xf numFmtId="0" fontId="9" fillId="9" borderId="1" xfId="23" applyFont="1" applyFill="1" applyBorder="1" applyAlignment="1" applyProtection="1">
      <alignment horizontal="center" vertical="center" shrinkToFit="1"/>
      <protection locked="0"/>
    </xf>
    <xf numFmtId="0" fontId="9" fillId="9" borderId="21" xfId="23" applyFont="1" applyFill="1" applyBorder="1" applyAlignment="1" applyProtection="1">
      <alignment horizontal="center" vertical="center" shrinkToFit="1"/>
      <protection locked="0"/>
    </xf>
    <xf numFmtId="0" fontId="9" fillId="9" borderId="130" xfId="0" applyFont="1" applyFill="1" applyBorder="1" applyAlignment="1" applyProtection="1">
      <alignment horizontal="left" vertical="center" wrapText="1" shrinkToFit="1"/>
      <protection locked="0"/>
    </xf>
    <xf numFmtId="0" fontId="9" fillId="9" borderId="15" xfId="0" applyFont="1" applyFill="1" applyBorder="1" applyAlignment="1" applyProtection="1">
      <alignment horizontal="left" vertical="center" wrapText="1" shrinkToFit="1"/>
      <protection locked="0"/>
    </xf>
    <xf numFmtId="0" fontId="9" fillId="9" borderId="1" xfId="0" applyFont="1" applyFill="1" applyBorder="1" applyAlignment="1" applyProtection="1">
      <alignment horizontal="left" vertical="center" wrapText="1" shrinkToFit="1"/>
      <protection locked="0"/>
    </xf>
    <xf numFmtId="181" fontId="9" fillId="9" borderId="89" xfId="0" applyNumberFormat="1" applyFont="1" applyFill="1" applyBorder="1" applyAlignment="1" applyProtection="1">
      <alignment vertical="center" wrapText="1"/>
      <protection locked="0"/>
    </xf>
    <xf numFmtId="0" fontId="9" fillId="9" borderId="126" xfId="0" applyFont="1" applyFill="1" applyBorder="1" applyAlignment="1" applyProtection="1">
      <alignment horizontal="left" vertical="center" wrapText="1"/>
      <protection locked="0"/>
    </xf>
    <xf numFmtId="0" fontId="9" fillId="9" borderId="121" xfId="0" applyFont="1" applyFill="1" applyBorder="1" applyAlignment="1" applyProtection="1">
      <alignment horizontal="center" vertical="center" wrapText="1"/>
      <protection locked="0"/>
    </xf>
    <xf numFmtId="181" fontId="9" fillId="9" borderId="86" xfId="0" applyNumberFormat="1" applyFont="1" applyFill="1" applyBorder="1" applyAlignment="1" applyProtection="1">
      <alignment vertical="center" wrapText="1"/>
      <protection locked="0"/>
    </xf>
    <xf numFmtId="0" fontId="9" fillId="9" borderId="131" xfId="0" applyFont="1" applyFill="1" applyBorder="1" applyAlignment="1" applyProtection="1">
      <alignment horizontal="left" vertical="center" wrapText="1"/>
      <protection locked="0"/>
    </xf>
    <xf numFmtId="0" fontId="9" fillId="9" borderId="122" xfId="0" applyFont="1" applyFill="1" applyBorder="1" applyAlignment="1" applyProtection="1">
      <alignment horizontal="center" vertical="center" wrapText="1"/>
      <protection locked="0"/>
    </xf>
    <xf numFmtId="181" fontId="9" fillId="9" borderId="90" xfId="0" applyNumberFormat="1" applyFont="1" applyFill="1" applyBorder="1" applyAlignment="1" applyProtection="1">
      <alignment vertical="center" wrapText="1"/>
      <protection locked="0"/>
    </xf>
    <xf numFmtId="0" fontId="9" fillId="9" borderId="132" xfId="0" applyFont="1" applyFill="1" applyBorder="1" applyAlignment="1" applyProtection="1">
      <alignment horizontal="left" vertical="center" wrapText="1"/>
      <protection locked="0"/>
    </xf>
    <xf numFmtId="0" fontId="9" fillId="9" borderId="103" xfId="0" applyFont="1" applyFill="1" applyBorder="1" applyAlignment="1" applyProtection="1">
      <alignment horizontal="center" vertical="center" wrapText="1"/>
      <protection locked="0"/>
    </xf>
    <xf numFmtId="0" fontId="9" fillId="9" borderId="89" xfId="0" applyFont="1" applyFill="1" applyBorder="1" applyAlignment="1" applyProtection="1">
      <alignment horizontal="left" vertical="center" wrapText="1"/>
      <protection locked="0"/>
    </xf>
    <xf numFmtId="0" fontId="9" fillId="9" borderId="57" xfId="0" applyFont="1" applyFill="1" applyBorder="1" applyAlignment="1" applyProtection="1">
      <alignment horizontal="left" vertical="center" wrapText="1"/>
      <protection locked="0"/>
    </xf>
    <xf numFmtId="0" fontId="9" fillId="9" borderId="86" xfId="0" applyFont="1" applyFill="1" applyBorder="1" applyAlignment="1" applyProtection="1">
      <alignment horizontal="left" vertical="center" wrapText="1"/>
      <protection locked="0"/>
    </xf>
    <xf numFmtId="0" fontId="9" fillId="9" borderId="122" xfId="0" applyFont="1" applyFill="1" applyBorder="1" applyAlignment="1" applyProtection="1">
      <alignment horizontal="left" vertical="center" wrapText="1"/>
      <protection locked="0"/>
    </xf>
    <xf numFmtId="0" fontId="9" fillId="9" borderId="140" xfId="0" applyFont="1" applyFill="1" applyBorder="1" applyAlignment="1" applyProtection="1">
      <alignment horizontal="left" vertical="center" wrapText="1"/>
      <protection locked="0"/>
    </xf>
    <xf numFmtId="0" fontId="9" fillId="9" borderId="88" xfId="0" applyFont="1" applyFill="1" applyBorder="1" applyAlignment="1" applyProtection="1">
      <alignment horizontal="left" vertical="center" wrapText="1"/>
      <protection locked="0"/>
    </xf>
    <xf numFmtId="0" fontId="9" fillId="9" borderId="35" xfId="0" applyFont="1" applyFill="1" applyBorder="1" applyAlignment="1" applyProtection="1">
      <alignment horizontal="left" vertical="center" wrapText="1"/>
      <protection locked="0"/>
    </xf>
    <xf numFmtId="0" fontId="27" fillId="9" borderId="23" xfId="0" applyFont="1" applyFill="1" applyBorder="1" applyAlignment="1" applyProtection="1">
      <alignment vertical="center" shrinkToFit="1"/>
      <protection locked="0"/>
    </xf>
    <xf numFmtId="0" fontId="27" fillId="9" borderId="1" xfId="0" applyFont="1" applyFill="1" applyBorder="1" applyAlignment="1" applyProtection="1">
      <alignment vertical="center" shrinkToFit="1"/>
      <protection locked="0"/>
    </xf>
    <xf numFmtId="0" fontId="27" fillId="9" borderId="24" xfId="0" applyFont="1" applyFill="1" applyBorder="1" applyAlignment="1" applyProtection="1">
      <alignment vertical="center" shrinkToFit="1"/>
      <protection locked="0"/>
    </xf>
    <xf numFmtId="0" fontId="16" fillId="9" borderId="11" xfId="0" applyFont="1" applyFill="1" applyBorder="1" applyAlignment="1" applyProtection="1">
      <alignment vertical="center" shrinkToFit="1"/>
      <protection locked="0"/>
    </xf>
    <xf numFmtId="0" fontId="16" fillId="9" borderId="14" xfId="0" applyFont="1" applyFill="1" applyBorder="1" applyAlignment="1" applyProtection="1">
      <alignment vertical="center" shrinkToFit="1"/>
      <protection locked="0"/>
    </xf>
    <xf numFmtId="0" fontId="16" fillId="9" borderId="17" xfId="0" applyFont="1" applyFill="1" applyBorder="1" applyAlignment="1" applyProtection="1">
      <alignment vertical="center" shrinkToFit="1"/>
      <protection locked="0"/>
    </xf>
    <xf numFmtId="0" fontId="16" fillId="9" borderId="20" xfId="0" applyFont="1" applyFill="1" applyBorder="1" applyAlignment="1" applyProtection="1">
      <alignment vertical="center" shrinkToFit="1"/>
      <protection locked="0"/>
    </xf>
    <xf numFmtId="0" fontId="16" fillId="9" borderId="21" xfId="0" applyFont="1" applyFill="1" applyBorder="1" applyAlignment="1" applyProtection="1">
      <alignment vertical="center" shrinkToFit="1"/>
      <protection locked="0"/>
    </xf>
    <xf numFmtId="0" fontId="16" fillId="9" borderId="22" xfId="0" applyFont="1" applyFill="1" applyBorder="1" applyAlignment="1" applyProtection="1">
      <alignment vertical="center" shrinkToFit="1"/>
      <protection locked="0"/>
    </xf>
    <xf numFmtId="0" fontId="34" fillId="0" borderId="72" xfId="0" applyFont="1" applyFill="1" applyBorder="1" applyAlignment="1" applyProtection="1">
      <alignment horizontal="left" vertical="center" wrapText="1" shrinkToFit="1"/>
    </xf>
    <xf numFmtId="0" fontId="35" fillId="0" borderId="67" xfId="0" applyFont="1" applyFill="1" applyBorder="1" applyAlignment="1" applyProtection="1">
      <alignment horizontal="left" vertical="center" wrapText="1" shrinkToFit="1"/>
    </xf>
    <xf numFmtId="179" fontId="34" fillId="0" borderId="67" xfId="0" applyNumberFormat="1" applyFont="1" applyFill="1" applyBorder="1" applyAlignment="1" applyProtection="1">
      <alignment horizontal="left" vertical="center" wrapText="1" shrinkToFit="1"/>
    </xf>
    <xf numFmtId="0" fontId="34" fillId="0" borderId="31" xfId="0" applyFont="1" applyBorder="1" applyAlignment="1" applyProtection="1">
      <alignment horizontal="left" vertical="center" wrapText="1" shrinkToFit="1"/>
    </xf>
    <xf numFmtId="0" fontId="34" fillId="0" borderId="74" xfId="0" applyNumberFormat="1" applyFont="1" applyFill="1" applyBorder="1" applyAlignment="1" applyProtection="1">
      <alignment horizontal="left" vertical="center" wrapText="1" shrinkToFit="1"/>
    </xf>
    <xf numFmtId="0" fontId="36" fillId="0" borderId="72" xfId="0" applyFont="1" applyBorder="1" applyAlignment="1" applyProtection="1">
      <alignment horizontal="left" vertical="center" wrapText="1" shrinkToFit="1"/>
    </xf>
    <xf numFmtId="0" fontId="36" fillId="0" borderId="67" xfId="0" applyNumberFormat="1" applyFont="1" applyBorder="1" applyAlignment="1" applyProtection="1">
      <alignment horizontal="left" vertical="center" wrapText="1" shrinkToFit="1"/>
    </xf>
    <xf numFmtId="0" fontId="36" fillId="0" borderId="74" xfId="0" applyNumberFormat="1" applyFont="1" applyBorder="1" applyAlignment="1" applyProtection="1">
      <alignment horizontal="left" vertical="center" wrapText="1" shrinkToFit="1"/>
    </xf>
    <xf numFmtId="179" fontId="34" fillId="0" borderId="33" xfId="0" applyNumberFormat="1" applyFont="1" applyBorder="1" applyAlignment="1" applyProtection="1">
      <alignment horizontal="left" vertical="center" wrapText="1" shrinkToFit="1"/>
    </xf>
    <xf numFmtId="0" fontId="34" fillId="0" borderId="72" xfId="0" applyFont="1" applyBorder="1" applyAlignment="1" applyProtection="1">
      <alignment vertical="center" wrapText="1" shrinkToFit="1"/>
    </xf>
    <xf numFmtId="0" fontId="34" fillId="0" borderId="67" xfId="0" applyFont="1" applyBorder="1" applyAlignment="1" applyProtection="1">
      <alignment vertical="center" wrapText="1" shrinkToFit="1"/>
    </xf>
    <xf numFmtId="0" fontId="34" fillId="0" borderId="74" xfId="0" applyFont="1" applyBorder="1" applyAlignment="1" applyProtection="1">
      <alignment vertical="center" wrapText="1" shrinkToFit="1"/>
    </xf>
    <xf numFmtId="0" fontId="33" fillId="0" borderId="52" xfId="0" applyFont="1" applyBorder="1" applyAlignment="1" applyProtection="1">
      <alignment horizontal="left" vertical="center" wrapText="1" shrinkToFit="1"/>
    </xf>
    <xf numFmtId="0" fontId="33" fillId="0" borderId="140" xfId="0" applyFont="1" applyFill="1" applyBorder="1" applyAlignment="1" applyProtection="1">
      <alignment horizontal="left" vertical="center" shrinkToFit="1"/>
    </xf>
    <xf numFmtId="0" fontId="33" fillId="0" borderId="32" xfId="0" applyFont="1" applyFill="1" applyBorder="1" applyAlignment="1" applyProtection="1">
      <alignment horizontal="left" vertical="center" shrinkToFit="1"/>
    </xf>
    <xf numFmtId="0" fontId="33" fillId="0" borderId="31" xfId="0" applyFont="1" applyBorder="1" applyAlignment="1" applyProtection="1">
      <alignment horizontal="left" vertical="center" shrinkToFit="1"/>
    </xf>
    <xf numFmtId="0" fontId="46" fillId="9" borderId="65" xfId="0" applyFont="1" applyFill="1" applyBorder="1" applyAlignment="1" applyProtection="1">
      <alignment horizontal="center" vertical="center" shrinkToFit="1"/>
      <protection locked="0"/>
    </xf>
    <xf numFmtId="0" fontId="46" fillId="9" borderId="65" xfId="0" applyFont="1" applyFill="1" applyBorder="1" applyAlignment="1" applyProtection="1">
      <alignment horizontal="center" vertical="center"/>
      <protection locked="0"/>
    </xf>
    <xf numFmtId="0" fontId="46" fillId="9" borderId="120" xfId="0" applyFont="1" applyFill="1" applyBorder="1" applyAlignment="1" applyProtection="1">
      <alignment horizontal="center" vertical="center"/>
      <protection locked="0"/>
    </xf>
    <xf numFmtId="200" fontId="46" fillId="2" borderId="65" xfId="0" applyNumberFormat="1" applyFont="1" applyFill="1" applyBorder="1" applyAlignment="1" applyProtection="1">
      <alignment horizontal="center" vertical="center" shrinkToFit="1"/>
      <protection locked="0"/>
    </xf>
    <xf numFmtId="200" fontId="46" fillId="2" borderId="65" xfId="0" applyNumberFormat="1" applyFont="1" applyFill="1" applyBorder="1" applyAlignment="1" applyProtection="1">
      <alignment horizontal="center" vertical="center"/>
      <protection locked="0"/>
    </xf>
    <xf numFmtId="200" fontId="46" fillId="2" borderId="65" xfId="0" applyNumberFormat="1" applyFont="1" applyFill="1" applyBorder="1" applyAlignment="1" applyProtection="1">
      <alignment vertical="center" wrapText="1"/>
      <protection locked="0"/>
    </xf>
    <xf numFmtId="0" fontId="23" fillId="0" borderId="0" xfId="0" applyFont="1" applyProtection="1">
      <alignment vertical="center"/>
    </xf>
    <xf numFmtId="0" fontId="23" fillId="0" borderId="0" xfId="0" applyFont="1" applyAlignment="1" applyProtection="1">
      <alignment horizontal="right" vertical="center"/>
    </xf>
    <xf numFmtId="0" fontId="31" fillId="0" borderId="0" xfId="0" applyFont="1" applyBorder="1" applyAlignment="1" applyProtection="1">
      <alignment vertical="top"/>
      <protection locked="0"/>
    </xf>
    <xf numFmtId="0" fontId="31" fillId="0" borderId="0" xfId="0" applyFont="1" applyBorder="1" applyAlignment="1" applyProtection="1">
      <alignment vertical="top" wrapText="1"/>
      <protection locked="0"/>
    </xf>
    <xf numFmtId="180" fontId="0" fillId="0" borderId="0" xfId="0" applyNumberFormat="1" applyFill="1" applyBorder="1" applyProtection="1">
      <alignment vertical="center"/>
    </xf>
    <xf numFmtId="180" fontId="28" fillId="0" borderId="0" xfId="0" applyNumberFormat="1" applyFont="1" applyFill="1" applyBorder="1" applyAlignment="1" applyProtection="1">
      <alignment vertical="center" shrinkToFit="1"/>
    </xf>
    <xf numFmtId="0" fontId="28" fillId="0" borderId="0" xfId="0" applyFont="1" applyFill="1" applyAlignment="1" applyProtection="1">
      <alignment vertical="center" shrinkToFit="1"/>
    </xf>
    <xf numFmtId="180" fontId="0" fillId="5" borderId="78" xfId="0" applyNumberFormat="1" applyFill="1" applyBorder="1" applyProtection="1">
      <alignment vertical="center"/>
    </xf>
    <xf numFmtId="180" fontId="0" fillId="0" borderId="7" xfId="0" applyNumberFormat="1" applyFill="1" applyBorder="1" applyProtection="1">
      <alignment vertical="center"/>
    </xf>
    <xf numFmtId="0" fontId="70" fillId="5" borderId="0" xfId="0" applyFont="1" applyFill="1" applyProtection="1">
      <alignment vertical="center"/>
    </xf>
    <xf numFmtId="0" fontId="16" fillId="5" borderId="0" xfId="0" applyFont="1" applyFill="1" applyAlignment="1" applyProtection="1">
      <alignment vertical="center" shrinkToFit="1"/>
    </xf>
    <xf numFmtId="0" fontId="0" fillId="0" borderId="29" xfId="0" applyFill="1" applyBorder="1" applyAlignment="1" applyProtection="1">
      <alignment vertical="center" wrapText="1"/>
    </xf>
    <xf numFmtId="38" fontId="3" fillId="0" borderId="77" xfId="1" applyFont="1" applyFill="1" applyBorder="1" applyProtection="1">
      <alignment vertical="center"/>
    </xf>
    <xf numFmtId="0" fontId="0" fillId="0" borderId="4" xfId="0" applyFill="1" applyBorder="1" applyAlignment="1" applyProtection="1">
      <alignment vertical="center" wrapText="1"/>
    </xf>
    <xf numFmtId="38" fontId="3" fillId="0" borderId="4" xfId="1" applyFont="1" applyFill="1" applyBorder="1" applyProtection="1">
      <alignment vertical="center"/>
    </xf>
    <xf numFmtId="0" fontId="0" fillId="0" borderId="0" xfId="0" applyFill="1" applyBorder="1" applyAlignment="1" applyProtection="1">
      <alignment vertical="center" wrapText="1"/>
    </xf>
    <xf numFmtId="38" fontId="2" fillId="0" borderId="0" xfId="1" applyFont="1" applyFill="1" applyBorder="1" applyProtection="1">
      <alignment vertical="center"/>
    </xf>
    <xf numFmtId="179" fontId="0" fillId="0" borderId="6" xfId="0" applyNumberFormat="1" applyFill="1" applyBorder="1" applyAlignment="1" applyProtection="1">
      <alignment vertical="center" wrapText="1" shrinkToFit="1"/>
    </xf>
    <xf numFmtId="0" fontId="4" fillId="0" borderId="0" xfId="0" applyNumberFormat="1" applyFont="1" applyFill="1" applyBorder="1" applyProtection="1">
      <alignment vertical="center"/>
    </xf>
    <xf numFmtId="180" fontId="0" fillId="0" borderId="0" xfId="0" applyNumberFormat="1" applyFont="1" applyFill="1" applyBorder="1" applyProtection="1">
      <alignment vertical="center"/>
    </xf>
    <xf numFmtId="0" fontId="55" fillId="0" borderId="0" xfId="0" applyFont="1" applyFill="1" applyBorder="1" applyAlignment="1" applyProtection="1">
      <alignment vertical="center"/>
      <protection locked="0"/>
    </xf>
    <xf numFmtId="0" fontId="9" fillId="9" borderId="130" xfId="0" applyFont="1" applyFill="1" applyBorder="1" applyAlignment="1" applyProtection="1">
      <alignment horizontal="left" vertical="center" wrapText="1" shrinkToFit="1"/>
      <protection locked="0"/>
    </xf>
    <xf numFmtId="0" fontId="9" fillId="2" borderId="1" xfId="23" applyFont="1" applyFill="1" applyBorder="1" applyAlignment="1" applyProtection="1">
      <alignment horizontal="center" vertical="center" shrinkToFit="1"/>
      <protection locked="0"/>
    </xf>
    <xf numFmtId="179" fontId="41" fillId="0" borderId="0" xfId="0" applyNumberFormat="1" applyFont="1" applyFill="1" applyBorder="1" applyAlignment="1" applyProtection="1">
      <alignment horizontal="center" vertical="center"/>
    </xf>
    <xf numFmtId="0" fontId="12" fillId="0" borderId="1" xfId="15" applyFont="1" applyBorder="1" applyAlignment="1">
      <alignment horizontal="center" vertical="center" shrinkToFit="1"/>
    </xf>
    <xf numFmtId="0" fontId="29" fillId="0" borderId="0" xfId="0" applyFont="1" applyAlignment="1">
      <alignment vertical="center" shrinkToFit="1"/>
    </xf>
    <xf numFmtId="0" fontId="38" fillId="0" borderId="73" xfId="0" applyFont="1" applyBorder="1" applyAlignment="1" applyProtection="1">
      <alignment vertical="center" shrinkToFit="1"/>
    </xf>
    <xf numFmtId="0" fontId="29" fillId="0" borderId="1" xfId="15" applyFont="1" applyFill="1" applyBorder="1" applyAlignment="1">
      <alignment vertical="center" shrinkToFit="1"/>
    </xf>
    <xf numFmtId="0" fontId="12" fillId="0" borderId="1" xfId="15" applyFont="1" applyFill="1" applyBorder="1" applyAlignment="1">
      <alignment horizontal="left" vertical="center" shrinkToFit="1"/>
    </xf>
    <xf numFmtId="0" fontId="12" fillId="0" borderId="1" xfId="15" applyFont="1" applyFill="1" applyBorder="1" applyAlignment="1">
      <alignment vertical="center" shrinkToFit="1"/>
    </xf>
    <xf numFmtId="0" fontId="29" fillId="0" borderId="1" xfId="15" applyFont="1" applyFill="1" applyBorder="1" applyAlignment="1">
      <alignment vertical="center" wrapText="1" shrinkToFit="1"/>
    </xf>
    <xf numFmtId="0" fontId="12" fillId="3" borderId="33" xfId="15" applyFont="1" applyFill="1" applyBorder="1" applyAlignment="1">
      <alignment horizontal="center" vertical="center" shrinkToFit="1"/>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6" fillId="0" borderId="32" xfId="0" applyFont="1" applyFill="1" applyBorder="1" applyAlignment="1" applyProtection="1">
      <alignment horizontal="right" vertical="center"/>
    </xf>
    <xf numFmtId="0" fontId="6" fillId="0" borderId="0" xfId="0" applyFont="1" applyFill="1" applyBorder="1" applyAlignment="1" applyProtection="1">
      <alignment horizontal="right" vertical="center"/>
    </xf>
    <xf numFmtId="0" fontId="6" fillId="4" borderId="21" xfId="0" applyFont="1" applyFill="1" applyBorder="1" applyAlignment="1" applyProtection="1">
      <alignment horizontal="center" vertical="center"/>
    </xf>
    <xf numFmtId="0" fontId="6" fillId="4" borderId="15" xfId="0" applyFont="1" applyFill="1" applyBorder="1" applyAlignment="1" applyProtection="1">
      <alignment horizontal="center" vertical="center"/>
    </xf>
    <xf numFmtId="0" fontId="6" fillId="4" borderId="47" xfId="0" applyFont="1" applyFill="1" applyBorder="1" applyAlignment="1" applyProtection="1">
      <alignment horizontal="center" vertical="center"/>
    </xf>
    <xf numFmtId="0" fontId="6" fillId="4" borderId="1" xfId="0" applyFont="1" applyFill="1" applyBorder="1" applyAlignment="1" applyProtection="1">
      <alignment horizontal="center" vertical="center"/>
    </xf>
    <xf numFmtId="0" fontId="6" fillId="2" borderId="21"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47"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shrinkToFit="1"/>
      <protection locked="0"/>
    </xf>
    <xf numFmtId="0" fontId="6" fillId="2" borderId="31" xfId="0" applyFont="1" applyFill="1" applyBorder="1" applyAlignment="1" applyProtection="1">
      <alignment horizontal="center" vertical="center"/>
      <protection locked="0"/>
    </xf>
    <xf numFmtId="0" fontId="6" fillId="2" borderId="32" xfId="0" applyFont="1" applyFill="1" applyBorder="1" applyAlignment="1" applyProtection="1">
      <alignment horizontal="center" vertical="center"/>
      <protection locked="0"/>
    </xf>
    <xf numFmtId="0" fontId="6" fillId="2" borderId="33"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0" fontId="9" fillId="2" borderId="21" xfId="23" applyFont="1" applyFill="1" applyBorder="1" applyAlignment="1" applyProtection="1">
      <alignment horizontal="center" vertical="center" shrinkToFit="1"/>
      <protection locked="0"/>
    </xf>
    <xf numFmtId="0" fontId="9" fillId="2" borderId="15" xfId="23" applyFont="1" applyFill="1" applyBorder="1" applyAlignment="1" applyProtection="1">
      <alignment horizontal="center" vertical="center" shrinkToFit="1"/>
      <protection locked="0"/>
    </xf>
    <xf numFmtId="0" fontId="9" fillId="2" borderId="47" xfId="23" applyFont="1" applyFill="1" applyBorder="1" applyAlignment="1" applyProtection="1">
      <alignment horizontal="center" vertical="center" shrinkToFit="1"/>
      <protection locked="0"/>
    </xf>
    <xf numFmtId="0" fontId="8" fillId="0" borderId="0" xfId="23" applyFont="1" applyAlignment="1" applyProtection="1">
      <alignment horizontal="center" vertical="center"/>
      <protection locked="0"/>
    </xf>
    <xf numFmtId="0" fontId="3" fillId="0" borderId="30" xfId="23" applyFont="1" applyBorder="1" applyAlignment="1" applyProtection="1">
      <alignment horizontal="center" vertical="center"/>
      <protection locked="0"/>
    </xf>
    <xf numFmtId="0" fontId="3" fillId="0" borderId="30" xfId="23" applyFont="1" applyFill="1" applyBorder="1" applyAlignment="1" applyProtection="1">
      <alignment horizontal="center" vertical="center" shrinkToFit="1"/>
    </xf>
    <xf numFmtId="181" fontId="3" fillId="2" borderId="15" xfId="23" applyNumberFormat="1" applyFont="1" applyFill="1" applyBorder="1" applyAlignment="1" applyProtection="1">
      <alignment horizontal="right" vertical="center" shrinkToFit="1"/>
      <protection locked="0"/>
    </xf>
    <xf numFmtId="181" fontId="3" fillId="0" borderId="15" xfId="23" applyNumberFormat="1" applyFont="1" applyFill="1" applyBorder="1" applyAlignment="1" applyProtection="1">
      <alignment horizontal="left" vertical="center" shrinkToFit="1"/>
      <protection locked="0"/>
    </xf>
    <xf numFmtId="0" fontId="3" fillId="0" borderId="15" xfId="23" applyFont="1" applyBorder="1" applyAlignment="1" applyProtection="1">
      <alignment horizontal="center" vertical="center"/>
      <protection locked="0"/>
    </xf>
    <xf numFmtId="181" fontId="3" fillId="0" borderId="15" xfId="23" applyNumberFormat="1" applyFont="1" applyFill="1" applyBorder="1" applyAlignment="1" applyProtection="1">
      <alignment horizontal="left" vertical="center" shrinkToFit="1"/>
    </xf>
    <xf numFmtId="0" fontId="6" fillId="0" borderId="21" xfId="23" applyFont="1" applyFill="1" applyBorder="1" applyAlignment="1" applyProtection="1">
      <alignment horizontal="center" vertical="center" shrinkToFit="1"/>
      <protection locked="0"/>
    </xf>
    <xf numFmtId="0" fontId="6" fillId="0" borderId="15" xfId="23" applyFont="1" applyFill="1" applyBorder="1" applyAlignment="1" applyProtection="1">
      <alignment horizontal="center" vertical="center" shrinkToFit="1"/>
      <protection locked="0"/>
    </xf>
    <xf numFmtId="0" fontId="6" fillId="0" borderId="47" xfId="23" applyFont="1" applyFill="1" applyBorder="1" applyAlignment="1" applyProtection="1">
      <alignment horizontal="center" vertical="center" shrinkToFit="1"/>
      <protection locked="0"/>
    </xf>
    <xf numFmtId="0" fontId="9" fillId="0" borderId="21" xfId="23" applyFont="1" applyFill="1" applyBorder="1" applyAlignment="1" applyProtection="1">
      <alignment horizontal="center" vertical="center" shrinkToFit="1"/>
      <protection locked="0"/>
    </xf>
    <xf numFmtId="0" fontId="9" fillId="0" borderId="15" xfId="23" applyFont="1" applyFill="1" applyBorder="1" applyAlignment="1" applyProtection="1">
      <alignment horizontal="center" vertical="center" shrinkToFit="1"/>
      <protection locked="0"/>
    </xf>
    <xf numFmtId="0" fontId="9" fillId="0" borderId="47" xfId="23" applyFont="1" applyFill="1" applyBorder="1" applyAlignment="1" applyProtection="1">
      <alignment horizontal="center" vertical="center" shrinkToFit="1"/>
      <protection locked="0"/>
    </xf>
    <xf numFmtId="0" fontId="9" fillId="0" borderId="1" xfId="23" applyFont="1" applyFill="1" applyBorder="1" applyAlignment="1" applyProtection="1">
      <alignment horizontal="center" vertical="center" shrinkToFit="1"/>
      <protection locked="0"/>
    </xf>
    <xf numFmtId="38" fontId="0" fillId="0" borderId="31" xfId="1" applyFont="1" applyBorder="1" applyAlignment="1" applyProtection="1">
      <alignment horizontal="center" vertical="center"/>
    </xf>
    <xf numFmtId="38" fontId="0" fillId="0" borderId="33" xfId="1" applyFont="1" applyBorder="1" applyAlignment="1" applyProtection="1">
      <alignment horizontal="center" vertical="center"/>
    </xf>
    <xf numFmtId="38" fontId="0" fillId="0" borderId="25" xfId="1" applyFont="1" applyBorder="1" applyAlignment="1" applyProtection="1">
      <alignment horizontal="center" vertical="center"/>
    </xf>
    <xf numFmtId="38" fontId="0" fillId="0" borderId="78" xfId="1" applyFont="1" applyBorder="1" applyAlignment="1" applyProtection="1">
      <alignment horizontal="center" vertical="center"/>
    </xf>
    <xf numFmtId="38" fontId="0" fillId="0" borderId="29" xfId="1" applyFont="1" applyBorder="1" applyAlignment="1" applyProtection="1">
      <alignment horizontal="center" vertical="center" wrapText="1"/>
    </xf>
    <xf numFmtId="38" fontId="0" fillId="0" borderId="82" xfId="1" applyFont="1" applyBorder="1" applyAlignment="1" applyProtection="1">
      <alignment horizontal="center" vertical="center"/>
    </xf>
    <xf numFmtId="38" fontId="0" fillId="0" borderId="26" xfId="1" applyFont="1" applyBorder="1" applyAlignment="1" applyProtection="1">
      <alignment horizontal="center" vertical="center"/>
    </xf>
    <xf numFmtId="38" fontId="0" fillId="0" borderId="8" xfId="1" applyFont="1" applyBorder="1" applyAlignment="1" applyProtection="1">
      <alignment horizontal="center" vertical="center"/>
    </xf>
    <xf numFmtId="38" fontId="0" fillId="0" borderId="59" xfId="1" applyFont="1" applyBorder="1" applyAlignment="1" applyProtection="1">
      <alignment horizontal="center" vertical="center"/>
    </xf>
    <xf numFmtId="38" fontId="0" fillId="0" borderId="30" xfId="1" applyFont="1" applyBorder="1" applyAlignment="1" applyProtection="1">
      <alignment horizontal="center" vertical="center"/>
    </xf>
    <xf numFmtId="38" fontId="0" fillId="0" borderId="30" xfId="1" applyFont="1" applyBorder="1" applyAlignment="1" applyProtection="1">
      <alignment horizontal="center" vertical="center" shrinkToFit="1"/>
    </xf>
    <xf numFmtId="38" fontId="0" fillId="0" borderId="25" xfId="1" applyFont="1" applyBorder="1" applyAlignment="1" applyProtection="1">
      <alignment horizontal="right" vertical="center"/>
    </xf>
    <xf numFmtId="38" fontId="0" fillId="0" borderId="27" xfId="1" applyFont="1" applyBorder="1" applyAlignment="1" applyProtection="1">
      <alignment horizontal="right" vertical="center"/>
    </xf>
    <xf numFmtId="38" fontId="0" fillId="0" borderId="27" xfId="1" applyFont="1" applyBorder="1" applyAlignment="1" applyProtection="1">
      <alignment horizontal="center" vertical="center"/>
    </xf>
    <xf numFmtId="38" fontId="0" fillId="0" borderId="25" xfId="1" applyFont="1" applyBorder="1" applyAlignment="1" applyProtection="1">
      <alignment horizontal="center" vertical="center" wrapText="1"/>
    </xf>
    <xf numFmtId="38" fontId="0" fillId="0" borderId="27" xfId="1" applyFont="1" applyBorder="1" applyAlignment="1" applyProtection="1">
      <alignment horizontal="center" vertical="center" wrapText="1"/>
    </xf>
    <xf numFmtId="38" fontId="0" fillId="0" borderId="3" xfId="1" applyFont="1" applyBorder="1" applyAlignment="1" applyProtection="1">
      <alignment horizontal="center" vertical="center" shrinkToFit="1"/>
    </xf>
    <xf numFmtId="38" fontId="0" fillId="0" borderId="5" xfId="1" applyFont="1" applyBorder="1" applyAlignment="1" applyProtection="1">
      <alignment horizontal="center" vertical="center" shrinkToFit="1"/>
    </xf>
    <xf numFmtId="38" fontId="0" fillId="0" borderId="40" xfId="1" applyFont="1" applyBorder="1" applyAlignment="1" applyProtection="1">
      <alignment horizontal="center" vertical="center" shrinkToFit="1"/>
    </xf>
    <xf numFmtId="38" fontId="0" fillId="0" borderId="41" xfId="1" applyFont="1" applyBorder="1" applyAlignment="1" applyProtection="1">
      <alignment horizontal="center" vertical="center" shrinkToFit="1"/>
    </xf>
    <xf numFmtId="38" fontId="0" fillId="6" borderId="25" xfId="1" applyFont="1" applyFill="1" applyBorder="1" applyAlignment="1" applyProtection="1">
      <alignment horizontal="left" vertical="center" wrapText="1"/>
    </xf>
    <xf numFmtId="38" fontId="0" fillId="6" borderId="26" xfId="1" applyFont="1" applyFill="1" applyBorder="1" applyAlignment="1" applyProtection="1">
      <alignment horizontal="left" vertical="center" wrapText="1"/>
    </xf>
    <xf numFmtId="38" fontId="0" fillId="6" borderId="27" xfId="1" applyFont="1" applyFill="1" applyBorder="1" applyAlignment="1" applyProtection="1">
      <alignment horizontal="left" vertical="center" wrapText="1"/>
    </xf>
    <xf numFmtId="38" fontId="0" fillId="0" borderId="25" xfId="1" applyFont="1" applyBorder="1" applyAlignment="1" applyProtection="1">
      <alignment horizontal="left" vertical="center" wrapText="1"/>
    </xf>
    <xf numFmtId="38" fontId="0" fillId="0" borderId="26" xfId="1" applyFont="1" applyBorder="1" applyAlignment="1" applyProtection="1">
      <alignment horizontal="left" vertical="center" wrapText="1"/>
    </xf>
    <xf numFmtId="38" fontId="0" fillId="0" borderId="27" xfId="1" applyFont="1" applyBorder="1" applyAlignment="1" applyProtection="1">
      <alignment horizontal="left" vertical="center" wrapText="1"/>
    </xf>
    <xf numFmtId="38" fontId="0" fillId="0" borderId="26" xfId="1" applyFont="1" applyBorder="1" applyAlignment="1" applyProtection="1">
      <alignment horizontal="right" vertical="center"/>
    </xf>
    <xf numFmtId="38" fontId="29" fillId="2" borderId="4" xfId="1" applyFont="1" applyFill="1" applyBorder="1" applyAlignment="1" applyProtection="1">
      <alignment horizontal="right" vertical="center" wrapText="1"/>
      <protection locked="0"/>
    </xf>
    <xf numFmtId="38" fontId="29" fillId="2" borderId="26" xfId="1" applyFont="1" applyFill="1" applyBorder="1" applyAlignment="1" applyProtection="1">
      <alignment horizontal="right" vertical="center" wrapText="1"/>
      <protection locked="0"/>
    </xf>
    <xf numFmtId="38" fontId="29" fillId="2" borderId="27" xfId="1" applyFont="1" applyFill="1" applyBorder="1" applyAlignment="1" applyProtection="1">
      <alignment horizontal="right" vertical="center" wrapText="1"/>
      <protection locked="0"/>
    </xf>
    <xf numFmtId="0" fontId="4" fillId="9" borderId="15" xfId="0" applyFont="1" applyFill="1" applyBorder="1" applyAlignment="1" applyProtection="1">
      <alignment horizontal="center" vertical="center" shrinkToFit="1"/>
      <protection locked="0"/>
    </xf>
    <xf numFmtId="0" fontId="4" fillId="9" borderId="47" xfId="0" applyFont="1" applyFill="1" applyBorder="1" applyAlignment="1" applyProtection="1">
      <alignment horizontal="center" vertical="center" shrinkToFit="1"/>
      <protection locked="0"/>
    </xf>
    <xf numFmtId="0" fontId="4" fillId="0" borderId="105" xfId="0" applyFont="1" applyBorder="1" applyAlignment="1" applyProtection="1">
      <alignment horizontal="left" vertical="center" wrapText="1"/>
    </xf>
    <xf numFmtId="0" fontId="6" fillId="0" borderId="15" xfId="0" applyFont="1" applyBorder="1" applyAlignment="1" applyProtection="1">
      <alignment horizontal="left" vertical="center" wrapText="1"/>
    </xf>
    <xf numFmtId="0" fontId="6" fillId="0" borderId="47" xfId="0" applyFont="1" applyBorder="1" applyAlignment="1" applyProtection="1">
      <alignment horizontal="left" vertical="center" wrapText="1"/>
    </xf>
    <xf numFmtId="0" fontId="42" fillId="0" borderId="21" xfId="0" applyFont="1" applyBorder="1" applyAlignment="1" applyProtection="1">
      <alignment horizontal="left" vertical="center"/>
    </xf>
    <xf numFmtId="0" fontId="42" fillId="0" borderId="15" xfId="0" applyFont="1" applyBorder="1" applyAlignment="1" applyProtection="1">
      <alignment horizontal="left" vertical="center"/>
    </xf>
    <xf numFmtId="0" fontId="42" fillId="0" borderId="47" xfId="0" applyFont="1" applyBorder="1" applyAlignment="1" applyProtection="1">
      <alignment horizontal="left" vertical="center"/>
    </xf>
    <xf numFmtId="0" fontId="4" fillId="2" borderId="21" xfId="0" applyFont="1" applyFill="1" applyBorder="1" applyAlignment="1" applyProtection="1">
      <alignment horizontal="left" vertical="center" wrapText="1"/>
      <protection locked="0"/>
    </xf>
    <xf numFmtId="0" fontId="4" fillId="2" borderId="1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left" vertical="center" wrapText="1"/>
      <protection locked="0"/>
    </xf>
    <xf numFmtId="0" fontId="4" fillId="5" borderId="3" xfId="0" applyFont="1" applyFill="1" applyBorder="1" applyAlignment="1" applyProtection="1">
      <alignment horizontal="center" vertical="center"/>
    </xf>
    <xf numFmtId="0" fontId="4" fillId="5" borderId="4" xfId="0" applyFont="1" applyFill="1" applyBorder="1" applyAlignment="1" applyProtection="1">
      <alignment horizontal="center" vertical="center"/>
    </xf>
    <xf numFmtId="0" fontId="4" fillId="5" borderId="8" xfId="0" applyFont="1" applyFill="1" applyBorder="1" applyAlignment="1" applyProtection="1">
      <alignment horizontal="center" vertical="center"/>
    </xf>
    <xf numFmtId="0" fontId="4" fillId="5" borderId="9" xfId="0" applyFont="1" applyFill="1" applyBorder="1" applyAlignment="1" applyProtection="1">
      <alignment horizontal="center" vertical="center"/>
    </xf>
    <xf numFmtId="0" fontId="4" fillId="11" borderId="4" xfId="0" applyFont="1" applyFill="1" applyBorder="1" applyAlignment="1" applyProtection="1">
      <alignment horizontal="center" vertical="center"/>
      <protection locked="0"/>
    </xf>
    <xf numFmtId="0" fontId="4" fillId="11" borderId="5" xfId="0" applyFont="1" applyFill="1" applyBorder="1" applyAlignment="1" applyProtection="1">
      <alignment horizontal="center" vertical="center"/>
      <protection locked="0"/>
    </xf>
    <xf numFmtId="0" fontId="4" fillId="11" borderId="9" xfId="0" applyFont="1" applyFill="1" applyBorder="1" applyAlignment="1" applyProtection="1">
      <alignment horizontal="center" vertical="center"/>
      <protection locked="0"/>
    </xf>
    <xf numFmtId="0" fontId="4" fillId="11" borderId="10" xfId="0" applyFont="1" applyFill="1" applyBorder="1" applyAlignment="1" applyProtection="1">
      <alignment horizontal="center" vertical="center"/>
      <protection locked="0"/>
    </xf>
    <xf numFmtId="0" fontId="6" fillId="0" borderId="135" xfId="16" applyFont="1" applyFill="1" applyBorder="1" applyAlignment="1" applyProtection="1">
      <alignment horizontal="center" vertical="center" wrapText="1"/>
    </xf>
    <xf numFmtId="0" fontId="6" fillId="0" borderId="137" xfId="16" applyFont="1" applyFill="1" applyBorder="1" applyAlignment="1" applyProtection="1">
      <alignment horizontal="center" vertical="center" wrapText="1"/>
    </xf>
    <xf numFmtId="0" fontId="6" fillId="0" borderId="139" xfId="16" applyFont="1" applyFill="1" applyBorder="1" applyAlignment="1" applyProtection="1">
      <alignment horizontal="center" vertical="center" wrapText="1"/>
    </xf>
    <xf numFmtId="0" fontId="6" fillId="0" borderId="45" xfId="16" applyFont="1" applyFill="1" applyBorder="1" applyAlignment="1" applyProtection="1">
      <alignment horizontal="center" vertical="center" wrapText="1"/>
    </xf>
    <xf numFmtId="0" fontId="6" fillId="0" borderId="40" xfId="16" applyFont="1" applyFill="1" applyBorder="1" applyAlignment="1" applyProtection="1">
      <alignment horizontal="center" vertical="center" wrapText="1"/>
    </xf>
    <xf numFmtId="0" fontId="6" fillId="0" borderId="1" xfId="16" applyFont="1" applyFill="1" applyBorder="1" applyAlignment="1" applyProtection="1">
      <alignment horizontal="center" vertical="center" wrapText="1"/>
    </xf>
    <xf numFmtId="0" fontId="6" fillId="0" borderId="24" xfId="16" applyFont="1" applyFill="1" applyBorder="1" applyAlignment="1" applyProtection="1">
      <alignment horizontal="center" vertical="center" wrapText="1"/>
    </xf>
    <xf numFmtId="0" fontId="4" fillId="0" borderId="32" xfId="0" applyFont="1" applyBorder="1" applyAlignment="1" applyProtection="1">
      <alignment horizontal="center" vertical="center"/>
    </xf>
    <xf numFmtId="0" fontId="41" fillId="0" borderId="3" xfId="0" applyFont="1" applyFill="1" applyBorder="1" applyAlignment="1" applyProtection="1">
      <alignment horizontal="center" vertical="center"/>
    </xf>
    <xf numFmtId="0" fontId="41" fillId="0" borderId="6" xfId="0" applyFont="1" applyFill="1" applyBorder="1" applyAlignment="1" applyProtection="1">
      <alignment horizontal="center" vertical="center"/>
    </xf>
    <xf numFmtId="0" fontId="40" fillId="2" borderId="14" xfId="0" applyFont="1" applyFill="1" applyBorder="1" applyAlignment="1" applyProtection="1">
      <alignment horizontal="left" vertical="center" wrapText="1" shrinkToFit="1"/>
      <protection locked="0"/>
    </xf>
    <xf numFmtId="0" fontId="40" fillId="2" borderId="15" xfId="0" applyFont="1" applyFill="1" applyBorder="1" applyAlignment="1" applyProtection="1">
      <alignment horizontal="left" vertical="center" wrapText="1" shrinkToFit="1"/>
      <protection locked="0"/>
    </xf>
    <xf numFmtId="0" fontId="40" fillId="2" borderId="47" xfId="0" applyFont="1" applyFill="1" applyBorder="1" applyAlignment="1" applyProtection="1">
      <alignment horizontal="left" vertical="center" wrapText="1" shrinkToFit="1"/>
      <protection locked="0"/>
    </xf>
    <xf numFmtId="0" fontId="9" fillId="9" borderId="21" xfId="0" applyFont="1" applyFill="1" applyBorder="1" applyAlignment="1" applyProtection="1">
      <alignment horizontal="left" vertical="center" wrapText="1" shrinkToFit="1"/>
      <protection locked="0"/>
    </xf>
    <xf numFmtId="0" fontId="9" fillId="9" borderId="15" xfId="0" applyFont="1" applyFill="1" applyBorder="1" applyAlignment="1" applyProtection="1">
      <alignment horizontal="left" vertical="center" wrapText="1" shrinkToFit="1"/>
      <protection locked="0"/>
    </xf>
    <xf numFmtId="0" fontId="9" fillId="9" borderId="130" xfId="0" applyFont="1" applyFill="1" applyBorder="1" applyAlignment="1" applyProtection="1">
      <alignment horizontal="left" vertical="center" wrapText="1" shrinkToFit="1"/>
      <protection locked="0"/>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0" fontId="4" fillId="0" borderId="86"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0" xfId="0" applyFont="1" applyBorder="1" applyAlignment="1" applyProtection="1">
      <alignment horizontal="left" vertical="center"/>
    </xf>
    <xf numFmtId="0" fontId="40" fillId="2" borderId="11" xfId="0" applyFont="1" applyFill="1" applyBorder="1" applyAlignment="1" applyProtection="1">
      <alignment horizontal="left" vertical="center" wrapText="1" shrinkToFit="1"/>
      <protection locked="0"/>
    </xf>
    <xf numFmtId="0" fontId="40" fillId="2" borderId="12" xfId="0" applyFont="1" applyFill="1" applyBorder="1" applyAlignment="1" applyProtection="1">
      <alignment horizontal="left" vertical="center" wrapText="1" shrinkToFit="1"/>
      <protection locked="0"/>
    </xf>
    <xf numFmtId="0" fontId="40" fillId="2" borderId="61" xfId="0" applyFont="1" applyFill="1" applyBorder="1" applyAlignment="1" applyProtection="1">
      <alignment horizontal="left" vertical="center" wrapText="1" shrinkToFit="1"/>
      <protection locked="0"/>
    </xf>
    <xf numFmtId="0" fontId="9" fillId="9" borderId="20" xfId="0" applyFont="1" applyFill="1" applyBorder="1" applyAlignment="1" applyProtection="1">
      <alignment horizontal="left" vertical="center" wrapText="1" shrinkToFit="1"/>
      <protection locked="0"/>
    </xf>
    <xf numFmtId="0" fontId="9" fillId="9" borderId="12" xfId="0" applyFont="1" applyFill="1" applyBorder="1" applyAlignment="1" applyProtection="1">
      <alignment horizontal="left" vertical="center" wrapText="1" shrinkToFit="1"/>
      <protection locked="0"/>
    </xf>
    <xf numFmtId="0" fontId="9" fillId="9" borderId="133" xfId="0" applyFont="1" applyFill="1" applyBorder="1" applyAlignment="1" applyProtection="1">
      <alignment horizontal="left" vertical="center" wrapText="1" shrinkToFit="1"/>
      <protection locked="0"/>
    </xf>
    <xf numFmtId="0" fontId="40" fillId="2" borderId="52" xfId="0" applyFont="1" applyFill="1" applyBorder="1" applyAlignment="1" applyProtection="1">
      <alignment horizontal="left" vertical="center" wrapText="1" shrinkToFit="1"/>
      <protection locked="0"/>
    </xf>
    <xf numFmtId="0" fontId="40" fillId="2" borderId="32" xfId="0" applyFont="1" applyFill="1" applyBorder="1" applyAlignment="1" applyProtection="1">
      <alignment horizontal="left" vertical="center" wrapText="1" shrinkToFit="1"/>
      <protection locked="0"/>
    </xf>
    <xf numFmtId="0" fontId="40" fillId="2" borderId="33" xfId="0" applyFont="1" applyFill="1" applyBorder="1" applyAlignment="1" applyProtection="1">
      <alignment horizontal="left" vertical="center" wrapText="1" shrinkToFit="1"/>
      <protection locked="0"/>
    </xf>
    <xf numFmtId="0" fontId="9" fillId="9" borderId="1" xfId="0" applyFont="1" applyFill="1" applyBorder="1" applyAlignment="1" applyProtection="1">
      <alignment horizontal="left" vertical="center" wrapText="1" shrinkToFit="1"/>
      <protection locked="0"/>
    </xf>
    <xf numFmtId="0" fontId="9" fillId="9" borderId="86" xfId="0" applyFont="1" applyFill="1" applyBorder="1" applyAlignment="1" applyProtection="1">
      <alignment horizontal="left" vertical="center" wrapText="1" shrinkToFit="1"/>
      <protection locked="0"/>
    </xf>
    <xf numFmtId="0" fontId="6" fillId="0" borderId="46" xfId="16" applyFont="1" applyFill="1" applyBorder="1" applyAlignment="1" applyProtection="1">
      <alignment horizontal="center" vertical="center" wrapText="1"/>
    </xf>
    <xf numFmtId="0" fontId="6" fillId="0" borderId="41" xfId="16" applyFont="1" applyFill="1" applyBorder="1" applyAlignment="1" applyProtection="1">
      <alignment horizontal="center" vertical="center" wrapText="1"/>
    </xf>
    <xf numFmtId="0" fontId="6" fillId="0" borderId="11" xfId="16" applyFont="1" applyFill="1" applyBorder="1" applyAlignment="1" applyProtection="1">
      <alignment horizontal="center" vertical="center" wrapText="1"/>
    </xf>
    <xf numFmtId="0" fontId="6" fillId="0" borderId="12" xfId="16" applyFont="1" applyFill="1" applyBorder="1" applyAlignment="1" applyProtection="1">
      <alignment horizontal="center" vertical="center" wrapText="1"/>
    </xf>
    <xf numFmtId="0" fontId="6" fillId="0" borderId="13" xfId="16" applyFont="1" applyFill="1" applyBorder="1" applyAlignment="1" applyProtection="1">
      <alignment horizontal="center" vertical="center" wrapText="1"/>
    </xf>
    <xf numFmtId="0" fontId="7" fillId="0" borderId="30" xfId="0" applyFont="1" applyBorder="1" applyAlignment="1" applyProtection="1">
      <alignment horizontal="left" vertical="center"/>
    </xf>
    <xf numFmtId="0" fontId="4" fillId="0" borderId="0" xfId="0" applyFont="1" applyFill="1" applyBorder="1" applyAlignment="1" applyProtection="1">
      <alignment horizontal="right" vertical="center" shrinkToFit="1"/>
    </xf>
    <xf numFmtId="0" fontId="7" fillId="0" borderId="0" xfId="0" applyFont="1" applyAlignment="1" applyProtection="1">
      <alignment horizontal="center" vertical="center" shrinkToFit="1"/>
    </xf>
    <xf numFmtId="0" fontId="7" fillId="0" borderId="0" xfId="0" applyFont="1" applyBorder="1" applyAlignment="1" applyProtection="1">
      <alignment horizontal="center" vertical="center" shrinkToFit="1"/>
    </xf>
    <xf numFmtId="0" fontId="7" fillId="0" borderId="0" xfId="0" applyFont="1" applyFill="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6" fillId="0" borderId="38"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45"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40"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23" xfId="0" applyFont="1" applyFill="1" applyBorder="1" applyAlignment="1" applyProtection="1">
      <alignment horizontal="center" vertical="center" wrapText="1"/>
    </xf>
    <xf numFmtId="0" fontId="6" fillId="0" borderId="85"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86"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 fillId="0" borderId="87"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6" fillId="0" borderId="68"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9" fillId="0" borderId="20" xfId="0" applyFont="1" applyFill="1" applyBorder="1" applyAlignment="1" applyProtection="1">
      <alignment horizontal="center" vertical="center" wrapText="1"/>
    </xf>
    <xf numFmtId="0" fontId="9" fillId="0" borderId="21" xfId="0" applyFont="1" applyFill="1" applyBorder="1" applyAlignment="1" applyProtection="1">
      <alignment horizontal="center" vertical="center" wrapText="1"/>
    </xf>
    <xf numFmtId="0" fontId="9" fillId="0" borderId="22" xfId="0" applyFont="1" applyFill="1" applyBorder="1" applyAlignment="1" applyProtection="1">
      <alignment horizontal="center" vertical="center" wrapText="1"/>
    </xf>
    <xf numFmtId="181" fontId="6" fillId="0" borderId="134" xfId="0" applyNumberFormat="1" applyFont="1" applyBorder="1" applyAlignment="1" applyProtection="1">
      <alignment horizontal="center" vertical="center" wrapText="1"/>
    </xf>
    <xf numFmtId="181" fontId="6" fillId="0" borderId="136" xfId="0" applyNumberFormat="1" applyFont="1" applyBorder="1" applyAlignment="1" applyProtection="1">
      <alignment horizontal="center" vertical="center" wrapText="1"/>
    </xf>
    <xf numFmtId="181" fontId="6" fillId="0" borderId="138" xfId="0" applyNumberFormat="1" applyFont="1" applyBorder="1" applyAlignment="1" applyProtection="1">
      <alignment horizontal="center" vertical="center" wrapText="1"/>
    </xf>
    <xf numFmtId="0" fontId="6" fillId="0" borderId="15" xfId="16" applyFont="1" applyFill="1" applyBorder="1" applyAlignment="1" applyProtection="1">
      <alignment horizontal="center" vertical="center" wrapText="1"/>
    </xf>
    <xf numFmtId="0" fontId="6" fillId="0" borderId="18" xfId="16" applyFont="1" applyFill="1" applyBorder="1" applyAlignment="1" applyProtection="1">
      <alignment horizontal="center" vertical="center" wrapText="1"/>
    </xf>
    <xf numFmtId="0" fontId="6" fillId="0" borderId="127" xfId="16" applyFont="1" applyFill="1" applyBorder="1" applyAlignment="1" applyProtection="1">
      <alignment horizontal="center" vertical="center" wrapText="1"/>
    </xf>
    <xf numFmtId="0" fontId="6" fillId="0" borderId="128" xfId="16" applyFont="1" applyFill="1" applyBorder="1" applyAlignment="1" applyProtection="1">
      <alignment horizontal="center" vertical="center" wrapText="1"/>
    </xf>
    <xf numFmtId="0" fontId="6" fillId="0" borderId="129" xfId="16" applyFont="1" applyFill="1" applyBorder="1" applyAlignment="1" applyProtection="1">
      <alignment horizontal="center" vertical="center" wrapText="1"/>
    </xf>
    <xf numFmtId="0" fontId="6" fillId="0" borderId="127" xfId="0" applyFont="1" applyFill="1" applyBorder="1" applyAlignment="1" applyProtection="1">
      <alignment horizontal="center" vertical="center" wrapText="1"/>
    </xf>
    <xf numFmtId="0" fontId="6" fillId="0" borderId="128" xfId="0" applyFont="1" applyFill="1" applyBorder="1" applyAlignment="1" applyProtection="1">
      <alignment horizontal="center" vertical="center" wrapText="1"/>
    </xf>
    <xf numFmtId="0" fontId="6" fillId="0" borderId="129"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shrinkToFit="1"/>
    </xf>
    <xf numFmtId="0" fontId="6" fillId="0" borderId="26" xfId="0" applyFont="1" applyFill="1" applyBorder="1" applyAlignment="1" applyProtection="1">
      <alignment horizontal="center" vertical="center" shrinkToFit="1"/>
    </xf>
    <xf numFmtId="0" fontId="6" fillId="0" borderId="27" xfId="0" applyFont="1" applyFill="1" applyBorder="1" applyAlignment="1" applyProtection="1">
      <alignment horizontal="center" vertical="center" shrinkToFit="1"/>
    </xf>
    <xf numFmtId="181" fontId="9" fillId="0" borderId="1" xfId="0" applyNumberFormat="1" applyFont="1" applyFill="1" applyBorder="1" applyAlignment="1" applyProtection="1">
      <alignment horizontal="right" vertical="center" wrapText="1"/>
    </xf>
    <xf numFmtId="0" fontId="31" fillId="0" borderId="1" xfId="0" applyFont="1" applyFill="1" applyBorder="1" applyAlignment="1" applyProtection="1">
      <alignment horizontal="center" vertical="center" wrapText="1" shrinkToFit="1"/>
    </xf>
    <xf numFmtId="189" fontId="52" fillId="0" borderId="3" xfId="0" applyNumberFormat="1" applyFont="1" applyFill="1" applyBorder="1" applyAlignment="1" applyProtection="1">
      <alignment horizontal="left" vertical="center" wrapText="1"/>
    </xf>
    <xf numFmtId="189" fontId="52" fillId="0" borderId="4" xfId="0" applyNumberFormat="1" applyFont="1" applyFill="1" applyBorder="1" applyAlignment="1" applyProtection="1">
      <alignment horizontal="left" vertical="center"/>
    </xf>
    <xf numFmtId="189" fontId="52" fillId="0" borderId="57" xfId="0" applyNumberFormat="1" applyFont="1" applyFill="1" applyBorder="1" applyAlignment="1" applyProtection="1">
      <alignment horizontal="left" vertical="center"/>
    </xf>
    <xf numFmtId="189" fontId="52" fillId="0" borderId="8" xfId="0" applyNumberFormat="1" applyFont="1" applyFill="1" applyBorder="1" applyAlignment="1" applyProtection="1">
      <alignment horizontal="left" vertical="center"/>
    </xf>
    <xf numFmtId="189" fontId="52" fillId="0" borderId="9" xfId="0" applyNumberFormat="1" applyFont="1" applyFill="1" applyBorder="1" applyAlignment="1" applyProtection="1">
      <alignment horizontal="left" vertical="center"/>
    </xf>
    <xf numFmtId="189" fontId="52" fillId="0" borderId="59" xfId="0" applyNumberFormat="1" applyFont="1" applyFill="1" applyBorder="1" applyAlignment="1" applyProtection="1">
      <alignment horizontal="left" vertical="center"/>
    </xf>
    <xf numFmtId="189" fontId="41" fillId="9" borderId="77" xfId="0" applyNumberFormat="1" applyFont="1" applyFill="1" applyBorder="1" applyAlignment="1" applyProtection="1">
      <alignment horizontal="center" vertical="center"/>
      <protection locked="0"/>
    </xf>
    <xf numFmtId="189" fontId="23" fillId="9" borderId="75" xfId="0" applyNumberFormat="1" applyFont="1" applyFill="1" applyBorder="1" applyAlignment="1" applyProtection="1">
      <alignment horizontal="center" vertical="center"/>
      <protection locked="0"/>
    </xf>
    <xf numFmtId="181" fontId="8" fillId="0" borderId="4" xfId="0" applyNumberFormat="1" applyFont="1" applyFill="1" applyBorder="1" applyAlignment="1" applyProtection="1">
      <alignment horizontal="center" vertical="center" wrapText="1" shrinkToFit="1"/>
    </xf>
    <xf numFmtId="181" fontId="8" fillId="0" borderId="0" xfId="0" applyNumberFormat="1" applyFont="1" applyFill="1" applyBorder="1" applyAlignment="1" applyProtection="1">
      <alignment horizontal="center" vertical="center" wrapText="1" shrinkToFit="1"/>
    </xf>
    <xf numFmtId="0" fontId="4" fillId="0" borderId="86" xfId="0" applyFont="1" applyBorder="1" applyAlignment="1" applyProtection="1">
      <alignment horizontal="center" vertical="center" wrapText="1"/>
    </xf>
    <xf numFmtId="0" fontId="7"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0"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16" fillId="0" borderId="30" xfId="0" applyFont="1" applyFill="1" applyBorder="1" applyAlignment="1" applyProtection="1">
      <alignment horizontal="center" vertical="center" shrinkToFit="1"/>
    </xf>
    <xf numFmtId="0" fontId="33" fillId="0" borderId="11" xfId="0" applyFont="1" applyFill="1" applyBorder="1" applyAlignment="1" applyProtection="1">
      <alignment horizontal="center" vertical="center"/>
    </xf>
    <xf numFmtId="0" fontId="33" fillId="0" borderId="12"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179" fontId="33" fillId="0" borderId="38" xfId="0" applyNumberFormat="1" applyFont="1" applyFill="1" applyBorder="1" applyAlignment="1" applyProtection="1">
      <alignment horizontal="center" vertical="center"/>
    </xf>
    <xf numFmtId="179" fontId="33" fillId="0" borderId="23" xfId="0" applyNumberFormat="1" applyFont="1" applyFill="1" applyBorder="1" applyAlignment="1" applyProtection="1">
      <alignment horizontal="center" vertical="center"/>
    </xf>
    <xf numFmtId="179" fontId="33" fillId="0" borderId="39" xfId="0" applyNumberFormat="1" applyFont="1" applyFill="1" applyBorder="1" applyAlignment="1" applyProtection="1">
      <alignment horizontal="center" vertical="center"/>
    </xf>
    <xf numFmtId="179" fontId="33" fillId="0" borderId="11" xfId="0" applyNumberFormat="1" applyFont="1" applyFill="1" applyBorder="1" applyAlignment="1" applyProtection="1">
      <alignment horizontal="center" vertical="center"/>
    </xf>
    <xf numFmtId="179" fontId="33" fillId="0" borderId="61" xfId="0" applyNumberFormat="1" applyFont="1" applyFill="1" applyBorder="1" applyAlignment="1" applyProtection="1">
      <alignment horizontal="center" vertical="center"/>
    </xf>
    <xf numFmtId="179" fontId="33" fillId="0" borderId="12" xfId="0" applyNumberFormat="1" applyFont="1" applyFill="1" applyBorder="1" applyAlignment="1" applyProtection="1">
      <alignment horizontal="center" vertical="center"/>
    </xf>
    <xf numFmtId="0" fontId="33" fillId="0" borderId="38" xfId="0" applyFont="1" applyBorder="1" applyAlignment="1" applyProtection="1">
      <alignment horizontal="center" vertical="center"/>
    </xf>
    <xf numFmtId="0" fontId="33" fillId="0" borderId="23" xfId="0" applyFont="1" applyBorder="1" applyAlignment="1" applyProtection="1">
      <alignment horizontal="center" vertical="center"/>
    </xf>
    <xf numFmtId="0" fontId="33" fillId="0" borderId="39" xfId="0" applyFont="1" applyBorder="1" applyAlignment="1" applyProtection="1">
      <alignment horizontal="center" vertical="center"/>
    </xf>
    <xf numFmtId="0" fontId="34" fillId="0" borderId="3" xfId="0" applyFont="1" applyBorder="1" applyAlignment="1" applyProtection="1">
      <alignment horizontal="center" vertical="center" shrinkToFit="1"/>
    </xf>
    <xf numFmtId="0" fontId="34" fillId="0" borderId="4" xfId="0" applyFont="1" applyBorder="1" applyAlignment="1" applyProtection="1">
      <alignment horizontal="center" vertical="center" shrinkToFit="1"/>
    </xf>
    <xf numFmtId="0" fontId="33" fillId="0" borderId="3" xfId="0" applyFont="1" applyBorder="1" applyAlignment="1" applyProtection="1">
      <alignment horizontal="center" vertical="center" shrinkToFit="1"/>
    </xf>
    <xf numFmtId="0" fontId="33" fillId="0" borderId="4" xfId="0" applyFont="1" applyBorder="1" applyAlignment="1" applyProtection="1">
      <alignment horizontal="center" vertical="center" shrinkToFit="1"/>
    </xf>
    <xf numFmtId="0" fontId="33" fillId="0" borderId="5" xfId="0" applyFont="1" applyBorder="1" applyAlignment="1" applyProtection="1">
      <alignment horizontal="center" vertical="center" shrinkToFit="1"/>
    </xf>
    <xf numFmtId="0" fontId="37" fillId="0" borderId="52" xfId="0" applyFont="1" applyFill="1" applyBorder="1" applyAlignment="1" applyProtection="1">
      <alignment horizontal="center" vertical="center" shrinkToFit="1"/>
    </xf>
    <xf numFmtId="0" fontId="37" fillId="0" borderId="32" xfId="0" applyFont="1" applyFill="1" applyBorder="1" applyAlignment="1" applyProtection="1">
      <alignment horizontal="center" vertical="center" shrinkToFit="1"/>
    </xf>
    <xf numFmtId="0" fontId="37" fillId="0" borderId="54" xfId="0" applyFont="1" applyFill="1" applyBorder="1" applyAlignment="1" applyProtection="1">
      <alignment horizontal="center" vertical="center" shrinkToFit="1"/>
    </xf>
    <xf numFmtId="179" fontId="30" fillId="0" borderId="0" xfId="0" applyNumberFormat="1" applyFont="1" applyBorder="1" applyAlignment="1" applyProtection="1">
      <alignment horizontal="left" vertical="center"/>
    </xf>
    <xf numFmtId="0" fontId="0" fillId="0" borderId="38" xfId="0" applyBorder="1" applyAlignment="1" applyProtection="1">
      <alignment horizontal="center" vertical="center"/>
    </xf>
    <xf numFmtId="0" fontId="0" fillId="0" borderId="45" xfId="0" applyBorder="1" applyAlignment="1" applyProtection="1">
      <alignment horizontal="center" vertical="center"/>
    </xf>
    <xf numFmtId="0" fontId="0" fillId="0" borderId="40" xfId="0" applyBorder="1" applyAlignment="1" applyProtection="1">
      <alignment horizontal="center" vertical="center"/>
    </xf>
    <xf numFmtId="0" fontId="55" fillId="2" borderId="124" xfId="0" applyNumberFormat="1" applyFont="1" applyFill="1" applyBorder="1" applyAlignment="1" applyProtection="1">
      <alignment horizontal="left" vertical="center" wrapText="1" shrinkToFit="1"/>
      <protection locked="0"/>
    </xf>
    <xf numFmtId="0" fontId="55" fillId="2" borderId="26" xfId="0" applyNumberFormat="1" applyFont="1" applyFill="1" applyBorder="1" applyAlignment="1" applyProtection="1">
      <alignment horizontal="left" vertical="center" shrinkToFit="1"/>
      <protection locked="0"/>
    </xf>
    <xf numFmtId="0" fontId="55" fillId="2" borderId="27" xfId="0" applyNumberFormat="1" applyFont="1" applyFill="1" applyBorder="1" applyAlignment="1" applyProtection="1">
      <alignment horizontal="left" vertical="center" shrinkToFit="1"/>
      <protection locked="0"/>
    </xf>
    <xf numFmtId="0" fontId="11" fillId="0" borderId="40"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0" fillId="0" borderId="80" xfId="0" applyBorder="1" applyAlignment="1" applyProtection="1">
      <alignment horizontal="center" vertical="center" wrapText="1" shrinkToFit="1"/>
    </xf>
    <xf numFmtId="0" fontId="0" fillId="0" borderId="58" xfId="0" applyBorder="1" applyAlignment="1" applyProtection="1">
      <alignment horizontal="center" vertical="center" wrapText="1" shrinkToFit="1"/>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11" fillId="0" borderId="45"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179" fontId="0" fillId="0" borderId="25" xfId="0" applyNumberFormat="1" applyFill="1" applyBorder="1" applyAlignment="1" applyProtection="1">
      <alignment horizontal="center" vertical="center"/>
    </xf>
    <xf numFmtId="179" fontId="0" fillId="0" borderId="27" xfId="0" applyNumberFormat="1" applyFill="1" applyBorder="1" applyAlignment="1" applyProtection="1">
      <alignment horizontal="center" vertical="center"/>
    </xf>
    <xf numFmtId="0" fontId="16" fillId="0" borderId="38" xfId="0" applyFont="1" applyFill="1" applyBorder="1" applyAlignment="1" applyProtection="1">
      <alignment horizontal="left" vertical="center" wrapText="1"/>
    </xf>
    <xf numFmtId="0" fontId="11" fillId="0" borderId="23" xfId="0" applyFont="1" applyFill="1" applyBorder="1" applyAlignment="1" applyProtection="1">
      <alignment horizontal="left" vertical="center" wrapText="1"/>
    </xf>
    <xf numFmtId="0" fontId="11" fillId="0" borderId="72" xfId="0" applyFont="1" applyFill="1" applyBorder="1" applyAlignment="1" applyProtection="1">
      <alignment horizontal="left" vertical="center" wrapText="1"/>
    </xf>
    <xf numFmtId="0" fontId="11" fillId="0" borderId="67" xfId="0" applyFont="1" applyFill="1" applyBorder="1" applyAlignment="1" applyProtection="1">
      <alignment horizontal="left" vertical="center" wrapText="1"/>
    </xf>
    <xf numFmtId="179" fontId="55" fillId="0" borderId="25" xfId="0" applyNumberFormat="1" applyFont="1" applyBorder="1" applyAlignment="1" applyProtection="1">
      <alignment horizontal="center" vertical="center" wrapText="1"/>
    </xf>
    <xf numFmtId="179" fontId="55" fillId="0" borderId="78" xfId="0" applyNumberFormat="1" applyFont="1" applyBorder="1" applyAlignment="1" applyProtection="1">
      <alignment horizontal="center" vertical="center" wrapText="1"/>
    </xf>
    <xf numFmtId="0" fontId="9" fillId="0" borderId="1" xfId="0" applyFont="1" applyBorder="1" applyAlignment="1" applyProtection="1">
      <alignment horizontal="center" vertical="center"/>
    </xf>
    <xf numFmtId="0" fontId="9" fillId="0" borderId="1" xfId="0" applyFont="1" applyFill="1" applyBorder="1" applyAlignment="1" applyProtection="1">
      <alignment horizontal="left" vertical="center"/>
    </xf>
    <xf numFmtId="0" fontId="9" fillId="2" borderId="1" xfId="0" applyFont="1" applyFill="1" applyBorder="1" applyAlignment="1" applyProtection="1">
      <alignment horizontal="center" vertical="center"/>
      <protection locked="0"/>
    </xf>
    <xf numFmtId="0" fontId="3" fillId="0" borderId="31"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2" borderId="31"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9" fillId="2" borderId="31" xfId="0" applyFont="1" applyFill="1" applyBorder="1" applyAlignment="1" applyProtection="1">
      <alignment vertical="center"/>
      <protection locked="0"/>
    </xf>
    <xf numFmtId="0" fontId="9" fillId="2" borderId="32" xfId="0" applyFont="1" applyFill="1" applyBorder="1" applyAlignment="1" applyProtection="1">
      <alignment vertical="center"/>
      <protection locked="0"/>
    </xf>
    <xf numFmtId="0" fontId="9" fillId="2" borderId="33" xfId="0" applyFont="1" applyFill="1" applyBorder="1" applyAlignment="1" applyProtection="1">
      <alignment vertical="center"/>
      <protection locked="0"/>
    </xf>
    <xf numFmtId="0" fontId="9" fillId="2" borderId="34" xfId="0" applyFont="1" applyFill="1" applyBorder="1" applyAlignment="1" applyProtection="1">
      <alignment vertical="center"/>
      <protection locked="0"/>
    </xf>
    <xf numFmtId="0" fontId="9" fillId="2" borderId="0" xfId="0" applyFont="1" applyFill="1" applyBorder="1" applyAlignment="1" applyProtection="1">
      <alignment vertical="center"/>
      <protection locked="0"/>
    </xf>
    <xf numFmtId="0" fontId="9" fillId="2" borderId="35" xfId="0" applyFont="1" applyFill="1" applyBorder="1" applyAlignment="1" applyProtection="1">
      <alignment vertical="center"/>
      <protection locked="0"/>
    </xf>
    <xf numFmtId="0" fontId="9" fillId="2" borderId="36" xfId="0" applyFont="1" applyFill="1" applyBorder="1" applyAlignment="1" applyProtection="1">
      <alignment vertical="center"/>
      <protection locked="0"/>
    </xf>
    <xf numFmtId="0" fontId="9" fillId="2" borderId="30" xfId="0" applyFont="1" applyFill="1" applyBorder="1" applyAlignment="1" applyProtection="1">
      <alignment vertical="center"/>
      <protection locked="0"/>
    </xf>
    <xf numFmtId="0" fontId="9" fillId="2" borderId="37" xfId="0" applyFont="1" applyFill="1" applyBorder="1" applyAlignment="1" applyProtection="1">
      <alignment vertical="center"/>
      <protection locked="0"/>
    </xf>
    <xf numFmtId="0" fontId="9" fillId="2" borderId="31" xfId="0" applyFont="1" applyFill="1" applyBorder="1" applyAlignment="1" applyProtection="1">
      <alignment horizontal="center" vertical="center"/>
      <protection locked="0"/>
    </xf>
    <xf numFmtId="0" fontId="9" fillId="2" borderId="32" xfId="0" applyFont="1" applyFill="1" applyBorder="1" applyAlignment="1" applyProtection="1">
      <alignment horizontal="center" vertical="center"/>
      <protection locked="0"/>
    </xf>
    <xf numFmtId="0" fontId="9" fillId="2" borderId="33" xfId="0" applyFont="1" applyFill="1" applyBorder="1" applyAlignment="1" applyProtection="1">
      <alignment horizontal="center" vertical="center"/>
      <protection locked="0"/>
    </xf>
    <xf numFmtId="0" fontId="0" fillId="0" borderId="32" xfId="0" applyFill="1" applyBorder="1" applyAlignment="1" applyProtection="1">
      <alignment horizontal="left" vertical="center" shrinkToFit="1"/>
    </xf>
    <xf numFmtId="0" fontId="0" fillId="0" borderId="30" xfId="0" applyFill="1" applyBorder="1" applyAlignment="1" applyProtection="1">
      <alignment horizontal="left" vertical="center" shrinkToFit="1"/>
    </xf>
    <xf numFmtId="0" fontId="5" fillId="0" borderId="0" xfId="0" applyFont="1" applyAlignment="1" applyProtection="1">
      <alignment horizontal="center" vertical="center"/>
    </xf>
    <xf numFmtId="0" fontId="3" fillId="0" borderId="0" xfId="0" applyFont="1" applyAlignment="1" applyProtection="1">
      <alignment vertical="center"/>
    </xf>
    <xf numFmtId="0" fontId="9" fillId="0" borderId="47" xfId="0" applyFont="1" applyBorder="1" applyAlignment="1" applyProtection="1">
      <alignment horizontal="left" vertical="center"/>
    </xf>
    <xf numFmtId="0" fontId="9" fillId="0" borderId="1" xfId="0" applyFont="1" applyBorder="1" applyAlignment="1" applyProtection="1">
      <alignment horizontal="left" vertical="center"/>
    </xf>
    <xf numFmtId="0" fontId="0" fillId="0" borderId="0" xfId="0" applyAlignment="1" applyProtection="1">
      <alignment horizontal="center" vertical="center"/>
    </xf>
    <xf numFmtId="0" fontId="15" fillId="0" borderId="0" xfId="0" applyFont="1" applyAlignment="1" applyProtection="1">
      <alignment vertical="center" wrapText="1"/>
    </xf>
    <xf numFmtId="0" fontId="3" fillId="0" borderId="0" xfId="0" applyFont="1" applyBorder="1" applyAlignment="1" applyProtection="1">
      <alignment horizontal="center" vertical="top"/>
    </xf>
    <xf numFmtId="0" fontId="9" fillId="0" borderId="0" xfId="0" applyFont="1" applyBorder="1" applyAlignment="1" applyProtection="1">
      <alignment horizontal="center" vertical="top"/>
    </xf>
    <xf numFmtId="0" fontId="3" fillId="0" borderId="35" xfId="0" applyFont="1" applyBorder="1" applyAlignment="1" applyProtection="1">
      <alignment horizontal="center" vertical="top"/>
    </xf>
    <xf numFmtId="0" fontId="9" fillId="0" borderId="35" xfId="0" applyFont="1" applyBorder="1" applyAlignment="1" applyProtection="1">
      <alignment horizontal="center" vertical="top"/>
    </xf>
    <xf numFmtId="0" fontId="0" fillId="0" borderId="1" xfId="0" applyFill="1" applyBorder="1" applyAlignment="1" applyProtection="1">
      <alignment horizontal="left" vertical="center" shrinkToFit="1"/>
    </xf>
    <xf numFmtId="0" fontId="4"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30" xfId="0" applyFont="1" applyBorder="1" applyAlignment="1" applyProtection="1">
      <alignment horizontal="center" vertical="center"/>
    </xf>
    <xf numFmtId="38" fontId="6" fillId="0" borderId="0" xfId="1" applyFont="1" applyFill="1" applyBorder="1" applyAlignment="1" applyProtection="1">
      <alignment horizontal="center" vertical="center"/>
    </xf>
    <xf numFmtId="38" fontId="6" fillId="0" borderId="30" xfId="1" applyFont="1"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34"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6" xfId="0" applyFill="1" applyBorder="1" applyAlignment="1" applyProtection="1">
      <alignment horizontal="center" vertical="center"/>
    </xf>
    <xf numFmtId="0" fontId="0" fillId="0" borderId="30" xfId="0" applyFill="1" applyBorder="1" applyAlignment="1" applyProtection="1">
      <alignment horizontal="center" vertical="center"/>
    </xf>
    <xf numFmtId="0" fontId="9" fillId="2" borderId="1" xfId="0" applyFont="1" applyFill="1" applyBorder="1" applyAlignment="1" applyProtection="1">
      <alignment vertical="center"/>
      <protection locked="0"/>
    </xf>
    <xf numFmtId="0" fontId="0" fillId="0" borderId="1" xfId="0" applyFill="1" applyBorder="1" applyAlignment="1" applyProtection="1">
      <alignment horizontal="center" vertical="center"/>
    </xf>
    <xf numFmtId="0" fontId="0" fillId="0" borderId="1" xfId="0" applyFill="1" applyBorder="1" applyAlignment="1" applyProtection="1">
      <alignment horizontal="center" vertical="center" shrinkToFit="1"/>
      <protection locked="0"/>
    </xf>
    <xf numFmtId="0" fontId="3" fillId="0" borderId="31"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37" xfId="0" applyFont="1" applyBorder="1" applyAlignment="1" applyProtection="1">
      <alignment horizontal="center" vertical="center"/>
    </xf>
    <xf numFmtId="0" fontId="9" fillId="0" borderId="1" xfId="0" applyFont="1" applyFill="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xf>
    <xf numFmtId="0" fontId="3" fillId="0" borderId="29" xfId="0" applyFont="1" applyFill="1" applyBorder="1" applyAlignment="1" applyProtection="1">
      <alignment horizontal="center" vertical="center" textRotation="255"/>
    </xf>
    <xf numFmtId="0" fontId="3" fillId="0" borderId="82" xfId="0" applyFont="1" applyFill="1" applyBorder="1" applyAlignment="1" applyProtection="1">
      <alignment horizontal="center" vertical="center" textRotation="255"/>
    </xf>
    <xf numFmtId="0" fontId="3" fillId="0" borderId="21" xfId="0" applyFont="1" applyFill="1" applyBorder="1" applyAlignment="1" applyProtection="1">
      <alignment horizontal="center" vertical="center" shrinkToFit="1"/>
    </xf>
    <xf numFmtId="0" fontId="3" fillId="0" borderId="15" xfId="0" applyFont="1" applyFill="1" applyBorder="1" applyAlignment="1" applyProtection="1">
      <alignment horizontal="center" vertical="center" shrinkToFit="1"/>
    </xf>
    <xf numFmtId="0" fontId="3" fillId="0" borderId="47" xfId="0" applyFont="1" applyFill="1" applyBorder="1" applyAlignment="1" applyProtection="1">
      <alignment horizontal="center" vertical="center" shrinkToFit="1"/>
    </xf>
    <xf numFmtId="177" fontId="15" fillId="0" borderId="21" xfId="0" applyNumberFormat="1" applyFont="1" applyFill="1" applyBorder="1" applyAlignment="1" applyProtection="1">
      <alignment horizontal="center" vertical="center" shrinkToFit="1"/>
    </xf>
    <xf numFmtId="0" fontId="15" fillId="0" borderId="15" xfId="0" applyFont="1" applyFill="1" applyBorder="1" applyAlignment="1" applyProtection="1">
      <alignment horizontal="center" vertical="center" shrinkToFit="1"/>
    </xf>
    <xf numFmtId="0" fontId="15" fillId="0" borderId="47" xfId="0" applyFont="1" applyFill="1" applyBorder="1" applyAlignment="1" applyProtection="1">
      <alignment horizontal="center" vertical="center" shrinkToFit="1"/>
    </xf>
    <xf numFmtId="0" fontId="15" fillId="0" borderId="16" xfId="0" applyFont="1" applyFill="1" applyBorder="1" applyAlignment="1" applyProtection="1">
      <alignment horizontal="center" vertical="center" shrinkToFit="1"/>
    </xf>
    <xf numFmtId="177" fontId="3" fillId="2" borderId="98" xfId="0" applyNumberFormat="1" applyFont="1" applyFill="1" applyBorder="1" applyAlignment="1" applyProtection="1">
      <alignment horizontal="right" vertical="center"/>
      <protection locked="0"/>
    </xf>
    <xf numFmtId="177" fontId="3" fillId="2" borderId="100" xfId="0" applyNumberFormat="1" applyFont="1" applyFill="1" applyBorder="1" applyAlignment="1" applyProtection="1">
      <alignment horizontal="right" vertical="center"/>
      <protection locked="0"/>
    </xf>
    <xf numFmtId="0" fontId="3" fillId="0" borderId="99" xfId="0" applyFont="1" applyFill="1" applyBorder="1" applyAlignment="1" applyProtection="1">
      <alignment vertical="center" shrinkToFit="1"/>
    </xf>
    <xf numFmtId="0" fontId="3" fillId="0" borderId="97" xfId="0" applyFont="1" applyFill="1" applyBorder="1" applyAlignment="1" applyProtection="1">
      <alignment vertical="center" shrinkToFit="1"/>
    </xf>
    <xf numFmtId="0" fontId="3" fillId="0" borderId="60" xfId="0" applyFont="1" applyFill="1" applyBorder="1" applyAlignment="1" applyProtection="1">
      <alignment horizontal="left" vertical="center" shrinkToFit="1"/>
    </xf>
    <xf numFmtId="0" fontId="3" fillId="0" borderId="55" xfId="0" applyFont="1" applyFill="1" applyBorder="1" applyAlignment="1" applyProtection="1">
      <alignment horizontal="left" vertical="center" shrinkToFit="1"/>
    </xf>
    <xf numFmtId="0" fontId="3" fillId="0" borderId="145" xfId="0" applyFont="1" applyFill="1" applyBorder="1" applyAlignment="1" applyProtection="1">
      <alignment horizontal="left" vertical="center" shrinkToFit="1"/>
    </xf>
    <xf numFmtId="0" fontId="3" fillId="0" borderId="50" xfId="0" applyFont="1" applyFill="1" applyBorder="1" applyAlignment="1" applyProtection="1">
      <alignment horizontal="left" vertical="center" shrinkToFit="1"/>
    </xf>
    <xf numFmtId="0" fontId="3" fillId="0" borderId="48" xfId="0" applyFont="1" applyFill="1" applyBorder="1" applyAlignment="1" applyProtection="1">
      <alignment horizontal="left" vertical="center" shrinkToFit="1"/>
    </xf>
    <xf numFmtId="0" fontId="3" fillId="0" borderId="108" xfId="0" applyFont="1" applyFill="1" applyBorder="1" applyAlignment="1" applyProtection="1">
      <alignment horizontal="left" vertical="center" shrinkToFit="1"/>
    </xf>
    <xf numFmtId="193" fontId="3" fillId="0" borderId="55" xfId="0" applyNumberFormat="1" applyFont="1" applyFill="1" applyBorder="1" applyAlignment="1" applyProtection="1">
      <alignment horizontal="right" vertical="center" shrinkToFit="1"/>
    </xf>
    <xf numFmtId="193" fontId="3" fillId="0" borderId="145" xfId="0" applyNumberFormat="1" applyFont="1" applyFill="1" applyBorder="1" applyAlignment="1" applyProtection="1">
      <alignment horizontal="right" vertical="center" shrinkToFit="1"/>
    </xf>
    <xf numFmtId="0" fontId="3" fillId="0" borderId="146" xfId="0" applyFont="1" applyFill="1" applyBorder="1" applyAlignment="1" applyProtection="1">
      <alignment horizontal="center" vertical="center" shrinkToFit="1"/>
    </xf>
    <xf numFmtId="0" fontId="3" fillId="0" borderId="55" xfId="0" applyFont="1" applyFill="1" applyBorder="1" applyAlignment="1" applyProtection="1">
      <alignment horizontal="center" vertical="center" shrinkToFit="1"/>
    </xf>
    <xf numFmtId="0" fontId="3" fillId="0" borderId="101" xfId="0" applyFont="1" applyFill="1" applyBorder="1" applyAlignment="1" applyProtection="1">
      <alignment horizontal="center" vertical="center" shrinkToFit="1"/>
    </xf>
    <xf numFmtId="0" fontId="3" fillId="0" borderId="108" xfId="0" applyFont="1" applyFill="1" applyBorder="1" applyAlignment="1" applyProtection="1">
      <alignment horizontal="center" vertical="center" shrinkToFit="1"/>
    </xf>
    <xf numFmtId="199" fontId="3" fillId="0" borderId="101" xfId="0" applyNumberFormat="1" applyFont="1" applyFill="1" applyBorder="1" applyAlignment="1" applyProtection="1">
      <alignment horizontal="right" vertical="center" shrinkToFit="1"/>
    </xf>
    <xf numFmtId="199" fontId="3" fillId="0" borderId="48" xfId="0" applyNumberFormat="1" applyFont="1" applyFill="1" applyBorder="1" applyAlignment="1" applyProtection="1">
      <alignment horizontal="right" vertical="center" shrinkToFit="1"/>
    </xf>
    <xf numFmtId="199" fontId="3" fillId="0" borderId="108" xfId="0" applyNumberFormat="1" applyFont="1" applyFill="1" applyBorder="1" applyAlignment="1" applyProtection="1">
      <alignment horizontal="right" vertical="center" shrinkToFit="1"/>
    </xf>
    <xf numFmtId="0" fontId="3" fillId="0" borderId="20"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20" xfId="0"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shrinkToFit="1"/>
    </xf>
    <xf numFmtId="0" fontId="3" fillId="0" borderId="61" xfId="0" applyFont="1" applyFill="1" applyBorder="1" applyAlignment="1" applyProtection="1">
      <alignment horizontal="center" vertical="center" shrinkToFit="1"/>
    </xf>
    <xf numFmtId="0" fontId="9" fillId="0" borderId="12" xfId="0" applyFont="1" applyFill="1" applyBorder="1" applyAlignment="1" applyProtection="1">
      <alignment horizontal="center" vertical="center"/>
    </xf>
    <xf numFmtId="0" fontId="3" fillId="0" borderId="50" xfId="0" applyFont="1" applyFill="1" applyBorder="1" applyAlignment="1" applyProtection="1">
      <alignment horizontal="center" vertical="center" shrinkToFit="1"/>
    </xf>
    <xf numFmtId="0" fontId="3" fillId="0" borderId="48" xfId="0" applyFont="1" applyFill="1" applyBorder="1" applyAlignment="1" applyProtection="1">
      <alignment horizontal="center" vertical="center" shrinkToFit="1"/>
    </xf>
    <xf numFmtId="177" fontId="3" fillId="0" borderId="98" xfId="0" applyNumberFormat="1" applyFont="1" applyFill="1" applyBorder="1" applyAlignment="1" applyProtection="1">
      <alignment horizontal="right" vertical="center"/>
    </xf>
    <xf numFmtId="195" fontId="3" fillId="2" borderId="48" xfId="0" applyNumberFormat="1" applyFont="1" applyFill="1" applyBorder="1" applyAlignment="1" applyProtection="1">
      <alignment horizontal="center" vertical="center" shrinkToFit="1"/>
      <protection locked="0"/>
    </xf>
    <xf numFmtId="195" fontId="3" fillId="2" borderId="108" xfId="0" applyNumberFormat="1" applyFont="1" applyFill="1" applyBorder="1" applyAlignment="1" applyProtection="1">
      <alignment horizontal="center" vertical="center" shrinkToFit="1"/>
      <protection locked="0"/>
    </xf>
    <xf numFmtId="0" fontId="3" fillId="2" borderId="32" xfId="0" applyFont="1" applyFill="1" applyBorder="1" applyAlignment="1" applyProtection="1">
      <alignment vertical="center"/>
      <protection locked="0"/>
    </xf>
    <xf numFmtId="0" fontId="3" fillId="2" borderId="33" xfId="0" applyFont="1" applyFill="1" applyBorder="1" applyAlignment="1" applyProtection="1">
      <alignment vertical="center"/>
      <protection locked="0"/>
    </xf>
    <xf numFmtId="196" fontId="3" fillId="2" borderId="101" xfId="0" applyNumberFormat="1" applyFont="1" applyFill="1" applyBorder="1" applyAlignment="1" applyProtection="1">
      <alignment horizontal="center" vertical="center" shrinkToFit="1"/>
      <protection locked="0"/>
    </xf>
    <xf numFmtId="196" fontId="3" fillId="2" borderId="108" xfId="0" applyNumberFormat="1" applyFont="1" applyFill="1" applyBorder="1" applyAlignment="1" applyProtection="1">
      <alignment horizontal="center" vertical="center" shrinkToFit="1"/>
      <protection locked="0"/>
    </xf>
    <xf numFmtId="0" fontId="3" fillId="0" borderId="141" xfId="0" applyFont="1" applyFill="1" applyBorder="1" applyAlignment="1" applyProtection="1">
      <alignment vertical="center" shrinkToFit="1"/>
    </xf>
    <xf numFmtId="0" fontId="3" fillId="0" borderId="142" xfId="0" applyFont="1" applyFill="1" applyBorder="1" applyAlignment="1" applyProtection="1">
      <alignment vertical="center" shrinkToFit="1"/>
    </xf>
    <xf numFmtId="0" fontId="3" fillId="0" borderId="144" xfId="0" applyFont="1" applyFill="1" applyBorder="1" applyAlignment="1" applyProtection="1">
      <alignment vertical="center" shrinkToFit="1"/>
    </xf>
    <xf numFmtId="177" fontId="9" fillId="0" borderId="20" xfId="0" applyNumberFormat="1" applyFont="1" applyFill="1" applyBorder="1" applyAlignment="1" applyProtection="1">
      <alignment horizontal="right" vertical="center"/>
    </xf>
    <xf numFmtId="177" fontId="9" fillId="0" borderId="12" xfId="0" applyNumberFormat="1" applyFont="1" applyFill="1" applyBorder="1" applyAlignment="1" applyProtection="1">
      <alignment horizontal="right" vertical="center"/>
    </xf>
    <xf numFmtId="177" fontId="9" fillId="0" borderId="61" xfId="0" applyNumberFormat="1" applyFont="1" applyFill="1" applyBorder="1" applyAlignment="1" applyProtection="1">
      <alignment horizontal="right" vertical="center"/>
    </xf>
    <xf numFmtId="177" fontId="9" fillId="2" borderId="20" xfId="0" applyNumberFormat="1" applyFont="1" applyFill="1" applyBorder="1" applyAlignment="1" applyProtection="1">
      <alignment horizontal="right" vertical="center"/>
    </xf>
    <xf numFmtId="177" fontId="9" fillId="2" borderId="12" xfId="0" applyNumberFormat="1" applyFont="1" applyFill="1" applyBorder="1" applyAlignment="1" applyProtection="1">
      <alignment horizontal="right" vertical="center"/>
    </xf>
    <xf numFmtId="177" fontId="9" fillId="2" borderId="61" xfId="0" applyNumberFormat="1" applyFont="1" applyFill="1" applyBorder="1" applyAlignment="1" applyProtection="1">
      <alignment horizontal="right" vertical="center"/>
    </xf>
    <xf numFmtId="194" fontId="3" fillId="2" borderId="101" xfId="0" applyNumberFormat="1" applyFont="1" applyFill="1" applyBorder="1" applyAlignment="1" applyProtection="1">
      <alignment horizontal="center" vertical="center" shrinkToFit="1"/>
      <protection locked="0"/>
    </xf>
    <xf numFmtId="194" fontId="3" fillId="2" borderId="108" xfId="0" applyNumberFormat="1" applyFont="1" applyFill="1" applyBorder="1" applyAlignment="1" applyProtection="1">
      <alignment horizontal="center" vertical="center" shrinkToFit="1"/>
      <protection locked="0"/>
    </xf>
    <xf numFmtId="0" fontId="3" fillId="2" borderId="30" xfId="0" applyFont="1" applyFill="1" applyBorder="1" applyAlignment="1" applyProtection="1">
      <alignment vertical="center"/>
      <protection locked="0"/>
    </xf>
    <xf numFmtId="0" fontId="3" fillId="2" borderId="37" xfId="0" applyFont="1" applyFill="1" applyBorder="1" applyAlignment="1" applyProtection="1">
      <alignment vertical="center"/>
      <protection locked="0"/>
    </xf>
    <xf numFmtId="0" fontId="3" fillId="0" borderId="109" xfId="0" applyFont="1" applyFill="1" applyBorder="1" applyAlignment="1" applyProtection="1">
      <alignment horizontal="center" vertical="center"/>
    </xf>
    <xf numFmtId="0" fontId="3" fillId="0" borderId="110" xfId="0" applyFont="1" applyFill="1" applyBorder="1" applyAlignment="1" applyProtection="1">
      <alignment horizontal="center" vertical="center"/>
    </xf>
    <xf numFmtId="0" fontId="3" fillId="0" borderId="111" xfId="0" applyFont="1" applyFill="1" applyBorder="1" applyAlignment="1" applyProtection="1">
      <alignment horizontal="center" vertical="center"/>
    </xf>
    <xf numFmtId="177" fontId="3" fillId="0" borderId="141" xfId="0" applyNumberFormat="1" applyFont="1" applyFill="1" applyBorder="1" applyAlignment="1" applyProtection="1">
      <alignment horizontal="right" vertical="center"/>
    </xf>
    <xf numFmtId="177" fontId="3" fillId="0" borderId="142" xfId="0" applyNumberFormat="1" applyFont="1" applyFill="1" applyBorder="1" applyAlignment="1" applyProtection="1">
      <alignment horizontal="right" vertical="center"/>
    </xf>
    <xf numFmtId="177" fontId="3" fillId="0" borderId="144" xfId="0" applyNumberFormat="1" applyFont="1" applyFill="1" applyBorder="1" applyAlignment="1" applyProtection="1">
      <alignment horizontal="right" vertical="center"/>
    </xf>
    <xf numFmtId="0" fontId="3" fillId="0" borderId="32"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30" xfId="0" applyFont="1" applyBorder="1" applyAlignment="1" applyProtection="1">
      <alignment horizontal="center" vertical="center"/>
    </xf>
    <xf numFmtId="0" fontId="21" fillId="0" borderId="29" xfId="0" applyFont="1" applyFill="1" applyBorder="1" applyAlignment="1" applyProtection="1">
      <alignment horizontal="center" vertical="center" textRotation="255" wrapText="1"/>
    </xf>
    <xf numFmtId="0" fontId="21" fillId="0" borderId="125" xfId="0" applyFont="1" applyFill="1" applyBorder="1" applyAlignment="1" applyProtection="1">
      <alignment horizontal="center" vertical="center" textRotation="255"/>
    </xf>
    <xf numFmtId="177" fontId="63" fillId="10" borderId="141" xfId="0" applyNumberFormat="1" applyFont="1" applyFill="1" applyBorder="1" applyAlignment="1" applyProtection="1">
      <alignment horizontal="right" vertical="center"/>
      <protection locked="0"/>
    </xf>
    <xf numFmtId="177" fontId="63" fillId="10" borderId="142" xfId="0" applyNumberFormat="1" applyFont="1" applyFill="1" applyBorder="1" applyAlignment="1" applyProtection="1">
      <alignment horizontal="right" vertical="center"/>
      <protection locked="0"/>
    </xf>
    <xf numFmtId="177" fontId="63" fillId="10" borderId="143" xfId="0" applyNumberFormat="1" applyFont="1" applyFill="1" applyBorder="1" applyAlignment="1" applyProtection="1">
      <alignment horizontal="right" vertical="center"/>
      <protection locked="0"/>
    </xf>
    <xf numFmtId="177" fontId="15" fillId="0" borderId="92" xfId="0" applyNumberFormat="1" applyFont="1" applyFill="1" applyBorder="1" applyAlignment="1" applyProtection="1">
      <alignment horizontal="right" vertical="center"/>
    </xf>
    <xf numFmtId="177" fontId="15" fillId="0" borderId="93" xfId="0" applyNumberFormat="1" applyFont="1" applyFill="1" applyBorder="1" applyAlignment="1" applyProtection="1">
      <alignment horizontal="right" vertical="center"/>
    </xf>
    <xf numFmtId="177" fontId="15" fillId="0" borderId="94" xfId="0" applyNumberFormat="1" applyFont="1" applyFill="1" applyBorder="1" applyAlignment="1" applyProtection="1">
      <alignment horizontal="right" vertical="center"/>
    </xf>
    <xf numFmtId="0" fontId="3" fillId="2" borderId="0" xfId="0" applyFont="1" applyFill="1" applyBorder="1" applyAlignment="1" applyProtection="1">
      <alignment vertical="center"/>
      <protection locked="0"/>
    </xf>
    <xf numFmtId="0" fontId="3" fillId="2" borderId="35" xfId="0" applyFont="1" applyFill="1" applyBorder="1" applyAlignment="1" applyProtection="1">
      <alignment vertical="center"/>
      <protection locked="0"/>
    </xf>
    <xf numFmtId="58" fontId="3" fillId="0" borderId="34"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2" borderId="34" xfId="0" applyFont="1" applyFill="1" applyBorder="1" applyAlignment="1" applyProtection="1">
      <alignment vertical="center"/>
      <protection locked="0"/>
    </xf>
    <xf numFmtId="177" fontId="3" fillId="2" borderId="141" xfId="0" applyNumberFormat="1" applyFont="1" applyFill="1" applyBorder="1" applyAlignment="1" applyProtection="1">
      <alignment horizontal="right" vertical="center"/>
    </xf>
    <xf numFmtId="177" fontId="3" fillId="2" borderId="142" xfId="0" applyNumberFormat="1" applyFont="1" applyFill="1" applyBorder="1" applyAlignment="1" applyProtection="1">
      <alignment horizontal="right" vertical="center"/>
    </xf>
    <xf numFmtId="177" fontId="3" fillId="2" borderId="144" xfId="0" applyNumberFormat="1" applyFont="1" applyFill="1" applyBorder="1" applyAlignment="1" applyProtection="1">
      <alignment horizontal="right" vertical="center"/>
    </xf>
    <xf numFmtId="0" fontId="3" fillId="0" borderId="92" xfId="0" applyFont="1" applyFill="1" applyBorder="1" applyAlignment="1" applyProtection="1">
      <alignment horizontal="center" vertical="center"/>
    </xf>
    <xf numFmtId="0" fontId="3" fillId="0" borderId="93" xfId="0" applyFont="1" applyFill="1" applyBorder="1" applyAlignment="1" applyProtection="1">
      <alignment horizontal="center" vertical="center"/>
    </xf>
    <xf numFmtId="0" fontId="3" fillId="0" borderId="95" xfId="0" applyFont="1" applyFill="1" applyBorder="1" applyAlignment="1" applyProtection="1">
      <alignment horizontal="center" vertical="center"/>
    </xf>
    <xf numFmtId="177" fontId="15" fillId="0" borderId="96" xfId="0" applyNumberFormat="1" applyFont="1" applyFill="1" applyBorder="1" applyAlignment="1" applyProtection="1">
      <alignment horizontal="right" vertical="center"/>
    </xf>
    <xf numFmtId="177" fontId="64" fillId="10" borderId="20" xfId="0" applyNumberFormat="1" applyFont="1" applyFill="1" applyBorder="1" applyAlignment="1" applyProtection="1">
      <alignment horizontal="right" vertical="center"/>
    </xf>
    <xf numFmtId="177" fontId="64" fillId="10" borderId="12" xfId="0" applyNumberFormat="1" applyFont="1" applyFill="1" applyBorder="1" applyAlignment="1" applyProtection="1">
      <alignment horizontal="right" vertical="center"/>
    </xf>
    <xf numFmtId="177" fontId="64" fillId="10" borderId="13" xfId="0" applyNumberFormat="1" applyFont="1" applyFill="1" applyBorder="1" applyAlignment="1" applyProtection="1">
      <alignment horizontal="right" vertical="center"/>
    </xf>
    <xf numFmtId="0" fontId="3" fillId="0" borderId="20" xfId="0" applyFont="1" applyFill="1" applyBorder="1" applyAlignment="1" applyProtection="1">
      <alignment horizontal="left" vertical="center" shrinkToFit="1"/>
    </xf>
    <xf numFmtId="0" fontId="3" fillId="0" borderId="12" xfId="0" applyFont="1" applyFill="1" applyBorder="1" applyAlignment="1" applyProtection="1">
      <alignment horizontal="left" vertical="center" shrinkToFit="1"/>
    </xf>
    <xf numFmtId="0" fontId="3" fillId="0" borderId="61" xfId="0" applyFont="1" applyFill="1" applyBorder="1" applyAlignment="1" applyProtection="1">
      <alignment horizontal="left" vertical="center" shrinkToFit="1"/>
    </xf>
    <xf numFmtId="0" fontId="4" fillId="0" borderId="0" xfId="0" applyFont="1" applyAlignment="1" applyProtection="1">
      <alignment horizontal="center" vertical="center"/>
    </xf>
    <xf numFmtId="177" fontId="15" fillId="0" borderId="96" xfId="0" applyNumberFormat="1" applyFont="1" applyFill="1" applyBorder="1" applyAlignment="1" applyProtection="1">
      <alignment vertical="center"/>
    </xf>
    <xf numFmtId="177" fontId="15" fillId="0" borderId="93" xfId="0" applyNumberFormat="1" applyFont="1" applyFill="1" applyBorder="1" applyAlignment="1" applyProtection="1">
      <alignment vertical="center"/>
    </xf>
    <xf numFmtId="177" fontId="15" fillId="0" borderId="95" xfId="0" applyNumberFormat="1" applyFont="1" applyFill="1" applyBorder="1" applyAlignment="1" applyProtection="1">
      <alignment vertical="center"/>
    </xf>
    <xf numFmtId="0" fontId="3" fillId="0" borderId="0" xfId="0" applyFont="1" applyBorder="1" applyAlignment="1" applyProtection="1">
      <alignment vertical="center"/>
    </xf>
    <xf numFmtId="0" fontId="3" fillId="2" borderId="0" xfId="0" applyFont="1" applyFill="1" applyBorder="1" applyAlignment="1" applyProtection="1">
      <alignment vertical="center" shrinkToFit="1"/>
      <protection locked="0"/>
    </xf>
    <xf numFmtId="0" fontId="3" fillId="2" borderId="35" xfId="0" applyFont="1" applyFill="1" applyBorder="1" applyAlignment="1" applyProtection="1">
      <alignment vertical="center" shrinkToFit="1"/>
      <protection locked="0"/>
    </xf>
    <xf numFmtId="0" fontId="3" fillId="0" borderId="0" xfId="0" applyFont="1" applyFill="1" applyBorder="1" applyAlignment="1" applyProtection="1">
      <alignment horizontal="left" vertical="center" shrinkToFit="1"/>
      <protection locked="0"/>
    </xf>
    <xf numFmtId="0" fontId="3" fillId="0" borderId="35"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center" vertical="center" shrinkToFit="1"/>
      <protection locked="0"/>
    </xf>
    <xf numFmtId="0" fontId="3" fillId="0" borderId="30" xfId="0" applyFont="1" applyFill="1" applyBorder="1" applyAlignment="1" applyProtection="1">
      <alignment horizontal="center" vertical="center" shrinkToFit="1"/>
      <protection locked="0"/>
    </xf>
    <xf numFmtId="0" fontId="3" fillId="2" borderId="30" xfId="0" applyFont="1" applyFill="1" applyBorder="1" applyAlignment="1" applyProtection="1">
      <alignment vertical="center" shrinkToFit="1"/>
      <protection locked="0"/>
    </xf>
    <xf numFmtId="0" fontId="3" fillId="0" borderId="1" xfId="0" applyFont="1" applyBorder="1" applyAlignment="1" applyProtection="1">
      <alignment horizontal="center" vertical="center"/>
    </xf>
    <xf numFmtId="0" fontId="3" fillId="0" borderId="67" xfId="0" applyFont="1" applyBorder="1" applyAlignment="1" applyProtection="1">
      <alignment horizontal="center" vertical="center"/>
    </xf>
    <xf numFmtId="0" fontId="3" fillId="0" borderId="1" xfId="0" applyFont="1" applyBorder="1" applyAlignment="1" applyProtection="1">
      <alignment vertical="center"/>
      <protection locked="0"/>
    </xf>
    <xf numFmtId="0" fontId="3" fillId="0" borderId="67" xfId="0" applyFont="1" applyBorder="1" applyAlignment="1" applyProtection="1">
      <alignment vertical="center"/>
      <protection locked="0"/>
    </xf>
    <xf numFmtId="0" fontId="3" fillId="0" borderId="30" xfId="0" applyFont="1" applyBorder="1" applyAlignment="1" applyProtection="1">
      <alignment vertical="center"/>
    </xf>
    <xf numFmtId="0" fontId="3" fillId="0" borderId="148" xfId="0" applyFont="1" applyBorder="1" applyAlignment="1" applyProtection="1">
      <alignment horizontal="center" vertical="center"/>
    </xf>
    <xf numFmtId="0" fontId="3" fillId="0" borderId="149" xfId="0" applyFont="1" applyBorder="1" applyAlignment="1" applyProtection="1">
      <alignment horizontal="center" vertical="center"/>
    </xf>
    <xf numFmtId="0" fontId="3" fillId="0" borderId="151" xfId="0" applyFont="1" applyBorder="1" applyAlignment="1" applyProtection="1">
      <alignment horizontal="center" vertical="center"/>
    </xf>
    <xf numFmtId="0" fontId="3" fillId="0" borderId="150" xfId="0" applyFont="1" applyBorder="1" applyAlignment="1" applyProtection="1">
      <alignment horizontal="center" vertical="center"/>
    </xf>
    <xf numFmtId="0" fontId="3" fillId="0" borderId="147" xfId="0" applyFont="1" applyBorder="1" applyAlignment="1" applyProtection="1">
      <alignment horizontal="center" vertical="center"/>
    </xf>
    <xf numFmtId="0" fontId="9" fillId="9" borderId="67" xfId="0" applyFont="1" applyFill="1" applyBorder="1" applyAlignment="1" applyProtection="1">
      <alignment vertical="center" shrinkToFit="1"/>
      <protection locked="0"/>
    </xf>
    <xf numFmtId="0" fontId="0" fillId="0" borderId="67" xfId="0" applyFont="1" applyBorder="1" applyAlignment="1" applyProtection="1">
      <alignment horizontal="center" vertical="center"/>
    </xf>
    <xf numFmtId="0" fontId="10" fillId="0" borderId="67" xfId="0" applyFont="1" applyBorder="1" applyAlignment="1" applyProtection="1">
      <alignment horizontal="center" vertical="center"/>
    </xf>
    <xf numFmtId="0" fontId="0" fillId="0" borderId="67" xfId="0" applyFont="1" applyBorder="1" applyAlignment="1" applyProtection="1">
      <alignment horizontal="center" vertical="center"/>
      <protection locked="0"/>
    </xf>
    <xf numFmtId="0" fontId="10" fillId="0" borderId="67" xfId="0" applyFont="1" applyBorder="1" applyAlignment="1" applyProtection="1">
      <alignment horizontal="center" vertical="center"/>
      <protection locked="0"/>
    </xf>
    <xf numFmtId="198" fontId="3" fillId="0" borderId="22" xfId="0" applyNumberFormat="1" applyFont="1" applyFill="1" applyBorder="1" applyAlignment="1" applyProtection="1">
      <alignment horizontal="center" vertical="center"/>
      <protection locked="0"/>
    </xf>
    <xf numFmtId="198" fontId="3" fillId="0" borderId="18" xfId="0" applyNumberFormat="1" applyFont="1" applyFill="1" applyBorder="1" applyAlignment="1" applyProtection="1">
      <alignment horizontal="center" vertical="center"/>
      <protection locked="0"/>
    </xf>
    <xf numFmtId="198" fontId="3" fillId="0" borderId="62" xfId="0" applyNumberFormat="1" applyFont="1" applyFill="1" applyBorder="1" applyAlignment="1" applyProtection="1">
      <alignment horizontal="center" vertical="center"/>
      <protection locked="0"/>
    </xf>
    <xf numFmtId="0" fontId="3" fillId="9" borderId="22" xfId="0" applyNumberFormat="1" applyFont="1" applyFill="1" applyBorder="1" applyAlignment="1" applyProtection="1">
      <alignment horizontal="center" vertical="center"/>
      <protection locked="0"/>
    </xf>
    <xf numFmtId="0" fontId="3" fillId="9" borderId="18" xfId="0" applyNumberFormat="1" applyFont="1" applyFill="1" applyBorder="1" applyAlignment="1" applyProtection="1">
      <alignment horizontal="center" vertical="center"/>
      <protection locked="0"/>
    </xf>
    <xf numFmtId="0" fontId="3" fillId="9" borderId="62" xfId="0" applyNumberFormat="1" applyFont="1" applyFill="1" applyBorder="1" applyAlignment="1" applyProtection="1">
      <alignment horizontal="center" vertical="center"/>
      <protection locked="0"/>
    </xf>
    <xf numFmtId="0" fontId="3" fillId="0" borderId="153" xfId="0" applyFont="1" applyBorder="1" applyAlignment="1" applyProtection="1">
      <alignment horizontal="center" vertical="center"/>
    </xf>
    <xf numFmtId="0" fontId="3" fillId="0" borderId="154" xfId="0" applyFont="1" applyBorder="1" applyAlignment="1" applyProtection="1">
      <alignment horizontal="center" vertical="center"/>
    </xf>
    <xf numFmtId="0" fontId="3" fillId="0" borderId="152" xfId="0" applyFont="1" applyBorder="1" applyAlignment="1" applyProtection="1">
      <alignment horizontal="center" vertical="center"/>
    </xf>
    <xf numFmtId="0" fontId="25" fillId="10" borderId="21" xfId="0" applyFont="1" applyFill="1" applyBorder="1" applyAlignment="1" applyProtection="1">
      <alignment horizontal="center" vertical="center"/>
    </xf>
    <xf numFmtId="0" fontId="25" fillId="10" borderId="15" xfId="0" applyFont="1" applyFill="1" applyBorder="1" applyAlignment="1" applyProtection="1">
      <alignment horizontal="center" vertical="center"/>
    </xf>
    <xf numFmtId="38" fontId="65" fillId="0" borderId="21" xfId="1" applyFont="1" applyBorder="1" applyAlignment="1" applyProtection="1">
      <alignment horizontal="right" vertical="center"/>
    </xf>
    <xf numFmtId="38" fontId="65" fillId="0" borderId="15" xfId="1" applyFont="1" applyBorder="1" applyAlignment="1" applyProtection="1">
      <alignment horizontal="right" vertical="center"/>
    </xf>
    <xf numFmtId="0" fontId="16" fillId="0" borderId="32" xfId="0" applyFont="1" applyBorder="1" applyAlignment="1" applyProtection="1">
      <alignment horizontal="center" vertical="center" shrinkToFit="1"/>
    </xf>
    <xf numFmtId="198" fontId="16" fillId="0" borderId="0" xfId="0" applyNumberFormat="1" applyFont="1" applyBorder="1" applyAlignment="1" applyProtection="1">
      <alignment horizontal="center" vertical="center" shrinkToFit="1"/>
    </xf>
    <xf numFmtId="0" fontId="0" fillId="0" borderId="30" xfId="0" applyBorder="1" applyAlignment="1" applyProtection="1">
      <alignment horizontal="center" vertical="center" shrinkToFit="1"/>
    </xf>
    <xf numFmtId="0" fontId="61" fillId="0" borderId="30" xfId="0" applyFont="1" applyBorder="1" applyAlignment="1" applyProtection="1">
      <alignment horizontal="center" vertical="center"/>
    </xf>
    <xf numFmtId="0" fontId="22" fillId="0" borderId="0" xfId="0" applyFont="1" applyAlignment="1" applyProtection="1">
      <alignment horizontal="left" vertical="center" wrapText="1"/>
    </xf>
    <xf numFmtId="0" fontId="0" fillId="0" borderId="23" xfId="0" applyBorder="1" applyAlignment="1" applyProtection="1">
      <alignment horizontal="center" vertical="center"/>
    </xf>
    <xf numFmtId="0" fontId="0" fillId="0" borderId="24" xfId="0" applyBorder="1" applyAlignment="1" applyProtection="1">
      <alignment horizontal="center" vertical="center"/>
    </xf>
    <xf numFmtId="0" fontId="0" fillId="0" borderId="39" xfId="0" applyBorder="1" applyAlignment="1" applyProtection="1">
      <alignment horizontal="center" vertical="center"/>
    </xf>
    <xf numFmtId="0" fontId="0" fillId="0" borderId="42" xfId="0" applyBorder="1" applyAlignment="1" applyProtection="1">
      <alignment horizontal="center" vertical="center"/>
    </xf>
    <xf numFmtId="0" fontId="0" fillId="2" borderId="43"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38" fontId="46" fillId="0" borderId="0" xfId="1" applyFont="1" applyFill="1" applyAlignment="1" applyProtection="1">
      <alignment horizontal="center" vertical="center"/>
    </xf>
    <xf numFmtId="38" fontId="46" fillId="0" borderId="30" xfId="1" applyFont="1" applyBorder="1" applyAlignment="1" applyProtection="1">
      <alignment horizontal="center" vertical="center" shrinkToFit="1"/>
    </xf>
    <xf numFmtId="38" fontId="46" fillId="0" borderId="0" xfId="1" applyFont="1" applyAlignment="1" applyProtection="1">
      <alignment horizontal="right" vertical="center"/>
    </xf>
    <xf numFmtId="38" fontId="46" fillId="0" borderId="30" xfId="1" applyFont="1" applyFill="1" applyBorder="1" applyAlignment="1" applyProtection="1">
      <alignment horizontal="center" vertical="center" shrinkToFit="1"/>
    </xf>
    <xf numFmtId="38" fontId="46" fillId="0" borderId="3" xfId="1" applyFont="1" applyBorder="1" applyAlignment="1" applyProtection="1">
      <alignment horizontal="left" vertical="center" wrapText="1"/>
    </xf>
    <xf numFmtId="38" fontId="46" fillId="0" borderId="4" xfId="1" applyFont="1" applyBorder="1" applyAlignment="1" applyProtection="1">
      <alignment horizontal="left" vertical="center" wrapText="1"/>
    </xf>
    <xf numFmtId="38" fontId="46" fillId="0" borderId="5" xfId="1" applyFont="1" applyBorder="1" applyAlignment="1" applyProtection="1">
      <alignment horizontal="left" vertical="center" wrapText="1"/>
    </xf>
    <xf numFmtId="38" fontId="46" fillId="0" borderId="8" xfId="1" applyFont="1" applyBorder="1" applyAlignment="1" applyProtection="1">
      <alignment horizontal="left" vertical="center" wrapText="1"/>
    </xf>
    <xf numFmtId="38" fontId="46" fillId="0" borderId="9" xfId="1" applyFont="1" applyBorder="1" applyAlignment="1" applyProtection="1">
      <alignment horizontal="left" vertical="center" wrapText="1"/>
    </xf>
    <xf numFmtId="38" fontId="46" fillId="0" borderId="10" xfId="1" applyFont="1" applyBorder="1" applyAlignment="1" applyProtection="1">
      <alignment horizontal="left" vertical="center" wrapText="1"/>
    </xf>
    <xf numFmtId="38" fontId="46" fillId="9" borderId="3" xfId="1" applyFont="1" applyFill="1" applyBorder="1" applyAlignment="1" applyProtection="1">
      <alignment horizontal="center" vertical="center"/>
      <protection locked="0"/>
    </xf>
    <xf numFmtId="38" fontId="46" fillId="9" borderId="4" xfId="1" applyFont="1" applyFill="1" applyBorder="1" applyAlignment="1" applyProtection="1">
      <alignment horizontal="center" vertical="center"/>
      <protection locked="0"/>
    </xf>
    <xf numFmtId="38" fontId="46" fillId="9" borderId="5" xfId="1" applyFont="1" applyFill="1" applyBorder="1" applyAlignment="1" applyProtection="1">
      <alignment horizontal="center" vertical="center"/>
      <protection locked="0"/>
    </xf>
    <xf numFmtId="38" fontId="46" fillId="9" borderId="8" xfId="1" applyFont="1" applyFill="1" applyBorder="1" applyAlignment="1" applyProtection="1">
      <alignment horizontal="center" vertical="center"/>
      <protection locked="0"/>
    </xf>
    <xf numFmtId="38" fontId="46" fillId="9" borderId="9" xfId="1" applyFont="1" applyFill="1" applyBorder="1" applyAlignment="1" applyProtection="1">
      <alignment horizontal="center" vertical="center"/>
      <protection locked="0"/>
    </xf>
    <xf numFmtId="38" fontId="46" fillId="9" borderId="10" xfId="1" applyFont="1" applyFill="1" applyBorder="1" applyAlignment="1" applyProtection="1">
      <alignment horizontal="center" vertical="center"/>
      <protection locked="0"/>
    </xf>
    <xf numFmtId="38" fontId="46" fillId="0" borderId="31" xfId="1" applyFont="1" applyBorder="1" applyAlignment="1" applyProtection="1">
      <alignment horizontal="left" vertical="center" wrapText="1"/>
    </xf>
    <xf numFmtId="38" fontId="46" fillId="0" borderId="32" xfId="1" applyFont="1" applyBorder="1" applyAlignment="1" applyProtection="1">
      <alignment horizontal="left" vertical="center" wrapText="1"/>
    </xf>
    <xf numFmtId="38" fontId="46" fillId="0" borderId="54" xfId="1" applyFont="1" applyBorder="1" applyAlignment="1" applyProtection="1">
      <alignment horizontal="left" vertical="center" wrapText="1"/>
    </xf>
    <xf numFmtId="38" fontId="46" fillId="0" borderId="58" xfId="1" applyFont="1" applyBorder="1" applyAlignment="1" applyProtection="1">
      <alignment horizontal="left" vertical="center" wrapText="1"/>
    </xf>
    <xf numFmtId="38" fontId="46" fillId="0" borderId="52" xfId="1" applyFont="1" applyFill="1" applyBorder="1" applyAlignment="1" applyProtection="1">
      <alignment horizontal="right" vertical="center"/>
    </xf>
    <xf numFmtId="38" fontId="46" fillId="0" borderId="32" xfId="1" applyFont="1" applyFill="1" applyBorder="1" applyAlignment="1" applyProtection="1">
      <alignment horizontal="right" vertical="center"/>
    </xf>
    <xf numFmtId="38" fontId="46" fillId="0" borderId="53" xfId="1" applyFont="1" applyFill="1" applyBorder="1" applyAlignment="1" applyProtection="1">
      <alignment horizontal="right" vertical="center"/>
    </xf>
    <xf numFmtId="38" fontId="46" fillId="0" borderId="30" xfId="1" applyFont="1" applyFill="1" applyBorder="1" applyAlignment="1" applyProtection="1">
      <alignment horizontal="right" vertical="center"/>
    </xf>
    <xf numFmtId="38" fontId="46" fillId="0" borderId="32" xfId="1" applyFont="1" applyBorder="1" applyAlignment="1" applyProtection="1">
      <alignment horizontal="left" vertical="center"/>
    </xf>
    <xf numFmtId="38" fontId="46" fillId="0" borderId="54" xfId="1" applyFont="1" applyBorder="1" applyAlignment="1" applyProtection="1">
      <alignment horizontal="left" vertical="center"/>
    </xf>
    <xf numFmtId="38" fontId="46" fillId="0" borderId="30" xfId="1" applyFont="1" applyBorder="1" applyAlignment="1" applyProtection="1">
      <alignment horizontal="left" vertical="center"/>
    </xf>
    <xf numFmtId="38" fontId="46" fillId="0" borderId="63" xfId="1" applyFont="1" applyBorder="1" applyAlignment="1" applyProtection="1">
      <alignment horizontal="left" vertical="center"/>
    </xf>
    <xf numFmtId="38" fontId="46" fillId="0" borderId="25" xfId="1" applyFont="1" applyBorder="1" applyAlignment="1">
      <alignment horizontal="center" vertical="center"/>
    </xf>
    <xf numFmtId="38" fontId="46" fillId="0" borderId="26" xfId="1" applyFont="1" applyBorder="1" applyAlignment="1">
      <alignment horizontal="center" vertical="center"/>
    </xf>
    <xf numFmtId="38" fontId="46" fillId="0" borderId="27" xfId="1" applyFont="1" applyBorder="1" applyAlignment="1">
      <alignment horizontal="center" vertical="center"/>
    </xf>
    <xf numFmtId="38" fontId="46" fillId="0" borderId="17" xfId="1" applyFont="1" applyBorder="1" applyAlignment="1" applyProtection="1">
      <alignment horizontal="left" vertical="center"/>
    </xf>
    <xf numFmtId="38" fontId="46" fillId="0" borderId="18" xfId="1" applyFont="1" applyBorder="1" applyAlignment="1" applyProtection="1">
      <alignment horizontal="left" vertical="center"/>
    </xf>
    <xf numFmtId="38" fontId="46" fillId="0" borderId="19" xfId="1" applyFont="1" applyBorder="1" applyAlignment="1" applyProtection="1">
      <alignment horizontal="left" vertical="center"/>
    </xf>
    <xf numFmtId="38" fontId="46" fillId="0" borderId="17" xfId="1" applyFont="1" applyBorder="1" applyAlignment="1" applyProtection="1">
      <alignment horizontal="right" vertical="center"/>
    </xf>
    <xf numFmtId="38" fontId="46" fillId="0" borderId="18" xfId="1" applyFont="1" applyBorder="1" applyAlignment="1" applyProtection="1">
      <alignment horizontal="right" vertical="center"/>
    </xf>
    <xf numFmtId="38" fontId="60" fillId="0" borderId="3" xfId="1" applyFont="1" applyBorder="1" applyAlignment="1" applyProtection="1">
      <alignment horizontal="left" vertical="center"/>
    </xf>
    <xf numFmtId="38" fontId="60" fillId="0" borderId="12" xfId="1" applyFont="1" applyBorder="1" applyAlignment="1" applyProtection="1">
      <alignment horizontal="left" vertical="center"/>
    </xf>
    <xf numFmtId="38" fontId="60" fillId="0" borderId="13" xfId="1" applyFont="1" applyBorder="1" applyAlignment="1" applyProtection="1">
      <alignment horizontal="left" vertical="center"/>
    </xf>
    <xf numFmtId="38" fontId="46" fillId="0" borderId="31" xfId="1" applyFont="1" applyBorder="1" applyAlignment="1" applyProtection="1">
      <alignment horizontal="left" vertical="center"/>
    </xf>
    <xf numFmtId="38" fontId="46" fillId="0" borderId="6" xfId="1" applyFont="1" applyFill="1" applyBorder="1" applyAlignment="1" applyProtection="1">
      <alignment horizontal="right" vertical="center"/>
    </xf>
    <xf numFmtId="38" fontId="46" fillId="0" borderId="0" xfId="1" applyFont="1" applyFill="1" applyBorder="1" applyAlignment="1" applyProtection="1">
      <alignment horizontal="right" vertical="center"/>
    </xf>
    <xf numFmtId="38" fontId="46" fillId="0" borderId="0" xfId="1" applyFont="1" applyBorder="1" applyAlignment="1" applyProtection="1">
      <alignment horizontal="left" vertical="center"/>
    </xf>
    <xf numFmtId="38" fontId="46" fillId="0" borderId="7" xfId="1" applyFont="1" applyBorder="1" applyAlignment="1" applyProtection="1">
      <alignment horizontal="left" vertical="center"/>
    </xf>
    <xf numFmtId="38" fontId="46" fillId="0" borderId="34" xfId="1" applyFont="1" applyBorder="1" applyAlignment="1" applyProtection="1">
      <alignment horizontal="left" vertical="center"/>
    </xf>
    <xf numFmtId="184" fontId="46" fillId="0" borderId="6" xfId="24" applyNumberFormat="1" applyFont="1" applyBorder="1" applyAlignment="1" applyProtection="1">
      <alignment horizontal="right" vertical="center"/>
    </xf>
    <xf numFmtId="184" fontId="46" fillId="0" borderId="0" xfId="24" applyNumberFormat="1" applyFont="1" applyBorder="1" applyAlignment="1" applyProtection="1">
      <alignment horizontal="right" vertical="center"/>
    </xf>
    <xf numFmtId="38" fontId="47" fillId="0" borderId="0" xfId="1" applyFont="1" applyAlignment="1" applyProtection="1">
      <alignment horizontal="center" vertical="center"/>
    </xf>
    <xf numFmtId="38" fontId="46" fillId="0" borderId="30" xfId="1" applyFont="1" applyFill="1" applyBorder="1" applyAlignment="1" applyProtection="1">
      <alignment horizontal="center" vertical="center"/>
    </xf>
    <xf numFmtId="38" fontId="46" fillId="0" borderId="30" xfId="1" applyFont="1" applyFill="1" applyBorder="1" applyAlignment="1" applyProtection="1">
      <alignment horizontal="left" vertical="center" shrinkToFit="1"/>
    </xf>
    <xf numFmtId="38" fontId="46" fillId="0" borderId="11" xfId="1" applyFont="1" applyBorder="1" applyAlignment="1" applyProtection="1">
      <alignment horizontal="left" vertical="center"/>
    </xf>
    <xf numFmtId="38" fontId="46" fillId="0" borderId="12" xfId="1" applyFont="1" applyBorder="1" applyAlignment="1" applyProtection="1">
      <alignment horizontal="left" vertical="center"/>
    </xf>
    <xf numFmtId="38" fontId="46" fillId="0" borderId="13" xfId="1" applyFont="1" applyBorder="1" applyAlignment="1" applyProtection="1">
      <alignment horizontal="left" vertical="center"/>
    </xf>
    <xf numFmtId="38" fontId="46" fillId="0" borderId="3" xfId="1" applyFont="1" applyFill="1" applyBorder="1" applyAlignment="1" applyProtection="1">
      <alignment horizontal="center" vertical="center"/>
    </xf>
    <xf numFmtId="38" fontId="46" fillId="0" borderId="4" xfId="1" applyFont="1" applyFill="1" applyBorder="1" applyAlignment="1" applyProtection="1">
      <alignment horizontal="center" vertical="center"/>
    </xf>
    <xf numFmtId="0" fontId="46" fillId="2" borderId="47" xfId="0" applyFont="1" applyFill="1" applyBorder="1" applyAlignment="1" applyProtection="1">
      <alignment horizontal="center" vertical="center"/>
      <protection locked="0"/>
    </xf>
    <xf numFmtId="0" fontId="46" fillId="2" borderId="1" xfId="0" applyFont="1" applyFill="1" applyBorder="1" applyAlignment="1" applyProtection="1">
      <alignment horizontal="center" vertical="center"/>
      <protection locked="0"/>
    </xf>
    <xf numFmtId="0" fontId="46" fillId="2" borderId="21" xfId="0" applyFont="1" applyFill="1" applyBorder="1" applyAlignment="1" applyProtection="1">
      <alignment horizontal="center" vertical="center"/>
      <protection locked="0"/>
    </xf>
    <xf numFmtId="0" fontId="46" fillId="0" borderId="25" xfId="0" applyFont="1" applyBorder="1" applyAlignment="1" applyProtection="1">
      <alignment horizontal="center" vertical="center"/>
    </xf>
    <xf numFmtId="0" fontId="46" fillId="0" borderId="26" xfId="0" applyFont="1" applyBorder="1" applyAlignment="1" applyProtection="1">
      <alignment horizontal="center" vertical="center"/>
    </xf>
    <xf numFmtId="0" fontId="46" fillId="0" borderId="27" xfId="0" applyFont="1" applyBorder="1" applyAlignment="1" applyProtection="1">
      <alignment horizontal="center" vertical="center"/>
    </xf>
    <xf numFmtId="0" fontId="45" fillId="0" borderId="64" xfId="0" applyFont="1" applyBorder="1" applyAlignment="1" applyProtection="1">
      <alignment horizontal="center" vertical="center" wrapText="1"/>
    </xf>
    <xf numFmtId="0" fontId="45" fillId="0" borderId="119" xfId="0" applyFont="1" applyBorder="1" applyAlignment="1" applyProtection="1">
      <alignment horizontal="center" vertical="center" wrapText="1"/>
    </xf>
    <xf numFmtId="0" fontId="45" fillId="0" borderId="84" xfId="0" applyFont="1" applyBorder="1" applyAlignment="1" applyProtection="1">
      <alignment horizontal="center" vertical="center" wrapText="1"/>
    </xf>
    <xf numFmtId="0" fontId="46" fillId="2" borderId="37" xfId="0" applyFont="1" applyFill="1" applyBorder="1" applyAlignment="1" applyProtection="1">
      <alignment horizontal="center" vertical="center"/>
      <protection locked="0"/>
    </xf>
    <xf numFmtId="0" fontId="46" fillId="2" borderId="43" xfId="0" applyFont="1" applyFill="1" applyBorder="1" applyAlignment="1" applyProtection="1">
      <alignment horizontal="center" vertical="center"/>
      <protection locked="0"/>
    </xf>
    <xf numFmtId="0" fontId="46" fillId="2" borderId="36" xfId="0" applyFont="1" applyFill="1" applyBorder="1" applyAlignment="1" applyProtection="1">
      <alignment horizontal="center" vertical="center"/>
      <protection locked="0"/>
    </xf>
    <xf numFmtId="0" fontId="49" fillId="0" borderId="74" xfId="0" applyFont="1" applyBorder="1" applyAlignment="1" applyProtection="1">
      <alignment horizontal="center" vertical="center" wrapText="1"/>
    </xf>
    <xf numFmtId="0" fontId="49" fillId="0" borderId="75" xfId="0" applyFont="1" applyBorder="1" applyAlignment="1" applyProtection="1">
      <alignment horizontal="center" vertical="center" wrapText="1"/>
    </xf>
    <xf numFmtId="0" fontId="45" fillId="0" borderId="67" xfId="0" applyFont="1" applyBorder="1" applyAlignment="1" applyProtection="1">
      <alignment horizontal="center" vertical="center" wrapText="1"/>
    </xf>
    <xf numFmtId="0" fontId="45" fillId="0" borderId="73" xfId="0" applyFont="1" applyBorder="1" applyAlignment="1" applyProtection="1">
      <alignment horizontal="center" vertical="center" wrapText="1"/>
    </xf>
    <xf numFmtId="0" fontId="45" fillId="0" borderId="74" xfId="0" applyFont="1" applyBorder="1" applyAlignment="1" applyProtection="1">
      <alignment horizontal="center" vertical="center"/>
    </xf>
    <xf numFmtId="0" fontId="45" fillId="0" borderId="75" xfId="0" applyFont="1" applyBorder="1" applyAlignment="1" applyProtection="1">
      <alignment horizontal="center" vertical="center"/>
    </xf>
    <xf numFmtId="0" fontId="45" fillId="0" borderId="112" xfId="0" applyFont="1" applyBorder="1" applyAlignment="1" applyProtection="1">
      <alignment horizontal="center" vertical="center"/>
    </xf>
    <xf numFmtId="0" fontId="45" fillId="0" borderId="113" xfId="0" applyFont="1" applyBorder="1" applyAlignment="1" applyProtection="1">
      <alignment horizontal="center" vertical="center"/>
    </xf>
    <xf numFmtId="0" fontId="45" fillId="0" borderId="114" xfId="0" applyFont="1" applyBorder="1" applyAlignment="1" applyProtection="1">
      <alignment horizontal="center" vertical="center"/>
    </xf>
    <xf numFmtId="0" fontId="48" fillId="0" borderId="0" xfId="0" applyFont="1" applyAlignment="1" applyProtection="1">
      <alignment horizontal="center" vertical="center"/>
    </xf>
    <xf numFmtId="38" fontId="46" fillId="0" borderId="25" xfId="0" applyNumberFormat="1" applyFont="1" applyBorder="1" applyAlignment="1" applyProtection="1">
      <alignment horizontal="left" vertical="center" shrinkToFit="1"/>
    </xf>
    <xf numFmtId="38" fontId="46" fillId="0" borderId="27" xfId="0" applyNumberFormat="1" applyFont="1" applyBorder="1" applyAlignment="1" applyProtection="1">
      <alignment horizontal="left" vertical="center" shrinkToFit="1"/>
    </xf>
    <xf numFmtId="0" fontId="45" fillId="0" borderId="64" xfId="0" applyFont="1" applyBorder="1" applyAlignment="1" applyProtection="1">
      <alignment horizontal="center" vertical="center"/>
    </xf>
    <xf numFmtId="0" fontId="45" fillId="0" borderId="119" xfId="0" applyFont="1" applyBorder="1" applyAlignment="1" applyProtection="1">
      <alignment horizontal="center" vertical="center"/>
    </xf>
    <xf numFmtId="0" fontId="45" fillId="0" borderId="84" xfId="0" applyFont="1" applyBorder="1" applyAlignment="1" applyProtection="1">
      <alignment horizontal="center" vertical="center"/>
    </xf>
    <xf numFmtId="0" fontId="45" fillId="0" borderId="3" xfId="0" applyFont="1" applyBorder="1" applyAlignment="1" applyProtection="1">
      <alignment horizontal="center" vertical="center"/>
    </xf>
    <xf numFmtId="0" fontId="45" fillId="0" borderId="4" xfId="0" applyFont="1" applyBorder="1" applyAlignment="1" applyProtection="1">
      <alignment horizontal="center" vertical="center"/>
    </xf>
    <xf numFmtId="0" fontId="45" fillId="0" borderId="5" xfId="0" applyFont="1" applyBorder="1" applyAlignment="1" applyProtection="1">
      <alignment horizontal="center" vertical="center"/>
    </xf>
    <xf numFmtId="0" fontId="45" fillId="0" borderId="6" xfId="0" applyFont="1" applyBorder="1" applyAlignment="1" applyProtection="1">
      <alignment horizontal="center" vertical="center"/>
    </xf>
    <xf numFmtId="0" fontId="45" fillId="0" borderId="0" xfId="0" applyFont="1" applyBorder="1" applyAlignment="1" applyProtection="1">
      <alignment horizontal="center" vertical="center"/>
    </xf>
    <xf numFmtId="0" fontId="45" fillId="0" borderId="7" xfId="0" applyFont="1" applyBorder="1" applyAlignment="1" applyProtection="1">
      <alignment horizontal="center" vertical="center"/>
    </xf>
    <xf numFmtId="0" fontId="45" fillId="0" borderId="8" xfId="0" applyFont="1" applyBorder="1" applyAlignment="1" applyProtection="1">
      <alignment horizontal="center" vertical="center"/>
    </xf>
    <xf numFmtId="0" fontId="45" fillId="0" borderId="9" xfId="0" applyFont="1" applyBorder="1" applyAlignment="1" applyProtection="1">
      <alignment horizontal="center" vertical="center"/>
    </xf>
    <xf numFmtId="0" fontId="45" fillId="0" borderId="10" xfId="0" applyFont="1" applyBorder="1" applyAlignment="1" applyProtection="1">
      <alignment horizontal="center" vertical="center"/>
    </xf>
    <xf numFmtId="0" fontId="45" fillId="0" borderId="11" xfId="0" applyFont="1" applyBorder="1" applyAlignment="1" applyProtection="1">
      <alignment horizontal="center" vertical="center" wrapText="1"/>
    </xf>
    <xf numFmtId="0" fontId="45" fillId="0" borderId="12" xfId="0" applyFont="1" applyBorder="1" applyAlignment="1" applyProtection="1">
      <alignment horizontal="center" vertical="center" wrapText="1"/>
    </xf>
    <xf numFmtId="0" fontId="45" fillId="0" borderId="13" xfId="0" applyFont="1" applyBorder="1" applyAlignment="1" applyProtection="1">
      <alignment horizontal="center" vertical="center" wrapText="1"/>
    </xf>
    <xf numFmtId="0" fontId="49" fillId="0" borderId="72" xfId="0" applyFont="1" applyBorder="1" applyAlignment="1" applyProtection="1">
      <alignment horizontal="center" vertical="center" wrapText="1"/>
    </xf>
    <xf numFmtId="0" fontId="49" fillId="0" borderId="80" xfId="0" applyFont="1" applyBorder="1" applyAlignment="1" applyProtection="1">
      <alignment horizontal="center" vertical="center" wrapText="1"/>
    </xf>
    <xf numFmtId="0" fontId="50" fillId="0" borderId="67" xfId="0" applyFont="1" applyBorder="1" applyAlignment="1" applyProtection="1">
      <alignment horizontal="center" vertical="center" wrapText="1"/>
    </xf>
    <xf numFmtId="0" fontId="50" fillId="0" borderId="73" xfId="0" applyFont="1" applyBorder="1" applyAlignment="1" applyProtection="1">
      <alignment horizontal="center" vertical="center" wrapText="1"/>
    </xf>
    <xf numFmtId="38" fontId="46" fillId="2" borderId="0" xfId="1" applyFont="1" applyFill="1" applyAlignment="1" applyProtection="1">
      <alignment horizontal="center" vertical="center"/>
    </xf>
    <xf numFmtId="38" fontId="46" fillId="0" borderId="14" xfId="1" applyFont="1" applyFill="1" applyBorder="1" applyAlignment="1" applyProtection="1">
      <alignment horizontal="right" vertical="center"/>
    </xf>
    <xf numFmtId="38" fontId="46" fillId="0" borderId="15" xfId="1" applyFont="1" applyFill="1" applyBorder="1" applyAlignment="1" applyProtection="1">
      <alignment horizontal="right" vertical="center"/>
    </xf>
    <xf numFmtId="200" fontId="46" fillId="2" borderId="37" xfId="0" applyNumberFormat="1" applyFont="1" applyFill="1" applyBorder="1" applyAlignment="1" applyProtection="1">
      <alignment horizontal="center" vertical="center"/>
      <protection locked="0"/>
    </xf>
    <xf numFmtId="200" fontId="46" fillId="2" borderId="43" xfId="0" applyNumberFormat="1" applyFont="1" applyFill="1" applyBorder="1" applyAlignment="1" applyProtection="1">
      <alignment horizontal="center" vertical="center"/>
      <protection locked="0"/>
    </xf>
    <xf numFmtId="200" fontId="46" fillId="2" borderId="36" xfId="0" applyNumberFormat="1" applyFont="1" applyFill="1" applyBorder="1" applyAlignment="1" applyProtection="1">
      <alignment horizontal="center" vertical="center"/>
      <protection locked="0"/>
    </xf>
    <xf numFmtId="0" fontId="12" fillId="0" borderId="67" xfId="15" applyFont="1" applyBorder="1" applyAlignment="1">
      <alignment horizontal="center" vertical="center" shrinkToFit="1"/>
    </xf>
    <xf numFmtId="0" fontId="12" fillId="0" borderId="43" xfId="15" applyFont="1" applyBorder="1" applyAlignment="1">
      <alignment horizontal="center" vertical="center" shrinkToFit="1"/>
    </xf>
    <xf numFmtId="0" fontId="29" fillId="0" borderId="31" xfId="15" applyFont="1" applyFill="1" applyBorder="1" applyAlignment="1">
      <alignment horizontal="left" vertical="center" shrinkToFit="1"/>
    </xf>
    <xf numFmtId="0" fontId="29" fillId="0" borderId="32" xfId="15" applyFont="1" applyFill="1" applyBorder="1" applyAlignment="1">
      <alignment horizontal="left" vertical="center" shrinkToFit="1"/>
    </xf>
    <xf numFmtId="0" fontId="29" fillId="0" borderId="33" xfId="15" applyFont="1" applyFill="1" applyBorder="1" applyAlignment="1">
      <alignment horizontal="left" vertical="center" shrinkToFit="1"/>
    </xf>
    <xf numFmtId="0" fontId="29" fillId="0" borderId="36" xfId="15" applyFont="1" applyFill="1" applyBorder="1" applyAlignment="1">
      <alignment horizontal="left" vertical="center" shrinkToFit="1"/>
    </xf>
    <xf numFmtId="0" fontId="29" fillId="0" borderId="30" xfId="15" applyFont="1" applyFill="1" applyBorder="1" applyAlignment="1">
      <alignment horizontal="left" vertical="center" shrinkToFit="1"/>
    </xf>
    <xf numFmtId="0" fontId="29" fillId="0" borderId="37" xfId="15" applyFont="1" applyFill="1" applyBorder="1" applyAlignment="1">
      <alignment horizontal="left" vertical="center" shrinkToFit="1"/>
    </xf>
    <xf numFmtId="0" fontId="12" fillId="0" borderId="68" xfId="15" applyFont="1" applyBorder="1" applyAlignment="1">
      <alignment horizontal="center" vertical="center" shrinkToFit="1"/>
    </xf>
    <xf numFmtId="0" fontId="12" fillId="0" borderId="67" xfId="15" applyFont="1" applyFill="1" applyBorder="1" applyAlignment="1">
      <alignment horizontal="left" vertical="center" wrapText="1"/>
    </xf>
    <xf numFmtId="0" fontId="12" fillId="0" borderId="68" xfId="15" applyFont="1" applyFill="1" applyBorder="1" applyAlignment="1">
      <alignment horizontal="left" vertical="center" wrapText="1"/>
    </xf>
    <xf numFmtId="0" fontId="12" fillId="0" borderId="43" xfId="15" applyFont="1" applyFill="1" applyBorder="1" applyAlignment="1">
      <alignment horizontal="left" vertical="center" wrapText="1"/>
    </xf>
    <xf numFmtId="0" fontId="29" fillId="0" borderId="31" xfId="15" applyFont="1" applyFill="1" applyBorder="1" applyAlignment="1">
      <alignment horizontal="left" vertical="center" wrapText="1"/>
    </xf>
    <xf numFmtId="0" fontId="29" fillId="0" borderId="32" xfId="15" applyFont="1" applyFill="1" applyBorder="1" applyAlignment="1">
      <alignment horizontal="left" vertical="center" wrapText="1"/>
    </xf>
    <xf numFmtId="0" fontId="29" fillId="0" borderId="33" xfId="15" applyFont="1" applyFill="1" applyBorder="1" applyAlignment="1">
      <alignment horizontal="left" vertical="center" wrapText="1"/>
    </xf>
    <xf numFmtId="0" fontId="29" fillId="0" borderId="34" xfId="15" applyFont="1" applyFill="1" applyBorder="1" applyAlignment="1">
      <alignment horizontal="left" vertical="center" wrapText="1"/>
    </xf>
    <xf numFmtId="0" fontId="29" fillId="0" borderId="0" xfId="15" applyFont="1" applyFill="1" applyBorder="1" applyAlignment="1">
      <alignment horizontal="left" vertical="center" wrapText="1"/>
    </xf>
    <xf numFmtId="0" fontId="29" fillId="0" borderId="35" xfId="15" applyFont="1" applyFill="1" applyBorder="1" applyAlignment="1">
      <alignment horizontal="left" vertical="center" wrapText="1"/>
    </xf>
    <xf numFmtId="0" fontId="29" fillId="0" borderId="36" xfId="15" applyFont="1" applyFill="1" applyBorder="1" applyAlignment="1">
      <alignment horizontal="left" vertical="center" wrapText="1"/>
    </xf>
    <xf numFmtId="0" fontId="29" fillId="0" borderId="30" xfId="15" applyFont="1" applyFill="1" applyBorder="1" applyAlignment="1">
      <alignment horizontal="left" vertical="center" wrapText="1"/>
    </xf>
    <xf numFmtId="0" fontId="29" fillId="0" borderId="37" xfId="15" applyFont="1" applyFill="1" applyBorder="1" applyAlignment="1">
      <alignment horizontal="left" vertical="center" wrapText="1"/>
    </xf>
    <xf numFmtId="0" fontId="12" fillId="0" borderId="67" xfId="15" applyFont="1" applyFill="1" applyBorder="1" applyAlignment="1">
      <alignment horizontal="left" vertical="center" shrinkToFit="1"/>
    </xf>
    <xf numFmtId="0" fontId="12" fillId="0" borderId="68" xfId="15" applyFont="1" applyFill="1" applyBorder="1" applyAlignment="1">
      <alignment horizontal="left" vertical="center" shrinkToFit="1"/>
    </xf>
    <xf numFmtId="0" fontId="12" fillId="0" borderId="43" xfId="15" applyFont="1" applyFill="1" applyBorder="1" applyAlignment="1">
      <alignment horizontal="left" vertical="center" shrinkToFit="1"/>
    </xf>
    <xf numFmtId="0" fontId="29" fillId="0" borderId="1" xfId="15" applyFont="1" applyFill="1" applyBorder="1" applyAlignment="1">
      <alignment vertical="center" shrinkToFit="1"/>
    </xf>
    <xf numFmtId="0" fontId="12" fillId="0" borderId="31" xfId="15" applyFont="1" applyFill="1" applyBorder="1" applyAlignment="1">
      <alignment horizontal="left" vertical="center" shrinkToFit="1"/>
    </xf>
    <xf numFmtId="0" fontId="12" fillId="0" borderId="32" xfId="15" applyFont="1" applyFill="1" applyBorder="1" applyAlignment="1">
      <alignment horizontal="left" vertical="center" shrinkToFit="1"/>
    </xf>
    <xf numFmtId="0" fontId="12" fillId="0" borderId="33" xfId="15" applyFont="1" applyFill="1" applyBorder="1" applyAlignment="1">
      <alignment horizontal="left" vertical="center" shrinkToFit="1"/>
    </xf>
    <xf numFmtId="0" fontId="12" fillId="0" borderId="36" xfId="15" applyFont="1" applyFill="1" applyBorder="1" applyAlignment="1">
      <alignment horizontal="left" vertical="center" shrinkToFit="1"/>
    </xf>
    <xf numFmtId="0" fontId="12" fillId="0" borderId="30" xfId="15" applyFont="1" applyFill="1" applyBorder="1" applyAlignment="1">
      <alignment horizontal="left" vertical="center" shrinkToFit="1"/>
    </xf>
    <xf numFmtId="0" fontId="12" fillId="0" borderId="37" xfId="15" applyFont="1" applyFill="1" applyBorder="1" applyAlignment="1">
      <alignment horizontal="left" vertical="center" shrinkToFit="1"/>
    </xf>
    <xf numFmtId="0" fontId="12" fillId="0" borderId="1" xfId="15" applyFont="1" applyFill="1" applyBorder="1" applyAlignment="1">
      <alignment horizontal="left" vertical="center" shrinkToFit="1"/>
    </xf>
    <xf numFmtId="0" fontId="12" fillId="0" borderId="31" xfId="15" applyFont="1" applyFill="1" applyBorder="1" applyAlignment="1">
      <alignment vertical="center" shrinkToFit="1"/>
    </xf>
    <xf numFmtId="0" fontId="12" fillId="0" borderId="32" xfId="15" applyFont="1" applyFill="1" applyBorder="1" applyAlignment="1">
      <alignment vertical="center" shrinkToFit="1"/>
    </xf>
    <xf numFmtId="0" fontId="29" fillId="0" borderId="60" xfId="15" applyFont="1" applyFill="1" applyBorder="1" applyAlignment="1">
      <alignment vertical="center" shrinkToFit="1"/>
    </xf>
    <xf numFmtId="0" fontId="12" fillId="0" borderId="55" xfId="15" applyFont="1" applyFill="1" applyBorder="1" applyAlignment="1">
      <alignment vertical="center" shrinkToFit="1"/>
    </xf>
    <xf numFmtId="0" fontId="12" fillId="0" borderId="50" xfId="15" applyFont="1" applyFill="1" applyBorder="1" applyAlignment="1">
      <alignment vertical="center" shrinkToFit="1"/>
    </xf>
    <xf numFmtId="0" fontId="12" fillId="0" borderId="48" xfId="15" applyFont="1" applyFill="1" applyBorder="1" applyAlignment="1">
      <alignment vertical="center" shrinkToFit="1"/>
    </xf>
    <xf numFmtId="0" fontId="12" fillId="0" borderId="51" xfId="15" applyFont="1" applyFill="1" applyBorder="1" applyAlignment="1">
      <alignment vertical="center" shrinkToFit="1"/>
    </xf>
    <xf numFmtId="0" fontId="12" fillId="0" borderId="49" xfId="15" applyFont="1" applyFill="1" applyBorder="1" applyAlignment="1">
      <alignment vertical="center" shrinkToFit="1"/>
    </xf>
    <xf numFmtId="0" fontId="12" fillId="0" borderId="60" xfId="15" applyFont="1" applyFill="1" applyBorder="1" applyAlignment="1">
      <alignment vertical="center" shrinkToFit="1"/>
    </xf>
    <xf numFmtId="0" fontId="12" fillId="0" borderId="1" xfId="15" applyFont="1" applyFill="1" applyBorder="1" applyAlignment="1">
      <alignment vertical="center" shrinkToFit="1"/>
    </xf>
    <xf numFmtId="0" fontId="5" fillId="0" borderId="0" xfId="0" applyFont="1" applyAlignment="1">
      <alignment horizontal="left" vertical="center" shrinkToFit="1"/>
    </xf>
    <xf numFmtId="0" fontId="12" fillId="3" borderId="31" xfId="15" applyFont="1" applyFill="1" applyBorder="1" applyAlignment="1">
      <alignment horizontal="center" vertical="center" shrinkToFit="1"/>
    </xf>
    <xf numFmtId="0" fontId="12" fillId="3" borderId="32" xfId="15" applyFont="1" applyFill="1" applyBorder="1" applyAlignment="1">
      <alignment horizontal="center" vertical="center" shrinkToFit="1"/>
    </xf>
    <xf numFmtId="0" fontId="12" fillId="0" borderId="21" xfId="15" applyFont="1" applyFill="1" applyBorder="1" applyAlignment="1">
      <alignment vertical="center" shrinkToFit="1"/>
    </xf>
    <xf numFmtId="0" fontId="12" fillId="0" borderId="15" xfId="15" applyFont="1" applyFill="1" applyBorder="1" applyAlignment="1">
      <alignment vertical="center" shrinkToFit="1"/>
    </xf>
    <xf numFmtId="0" fontId="12" fillId="0" borderId="47" xfId="15" applyFont="1" applyFill="1" applyBorder="1" applyAlignment="1">
      <alignment vertical="center" shrinkToFit="1"/>
    </xf>
    <xf numFmtId="0" fontId="29" fillId="0" borderId="1" xfId="15" applyFont="1" applyFill="1" applyBorder="1" applyAlignment="1">
      <alignment vertical="center" wrapText="1" shrinkToFit="1"/>
    </xf>
    <xf numFmtId="0" fontId="12" fillId="0" borderId="1" xfId="15" applyFont="1" applyFill="1" applyBorder="1" applyAlignment="1">
      <alignment vertical="center" wrapText="1" shrinkToFit="1"/>
    </xf>
    <xf numFmtId="0" fontId="29" fillId="0" borderId="21" xfId="15" applyFont="1" applyFill="1" applyBorder="1" applyAlignment="1">
      <alignment horizontal="left" vertical="center" wrapText="1" shrinkToFit="1"/>
    </xf>
    <xf numFmtId="0" fontId="29" fillId="0" borderId="15" xfId="15" applyFont="1" applyFill="1" applyBorder="1" applyAlignment="1">
      <alignment horizontal="left" vertical="center" wrapText="1" shrinkToFit="1"/>
    </xf>
    <xf numFmtId="0" fontId="29" fillId="0" borderId="47" xfId="15" applyFont="1" applyFill="1" applyBorder="1" applyAlignment="1">
      <alignment horizontal="left" vertical="center" wrapText="1" shrinkToFit="1"/>
    </xf>
    <xf numFmtId="0" fontId="29" fillId="0" borderId="21" xfId="15" applyFont="1" applyFill="1" applyBorder="1" applyAlignment="1">
      <alignment horizontal="left" vertical="center" wrapText="1"/>
    </xf>
    <xf numFmtId="0" fontId="29" fillId="0" borderId="15" xfId="15" applyFont="1" applyFill="1" applyBorder="1" applyAlignment="1">
      <alignment horizontal="left" vertical="center" wrapText="1"/>
    </xf>
    <xf numFmtId="0" fontId="29" fillId="0" borderId="47" xfId="15" applyFont="1" applyFill="1" applyBorder="1" applyAlignment="1">
      <alignment horizontal="left" vertical="center" wrapText="1"/>
    </xf>
    <xf numFmtId="0" fontId="12" fillId="0" borderId="1" xfId="15" applyFont="1" applyFill="1" applyBorder="1" applyAlignment="1">
      <alignment horizontal="center" vertical="center" wrapText="1" shrinkToFit="1"/>
    </xf>
    <xf numFmtId="0" fontId="12" fillId="0" borderId="21" xfId="15" applyFont="1" applyFill="1" applyBorder="1" applyAlignment="1">
      <alignment horizontal="left" vertical="center" wrapText="1" shrinkToFit="1"/>
    </xf>
    <xf numFmtId="0" fontId="12" fillId="0" borderId="15" xfId="15" applyFont="1" applyFill="1" applyBorder="1" applyAlignment="1">
      <alignment horizontal="left" vertical="center" shrinkToFit="1"/>
    </xf>
    <xf numFmtId="0" fontId="12" fillId="0" borderId="47" xfId="15" applyFont="1" applyFill="1" applyBorder="1" applyAlignment="1">
      <alignment horizontal="left" vertical="center" shrinkToFit="1"/>
    </xf>
  </cellXfs>
  <cellStyles count="25">
    <cellStyle name="パーセント" xfId="24" builtinId="5"/>
    <cellStyle name="桁区切り" xfId="1" builtinId="6"/>
    <cellStyle name="桁区切り 2" xfId="3" xr:uid="{00000000-0005-0000-0000-000001000000}"/>
    <cellStyle name="桁区切り 2 2" xfId="4" xr:uid="{00000000-0005-0000-0000-000002000000}"/>
    <cellStyle name="桁区切り 2 2 2" xfId="5" xr:uid="{00000000-0005-0000-0000-000003000000}"/>
    <cellStyle name="桁区切り 2 3" xfId="6" xr:uid="{00000000-0005-0000-0000-000004000000}"/>
    <cellStyle name="桁区切り 3" xfId="7" xr:uid="{00000000-0005-0000-0000-000005000000}"/>
    <cellStyle name="桁区切り 4" xfId="10" xr:uid="{00000000-0005-0000-0000-000006000000}"/>
    <cellStyle name="桁区切り 4 2" xfId="22" xr:uid="{0F2EFDD7-22BC-4CE9-B20E-A5155B791712}"/>
    <cellStyle name="桁区切り 5" xfId="11" xr:uid="{00000000-0005-0000-0000-000007000000}"/>
    <cellStyle name="桁区切り 6" xfId="17" xr:uid="{00000000-0005-0000-0000-000008000000}"/>
    <cellStyle name="通貨 2" xfId="8" xr:uid="{00000000-0005-0000-0000-000009000000}"/>
    <cellStyle name="標準" xfId="0" builtinId="0"/>
    <cellStyle name="標準 10" xfId="20" xr:uid="{FD45BB9A-54B3-425A-BDC0-FDE7E0A0D605}"/>
    <cellStyle name="標準 2" xfId="2" xr:uid="{00000000-0005-0000-0000-00000B000000}"/>
    <cellStyle name="標準 2 2" xfId="12" xr:uid="{00000000-0005-0000-0000-00000C000000}"/>
    <cellStyle name="標準 2 2 2" xfId="23" xr:uid="{72C1FCE9-B870-4B63-B53A-4D9495467EF8}"/>
    <cellStyle name="標準 2 3" xfId="13" xr:uid="{00000000-0005-0000-0000-00000D000000}"/>
    <cellStyle name="標準 28" xfId="21" xr:uid="{F5FE1399-497E-4B87-A777-ACA0B613C186}"/>
    <cellStyle name="標準 3" xfId="9" xr:uid="{00000000-0005-0000-0000-00000E000000}"/>
    <cellStyle name="標準 3 2" xfId="18" xr:uid="{00000000-0005-0000-0000-00000F000000}"/>
    <cellStyle name="標準 4" xfId="14" xr:uid="{00000000-0005-0000-0000-000010000000}"/>
    <cellStyle name="標準 5" xfId="15" xr:uid="{00000000-0005-0000-0000-000011000000}"/>
    <cellStyle name="標準 6" xfId="16" xr:uid="{00000000-0005-0000-0000-000012000000}"/>
    <cellStyle name="標準 6 2" xfId="19" xr:uid="{00000000-0005-0000-0000-000013000000}"/>
  </cellStyles>
  <dxfs count="30">
    <dxf>
      <fill>
        <patternFill patternType="mediumGray">
          <fgColor theme="1"/>
        </patternFill>
      </fill>
    </dxf>
    <dxf>
      <fill>
        <patternFill patternType="mediumGray">
          <fgColor theme="1"/>
          <bgColor auto="1"/>
        </patternFill>
      </fill>
    </dxf>
    <dxf>
      <fill>
        <patternFill>
          <bgColor theme="1"/>
        </patternFill>
      </fill>
    </dxf>
    <dxf>
      <font>
        <color auto="1"/>
      </font>
      <fill>
        <patternFill>
          <fgColor theme="0" tint="-0.499984740745262"/>
          <bgColor theme="0" tint="-0.499984740745262"/>
        </patternFill>
      </fill>
    </dxf>
    <dxf>
      <font>
        <b/>
        <i val="0"/>
        <color rgb="FFFFFF00"/>
      </font>
      <fill>
        <patternFill>
          <bgColor rgb="FFFF0000"/>
        </patternFill>
      </fill>
    </dxf>
    <dxf>
      <font>
        <b/>
        <i val="0"/>
        <color rgb="FFFFFF00"/>
      </font>
      <fill>
        <patternFill>
          <fgColor rgb="FFFF0000"/>
          <bgColor rgb="FFFF0000"/>
        </patternFill>
      </fill>
    </dxf>
    <dxf>
      <font>
        <b/>
        <i val="0"/>
        <color rgb="FFFFFF00"/>
      </font>
      <fill>
        <patternFill>
          <bgColor rgb="FFFF0000"/>
        </patternFill>
      </fill>
    </dxf>
    <dxf>
      <font>
        <b/>
        <i val="0"/>
        <color rgb="FFFFFF00"/>
      </font>
      <fill>
        <patternFill>
          <bgColor rgb="FFFF0000"/>
        </patternFill>
      </fill>
    </dxf>
    <dxf>
      <font>
        <b/>
        <i val="0"/>
        <color rgb="FFFF0000"/>
      </font>
      <fill>
        <patternFill>
          <fgColor rgb="FFFFFF00"/>
          <bgColor rgb="FFFFFF00"/>
        </patternFill>
      </fill>
    </dxf>
    <dxf>
      <fill>
        <patternFill>
          <bgColor rgb="FFFFFFCC"/>
        </patternFill>
      </fill>
    </dxf>
    <dxf>
      <font>
        <b/>
        <i/>
        <color rgb="FFFFFF00"/>
      </font>
      <fill>
        <patternFill>
          <bgColor rgb="FFFF0000"/>
        </patternFill>
      </fill>
    </dxf>
    <dxf>
      <font>
        <color rgb="FFFF0000"/>
      </font>
      <fill>
        <patternFill>
          <bgColor rgb="FFFFFF00"/>
        </patternFill>
      </fill>
    </dxf>
    <dxf>
      <font>
        <color rgb="FF9C0006"/>
      </font>
      <fill>
        <patternFill>
          <bgColor rgb="FFFFC7CE"/>
        </patternFill>
      </fill>
    </dxf>
    <dxf>
      <font>
        <color rgb="FF9C0006"/>
      </font>
      <fill>
        <patternFill>
          <bgColor theme="0" tint="-0.24994659260841701"/>
        </patternFill>
      </fill>
    </dxf>
    <dxf>
      <font>
        <color theme="1"/>
      </font>
      <fill>
        <patternFill>
          <bgColor theme="0" tint="-0.24994659260841701"/>
        </patternFill>
      </fill>
    </dxf>
    <dxf>
      <font>
        <color rgb="FF0070C0"/>
      </font>
      <fill>
        <patternFill>
          <bgColor theme="9" tint="0.79998168889431442"/>
        </patternFill>
      </fill>
    </dxf>
    <dxf>
      <font>
        <b/>
        <i val="0"/>
        <color theme="3"/>
      </font>
      <fill>
        <patternFill>
          <bgColor theme="3" tint="0.59996337778862885"/>
        </patternFill>
      </fill>
    </dxf>
    <dxf>
      <font>
        <b/>
        <i val="0"/>
        <color rgb="FF9C0006"/>
      </font>
      <fill>
        <patternFill>
          <bgColor rgb="FFFFC7CE"/>
        </patternFill>
      </fill>
    </dxf>
    <dxf>
      <font>
        <b/>
        <i val="0"/>
        <color rgb="FF00B050"/>
      </font>
      <fill>
        <patternFill>
          <bgColor theme="6" tint="0.59996337778862885"/>
        </patternFill>
      </fill>
    </dxf>
    <dxf>
      <font>
        <b/>
        <i val="0"/>
        <color rgb="FF7030A0"/>
      </font>
      <fill>
        <patternFill>
          <bgColor theme="7" tint="0.59996337778862885"/>
        </patternFill>
      </fill>
    </dxf>
    <dxf>
      <font>
        <b/>
        <i/>
        <color rgb="FFFFFF00"/>
      </font>
      <fill>
        <patternFill patternType="solid">
          <fgColor auto="1"/>
          <bgColor rgb="FFFF0000"/>
        </patternFill>
      </fill>
    </dxf>
    <dxf>
      <font>
        <b/>
        <i val="0"/>
        <color auto="1"/>
      </font>
    </dxf>
    <dxf>
      <fill>
        <patternFill patternType="mediumGray">
          <fgColor theme="1"/>
          <bgColor theme="0"/>
        </patternFill>
      </fill>
    </dxf>
    <dxf>
      <font>
        <color rgb="FFFF0000"/>
      </font>
      <fill>
        <patternFill>
          <bgColor rgb="FFFFFF00"/>
        </patternFill>
      </fill>
    </dxf>
    <dxf>
      <font>
        <b/>
        <i val="0"/>
        <color rgb="FFFF0000"/>
      </font>
      <fill>
        <patternFill>
          <bgColor rgb="FF00B0F0"/>
        </patternFill>
      </fill>
    </dxf>
    <dxf>
      <fill>
        <patternFill patternType="mediumGray">
          <fgColor rgb="FFFFFFCC"/>
          <bgColor rgb="FFFFFFCC"/>
        </patternFill>
      </fill>
    </dxf>
    <dxf>
      <fill>
        <patternFill patternType="lightGray">
          <fgColor theme="1"/>
          <bgColor theme="0"/>
        </patternFill>
      </fill>
    </dxf>
    <dxf>
      <font>
        <b/>
        <i val="0"/>
        <color rgb="FFFF0000"/>
      </font>
      <fill>
        <patternFill>
          <bgColor rgb="FFFFFF00"/>
        </patternFill>
      </fill>
    </dxf>
    <dxf>
      <font>
        <color auto="1"/>
      </font>
      <fill>
        <patternFill>
          <bgColor theme="1" tint="0.499984740745262"/>
        </patternFill>
      </fill>
    </dxf>
    <dxf>
      <fill>
        <patternFill>
          <bgColor theme="1" tint="0.499984740745262"/>
        </patternFill>
      </fill>
    </dxf>
  </dxfs>
  <tableStyles count="0" defaultTableStyle="TableStyleMedium9" defaultPivotStyle="PivotStyleLight16"/>
  <colors>
    <mruColors>
      <color rgb="FFFFFFCC"/>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53</xdr:row>
          <xdr:rowOff>66675</xdr:rowOff>
        </xdr:from>
        <xdr:to>
          <xdr:col>9</xdr:col>
          <xdr:colOff>123825</xdr:colOff>
          <xdr:row>54</xdr:row>
          <xdr:rowOff>85725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5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55</xdr:row>
          <xdr:rowOff>28575</xdr:rowOff>
        </xdr:from>
        <xdr:to>
          <xdr:col>9</xdr:col>
          <xdr:colOff>123825</xdr:colOff>
          <xdr:row>56</xdr:row>
          <xdr:rowOff>85725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5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55</xdr:row>
          <xdr:rowOff>66675</xdr:rowOff>
        </xdr:from>
        <xdr:to>
          <xdr:col>20</xdr:col>
          <xdr:colOff>152400</xdr:colOff>
          <xdr:row>56</xdr:row>
          <xdr:rowOff>123825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5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53</xdr:row>
          <xdr:rowOff>66675</xdr:rowOff>
        </xdr:from>
        <xdr:to>
          <xdr:col>20</xdr:col>
          <xdr:colOff>142875</xdr:colOff>
          <xdr:row>54</xdr:row>
          <xdr:rowOff>85725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5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60</xdr:row>
          <xdr:rowOff>76200</xdr:rowOff>
        </xdr:from>
        <xdr:to>
          <xdr:col>3</xdr:col>
          <xdr:colOff>114300</xdr:colOff>
          <xdr:row>61</xdr:row>
          <xdr:rowOff>142875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5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66675</xdr:rowOff>
        </xdr:from>
        <xdr:to>
          <xdr:col>3</xdr:col>
          <xdr:colOff>114300</xdr:colOff>
          <xdr:row>59</xdr:row>
          <xdr:rowOff>85725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5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53</xdr:row>
          <xdr:rowOff>66675</xdr:rowOff>
        </xdr:from>
        <xdr:to>
          <xdr:col>9</xdr:col>
          <xdr:colOff>123825</xdr:colOff>
          <xdr:row>54</xdr:row>
          <xdr:rowOff>85725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5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55</xdr:row>
          <xdr:rowOff>28575</xdr:rowOff>
        </xdr:from>
        <xdr:to>
          <xdr:col>9</xdr:col>
          <xdr:colOff>123825</xdr:colOff>
          <xdr:row>56</xdr:row>
          <xdr:rowOff>85725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5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55</xdr:row>
          <xdr:rowOff>66675</xdr:rowOff>
        </xdr:from>
        <xdr:to>
          <xdr:col>20</xdr:col>
          <xdr:colOff>152400</xdr:colOff>
          <xdr:row>56</xdr:row>
          <xdr:rowOff>123825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5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53</xdr:row>
          <xdr:rowOff>66675</xdr:rowOff>
        </xdr:from>
        <xdr:to>
          <xdr:col>20</xdr:col>
          <xdr:colOff>142875</xdr:colOff>
          <xdr:row>54</xdr:row>
          <xdr:rowOff>85725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5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60</xdr:row>
          <xdr:rowOff>76200</xdr:rowOff>
        </xdr:from>
        <xdr:to>
          <xdr:col>3</xdr:col>
          <xdr:colOff>114300</xdr:colOff>
          <xdr:row>61</xdr:row>
          <xdr:rowOff>142875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5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66675</xdr:rowOff>
        </xdr:from>
        <xdr:to>
          <xdr:col>3</xdr:col>
          <xdr:colOff>114300</xdr:colOff>
          <xdr:row>59</xdr:row>
          <xdr:rowOff>85725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5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2197</xdr:colOff>
      <xdr:row>21</xdr:row>
      <xdr:rowOff>168519</xdr:rowOff>
    </xdr:from>
    <xdr:to>
      <xdr:col>3</xdr:col>
      <xdr:colOff>2696307</xdr:colOff>
      <xdr:row>23</xdr:row>
      <xdr:rowOff>121020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39235" y="3751384"/>
          <a:ext cx="4196130" cy="326174"/>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a:t>様式３　処遇改善の種類が「</a:t>
          </a:r>
          <a:r>
            <a:rPr kumimoji="1" lang="en-US" altLang="ja-JP" sz="1100"/>
            <a:t>B</a:t>
          </a:r>
          <a:r>
            <a:rPr kumimoji="1" lang="ja-JP" altLang="en-US" sz="1100"/>
            <a:t>」の場合のみ入力してください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48"/>
  <sheetViews>
    <sheetView tabSelected="1" view="pageBreakPreview" zoomScaleNormal="100" zoomScaleSheetLayoutView="100" workbookViewId="0">
      <selection activeCell="B12" sqref="B12"/>
    </sheetView>
  </sheetViews>
  <sheetFormatPr defaultColWidth="9" defaultRowHeight="17.25"/>
  <cols>
    <col min="1" max="1" width="2.875" style="16" customWidth="1"/>
    <col min="2" max="2" width="5.375" style="16" customWidth="1"/>
    <col min="3" max="10" width="9" style="16"/>
    <col min="11" max="11" width="2.875" style="16" customWidth="1"/>
    <col min="12" max="16384" width="9" style="16"/>
  </cols>
  <sheetData>
    <row r="1" spans="1:11">
      <c r="A1" s="542" t="s">
        <v>596</v>
      </c>
      <c r="B1" s="542"/>
      <c r="C1" s="542"/>
      <c r="D1" s="542"/>
      <c r="E1" s="542"/>
      <c r="F1" s="542"/>
      <c r="G1" s="542"/>
      <c r="H1" s="542"/>
      <c r="I1" s="542"/>
      <c r="J1" s="542"/>
      <c r="K1" s="542"/>
    </row>
    <row r="2" spans="1:11">
      <c r="A2" s="542"/>
      <c r="B2" s="542"/>
      <c r="C2" s="542"/>
      <c r="D2" s="542"/>
      <c r="E2" s="542"/>
      <c r="F2" s="542"/>
      <c r="G2" s="542"/>
      <c r="H2" s="542"/>
      <c r="I2" s="542"/>
      <c r="J2" s="542"/>
      <c r="K2" s="542"/>
    </row>
    <row r="4" spans="1:11">
      <c r="A4" s="543" t="s">
        <v>597</v>
      </c>
      <c r="B4" s="543"/>
      <c r="C4" s="543"/>
      <c r="D4" s="543"/>
      <c r="E4" s="543"/>
      <c r="F4" s="543"/>
      <c r="G4" s="543"/>
      <c r="H4" s="543"/>
      <c r="I4" s="543"/>
      <c r="J4" s="543"/>
      <c r="K4" s="543"/>
    </row>
    <row r="5" spans="1:11">
      <c r="A5" s="543"/>
      <c r="B5" s="543"/>
      <c r="C5" s="543"/>
      <c r="D5" s="543"/>
      <c r="E5" s="543"/>
      <c r="F5" s="543"/>
      <c r="G5" s="543"/>
      <c r="H5" s="543"/>
      <c r="I5" s="543"/>
      <c r="J5" s="543"/>
      <c r="K5" s="543"/>
    </row>
    <row r="7" spans="1:11">
      <c r="E7" s="510"/>
      <c r="F7" s="511" t="s">
        <v>430</v>
      </c>
      <c r="G7" s="556"/>
      <c r="H7" s="556"/>
      <c r="I7" s="556"/>
      <c r="J7" s="556"/>
    </row>
    <row r="8" spans="1:11" ht="24" customHeight="1"/>
    <row r="9" spans="1:11" ht="24" customHeight="1">
      <c r="B9" s="545" t="s">
        <v>93</v>
      </c>
      <c r="C9" s="545"/>
      <c r="D9" s="545"/>
      <c r="E9" s="557" t="s">
        <v>126</v>
      </c>
      <c r="F9" s="558"/>
      <c r="G9" s="558"/>
      <c r="H9" s="558"/>
      <c r="I9" s="558"/>
      <c r="J9" s="559"/>
    </row>
    <row r="10" spans="1:11" ht="24" customHeight="1">
      <c r="B10" s="545"/>
      <c r="C10" s="545"/>
      <c r="D10" s="545"/>
      <c r="E10" s="560"/>
      <c r="F10" s="561"/>
      <c r="G10" s="561"/>
      <c r="H10" s="561"/>
      <c r="I10" s="561"/>
      <c r="J10" s="562"/>
    </row>
    <row r="11" spans="1:11" ht="24" customHeight="1">
      <c r="B11" s="546" t="s">
        <v>616</v>
      </c>
      <c r="C11" s="546"/>
      <c r="D11" s="546"/>
      <c r="E11" s="547"/>
      <c r="F11" s="547"/>
      <c r="G11" s="547"/>
      <c r="H11" s="547"/>
      <c r="I11" s="547"/>
    </row>
    <row r="12" spans="1:11" ht="24" customHeight="1">
      <c r="B12" s="21" t="s">
        <v>226</v>
      </c>
      <c r="C12" s="21"/>
      <c r="D12" s="21"/>
      <c r="E12" s="21"/>
      <c r="F12" s="21"/>
      <c r="G12" s="21"/>
      <c r="H12" s="21"/>
      <c r="I12" s="21"/>
    </row>
    <row r="13" spans="1:11" ht="17.25" customHeight="1">
      <c r="B13" s="545" t="s">
        <v>94</v>
      </c>
      <c r="C13" s="545"/>
      <c r="D13" s="545"/>
      <c r="E13" s="548" t="s">
        <v>227</v>
      </c>
      <c r="F13" s="549"/>
      <c r="G13" s="550"/>
      <c r="H13" s="551" t="s">
        <v>228</v>
      </c>
      <c r="I13" s="551"/>
      <c r="J13" s="551"/>
    </row>
    <row r="14" spans="1:11" ht="36.75" customHeight="1">
      <c r="B14" s="545"/>
      <c r="C14" s="545"/>
      <c r="D14" s="545"/>
      <c r="E14" s="552"/>
      <c r="F14" s="553"/>
      <c r="G14" s="554"/>
      <c r="H14" s="555"/>
      <c r="I14" s="555"/>
      <c r="J14" s="555"/>
    </row>
    <row r="15" spans="1:11" ht="24" customHeight="1">
      <c r="B15" s="544" t="s">
        <v>229</v>
      </c>
      <c r="C15" s="545"/>
      <c r="D15" s="545"/>
      <c r="E15" s="557"/>
      <c r="F15" s="558"/>
      <c r="G15" s="559"/>
      <c r="H15" s="555"/>
      <c r="I15" s="555"/>
      <c r="J15" s="555"/>
    </row>
    <row r="16" spans="1:11" ht="24" customHeight="1">
      <c r="B16" s="545"/>
      <c r="C16" s="545"/>
      <c r="D16" s="545"/>
      <c r="E16" s="560"/>
      <c r="F16" s="561"/>
      <c r="G16" s="562"/>
      <c r="H16" s="555"/>
      <c r="I16" s="555"/>
      <c r="J16" s="555"/>
    </row>
    <row r="17" spans="2:11" ht="24" customHeight="1">
      <c r="B17" s="544" t="s">
        <v>95</v>
      </c>
      <c r="C17" s="545"/>
      <c r="D17" s="545"/>
      <c r="E17" s="557"/>
      <c r="F17" s="558"/>
      <c r="G17" s="558"/>
      <c r="H17" s="558"/>
      <c r="I17" s="558"/>
      <c r="J17" s="559"/>
    </row>
    <row r="18" spans="2:11" ht="24" customHeight="1">
      <c r="B18" s="545"/>
      <c r="C18" s="545"/>
      <c r="D18" s="545"/>
      <c r="E18" s="560"/>
      <c r="F18" s="561"/>
      <c r="G18" s="561"/>
      <c r="H18" s="561"/>
      <c r="I18" s="561"/>
      <c r="J18" s="562"/>
    </row>
    <row r="19" spans="2:11" ht="10.5" customHeight="1">
      <c r="B19" s="513"/>
      <c r="C19" s="512"/>
      <c r="D19" s="512"/>
      <c r="E19" s="512"/>
      <c r="F19" s="512"/>
      <c r="G19" s="512"/>
      <c r="H19" s="512"/>
      <c r="I19" s="512"/>
      <c r="J19" s="512"/>
      <c r="K19" s="512"/>
    </row>
    <row r="20" spans="2:11" ht="24" customHeight="1">
      <c r="B20" s="512"/>
      <c r="C20" s="512"/>
      <c r="D20" s="512"/>
      <c r="E20" s="512"/>
      <c r="F20" s="512"/>
      <c r="G20" s="512"/>
      <c r="H20" s="512"/>
      <c r="I20" s="512"/>
      <c r="J20" s="512"/>
      <c r="K20" s="512"/>
    </row>
    <row r="21" spans="2:11" ht="24" customHeight="1">
      <c r="B21" s="512"/>
      <c r="C21" s="512"/>
      <c r="D21" s="512"/>
      <c r="E21" s="512"/>
      <c r="F21" s="512"/>
      <c r="G21" s="512"/>
      <c r="H21" s="512"/>
      <c r="I21" s="512"/>
      <c r="J21" s="512"/>
      <c r="K21" s="512"/>
    </row>
    <row r="22" spans="2:11" ht="24" customHeight="1">
      <c r="B22" s="512"/>
      <c r="C22" s="512"/>
      <c r="D22" s="512"/>
      <c r="E22" s="512"/>
      <c r="F22" s="512"/>
      <c r="G22" s="512"/>
      <c r="H22" s="512"/>
      <c r="I22" s="512"/>
      <c r="J22" s="512"/>
      <c r="K22" s="512"/>
    </row>
    <row r="23" spans="2:11" ht="24" customHeight="1">
      <c r="B23" s="512"/>
      <c r="C23" s="512"/>
      <c r="D23" s="512"/>
      <c r="E23" s="512"/>
      <c r="F23" s="512"/>
      <c r="G23" s="512"/>
      <c r="H23" s="512"/>
      <c r="I23" s="512"/>
      <c r="J23" s="512"/>
      <c r="K23" s="512"/>
    </row>
    <row r="24" spans="2:11" ht="24" customHeight="1">
      <c r="B24" s="512"/>
      <c r="C24" s="512"/>
      <c r="D24" s="512"/>
      <c r="E24" s="512"/>
      <c r="F24" s="512"/>
      <c r="G24" s="512"/>
      <c r="H24" s="512"/>
      <c r="I24" s="512"/>
      <c r="J24" s="512"/>
      <c r="K24" s="512"/>
    </row>
    <row r="25" spans="2:11" ht="24" customHeight="1">
      <c r="B25" s="512"/>
      <c r="C25" s="512"/>
      <c r="D25" s="512"/>
      <c r="E25" s="512"/>
      <c r="F25" s="512"/>
      <c r="G25" s="512"/>
      <c r="H25" s="512"/>
      <c r="I25" s="512"/>
      <c r="J25" s="512"/>
      <c r="K25" s="512"/>
    </row>
    <row r="26" spans="2:11" ht="24" customHeight="1">
      <c r="B26" s="512"/>
      <c r="C26" s="512"/>
      <c r="D26" s="512"/>
      <c r="E26" s="512"/>
      <c r="F26" s="512"/>
      <c r="G26" s="512"/>
      <c r="H26" s="512"/>
      <c r="I26" s="512"/>
      <c r="J26" s="512"/>
      <c r="K26" s="512"/>
    </row>
    <row r="27" spans="2:11" ht="24" customHeight="1">
      <c r="B27" s="512"/>
      <c r="C27" s="512"/>
      <c r="D27" s="512"/>
      <c r="E27" s="512"/>
      <c r="F27" s="512"/>
      <c r="G27" s="512"/>
      <c r="H27" s="512"/>
      <c r="I27" s="512"/>
      <c r="J27" s="512"/>
      <c r="K27" s="512"/>
    </row>
    <row r="28" spans="2:11" ht="24" customHeight="1">
      <c r="B28" s="512"/>
      <c r="C28" s="512"/>
      <c r="D28" s="512"/>
      <c r="E28" s="512"/>
      <c r="F28" s="512"/>
      <c r="G28" s="512"/>
      <c r="H28" s="512"/>
      <c r="I28" s="512"/>
      <c r="J28" s="512"/>
      <c r="K28" s="512"/>
    </row>
    <row r="29" spans="2:11" ht="24" customHeight="1">
      <c r="B29" s="512"/>
      <c r="C29" s="512"/>
      <c r="D29" s="512"/>
      <c r="E29" s="512"/>
      <c r="F29" s="512"/>
      <c r="G29" s="512"/>
      <c r="H29" s="512"/>
      <c r="I29" s="512"/>
      <c r="J29" s="512"/>
      <c r="K29" s="512"/>
    </row>
    <row r="30" spans="2:11" ht="24" customHeight="1">
      <c r="B30" s="512"/>
      <c r="C30" s="512"/>
      <c r="D30" s="512"/>
      <c r="E30" s="512"/>
      <c r="F30" s="512"/>
      <c r="G30" s="512"/>
      <c r="H30" s="512"/>
      <c r="I30" s="512"/>
      <c r="J30" s="512"/>
      <c r="K30" s="512"/>
    </row>
    <row r="31" spans="2:11" ht="24" customHeight="1">
      <c r="B31" s="512"/>
      <c r="C31" s="512"/>
      <c r="D31" s="512"/>
      <c r="E31" s="512"/>
      <c r="F31" s="512"/>
      <c r="G31" s="512"/>
      <c r="H31" s="512"/>
      <c r="I31" s="512"/>
      <c r="J31" s="512"/>
      <c r="K31" s="512"/>
    </row>
    <row r="32" spans="2:11" ht="24" customHeight="1">
      <c r="B32" s="512"/>
      <c r="C32" s="512"/>
      <c r="D32" s="512"/>
      <c r="E32" s="512"/>
      <c r="F32" s="512"/>
      <c r="G32" s="512"/>
      <c r="H32" s="512"/>
      <c r="I32" s="512"/>
      <c r="J32" s="512"/>
      <c r="K32" s="512"/>
    </row>
    <row r="33" spans="2:11" ht="24" customHeight="1">
      <c r="B33" s="512"/>
      <c r="C33" s="512"/>
      <c r="D33" s="512"/>
      <c r="E33" s="512"/>
      <c r="F33" s="512"/>
      <c r="G33" s="512"/>
      <c r="H33" s="512"/>
      <c r="I33" s="512"/>
      <c r="J33" s="512"/>
      <c r="K33" s="512"/>
    </row>
    <row r="34" spans="2:11" ht="24" customHeight="1">
      <c r="B34" s="512"/>
      <c r="C34" s="512"/>
      <c r="D34" s="512"/>
      <c r="E34" s="512"/>
      <c r="F34" s="512"/>
      <c r="G34" s="512"/>
      <c r="H34" s="512"/>
      <c r="I34" s="512"/>
      <c r="J34" s="512"/>
      <c r="K34" s="512"/>
    </row>
    <row r="35" spans="2:11" ht="24" customHeight="1">
      <c r="B35" s="512"/>
      <c r="C35" s="512"/>
      <c r="D35" s="512"/>
      <c r="E35" s="512"/>
      <c r="F35" s="512"/>
      <c r="G35" s="512"/>
      <c r="H35" s="512"/>
      <c r="I35" s="512"/>
      <c r="J35" s="512"/>
      <c r="K35" s="512"/>
    </row>
    <row r="36" spans="2:11" ht="24" customHeight="1">
      <c r="B36" s="512"/>
      <c r="C36" s="512"/>
      <c r="D36" s="512"/>
      <c r="E36" s="512"/>
      <c r="F36" s="512"/>
      <c r="G36" s="512"/>
      <c r="H36" s="512"/>
      <c r="I36" s="512"/>
      <c r="J36" s="512"/>
      <c r="K36" s="512"/>
    </row>
    <row r="37" spans="2:11" ht="12" customHeight="1">
      <c r="B37" s="512"/>
      <c r="C37" s="512"/>
      <c r="D37" s="512"/>
      <c r="E37" s="512"/>
      <c r="F37" s="512"/>
      <c r="G37" s="512"/>
      <c r="H37" s="512"/>
      <c r="I37" s="512"/>
      <c r="J37" s="512"/>
      <c r="K37" s="512"/>
    </row>
    <row r="38" spans="2:11" ht="24" customHeight="1">
      <c r="B38" s="20"/>
      <c r="C38" s="20"/>
      <c r="D38" s="20"/>
      <c r="E38" s="20"/>
      <c r="F38" s="20"/>
      <c r="G38" s="20"/>
      <c r="H38" s="20"/>
      <c r="I38" s="20"/>
      <c r="J38" s="20"/>
      <c r="K38" s="20"/>
    </row>
    <row r="39" spans="2:11" ht="24" customHeight="1"/>
    <row r="40" spans="2:11" ht="24" customHeight="1"/>
    <row r="41" spans="2:11" ht="24" customHeight="1"/>
    <row r="42" spans="2:11" ht="24" customHeight="1"/>
    <row r="43" spans="2:11" ht="24" customHeight="1"/>
    <row r="44" spans="2:11" ht="24" customHeight="1"/>
    <row r="45" spans="2:11" ht="24" customHeight="1"/>
    <row r="46" spans="2:11" ht="24" customHeight="1"/>
    <row r="47" spans="2:11" ht="24" customHeight="1"/>
    <row r="48" spans="2:11" ht="24" customHeight="1"/>
  </sheetData>
  <sheetProtection sheet="1" objects="1" scenarios="1"/>
  <mergeCells count="16">
    <mergeCell ref="A1:K2"/>
    <mergeCell ref="A4:K5"/>
    <mergeCell ref="B17:D18"/>
    <mergeCell ref="B9:D10"/>
    <mergeCell ref="B13:D14"/>
    <mergeCell ref="B15:D16"/>
    <mergeCell ref="B11:I11"/>
    <mergeCell ref="E13:G13"/>
    <mergeCell ref="H13:J13"/>
    <mergeCell ref="E14:G14"/>
    <mergeCell ref="H14:J14"/>
    <mergeCell ref="G7:J7"/>
    <mergeCell ref="E15:G16"/>
    <mergeCell ref="E9:J10"/>
    <mergeCell ref="H15:J16"/>
    <mergeCell ref="E17:J18"/>
  </mergeCells>
  <phoneticPr fontId="1"/>
  <pageMargins left="0.51181102362204722" right="0.51181102362204722" top="0.74803149606299213" bottom="0.74803149606299213" header="0.31496062992125984" footer="0.31496062992125984"/>
  <pageSetup paperSize="9"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390CC-2691-4262-B5C8-0D7E0DE1CC8F}">
  <dimension ref="A1:AQ868"/>
  <sheetViews>
    <sheetView view="pageBreakPreview" zoomScaleNormal="100" zoomScaleSheetLayoutView="100" workbookViewId="0">
      <selection activeCell="R22" sqref="R22:AG23"/>
    </sheetView>
  </sheetViews>
  <sheetFormatPr defaultColWidth="9" defaultRowHeight="13.5"/>
  <cols>
    <col min="1" max="485" width="2.625" style="140" customWidth="1"/>
    <col min="486" max="16384" width="9" style="140"/>
  </cols>
  <sheetData>
    <row r="1" spans="1:43" ht="18" customHeight="1">
      <c r="A1" s="333"/>
      <c r="B1" s="334" t="s">
        <v>396</v>
      </c>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row>
    <row r="2" spans="1:43" ht="18" customHeight="1">
      <c r="A2" s="333"/>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row>
    <row r="3" spans="1:43" ht="18" customHeight="1">
      <c r="A3" s="333"/>
      <c r="B3" s="1024" t="s">
        <v>397</v>
      </c>
      <c r="C3" s="1024"/>
      <c r="D3" s="1024"/>
      <c r="E3" s="1024"/>
      <c r="F3" s="1024"/>
      <c r="G3" s="1024"/>
      <c r="H3" s="1024"/>
      <c r="I3" s="1024"/>
      <c r="J3" s="1024"/>
      <c r="K3" s="1024"/>
      <c r="L3" s="1024"/>
      <c r="M3" s="1024"/>
      <c r="N3" s="1024"/>
      <c r="O3" s="1024"/>
      <c r="P3" s="1024"/>
      <c r="Q3" s="1024"/>
      <c r="R3" s="1024"/>
      <c r="S3" s="1024"/>
      <c r="T3" s="1024"/>
      <c r="U3" s="1024"/>
      <c r="V3" s="1024"/>
      <c r="W3" s="1024"/>
      <c r="X3" s="1024"/>
      <c r="Y3" s="1024"/>
      <c r="Z3" s="1024"/>
      <c r="AA3" s="1024"/>
      <c r="AB3" s="1024"/>
      <c r="AC3" s="1024"/>
      <c r="AD3" s="1024"/>
      <c r="AE3" s="1024"/>
      <c r="AF3" s="1024"/>
      <c r="AG3" s="1024"/>
      <c r="AH3" s="333"/>
      <c r="AI3" s="333"/>
    </row>
    <row r="4" spans="1:43" ht="18" customHeight="1">
      <c r="A4" s="333"/>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row>
    <row r="5" spans="1:43" ht="18" customHeight="1">
      <c r="A5" s="333"/>
      <c r="B5" s="333"/>
      <c r="C5" s="333"/>
      <c r="D5" s="333"/>
      <c r="E5" s="333"/>
      <c r="F5" s="333"/>
      <c r="G5" s="333"/>
      <c r="H5" s="333"/>
      <c r="I5" s="333"/>
      <c r="J5" s="333"/>
      <c r="K5" s="333"/>
      <c r="L5" s="333"/>
      <c r="M5" s="333"/>
      <c r="N5" s="333"/>
      <c r="O5" s="333"/>
      <c r="P5" s="333"/>
      <c r="Q5" s="333"/>
      <c r="R5" s="333"/>
      <c r="S5" s="333"/>
      <c r="T5" s="335" t="s">
        <v>361</v>
      </c>
      <c r="U5" s="426" t="s">
        <v>362</v>
      </c>
      <c r="V5" s="1025" t="s">
        <v>442</v>
      </c>
      <c r="W5" s="1025"/>
      <c r="X5" s="1025"/>
      <c r="Y5" s="1025"/>
      <c r="Z5" s="1025"/>
      <c r="AA5" s="1025"/>
      <c r="AB5" s="1025"/>
      <c r="AC5" s="1025"/>
      <c r="AD5" s="1025"/>
      <c r="AE5" s="1025"/>
      <c r="AF5" s="1025"/>
      <c r="AG5" s="1025"/>
      <c r="AH5" s="1025"/>
      <c r="AI5" s="333"/>
    </row>
    <row r="6" spans="1:43">
      <c r="A6" s="333"/>
      <c r="B6" s="333"/>
      <c r="C6" s="333"/>
      <c r="D6" s="333"/>
      <c r="E6" s="333"/>
      <c r="F6" s="333"/>
      <c r="G6" s="333"/>
      <c r="H6" s="333"/>
      <c r="I6" s="333"/>
      <c r="J6" s="333"/>
      <c r="K6" s="333"/>
      <c r="L6" s="333"/>
      <c r="M6" s="333"/>
      <c r="N6" s="333"/>
      <c r="O6" s="333"/>
      <c r="P6" s="333"/>
      <c r="Q6" s="333"/>
      <c r="R6" s="333"/>
      <c r="S6" s="333"/>
      <c r="T6" s="333"/>
      <c r="U6" s="336"/>
      <c r="V6" s="337"/>
      <c r="W6" s="337"/>
      <c r="X6" s="337"/>
      <c r="Y6" s="337"/>
      <c r="Z6" s="337"/>
      <c r="AA6" s="337"/>
      <c r="AB6" s="337"/>
      <c r="AC6" s="337"/>
      <c r="AD6" s="337"/>
      <c r="AE6" s="337"/>
      <c r="AF6" s="337"/>
      <c r="AG6" s="337"/>
      <c r="AH6" s="337"/>
      <c r="AI6" s="333"/>
    </row>
    <row r="7" spans="1:43" ht="18" customHeight="1">
      <c r="A7" s="333"/>
      <c r="B7" s="333"/>
      <c r="C7" s="333"/>
      <c r="D7" s="333"/>
      <c r="E7" s="333"/>
      <c r="F7" s="333"/>
      <c r="G7" s="333"/>
      <c r="H7" s="333"/>
      <c r="I7" s="333"/>
      <c r="J7" s="333"/>
      <c r="K7" s="333"/>
      <c r="L7" s="333"/>
      <c r="M7" s="333"/>
      <c r="N7" s="333"/>
      <c r="O7" s="333"/>
      <c r="P7" s="333"/>
      <c r="Q7" s="333"/>
      <c r="R7" s="333"/>
      <c r="S7" s="333"/>
      <c r="T7" s="335" t="s">
        <v>363</v>
      </c>
      <c r="U7" s="336" t="s">
        <v>362</v>
      </c>
      <c r="V7" s="1026">
        <f>鑑!G7</f>
        <v>0</v>
      </c>
      <c r="W7" s="1026"/>
      <c r="X7" s="1026"/>
      <c r="Y7" s="1026"/>
      <c r="Z7" s="1026"/>
      <c r="AA7" s="1026"/>
      <c r="AB7" s="1026"/>
      <c r="AC7" s="1026"/>
      <c r="AD7" s="1026"/>
      <c r="AE7" s="1026"/>
      <c r="AF7" s="1026"/>
      <c r="AG7" s="1026"/>
      <c r="AH7" s="1026"/>
      <c r="AI7" s="333"/>
    </row>
    <row r="8" spans="1:43" ht="18" customHeight="1">
      <c r="A8" s="333"/>
      <c r="B8" s="333"/>
      <c r="C8" s="333"/>
      <c r="D8" s="333"/>
      <c r="E8" s="333"/>
      <c r="F8" s="333"/>
      <c r="G8" s="333"/>
      <c r="H8" s="333"/>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3"/>
    </row>
    <row r="9" spans="1:43" ht="18" customHeight="1" thickBot="1">
      <c r="A9" s="333"/>
      <c r="B9" s="334" t="s">
        <v>364</v>
      </c>
      <c r="C9" s="333"/>
      <c r="D9" s="333"/>
      <c r="E9" s="333"/>
      <c r="F9" s="333"/>
      <c r="G9" s="333"/>
      <c r="H9" s="333"/>
      <c r="I9" s="333"/>
      <c r="J9" s="333"/>
      <c r="K9" s="333"/>
      <c r="L9" s="333"/>
      <c r="M9" s="333"/>
      <c r="N9" s="333"/>
      <c r="O9" s="333"/>
      <c r="P9" s="333"/>
      <c r="Q9" s="333"/>
      <c r="R9" s="333"/>
      <c r="S9" s="333"/>
      <c r="T9" s="333"/>
      <c r="U9" s="333"/>
      <c r="V9" s="333"/>
      <c r="W9" s="333"/>
      <c r="X9" s="333"/>
      <c r="Y9" s="333"/>
      <c r="Z9" s="333"/>
      <c r="AA9" s="333"/>
      <c r="AB9" s="333"/>
      <c r="AC9" s="333"/>
      <c r="AD9" s="333"/>
      <c r="AE9" s="333"/>
      <c r="AF9" s="333"/>
      <c r="AG9" s="333"/>
      <c r="AH9" s="333"/>
      <c r="AI9" s="333"/>
    </row>
    <row r="10" spans="1:43" ht="18" customHeight="1">
      <c r="A10" s="333"/>
      <c r="B10" s="1027" t="s">
        <v>365</v>
      </c>
      <c r="C10" s="1028"/>
      <c r="D10" s="1028"/>
      <c r="E10" s="1028"/>
      <c r="F10" s="1028"/>
      <c r="G10" s="1028"/>
      <c r="H10" s="1028"/>
      <c r="I10" s="1028"/>
      <c r="J10" s="1028"/>
      <c r="K10" s="1028"/>
      <c r="L10" s="1028"/>
      <c r="M10" s="1028"/>
      <c r="N10" s="1028"/>
      <c r="O10" s="1028"/>
      <c r="P10" s="1028"/>
      <c r="Q10" s="1029"/>
      <c r="R10" s="1030" t="s">
        <v>366</v>
      </c>
      <c r="S10" s="1031"/>
      <c r="T10" s="338">
        <v>6</v>
      </c>
      <c r="U10" s="338" t="s">
        <v>367</v>
      </c>
      <c r="V10" s="1031">
        <v>4</v>
      </c>
      <c r="W10" s="1031"/>
      <c r="X10" s="338" t="s">
        <v>368</v>
      </c>
      <c r="Y10" s="1031" t="s">
        <v>369</v>
      </c>
      <c r="Z10" s="1031"/>
      <c r="AA10" s="1031" t="s">
        <v>366</v>
      </c>
      <c r="AB10" s="1031"/>
      <c r="AC10" s="338">
        <v>7</v>
      </c>
      <c r="AD10" s="338" t="s">
        <v>367</v>
      </c>
      <c r="AE10" s="1031">
        <v>3</v>
      </c>
      <c r="AF10" s="1031"/>
      <c r="AG10" s="339" t="s">
        <v>368</v>
      </c>
      <c r="AH10" s="333"/>
      <c r="AI10" s="333"/>
    </row>
    <row r="11" spans="1:43" ht="18" customHeight="1" thickBot="1">
      <c r="A11" s="333"/>
      <c r="B11" s="1008" t="s">
        <v>490</v>
      </c>
      <c r="C11" s="1009"/>
      <c r="D11" s="1009"/>
      <c r="E11" s="1009"/>
      <c r="F11" s="1009"/>
      <c r="G11" s="1009"/>
      <c r="H11" s="1009"/>
      <c r="I11" s="1009"/>
      <c r="J11" s="1009"/>
      <c r="K11" s="1009"/>
      <c r="L11" s="1009"/>
      <c r="M11" s="1009"/>
      <c r="N11" s="1009"/>
      <c r="O11" s="1009"/>
      <c r="P11" s="1009"/>
      <c r="Q11" s="1010"/>
      <c r="R11" s="1011">
        <f>'別紙様式２別添１　賃金改善内訳 '!N41</f>
        <v>0</v>
      </c>
      <c r="S11" s="1012"/>
      <c r="T11" s="1012"/>
      <c r="U11" s="1012"/>
      <c r="V11" s="1012"/>
      <c r="W11" s="1012"/>
      <c r="X11" s="1012"/>
      <c r="Y11" s="1012"/>
      <c r="Z11" s="1012"/>
      <c r="AA11" s="1012"/>
      <c r="AB11" s="1012"/>
      <c r="AC11" s="1012"/>
      <c r="AD11" s="1012"/>
      <c r="AE11" s="1009" t="s">
        <v>0</v>
      </c>
      <c r="AF11" s="1009"/>
      <c r="AG11" s="1010"/>
      <c r="AH11" s="333"/>
      <c r="AI11" s="333"/>
    </row>
    <row r="12" spans="1:43" ht="12.95" customHeight="1">
      <c r="A12" s="333"/>
      <c r="B12" s="333"/>
      <c r="C12" s="333"/>
      <c r="D12" s="333"/>
      <c r="E12" s="333"/>
      <c r="F12" s="333"/>
      <c r="G12" s="333"/>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row>
    <row r="13" spans="1:43" ht="18" customHeight="1" thickBot="1">
      <c r="A13" s="333"/>
      <c r="B13" s="334" t="s">
        <v>370</v>
      </c>
      <c r="C13" s="333"/>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row>
    <row r="14" spans="1:43" ht="18" customHeight="1" thickBot="1">
      <c r="A14" s="333"/>
      <c r="B14" s="1013" t="s">
        <v>491</v>
      </c>
      <c r="C14" s="1014"/>
      <c r="D14" s="1014"/>
      <c r="E14" s="1014"/>
      <c r="F14" s="1014"/>
      <c r="G14" s="1014"/>
      <c r="H14" s="1014"/>
      <c r="I14" s="1014"/>
      <c r="J14" s="1014"/>
      <c r="K14" s="1014"/>
      <c r="L14" s="1014"/>
      <c r="M14" s="1014"/>
      <c r="N14" s="1014"/>
      <c r="O14" s="1014"/>
      <c r="P14" s="1014"/>
      <c r="Q14" s="1014"/>
      <c r="R14" s="1014"/>
      <c r="S14" s="1014"/>
      <c r="T14" s="1014"/>
      <c r="U14" s="1014"/>
      <c r="V14" s="1014"/>
      <c r="W14" s="1014"/>
      <c r="X14" s="1014"/>
      <c r="Y14" s="1014"/>
      <c r="Z14" s="1014"/>
      <c r="AA14" s="1014"/>
      <c r="AB14" s="1014"/>
      <c r="AC14" s="1014"/>
      <c r="AD14" s="1014"/>
      <c r="AE14" s="1014"/>
      <c r="AF14" s="1014"/>
      <c r="AG14" s="1015"/>
      <c r="AH14" s="333"/>
      <c r="AI14" s="333"/>
      <c r="AM14" s="140" t="s">
        <v>371</v>
      </c>
    </row>
    <row r="15" spans="1:43" ht="18" customHeight="1" thickBot="1">
      <c r="A15" s="333"/>
      <c r="B15" s="340"/>
      <c r="C15" s="1016" t="s">
        <v>398</v>
      </c>
      <c r="D15" s="1001"/>
      <c r="E15" s="1001"/>
      <c r="F15" s="1001"/>
      <c r="G15" s="1001"/>
      <c r="H15" s="1001"/>
      <c r="I15" s="1001"/>
      <c r="J15" s="1001"/>
      <c r="K15" s="1001"/>
      <c r="L15" s="1001"/>
      <c r="M15" s="1001"/>
      <c r="N15" s="1001"/>
      <c r="O15" s="1001"/>
      <c r="P15" s="1001"/>
      <c r="Q15" s="1002"/>
      <c r="R15" s="1017">
        <f>'別紙様式２別添１　賃金改善内訳 '!O41</f>
        <v>0</v>
      </c>
      <c r="S15" s="1018"/>
      <c r="T15" s="1018"/>
      <c r="U15" s="1018"/>
      <c r="V15" s="1018"/>
      <c r="W15" s="1018"/>
      <c r="X15" s="1018"/>
      <c r="Y15" s="1018"/>
      <c r="Z15" s="1018"/>
      <c r="AA15" s="1018"/>
      <c r="AB15" s="1018"/>
      <c r="AC15" s="1018"/>
      <c r="AD15" s="1018"/>
      <c r="AE15" s="1019" t="s">
        <v>0</v>
      </c>
      <c r="AF15" s="1019"/>
      <c r="AG15" s="1020"/>
      <c r="AH15" s="333"/>
      <c r="AI15" s="333"/>
      <c r="AM15" s="1005" t="str">
        <f>IF(R17&gt;=2/3,"○","×")</f>
        <v>○</v>
      </c>
      <c r="AN15" s="1006"/>
      <c r="AO15" s="1006"/>
      <c r="AP15" s="1007"/>
      <c r="AQ15" s="140" t="s">
        <v>372</v>
      </c>
    </row>
    <row r="16" spans="1:43" ht="18" customHeight="1">
      <c r="A16" s="333"/>
      <c r="B16" s="340"/>
      <c r="C16" s="341"/>
      <c r="D16" s="993" t="s">
        <v>399</v>
      </c>
      <c r="E16" s="1001"/>
      <c r="F16" s="1001"/>
      <c r="G16" s="1001"/>
      <c r="H16" s="1001"/>
      <c r="I16" s="1001"/>
      <c r="J16" s="1001"/>
      <c r="K16" s="1001"/>
      <c r="L16" s="1001"/>
      <c r="M16" s="1001"/>
      <c r="N16" s="1001"/>
      <c r="O16" s="1001"/>
      <c r="P16" s="1001"/>
      <c r="Q16" s="1002"/>
      <c r="R16" s="997">
        <f>'別紙様式２別添１　賃金改善内訳 '!P41</f>
        <v>0</v>
      </c>
      <c r="S16" s="998"/>
      <c r="T16" s="998"/>
      <c r="U16" s="998"/>
      <c r="V16" s="998"/>
      <c r="W16" s="998"/>
      <c r="X16" s="998"/>
      <c r="Y16" s="998"/>
      <c r="Z16" s="998"/>
      <c r="AA16" s="998"/>
      <c r="AB16" s="998"/>
      <c r="AC16" s="998"/>
      <c r="AD16" s="998"/>
      <c r="AE16" s="1001" t="s">
        <v>0</v>
      </c>
      <c r="AF16" s="1001"/>
      <c r="AG16" s="1002"/>
      <c r="AH16" s="333"/>
      <c r="AI16" s="333"/>
    </row>
    <row r="17" spans="1:42" ht="14.25" thickBot="1">
      <c r="A17" s="333"/>
      <c r="B17" s="340"/>
      <c r="C17" s="341"/>
      <c r="D17" s="1021"/>
      <c r="E17" s="1019"/>
      <c r="F17" s="1019"/>
      <c r="G17" s="1019"/>
      <c r="H17" s="1019"/>
      <c r="I17" s="1019"/>
      <c r="J17" s="1019"/>
      <c r="K17" s="1019"/>
      <c r="L17" s="1019"/>
      <c r="M17" s="1019"/>
      <c r="N17" s="1019"/>
      <c r="O17" s="1019"/>
      <c r="P17" s="1019"/>
      <c r="Q17" s="1020"/>
      <c r="R17" s="1022" t="str">
        <f>IFERROR(R16/R15,"")</f>
        <v/>
      </c>
      <c r="S17" s="1023"/>
      <c r="T17" s="1023"/>
      <c r="U17" s="1023"/>
      <c r="V17" s="1023"/>
      <c r="W17" s="1023"/>
      <c r="X17" s="1023"/>
      <c r="Y17" s="1023"/>
      <c r="Z17" s="1023"/>
      <c r="AA17" s="1023"/>
      <c r="AB17" s="1023"/>
      <c r="AC17" s="1023"/>
      <c r="AD17" s="1023"/>
      <c r="AE17" s="342"/>
      <c r="AF17" s="342"/>
      <c r="AG17" s="343"/>
      <c r="AH17" s="333"/>
      <c r="AI17" s="333"/>
      <c r="AM17" s="140" t="s">
        <v>400</v>
      </c>
    </row>
    <row r="18" spans="1:42" ht="18" customHeight="1" thickBot="1">
      <c r="A18" s="333"/>
      <c r="B18" s="340"/>
      <c r="C18" s="993" t="s">
        <v>373</v>
      </c>
      <c r="D18" s="994"/>
      <c r="E18" s="994"/>
      <c r="F18" s="994"/>
      <c r="G18" s="994"/>
      <c r="H18" s="994"/>
      <c r="I18" s="994"/>
      <c r="J18" s="994"/>
      <c r="K18" s="994"/>
      <c r="L18" s="994"/>
      <c r="M18" s="994"/>
      <c r="N18" s="994"/>
      <c r="O18" s="994"/>
      <c r="P18" s="994"/>
      <c r="Q18" s="995"/>
      <c r="R18" s="997">
        <f>'別紙様式２別添１　賃金改善内訳 '!R41</f>
        <v>0</v>
      </c>
      <c r="S18" s="998"/>
      <c r="T18" s="998"/>
      <c r="U18" s="998"/>
      <c r="V18" s="998"/>
      <c r="W18" s="998"/>
      <c r="X18" s="998"/>
      <c r="Y18" s="998"/>
      <c r="Z18" s="998"/>
      <c r="AA18" s="998"/>
      <c r="AB18" s="998"/>
      <c r="AC18" s="998"/>
      <c r="AD18" s="998"/>
      <c r="AE18" s="1001" t="s">
        <v>0</v>
      </c>
      <c r="AF18" s="1001"/>
      <c r="AG18" s="1002"/>
      <c r="AH18" s="333"/>
      <c r="AI18" s="333"/>
      <c r="AM18" s="1005" t="str">
        <f>IF(R15+R18&gt;=R11,"○","×")</f>
        <v>○</v>
      </c>
      <c r="AN18" s="1006"/>
      <c r="AO18" s="1006"/>
      <c r="AP18" s="1007"/>
    </row>
    <row r="19" spans="1:42" ht="14.25" thickBot="1">
      <c r="A19" s="333"/>
      <c r="B19" s="344"/>
      <c r="C19" s="996"/>
      <c r="D19" s="985"/>
      <c r="E19" s="985"/>
      <c r="F19" s="985"/>
      <c r="G19" s="985"/>
      <c r="H19" s="985"/>
      <c r="I19" s="985"/>
      <c r="J19" s="985"/>
      <c r="K19" s="985"/>
      <c r="L19" s="985"/>
      <c r="M19" s="985"/>
      <c r="N19" s="985"/>
      <c r="O19" s="985"/>
      <c r="P19" s="985"/>
      <c r="Q19" s="986"/>
      <c r="R19" s="999"/>
      <c r="S19" s="1000"/>
      <c r="T19" s="1000"/>
      <c r="U19" s="1000"/>
      <c r="V19" s="1000"/>
      <c r="W19" s="1000"/>
      <c r="X19" s="1000"/>
      <c r="Y19" s="1000"/>
      <c r="Z19" s="1000"/>
      <c r="AA19" s="1000"/>
      <c r="AB19" s="1000"/>
      <c r="AC19" s="1000"/>
      <c r="AD19" s="1000"/>
      <c r="AE19" s="1003"/>
      <c r="AF19" s="1003"/>
      <c r="AG19" s="1004"/>
      <c r="AH19" s="333"/>
      <c r="AI19" s="333"/>
    </row>
    <row r="20" spans="1:42" ht="18" customHeight="1">
      <c r="A20" s="333"/>
      <c r="B20" s="981" t="s">
        <v>374</v>
      </c>
      <c r="C20" s="982"/>
      <c r="D20" s="982"/>
      <c r="E20" s="982"/>
      <c r="F20" s="982"/>
      <c r="G20" s="982"/>
      <c r="H20" s="982"/>
      <c r="I20" s="982"/>
      <c r="J20" s="982"/>
      <c r="K20" s="982"/>
      <c r="L20" s="982"/>
      <c r="M20" s="982"/>
      <c r="N20" s="982"/>
      <c r="O20" s="982"/>
      <c r="P20" s="982"/>
      <c r="Q20" s="983"/>
      <c r="R20" s="987"/>
      <c r="S20" s="988"/>
      <c r="T20" s="988"/>
      <c r="U20" s="988"/>
      <c r="V20" s="988"/>
      <c r="W20" s="988"/>
      <c r="X20" s="988"/>
      <c r="Y20" s="988"/>
      <c r="Z20" s="988"/>
      <c r="AA20" s="988"/>
      <c r="AB20" s="988"/>
      <c r="AC20" s="988"/>
      <c r="AD20" s="988"/>
      <c r="AE20" s="988"/>
      <c r="AF20" s="988"/>
      <c r="AG20" s="989"/>
      <c r="AH20" s="333"/>
      <c r="AI20" s="333"/>
    </row>
    <row r="21" spans="1:42" ht="14.25" thickBot="1">
      <c r="A21" s="333"/>
      <c r="B21" s="984"/>
      <c r="C21" s="985"/>
      <c r="D21" s="985"/>
      <c r="E21" s="985"/>
      <c r="F21" s="985"/>
      <c r="G21" s="985"/>
      <c r="H21" s="985"/>
      <c r="I21" s="985"/>
      <c r="J21" s="985"/>
      <c r="K21" s="985"/>
      <c r="L21" s="985"/>
      <c r="M21" s="985"/>
      <c r="N21" s="985"/>
      <c r="O21" s="985"/>
      <c r="P21" s="985"/>
      <c r="Q21" s="986"/>
      <c r="R21" s="990"/>
      <c r="S21" s="991"/>
      <c r="T21" s="991"/>
      <c r="U21" s="991"/>
      <c r="V21" s="991"/>
      <c r="W21" s="991"/>
      <c r="X21" s="991"/>
      <c r="Y21" s="991"/>
      <c r="Z21" s="991"/>
      <c r="AA21" s="991"/>
      <c r="AB21" s="991"/>
      <c r="AC21" s="991"/>
      <c r="AD21" s="991"/>
      <c r="AE21" s="991"/>
      <c r="AF21" s="991"/>
      <c r="AG21" s="992"/>
      <c r="AH21" s="333"/>
      <c r="AI21" s="333"/>
    </row>
    <row r="22" spans="1:42" ht="18" customHeight="1">
      <c r="A22" s="333"/>
      <c r="B22" s="981" t="s">
        <v>375</v>
      </c>
      <c r="C22" s="982"/>
      <c r="D22" s="982"/>
      <c r="E22" s="982"/>
      <c r="F22" s="982"/>
      <c r="G22" s="982"/>
      <c r="H22" s="982"/>
      <c r="I22" s="982"/>
      <c r="J22" s="982"/>
      <c r="K22" s="982"/>
      <c r="L22" s="982"/>
      <c r="M22" s="982"/>
      <c r="N22" s="982"/>
      <c r="O22" s="982"/>
      <c r="P22" s="982"/>
      <c r="Q22" s="982"/>
      <c r="R22" s="987"/>
      <c r="S22" s="988"/>
      <c r="T22" s="988"/>
      <c r="U22" s="988"/>
      <c r="V22" s="988"/>
      <c r="W22" s="988"/>
      <c r="X22" s="988"/>
      <c r="Y22" s="988"/>
      <c r="Z22" s="988"/>
      <c r="AA22" s="988"/>
      <c r="AB22" s="988"/>
      <c r="AC22" s="988"/>
      <c r="AD22" s="988"/>
      <c r="AE22" s="988"/>
      <c r="AF22" s="988"/>
      <c r="AG22" s="989"/>
      <c r="AH22" s="333"/>
      <c r="AI22" s="333"/>
    </row>
    <row r="23" spans="1:42" ht="14.25" thickBot="1">
      <c r="A23" s="333"/>
      <c r="B23" s="984"/>
      <c r="C23" s="985"/>
      <c r="D23" s="985"/>
      <c r="E23" s="985"/>
      <c r="F23" s="985"/>
      <c r="G23" s="985"/>
      <c r="H23" s="985"/>
      <c r="I23" s="985"/>
      <c r="J23" s="985"/>
      <c r="K23" s="985"/>
      <c r="L23" s="985"/>
      <c r="M23" s="985"/>
      <c r="N23" s="985"/>
      <c r="O23" s="985"/>
      <c r="P23" s="985"/>
      <c r="Q23" s="985"/>
      <c r="R23" s="990"/>
      <c r="S23" s="991"/>
      <c r="T23" s="991"/>
      <c r="U23" s="991"/>
      <c r="V23" s="991"/>
      <c r="W23" s="991"/>
      <c r="X23" s="991"/>
      <c r="Y23" s="991"/>
      <c r="Z23" s="991"/>
      <c r="AA23" s="991"/>
      <c r="AB23" s="991"/>
      <c r="AC23" s="991"/>
      <c r="AD23" s="991"/>
      <c r="AE23" s="991"/>
      <c r="AF23" s="991"/>
      <c r="AG23" s="992"/>
      <c r="AH23" s="333"/>
      <c r="AI23" s="333"/>
    </row>
    <row r="24" spans="1:42" s="141" customFormat="1" ht="18" customHeight="1">
      <c r="A24" s="345"/>
      <c r="B24" s="346" t="s">
        <v>376</v>
      </c>
      <c r="C24" s="347"/>
      <c r="D24" s="347"/>
      <c r="E24" s="347"/>
      <c r="F24" s="347"/>
      <c r="G24" s="347"/>
      <c r="H24" s="347"/>
      <c r="I24" s="347"/>
      <c r="J24" s="347"/>
      <c r="K24" s="347"/>
      <c r="L24" s="347"/>
      <c r="M24" s="347"/>
      <c r="N24" s="347"/>
      <c r="O24" s="347"/>
      <c r="P24" s="347"/>
      <c r="Q24" s="347"/>
      <c r="R24" s="348"/>
      <c r="S24" s="348"/>
      <c r="T24" s="348"/>
      <c r="U24" s="348"/>
      <c r="V24" s="348"/>
      <c r="W24" s="348"/>
      <c r="X24" s="348"/>
      <c r="Y24" s="348"/>
      <c r="Z24" s="348"/>
      <c r="AA24" s="348"/>
      <c r="AB24" s="348"/>
      <c r="AC24" s="348"/>
      <c r="AD24" s="348"/>
      <c r="AE24" s="348"/>
      <c r="AF24" s="348"/>
      <c r="AG24" s="348"/>
      <c r="AH24" s="345"/>
      <c r="AI24" s="345"/>
    </row>
    <row r="25" spans="1:42" s="141" customFormat="1" ht="18" customHeight="1">
      <c r="A25" s="345"/>
      <c r="B25" s="346" t="s">
        <v>401</v>
      </c>
      <c r="C25" s="347"/>
      <c r="D25" s="347"/>
      <c r="E25" s="347"/>
      <c r="F25" s="347"/>
      <c r="G25" s="347"/>
      <c r="H25" s="347"/>
      <c r="I25" s="347"/>
      <c r="J25" s="347"/>
      <c r="K25" s="347"/>
      <c r="L25" s="347"/>
      <c r="M25" s="347"/>
      <c r="N25" s="347"/>
      <c r="O25" s="347"/>
      <c r="P25" s="347"/>
      <c r="Q25" s="347"/>
      <c r="R25" s="348"/>
      <c r="S25" s="348"/>
      <c r="T25" s="348"/>
      <c r="U25" s="348"/>
      <c r="V25" s="348"/>
      <c r="W25" s="348"/>
      <c r="X25" s="348"/>
      <c r="Y25" s="348"/>
      <c r="Z25" s="348"/>
      <c r="AA25" s="348"/>
      <c r="AB25" s="348"/>
      <c r="AC25" s="348"/>
      <c r="AD25" s="348"/>
      <c r="AE25" s="348"/>
      <c r="AF25" s="348"/>
      <c r="AG25" s="348"/>
      <c r="AH25" s="345"/>
      <c r="AI25" s="345"/>
    </row>
    <row r="26" spans="1:42" ht="12.95" customHeight="1">
      <c r="A26" s="333"/>
      <c r="B26" s="333"/>
      <c r="C26" s="333"/>
      <c r="D26" s="333"/>
      <c r="E26" s="333"/>
      <c r="F26" s="333"/>
      <c r="G26" s="333"/>
      <c r="H26" s="333"/>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row>
    <row r="27" spans="1:42" ht="18" customHeight="1">
      <c r="A27" s="333"/>
      <c r="B27" s="333" t="s">
        <v>377</v>
      </c>
      <c r="C27" s="333"/>
      <c r="D27" s="333"/>
      <c r="E27" s="333"/>
      <c r="F27" s="333"/>
      <c r="G27" s="333"/>
      <c r="H27" s="333"/>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row>
    <row r="28" spans="1:42" ht="12.95" customHeight="1">
      <c r="A28" s="333"/>
      <c r="B28" s="333"/>
      <c r="C28" s="333"/>
      <c r="D28" s="333"/>
      <c r="E28" s="333"/>
      <c r="F28" s="333"/>
      <c r="G28" s="333"/>
      <c r="H28" s="333"/>
      <c r="I28" s="333"/>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row>
    <row r="29" spans="1:42" ht="18" customHeight="1">
      <c r="A29" s="333"/>
      <c r="B29" s="333"/>
      <c r="C29" s="333"/>
      <c r="D29" s="333"/>
      <c r="E29" s="333"/>
      <c r="F29" s="333"/>
      <c r="G29" s="333"/>
      <c r="H29" s="333"/>
      <c r="I29" s="333"/>
      <c r="J29" s="333"/>
      <c r="K29" s="333"/>
      <c r="L29" s="333"/>
      <c r="M29" s="333"/>
      <c r="N29" s="333"/>
      <c r="O29" s="333"/>
      <c r="P29" s="333"/>
      <c r="Q29" s="333"/>
      <c r="R29" s="977" t="s">
        <v>366</v>
      </c>
      <c r="S29" s="977"/>
      <c r="T29" s="977">
        <v>7</v>
      </c>
      <c r="U29" s="977"/>
      <c r="V29" s="977" t="s">
        <v>367</v>
      </c>
      <c r="W29" s="977"/>
      <c r="X29" s="977">
        <v>3</v>
      </c>
      <c r="Y29" s="977"/>
      <c r="Z29" s="977" t="s">
        <v>368</v>
      </c>
      <c r="AA29" s="977"/>
      <c r="AB29" s="977">
        <v>31</v>
      </c>
      <c r="AC29" s="977"/>
      <c r="AD29" s="977" t="s">
        <v>26</v>
      </c>
      <c r="AE29" s="977"/>
      <c r="AF29" s="333"/>
      <c r="AG29" s="333"/>
      <c r="AH29" s="333"/>
      <c r="AI29" s="333"/>
    </row>
    <row r="30" spans="1:42" ht="9" customHeight="1">
      <c r="A30" s="333"/>
      <c r="B30" s="333"/>
      <c r="C30" s="333"/>
      <c r="D30" s="333"/>
      <c r="E30" s="333"/>
      <c r="F30" s="333"/>
      <c r="G30" s="333"/>
      <c r="H30" s="333"/>
      <c r="I30" s="333"/>
      <c r="J30" s="333"/>
      <c r="K30" s="333"/>
      <c r="L30" s="333"/>
      <c r="M30" s="333"/>
      <c r="N30" s="333"/>
      <c r="O30" s="333"/>
      <c r="P30" s="333"/>
      <c r="Q30" s="333"/>
      <c r="R30" s="336"/>
      <c r="S30" s="336"/>
      <c r="T30" s="336"/>
      <c r="U30" s="336"/>
      <c r="V30" s="336"/>
      <c r="W30" s="336"/>
      <c r="X30" s="336"/>
      <c r="Y30" s="336"/>
      <c r="Z30" s="336"/>
      <c r="AA30" s="336"/>
      <c r="AB30" s="336"/>
      <c r="AC30" s="336"/>
      <c r="AD30" s="336"/>
      <c r="AE30" s="336"/>
      <c r="AF30" s="333"/>
      <c r="AG30" s="333"/>
      <c r="AH30" s="333"/>
      <c r="AI30" s="333"/>
    </row>
    <row r="31" spans="1:42" ht="18" customHeight="1">
      <c r="A31" s="333"/>
      <c r="B31" s="333"/>
      <c r="C31" s="333"/>
      <c r="D31" s="333"/>
      <c r="E31" s="333"/>
      <c r="F31" s="333"/>
      <c r="G31" s="333"/>
      <c r="H31" s="333"/>
      <c r="I31" s="333"/>
      <c r="J31" s="333"/>
      <c r="K31" s="333"/>
      <c r="L31" s="333"/>
      <c r="M31" s="333"/>
      <c r="N31" s="333"/>
      <c r="O31" s="333"/>
      <c r="P31" s="333"/>
      <c r="Q31" s="333"/>
      <c r="R31" s="333"/>
      <c r="S31" s="349"/>
      <c r="T31" s="349"/>
      <c r="U31" s="349"/>
      <c r="V31" s="349"/>
      <c r="W31" s="349"/>
      <c r="X31" s="349"/>
      <c r="Y31" s="335" t="s">
        <v>378</v>
      </c>
      <c r="Z31" s="349" t="s">
        <v>362</v>
      </c>
      <c r="AA31" s="978">
        <f>V7</f>
        <v>0</v>
      </c>
      <c r="AB31" s="978"/>
      <c r="AC31" s="978"/>
      <c r="AD31" s="978"/>
      <c r="AE31" s="978"/>
      <c r="AF31" s="978"/>
      <c r="AG31" s="978"/>
      <c r="AH31" s="978"/>
      <c r="AI31" s="333"/>
    </row>
    <row r="32" spans="1:42" ht="9" customHeight="1">
      <c r="A32" s="333"/>
      <c r="B32" s="333"/>
      <c r="C32" s="333"/>
      <c r="D32" s="333"/>
      <c r="E32" s="333"/>
      <c r="F32" s="333"/>
      <c r="G32" s="333"/>
      <c r="H32" s="333"/>
      <c r="I32" s="333"/>
      <c r="J32" s="333"/>
      <c r="K32" s="333"/>
      <c r="L32" s="333"/>
      <c r="M32" s="333"/>
      <c r="N32" s="333"/>
      <c r="O32" s="333"/>
      <c r="P32" s="333"/>
      <c r="Q32" s="333"/>
      <c r="R32" s="335"/>
      <c r="S32" s="335"/>
      <c r="T32" s="335"/>
      <c r="U32" s="335"/>
      <c r="V32" s="335"/>
      <c r="W32" s="335"/>
      <c r="X32" s="335"/>
      <c r="Y32" s="335"/>
      <c r="Z32" s="349"/>
      <c r="AA32" s="350"/>
      <c r="AB32" s="350"/>
      <c r="AC32" s="350"/>
      <c r="AD32" s="350"/>
      <c r="AE32" s="350"/>
      <c r="AF32" s="350"/>
      <c r="AG32" s="350"/>
      <c r="AH32" s="350"/>
      <c r="AI32" s="333"/>
    </row>
    <row r="33" spans="1:35" ht="18" customHeight="1">
      <c r="A33" s="333"/>
      <c r="B33" s="333"/>
      <c r="C33" s="333"/>
      <c r="D33" s="333"/>
      <c r="E33" s="333"/>
      <c r="F33" s="333"/>
      <c r="G33" s="333"/>
      <c r="H33" s="333"/>
      <c r="I33" s="333"/>
      <c r="J33" s="333"/>
      <c r="K33" s="333"/>
      <c r="L33" s="333"/>
      <c r="M33" s="333"/>
      <c r="N33" s="333"/>
      <c r="O33" s="333"/>
      <c r="P33" s="333"/>
      <c r="Q33" s="333"/>
      <c r="R33" s="979" t="s">
        <v>379</v>
      </c>
      <c r="S33" s="979"/>
      <c r="T33" s="979"/>
      <c r="U33" s="979"/>
      <c r="V33" s="979"/>
      <c r="W33" s="979"/>
      <c r="X33" s="979"/>
      <c r="Y33" s="979"/>
      <c r="Z33" s="333" t="s">
        <v>362</v>
      </c>
      <c r="AA33" s="980">
        <f>'様式６（事業計画変更申請書）'!L13</f>
        <v>0</v>
      </c>
      <c r="AB33" s="980"/>
      <c r="AC33" s="980"/>
      <c r="AD33" s="980"/>
      <c r="AE33" s="980"/>
      <c r="AF33" s="980"/>
      <c r="AG33" s="980"/>
      <c r="AH33" s="980"/>
      <c r="AI33" s="333"/>
    </row>
    <row r="34" spans="1:35" ht="18" customHeight="1"/>
    <row r="35" spans="1:35" ht="18" customHeight="1"/>
    <row r="36" spans="1:35" ht="18" customHeight="1"/>
    <row r="37" spans="1:35" ht="18" customHeight="1"/>
    <row r="38" spans="1:35" ht="18" customHeight="1"/>
    <row r="39" spans="1:35" ht="18" customHeight="1"/>
    <row r="40" spans="1:35" ht="18" customHeight="1"/>
    <row r="41" spans="1:35" ht="18" customHeight="1"/>
    <row r="42" spans="1:35" ht="18" customHeight="1"/>
    <row r="43" spans="1:35" ht="18" customHeight="1"/>
    <row r="44" spans="1:35" ht="18" customHeight="1"/>
    <row r="45" spans="1:35" ht="18" customHeight="1"/>
    <row r="46" spans="1:35" ht="18" customHeight="1"/>
    <row r="47" spans="1:35" ht="18" customHeight="1"/>
    <row r="48" spans="1:3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sheetData>
  <sheetProtection sheet="1" objects="1" scenarios="1"/>
  <mergeCells count="39">
    <mergeCell ref="B3:AG3"/>
    <mergeCell ref="V5:AH5"/>
    <mergeCell ref="V7:AH7"/>
    <mergeCell ref="B10:Q10"/>
    <mergeCell ref="R10:S10"/>
    <mergeCell ref="V10:W10"/>
    <mergeCell ref="Y10:Z10"/>
    <mergeCell ref="AA10:AB10"/>
    <mergeCell ref="AE10:AF10"/>
    <mergeCell ref="C18:Q19"/>
    <mergeCell ref="R18:AD19"/>
    <mergeCell ref="AE18:AG19"/>
    <mergeCell ref="AM18:AP18"/>
    <mergeCell ref="B11:Q11"/>
    <mergeCell ref="R11:AD11"/>
    <mergeCell ref="AE11:AG11"/>
    <mergeCell ref="B14:AG14"/>
    <mergeCell ref="C15:Q15"/>
    <mergeCell ref="R15:AD15"/>
    <mergeCell ref="AE15:AG15"/>
    <mergeCell ref="AM15:AP15"/>
    <mergeCell ref="D16:Q17"/>
    <mergeCell ref="R16:AD16"/>
    <mergeCell ref="AE16:AG16"/>
    <mergeCell ref="R17:AD17"/>
    <mergeCell ref="AD29:AE29"/>
    <mergeCell ref="AA31:AH31"/>
    <mergeCell ref="R33:Y33"/>
    <mergeCell ref="AA33:AH33"/>
    <mergeCell ref="B20:Q21"/>
    <mergeCell ref="R20:AG21"/>
    <mergeCell ref="B22:Q23"/>
    <mergeCell ref="R22:AG23"/>
    <mergeCell ref="R29:S29"/>
    <mergeCell ref="T29:U29"/>
    <mergeCell ref="V29:W29"/>
    <mergeCell ref="X29:Y29"/>
    <mergeCell ref="Z29:AA29"/>
    <mergeCell ref="AB29:AC29"/>
  </mergeCells>
  <phoneticPr fontId="1"/>
  <dataValidations count="2">
    <dataValidation type="list" allowBlank="1" showInputMessage="1" showErrorMessage="1" sqref="R22:AG23" xr:uid="{837B3129-2D0C-47E8-8432-01F0D1E56E61}">
      <formula1>"継続する,継続しない"</formula1>
    </dataValidation>
    <dataValidation type="list" allowBlank="1" showInputMessage="1" showErrorMessage="1" sqref="R20:AG21" xr:uid="{68F4E6CF-D854-4E7F-9B7A-B489AFF0C3B3}">
      <formula1>"周知している,周知していない"</formula1>
    </dataValidation>
  </dataValidations>
  <printOptions horizontalCentered="1"/>
  <pageMargins left="0.23622047244094491" right="0.23622047244094491" top="0.43307086614173229" bottom="0.43307086614173229" header="0.31496062992125984" footer="0.31496062992125984"/>
  <pageSetup paperSize="9" scale="8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21AD4-47C7-42E8-A933-E86570775D10}">
  <dimension ref="A1:V1846"/>
  <sheetViews>
    <sheetView view="pageBreakPreview" zoomScale="75" zoomScaleNormal="100" zoomScaleSheetLayoutView="75" workbookViewId="0">
      <selection activeCell="B7" sqref="B7:B9"/>
    </sheetView>
  </sheetViews>
  <sheetFormatPr defaultColWidth="9" defaultRowHeight="13.5"/>
  <cols>
    <col min="1" max="1" width="2.125" style="142" customWidth="1"/>
    <col min="2" max="2" width="5.125" style="142" customWidth="1"/>
    <col min="3" max="4" width="3.625" style="142" customWidth="1"/>
    <col min="5" max="5" width="12.625" style="142" customWidth="1"/>
    <col min="6" max="7" width="15.625" style="142" customWidth="1"/>
    <col min="8" max="8" width="13.625" style="142" customWidth="1"/>
    <col min="9" max="9" width="9.375" style="142" customWidth="1"/>
    <col min="10" max="10" width="12.5" style="142" customWidth="1"/>
    <col min="11" max="11" width="15.625" style="142" customWidth="1"/>
    <col min="12" max="12" width="13.625" style="142" customWidth="1"/>
    <col min="13" max="13" width="10.625" style="142" customWidth="1"/>
    <col min="14" max="14" width="14.5" style="142" customWidth="1"/>
    <col min="15" max="15" width="14.625" style="142" customWidth="1"/>
    <col min="16" max="16" width="15.625" style="142" customWidth="1"/>
    <col min="17" max="17" width="13.625" style="142" customWidth="1"/>
    <col min="18" max="18" width="14" style="142" customWidth="1"/>
    <col min="19" max="19" width="15.625" style="142" customWidth="1"/>
    <col min="20" max="20" width="14.125" style="142" customWidth="1"/>
    <col min="21" max="23" width="15.625" style="142" customWidth="1"/>
    <col min="24" max="24" width="2.125" style="142" customWidth="1"/>
    <col min="25" max="40" width="3.625" style="142" customWidth="1"/>
    <col min="41" max="654" width="2.625" style="142" customWidth="1"/>
    <col min="655" max="16384" width="9" style="142"/>
  </cols>
  <sheetData>
    <row r="1" spans="1:22" ht="18" customHeight="1">
      <c r="A1" s="351"/>
      <c r="B1" s="334" t="s">
        <v>402</v>
      </c>
      <c r="C1" s="351"/>
      <c r="D1" s="351"/>
      <c r="E1" s="351"/>
      <c r="F1" s="351"/>
      <c r="G1" s="351"/>
      <c r="H1" s="351"/>
      <c r="I1" s="351"/>
      <c r="J1" s="351"/>
      <c r="K1" s="351"/>
      <c r="L1" s="351"/>
      <c r="M1" s="351"/>
      <c r="N1" s="351"/>
      <c r="O1" s="351"/>
      <c r="P1" s="351"/>
      <c r="Q1" s="351"/>
      <c r="R1" s="351"/>
      <c r="S1" s="351"/>
      <c r="T1" s="351"/>
      <c r="U1" s="351"/>
      <c r="V1" s="351"/>
    </row>
    <row r="2" spans="1:22" ht="18" customHeight="1">
      <c r="A2" s="351"/>
      <c r="B2" s="351"/>
      <c r="C2" s="351"/>
      <c r="D2" s="351"/>
      <c r="E2" s="351"/>
      <c r="F2" s="351"/>
      <c r="G2" s="351"/>
      <c r="H2" s="351"/>
      <c r="I2" s="351"/>
      <c r="J2" s="351"/>
      <c r="K2" s="351"/>
      <c r="L2" s="351"/>
      <c r="M2" s="351"/>
      <c r="N2" s="351"/>
      <c r="O2" s="351"/>
      <c r="P2" s="351"/>
      <c r="Q2" s="351"/>
      <c r="R2" s="351"/>
      <c r="S2" s="351"/>
      <c r="T2" s="351"/>
      <c r="U2" s="351"/>
      <c r="V2" s="351"/>
    </row>
    <row r="3" spans="1:22" ht="27" customHeight="1">
      <c r="A3" s="351"/>
      <c r="B3" s="1053" t="s">
        <v>380</v>
      </c>
      <c r="C3" s="1053"/>
      <c r="D3" s="1053"/>
      <c r="E3" s="1053"/>
      <c r="F3" s="1053"/>
      <c r="G3" s="1053"/>
      <c r="H3" s="1053"/>
      <c r="I3" s="1053"/>
      <c r="J3" s="1053"/>
      <c r="K3" s="1053"/>
      <c r="L3" s="1053"/>
      <c r="M3" s="1053"/>
      <c r="N3" s="1053"/>
      <c r="O3" s="1053"/>
      <c r="P3" s="1053"/>
      <c r="Q3" s="1053"/>
      <c r="R3" s="1053"/>
      <c r="S3" s="1053"/>
      <c r="T3" s="1053"/>
      <c r="U3" s="1053"/>
      <c r="V3" s="1053"/>
    </row>
    <row r="4" spans="1:22" ht="18" customHeight="1" thickBot="1">
      <c r="A4" s="351"/>
      <c r="B4" s="351"/>
      <c r="C4" s="351"/>
      <c r="D4" s="351"/>
      <c r="E4" s="351"/>
      <c r="F4" s="351"/>
      <c r="G4" s="351"/>
      <c r="H4" s="351"/>
      <c r="I4" s="351"/>
      <c r="J4" s="351"/>
      <c r="K4" s="351"/>
      <c r="L4" s="351"/>
      <c r="M4" s="351"/>
      <c r="N4" s="351"/>
      <c r="O4" s="351"/>
      <c r="P4" s="351"/>
      <c r="Q4" s="351"/>
      <c r="R4" s="351"/>
      <c r="S4" s="351"/>
      <c r="T4" s="351"/>
      <c r="U4" s="351"/>
      <c r="V4" s="351"/>
    </row>
    <row r="5" spans="1:22" ht="18" customHeight="1" thickBot="1">
      <c r="A5" s="351"/>
      <c r="B5" s="351"/>
      <c r="C5" s="351"/>
      <c r="D5" s="351"/>
      <c r="E5" s="351"/>
      <c r="F5" s="351"/>
      <c r="G5" s="351"/>
      <c r="H5" s="351"/>
      <c r="I5" s="351"/>
      <c r="J5" s="351"/>
      <c r="K5" s="351"/>
      <c r="L5" s="351"/>
      <c r="M5" s="351"/>
      <c r="N5" s="351"/>
      <c r="O5" s="351"/>
      <c r="P5" s="351"/>
      <c r="Q5" s="351"/>
      <c r="R5" s="352" t="s">
        <v>363</v>
      </c>
      <c r="S5" s="1054">
        <f>鑑!G7</f>
        <v>0</v>
      </c>
      <c r="T5" s="1055"/>
      <c r="U5" s="425"/>
      <c r="V5" s="351"/>
    </row>
    <row r="6" spans="1:22" ht="18" customHeight="1" thickBot="1">
      <c r="A6" s="351"/>
      <c r="B6" s="351" t="s">
        <v>618</v>
      </c>
      <c r="C6" s="351"/>
      <c r="D6" s="351"/>
      <c r="E6" s="351"/>
      <c r="F6" s="351"/>
      <c r="G6" s="351"/>
      <c r="H6" s="351"/>
      <c r="I6" s="351"/>
      <c r="J6" s="351"/>
      <c r="K6" s="351"/>
      <c r="L6" s="351"/>
      <c r="M6" s="351"/>
      <c r="N6" s="351"/>
      <c r="O6" s="351"/>
      <c r="P6" s="351"/>
      <c r="Q6" s="351"/>
      <c r="R6" s="351"/>
      <c r="S6" s="351"/>
      <c r="T6" s="351"/>
      <c r="U6" s="351"/>
      <c r="V6" s="351"/>
    </row>
    <row r="7" spans="1:22" ht="27" customHeight="1">
      <c r="A7" s="351"/>
      <c r="B7" s="1056" t="s">
        <v>381</v>
      </c>
      <c r="C7" s="1059" t="s">
        <v>382</v>
      </c>
      <c r="D7" s="1060"/>
      <c r="E7" s="1061"/>
      <c r="F7" s="1038" t="s">
        <v>383</v>
      </c>
      <c r="G7" s="1038" t="s">
        <v>384</v>
      </c>
      <c r="H7" s="1038" t="s">
        <v>385</v>
      </c>
      <c r="I7" s="1038" t="s">
        <v>386</v>
      </c>
      <c r="J7" s="1068" t="s">
        <v>387</v>
      </c>
      <c r="K7" s="1069"/>
      <c r="L7" s="1070"/>
      <c r="M7" s="1038" t="s">
        <v>388</v>
      </c>
      <c r="N7" s="1038" t="s">
        <v>389</v>
      </c>
      <c r="O7" s="353" t="s">
        <v>494</v>
      </c>
      <c r="P7" s="354"/>
      <c r="Q7" s="355"/>
      <c r="R7" s="1038" t="s">
        <v>390</v>
      </c>
      <c r="S7" s="1038" t="s">
        <v>403</v>
      </c>
      <c r="T7" s="1056" t="s">
        <v>391</v>
      </c>
      <c r="U7" s="351"/>
      <c r="V7" s="351"/>
    </row>
    <row r="8" spans="1:22" ht="27" customHeight="1">
      <c r="A8" s="351"/>
      <c r="B8" s="1057"/>
      <c r="C8" s="1062"/>
      <c r="D8" s="1063"/>
      <c r="E8" s="1064"/>
      <c r="F8" s="1039"/>
      <c r="G8" s="1039"/>
      <c r="H8" s="1039"/>
      <c r="I8" s="1039"/>
      <c r="J8" s="1071" t="s">
        <v>492</v>
      </c>
      <c r="K8" s="1073" t="s">
        <v>493</v>
      </c>
      <c r="L8" s="1044" t="s">
        <v>392</v>
      </c>
      <c r="M8" s="1039"/>
      <c r="N8" s="1039"/>
      <c r="O8" s="356"/>
      <c r="P8" s="1046" t="s">
        <v>393</v>
      </c>
      <c r="Q8" s="1048" t="s">
        <v>394</v>
      </c>
      <c r="R8" s="1039"/>
      <c r="S8" s="1039"/>
      <c r="T8" s="1057"/>
      <c r="U8" s="351"/>
      <c r="V8" s="351"/>
    </row>
    <row r="9" spans="1:22" ht="15" customHeight="1" thickBot="1">
      <c r="A9" s="351"/>
      <c r="B9" s="1058"/>
      <c r="C9" s="1065"/>
      <c r="D9" s="1066"/>
      <c r="E9" s="1067"/>
      <c r="F9" s="1040"/>
      <c r="G9" s="1040"/>
      <c r="H9" s="1040"/>
      <c r="I9" s="1040"/>
      <c r="J9" s="1072"/>
      <c r="K9" s="1074"/>
      <c r="L9" s="1045"/>
      <c r="M9" s="1040"/>
      <c r="N9" s="1040"/>
      <c r="O9" s="357"/>
      <c r="P9" s="1047"/>
      <c r="Q9" s="1049"/>
      <c r="R9" s="1040"/>
      <c r="S9" s="1040"/>
      <c r="T9" s="1058"/>
      <c r="U9" s="351"/>
      <c r="V9" s="351"/>
    </row>
    <row r="10" spans="1:22" ht="18" customHeight="1">
      <c r="A10" s="351"/>
      <c r="B10" s="358"/>
      <c r="C10" s="1050"/>
      <c r="D10" s="1051"/>
      <c r="E10" s="1052"/>
      <c r="F10" s="359"/>
      <c r="G10" s="359"/>
      <c r="H10" s="359"/>
      <c r="I10" s="360"/>
      <c r="J10" s="361"/>
      <c r="K10" s="185"/>
      <c r="L10" s="362"/>
      <c r="M10" s="363"/>
      <c r="N10" s="359"/>
      <c r="O10" s="364"/>
      <c r="P10" s="365"/>
      <c r="Q10" s="366"/>
      <c r="R10" s="1038"/>
      <c r="S10" s="363"/>
      <c r="T10" s="359"/>
      <c r="U10" s="351"/>
      <c r="V10" s="351"/>
    </row>
    <row r="11" spans="1:22" ht="18" customHeight="1">
      <c r="A11" s="351"/>
      <c r="B11" s="367">
        <v>1</v>
      </c>
      <c r="C11" s="1041"/>
      <c r="D11" s="1042"/>
      <c r="E11" s="1043"/>
      <c r="F11" s="504"/>
      <c r="G11" s="505"/>
      <c r="H11" s="368">
        <v>11000</v>
      </c>
      <c r="I11" s="369" t="str">
        <f t="shared" ref="I11:I40" si="0">IF(G11="常勤職員",1,"")</f>
        <v/>
      </c>
      <c r="J11" s="176"/>
      <c r="K11" s="370">
        <f t="shared" ref="K11:K40" si="1">$K$10</f>
        <v>0</v>
      </c>
      <c r="L11" s="371" t="str">
        <f>IFERROR(ROUND(J11/K11,1),"")</f>
        <v/>
      </c>
      <c r="M11" s="177"/>
      <c r="N11" s="372" t="str">
        <f t="shared" ref="N11:N40" si="2">IFERROR(IF(G11="常勤職員",H11*I11*M11,H11*L11*M11),"")</f>
        <v/>
      </c>
      <c r="O11" s="178"/>
      <c r="P11" s="179"/>
      <c r="Q11" s="373">
        <f>O11-P11</f>
        <v>0</v>
      </c>
      <c r="R11" s="1039"/>
      <c r="S11" s="374" t="str">
        <f>IFERROR(ROUND(O11/M11,0),"")</f>
        <v/>
      </c>
      <c r="T11" s="183"/>
      <c r="U11" s="351"/>
      <c r="V11" s="351"/>
    </row>
    <row r="12" spans="1:22" ht="18" customHeight="1">
      <c r="A12" s="351"/>
      <c r="B12" s="375">
        <v>2</v>
      </c>
      <c r="C12" s="1032"/>
      <c r="D12" s="1033"/>
      <c r="E12" s="1034"/>
      <c r="F12" s="504"/>
      <c r="G12" s="506"/>
      <c r="H12" s="368">
        <v>11000</v>
      </c>
      <c r="I12" s="376" t="str">
        <f t="shared" si="0"/>
        <v/>
      </c>
      <c r="J12" s="176"/>
      <c r="K12" s="370">
        <f t="shared" si="1"/>
        <v>0</v>
      </c>
      <c r="L12" s="371" t="str">
        <f>IFERROR(ROUND(J12/K12,1),"")</f>
        <v/>
      </c>
      <c r="M12" s="177"/>
      <c r="N12" s="377" t="str">
        <f t="shared" si="2"/>
        <v/>
      </c>
      <c r="O12" s="180"/>
      <c r="P12" s="181"/>
      <c r="Q12" s="373">
        <f t="shared" ref="Q12:Q40" si="3">O12-P12</f>
        <v>0</v>
      </c>
      <c r="R12" s="1039"/>
      <c r="S12" s="378" t="str">
        <f t="shared" ref="S12:S41" si="4">IFERROR(ROUND(O12/M12,0),"")</f>
        <v/>
      </c>
      <c r="T12" s="184"/>
      <c r="U12" s="351"/>
      <c r="V12" s="351"/>
    </row>
    <row r="13" spans="1:22" ht="18" customHeight="1">
      <c r="A13" s="351"/>
      <c r="B13" s="375">
        <v>3</v>
      </c>
      <c r="C13" s="1032"/>
      <c r="D13" s="1033"/>
      <c r="E13" s="1034"/>
      <c r="F13" s="504"/>
      <c r="G13" s="506"/>
      <c r="H13" s="368">
        <v>11000</v>
      </c>
      <c r="I13" s="376" t="str">
        <f t="shared" si="0"/>
        <v/>
      </c>
      <c r="J13" s="176"/>
      <c r="K13" s="370">
        <f t="shared" si="1"/>
        <v>0</v>
      </c>
      <c r="L13" s="371" t="str">
        <f t="shared" ref="L13:L40" si="5">IFERROR(ROUND(J13/K13,1),"")</f>
        <v/>
      </c>
      <c r="M13" s="177"/>
      <c r="N13" s="377" t="str">
        <f t="shared" si="2"/>
        <v/>
      </c>
      <c r="O13" s="180"/>
      <c r="P13" s="181"/>
      <c r="Q13" s="373">
        <f t="shared" si="3"/>
        <v>0</v>
      </c>
      <c r="R13" s="1039"/>
      <c r="S13" s="378" t="str">
        <f t="shared" si="4"/>
        <v/>
      </c>
      <c r="T13" s="184"/>
      <c r="U13" s="351"/>
      <c r="V13" s="351"/>
    </row>
    <row r="14" spans="1:22" ht="18" customHeight="1">
      <c r="A14" s="351"/>
      <c r="B14" s="375">
        <v>4</v>
      </c>
      <c r="C14" s="1032"/>
      <c r="D14" s="1033"/>
      <c r="E14" s="1034"/>
      <c r="F14" s="504"/>
      <c r="G14" s="506"/>
      <c r="H14" s="368">
        <v>11000</v>
      </c>
      <c r="I14" s="376" t="str">
        <f t="shared" si="0"/>
        <v/>
      </c>
      <c r="J14" s="176"/>
      <c r="K14" s="370">
        <f t="shared" si="1"/>
        <v>0</v>
      </c>
      <c r="L14" s="371" t="str">
        <f t="shared" si="5"/>
        <v/>
      </c>
      <c r="M14" s="177"/>
      <c r="N14" s="377" t="str">
        <f t="shared" si="2"/>
        <v/>
      </c>
      <c r="O14" s="180"/>
      <c r="P14" s="181"/>
      <c r="Q14" s="373">
        <f t="shared" si="3"/>
        <v>0</v>
      </c>
      <c r="R14" s="1039"/>
      <c r="S14" s="378" t="str">
        <f t="shared" si="4"/>
        <v/>
      </c>
      <c r="T14" s="184"/>
      <c r="U14" s="351"/>
      <c r="V14" s="351"/>
    </row>
    <row r="15" spans="1:22" ht="18" customHeight="1">
      <c r="A15" s="351"/>
      <c r="B15" s="375">
        <v>5</v>
      </c>
      <c r="C15" s="1032"/>
      <c r="D15" s="1033"/>
      <c r="E15" s="1034"/>
      <c r="F15" s="504"/>
      <c r="G15" s="506"/>
      <c r="H15" s="368">
        <v>11000</v>
      </c>
      <c r="I15" s="376" t="str">
        <f t="shared" si="0"/>
        <v/>
      </c>
      <c r="J15" s="176"/>
      <c r="K15" s="370">
        <f t="shared" si="1"/>
        <v>0</v>
      </c>
      <c r="L15" s="371" t="str">
        <f t="shared" si="5"/>
        <v/>
      </c>
      <c r="M15" s="177"/>
      <c r="N15" s="377" t="str">
        <f t="shared" si="2"/>
        <v/>
      </c>
      <c r="O15" s="180"/>
      <c r="P15" s="181"/>
      <c r="Q15" s="373">
        <f t="shared" si="3"/>
        <v>0</v>
      </c>
      <c r="R15" s="1039"/>
      <c r="S15" s="378" t="str">
        <f t="shared" si="4"/>
        <v/>
      </c>
      <c r="T15" s="184"/>
      <c r="U15" s="351"/>
      <c r="V15" s="351"/>
    </row>
    <row r="16" spans="1:22" ht="18" customHeight="1">
      <c r="A16" s="351"/>
      <c r="B16" s="375">
        <v>6</v>
      </c>
      <c r="C16" s="1032"/>
      <c r="D16" s="1033"/>
      <c r="E16" s="1034"/>
      <c r="F16" s="504"/>
      <c r="G16" s="506"/>
      <c r="H16" s="368">
        <v>11000</v>
      </c>
      <c r="I16" s="376" t="str">
        <f t="shared" si="0"/>
        <v/>
      </c>
      <c r="J16" s="176"/>
      <c r="K16" s="370">
        <f t="shared" si="1"/>
        <v>0</v>
      </c>
      <c r="L16" s="371" t="str">
        <f t="shared" si="5"/>
        <v/>
      </c>
      <c r="M16" s="177"/>
      <c r="N16" s="377" t="str">
        <f t="shared" si="2"/>
        <v/>
      </c>
      <c r="O16" s="180"/>
      <c r="P16" s="181"/>
      <c r="Q16" s="373">
        <f t="shared" si="3"/>
        <v>0</v>
      </c>
      <c r="R16" s="1039"/>
      <c r="S16" s="378" t="str">
        <f t="shared" si="4"/>
        <v/>
      </c>
      <c r="T16" s="184"/>
      <c r="U16" s="351"/>
      <c r="V16" s="351"/>
    </row>
    <row r="17" spans="1:22" ht="18" customHeight="1">
      <c r="A17" s="351"/>
      <c r="B17" s="375">
        <v>7</v>
      </c>
      <c r="C17" s="1032"/>
      <c r="D17" s="1033"/>
      <c r="E17" s="1034"/>
      <c r="F17" s="504"/>
      <c r="G17" s="506"/>
      <c r="H17" s="368">
        <v>11000</v>
      </c>
      <c r="I17" s="376" t="str">
        <f t="shared" si="0"/>
        <v/>
      </c>
      <c r="J17" s="176"/>
      <c r="K17" s="370">
        <f t="shared" si="1"/>
        <v>0</v>
      </c>
      <c r="L17" s="371" t="str">
        <f t="shared" si="5"/>
        <v/>
      </c>
      <c r="M17" s="177"/>
      <c r="N17" s="377" t="str">
        <f t="shared" si="2"/>
        <v/>
      </c>
      <c r="O17" s="180"/>
      <c r="P17" s="181"/>
      <c r="Q17" s="373">
        <f t="shared" si="3"/>
        <v>0</v>
      </c>
      <c r="R17" s="1039"/>
      <c r="S17" s="378" t="str">
        <f t="shared" si="4"/>
        <v/>
      </c>
      <c r="T17" s="184"/>
      <c r="U17" s="351"/>
      <c r="V17" s="351"/>
    </row>
    <row r="18" spans="1:22" ht="18" customHeight="1">
      <c r="A18" s="351"/>
      <c r="B18" s="375">
        <v>8</v>
      </c>
      <c r="C18" s="1032"/>
      <c r="D18" s="1033"/>
      <c r="E18" s="1034"/>
      <c r="F18" s="504"/>
      <c r="G18" s="506"/>
      <c r="H18" s="368">
        <v>11000</v>
      </c>
      <c r="I18" s="376" t="str">
        <f t="shared" si="0"/>
        <v/>
      </c>
      <c r="J18" s="176"/>
      <c r="K18" s="370">
        <f t="shared" si="1"/>
        <v>0</v>
      </c>
      <c r="L18" s="371" t="str">
        <f t="shared" si="5"/>
        <v/>
      </c>
      <c r="M18" s="177"/>
      <c r="N18" s="377" t="str">
        <f t="shared" si="2"/>
        <v/>
      </c>
      <c r="O18" s="180"/>
      <c r="P18" s="181"/>
      <c r="Q18" s="373">
        <f t="shared" si="3"/>
        <v>0</v>
      </c>
      <c r="R18" s="1039"/>
      <c r="S18" s="378" t="str">
        <f t="shared" si="4"/>
        <v/>
      </c>
      <c r="T18" s="184"/>
      <c r="U18" s="351"/>
      <c r="V18" s="351"/>
    </row>
    <row r="19" spans="1:22" ht="18" customHeight="1">
      <c r="A19" s="351"/>
      <c r="B19" s="375">
        <v>9</v>
      </c>
      <c r="C19" s="1032"/>
      <c r="D19" s="1033"/>
      <c r="E19" s="1034"/>
      <c r="F19" s="504"/>
      <c r="G19" s="506"/>
      <c r="H19" s="368">
        <v>11000</v>
      </c>
      <c r="I19" s="376" t="str">
        <f t="shared" si="0"/>
        <v/>
      </c>
      <c r="J19" s="176"/>
      <c r="K19" s="370">
        <f t="shared" si="1"/>
        <v>0</v>
      </c>
      <c r="L19" s="371" t="str">
        <f t="shared" si="5"/>
        <v/>
      </c>
      <c r="M19" s="177"/>
      <c r="N19" s="377" t="str">
        <f t="shared" si="2"/>
        <v/>
      </c>
      <c r="O19" s="180"/>
      <c r="P19" s="181"/>
      <c r="Q19" s="373">
        <f t="shared" si="3"/>
        <v>0</v>
      </c>
      <c r="R19" s="1039"/>
      <c r="S19" s="378" t="str">
        <f t="shared" si="4"/>
        <v/>
      </c>
      <c r="T19" s="184"/>
      <c r="U19" s="351"/>
      <c r="V19" s="351"/>
    </row>
    <row r="20" spans="1:22" ht="18" customHeight="1">
      <c r="A20" s="351"/>
      <c r="B20" s="375">
        <v>10</v>
      </c>
      <c r="C20" s="1032"/>
      <c r="D20" s="1033"/>
      <c r="E20" s="1034"/>
      <c r="F20" s="504"/>
      <c r="G20" s="506"/>
      <c r="H20" s="368">
        <v>11000</v>
      </c>
      <c r="I20" s="376" t="str">
        <f t="shared" si="0"/>
        <v/>
      </c>
      <c r="J20" s="176"/>
      <c r="K20" s="370">
        <f t="shared" si="1"/>
        <v>0</v>
      </c>
      <c r="L20" s="371" t="str">
        <f t="shared" si="5"/>
        <v/>
      </c>
      <c r="M20" s="177"/>
      <c r="N20" s="377" t="str">
        <f t="shared" si="2"/>
        <v/>
      </c>
      <c r="O20" s="180"/>
      <c r="P20" s="181"/>
      <c r="Q20" s="373">
        <f t="shared" si="3"/>
        <v>0</v>
      </c>
      <c r="R20" s="1039"/>
      <c r="S20" s="378" t="str">
        <f t="shared" si="4"/>
        <v/>
      </c>
      <c r="T20" s="184"/>
      <c r="U20" s="351"/>
      <c r="V20" s="351"/>
    </row>
    <row r="21" spans="1:22" ht="18" customHeight="1">
      <c r="A21" s="351"/>
      <c r="B21" s="375">
        <v>11</v>
      </c>
      <c r="C21" s="1032"/>
      <c r="D21" s="1033"/>
      <c r="E21" s="1034"/>
      <c r="F21" s="504"/>
      <c r="G21" s="506"/>
      <c r="H21" s="368">
        <v>11000</v>
      </c>
      <c r="I21" s="376" t="str">
        <f t="shared" si="0"/>
        <v/>
      </c>
      <c r="J21" s="176"/>
      <c r="K21" s="370">
        <f t="shared" si="1"/>
        <v>0</v>
      </c>
      <c r="L21" s="371" t="str">
        <f t="shared" si="5"/>
        <v/>
      </c>
      <c r="M21" s="177"/>
      <c r="N21" s="377" t="str">
        <f t="shared" si="2"/>
        <v/>
      </c>
      <c r="O21" s="180"/>
      <c r="P21" s="181"/>
      <c r="Q21" s="373">
        <f t="shared" si="3"/>
        <v>0</v>
      </c>
      <c r="R21" s="1039"/>
      <c r="S21" s="378" t="str">
        <f t="shared" si="4"/>
        <v/>
      </c>
      <c r="T21" s="184"/>
      <c r="U21" s="351"/>
      <c r="V21" s="351"/>
    </row>
    <row r="22" spans="1:22" ht="18" customHeight="1">
      <c r="A22" s="351"/>
      <c r="B22" s="375">
        <v>12</v>
      </c>
      <c r="C22" s="1032"/>
      <c r="D22" s="1033"/>
      <c r="E22" s="1034"/>
      <c r="F22" s="504"/>
      <c r="G22" s="506"/>
      <c r="H22" s="368">
        <v>11000</v>
      </c>
      <c r="I22" s="376" t="str">
        <f t="shared" si="0"/>
        <v/>
      </c>
      <c r="J22" s="176"/>
      <c r="K22" s="370">
        <f t="shared" si="1"/>
        <v>0</v>
      </c>
      <c r="L22" s="371" t="str">
        <f t="shared" si="5"/>
        <v/>
      </c>
      <c r="M22" s="177"/>
      <c r="N22" s="377" t="str">
        <f t="shared" si="2"/>
        <v/>
      </c>
      <c r="O22" s="180"/>
      <c r="P22" s="181"/>
      <c r="Q22" s="373">
        <f t="shared" si="3"/>
        <v>0</v>
      </c>
      <c r="R22" s="1039"/>
      <c r="S22" s="378" t="str">
        <f t="shared" si="4"/>
        <v/>
      </c>
      <c r="T22" s="184"/>
      <c r="U22" s="351"/>
      <c r="V22" s="351"/>
    </row>
    <row r="23" spans="1:22" ht="18" customHeight="1">
      <c r="A23" s="379"/>
      <c r="B23" s="375">
        <v>13</v>
      </c>
      <c r="C23" s="1032"/>
      <c r="D23" s="1033"/>
      <c r="E23" s="1034"/>
      <c r="F23" s="504"/>
      <c r="G23" s="506"/>
      <c r="H23" s="368">
        <v>11000</v>
      </c>
      <c r="I23" s="376" t="str">
        <f t="shared" si="0"/>
        <v/>
      </c>
      <c r="J23" s="176"/>
      <c r="K23" s="370">
        <f t="shared" si="1"/>
        <v>0</v>
      </c>
      <c r="L23" s="371" t="str">
        <f t="shared" si="5"/>
        <v/>
      </c>
      <c r="M23" s="177"/>
      <c r="N23" s="377" t="str">
        <f t="shared" si="2"/>
        <v/>
      </c>
      <c r="O23" s="180"/>
      <c r="P23" s="181"/>
      <c r="Q23" s="373">
        <f t="shared" si="3"/>
        <v>0</v>
      </c>
      <c r="R23" s="1039"/>
      <c r="S23" s="378" t="str">
        <f t="shared" si="4"/>
        <v/>
      </c>
      <c r="T23" s="184"/>
      <c r="U23" s="351"/>
      <c r="V23" s="351"/>
    </row>
    <row r="24" spans="1:22" ht="18" customHeight="1">
      <c r="A24" s="351"/>
      <c r="B24" s="375">
        <v>14</v>
      </c>
      <c r="C24" s="1032"/>
      <c r="D24" s="1033"/>
      <c r="E24" s="1034"/>
      <c r="F24" s="504"/>
      <c r="G24" s="506"/>
      <c r="H24" s="368">
        <v>11000</v>
      </c>
      <c r="I24" s="376" t="str">
        <f t="shared" si="0"/>
        <v/>
      </c>
      <c r="J24" s="176"/>
      <c r="K24" s="370">
        <f t="shared" si="1"/>
        <v>0</v>
      </c>
      <c r="L24" s="371" t="str">
        <f t="shared" si="5"/>
        <v/>
      </c>
      <c r="M24" s="177"/>
      <c r="N24" s="377" t="str">
        <f t="shared" si="2"/>
        <v/>
      </c>
      <c r="O24" s="180"/>
      <c r="P24" s="181"/>
      <c r="Q24" s="373">
        <f t="shared" si="3"/>
        <v>0</v>
      </c>
      <c r="R24" s="1039"/>
      <c r="S24" s="378" t="str">
        <f t="shared" si="4"/>
        <v/>
      </c>
      <c r="T24" s="184"/>
      <c r="U24" s="351"/>
      <c r="V24" s="351"/>
    </row>
    <row r="25" spans="1:22" ht="18" customHeight="1">
      <c r="A25" s="351"/>
      <c r="B25" s="375">
        <v>15</v>
      </c>
      <c r="C25" s="1032"/>
      <c r="D25" s="1033"/>
      <c r="E25" s="1034"/>
      <c r="F25" s="504"/>
      <c r="G25" s="506"/>
      <c r="H25" s="368">
        <v>11000</v>
      </c>
      <c r="I25" s="376" t="str">
        <f t="shared" si="0"/>
        <v/>
      </c>
      <c r="J25" s="176"/>
      <c r="K25" s="370">
        <f t="shared" si="1"/>
        <v>0</v>
      </c>
      <c r="L25" s="371" t="str">
        <f t="shared" si="5"/>
        <v/>
      </c>
      <c r="M25" s="177"/>
      <c r="N25" s="377" t="str">
        <f t="shared" si="2"/>
        <v/>
      </c>
      <c r="O25" s="180"/>
      <c r="P25" s="181"/>
      <c r="Q25" s="373">
        <f t="shared" si="3"/>
        <v>0</v>
      </c>
      <c r="R25" s="1039"/>
      <c r="S25" s="378" t="str">
        <f t="shared" si="4"/>
        <v/>
      </c>
      <c r="T25" s="184"/>
      <c r="U25" s="351"/>
      <c r="V25" s="351"/>
    </row>
    <row r="26" spans="1:22" ht="18" customHeight="1">
      <c r="A26" s="351"/>
      <c r="B26" s="375">
        <v>16</v>
      </c>
      <c r="C26" s="1032"/>
      <c r="D26" s="1033"/>
      <c r="E26" s="1034"/>
      <c r="F26" s="504"/>
      <c r="G26" s="506"/>
      <c r="H26" s="368">
        <v>11000</v>
      </c>
      <c r="I26" s="376" t="str">
        <f t="shared" si="0"/>
        <v/>
      </c>
      <c r="J26" s="176"/>
      <c r="K26" s="370">
        <f t="shared" si="1"/>
        <v>0</v>
      </c>
      <c r="L26" s="371" t="str">
        <f t="shared" si="5"/>
        <v/>
      </c>
      <c r="M26" s="177"/>
      <c r="N26" s="377" t="str">
        <f t="shared" si="2"/>
        <v/>
      </c>
      <c r="O26" s="180"/>
      <c r="P26" s="181"/>
      <c r="Q26" s="373">
        <f t="shared" si="3"/>
        <v>0</v>
      </c>
      <c r="R26" s="1039"/>
      <c r="S26" s="378" t="str">
        <f t="shared" si="4"/>
        <v/>
      </c>
      <c r="T26" s="184"/>
      <c r="U26" s="351"/>
      <c r="V26" s="351"/>
    </row>
    <row r="27" spans="1:22" ht="18" customHeight="1">
      <c r="A27" s="351"/>
      <c r="B27" s="375">
        <v>17</v>
      </c>
      <c r="C27" s="1032"/>
      <c r="D27" s="1033"/>
      <c r="E27" s="1034"/>
      <c r="F27" s="504"/>
      <c r="G27" s="506"/>
      <c r="H27" s="368">
        <v>11000</v>
      </c>
      <c r="I27" s="376" t="str">
        <f t="shared" si="0"/>
        <v/>
      </c>
      <c r="J27" s="176"/>
      <c r="K27" s="370">
        <f t="shared" si="1"/>
        <v>0</v>
      </c>
      <c r="L27" s="371" t="str">
        <f t="shared" si="5"/>
        <v/>
      </c>
      <c r="M27" s="177"/>
      <c r="N27" s="377" t="str">
        <f t="shared" si="2"/>
        <v/>
      </c>
      <c r="O27" s="180"/>
      <c r="P27" s="181"/>
      <c r="Q27" s="373">
        <f t="shared" si="3"/>
        <v>0</v>
      </c>
      <c r="R27" s="1039"/>
      <c r="S27" s="378" t="str">
        <f t="shared" si="4"/>
        <v/>
      </c>
      <c r="T27" s="184"/>
      <c r="U27" s="351"/>
      <c r="V27" s="351"/>
    </row>
    <row r="28" spans="1:22" ht="18" customHeight="1">
      <c r="A28" s="351"/>
      <c r="B28" s="375">
        <v>18</v>
      </c>
      <c r="C28" s="1032"/>
      <c r="D28" s="1033"/>
      <c r="E28" s="1034"/>
      <c r="F28" s="504"/>
      <c r="G28" s="506"/>
      <c r="H28" s="368">
        <v>11000</v>
      </c>
      <c r="I28" s="376" t="str">
        <f t="shared" si="0"/>
        <v/>
      </c>
      <c r="J28" s="176"/>
      <c r="K28" s="370">
        <f t="shared" si="1"/>
        <v>0</v>
      </c>
      <c r="L28" s="371" t="str">
        <f t="shared" si="5"/>
        <v/>
      </c>
      <c r="M28" s="177"/>
      <c r="N28" s="377" t="str">
        <f t="shared" si="2"/>
        <v/>
      </c>
      <c r="O28" s="180"/>
      <c r="P28" s="181"/>
      <c r="Q28" s="373">
        <f t="shared" si="3"/>
        <v>0</v>
      </c>
      <c r="R28" s="1039"/>
      <c r="S28" s="378" t="str">
        <f t="shared" si="4"/>
        <v/>
      </c>
      <c r="T28" s="184"/>
      <c r="U28" s="351"/>
      <c r="V28" s="351"/>
    </row>
    <row r="29" spans="1:22" ht="18" customHeight="1">
      <c r="A29" s="351"/>
      <c r="B29" s="375">
        <v>19</v>
      </c>
      <c r="C29" s="1032"/>
      <c r="D29" s="1033"/>
      <c r="E29" s="1034"/>
      <c r="F29" s="504"/>
      <c r="G29" s="506"/>
      <c r="H29" s="368">
        <v>11000</v>
      </c>
      <c r="I29" s="376" t="str">
        <f t="shared" si="0"/>
        <v/>
      </c>
      <c r="J29" s="176"/>
      <c r="K29" s="370">
        <f t="shared" si="1"/>
        <v>0</v>
      </c>
      <c r="L29" s="371" t="str">
        <f t="shared" si="5"/>
        <v/>
      </c>
      <c r="M29" s="177"/>
      <c r="N29" s="377" t="str">
        <f t="shared" si="2"/>
        <v/>
      </c>
      <c r="O29" s="180"/>
      <c r="P29" s="181"/>
      <c r="Q29" s="373">
        <f t="shared" si="3"/>
        <v>0</v>
      </c>
      <c r="R29" s="1039"/>
      <c r="S29" s="378" t="str">
        <f t="shared" si="4"/>
        <v/>
      </c>
      <c r="T29" s="184"/>
      <c r="U29" s="351"/>
      <c r="V29" s="351"/>
    </row>
    <row r="30" spans="1:22" ht="18" customHeight="1">
      <c r="A30" s="351"/>
      <c r="B30" s="375">
        <v>20</v>
      </c>
      <c r="C30" s="1032"/>
      <c r="D30" s="1033"/>
      <c r="E30" s="1034"/>
      <c r="F30" s="504"/>
      <c r="G30" s="506"/>
      <c r="H30" s="368">
        <v>11000</v>
      </c>
      <c r="I30" s="376" t="str">
        <f t="shared" si="0"/>
        <v/>
      </c>
      <c r="J30" s="176"/>
      <c r="K30" s="370">
        <f t="shared" si="1"/>
        <v>0</v>
      </c>
      <c r="L30" s="371" t="str">
        <f t="shared" si="5"/>
        <v/>
      </c>
      <c r="M30" s="177"/>
      <c r="N30" s="377" t="str">
        <f t="shared" si="2"/>
        <v/>
      </c>
      <c r="O30" s="180"/>
      <c r="P30" s="181"/>
      <c r="Q30" s="373">
        <f t="shared" si="3"/>
        <v>0</v>
      </c>
      <c r="R30" s="1039"/>
      <c r="S30" s="378" t="str">
        <f t="shared" si="4"/>
        <v/>
      </c>
      <c r="T30" s="184"/>
      <c r="U30" s="351"/>
      <c r="V30" s="351"/>
    </row>
    <row r="31" spans="1:22" ht="18" customHeight="1">
      <c r="A31" s="351"/>
      <c r="B31" s="375">
        <v>21</v>
      </c>
      <c r="C31" s="1032"/>
      <c r="D31" s="1033"/>
      <c r="E31" s="1034"/>
      <c r="F31" s="504"/>
      <c r="G31" s="506"/>
      <c r="H31" s="368">
        <v>11000</v>
      </c>
      <c r="I31" s="376" t="str">
        <f t="shared" si="0"/>
        <v/>
      </c>
      <c r="J31" s="176"/>
      <c r="K31" s="370">
        <f t="shared" si="1"/>
        <v>0</v>
      </c>
      <c r="L31" s="371" t="str">
        <f t="shared" si="5"/>
        <v/>
      </c>
      <c r="M31" s="177"/>
      <c r="N31" s="377" t="str">
        <f t="shared" si="2"/>
        <v/>
      </c>
      <c r="O31" s="180"/>
      <c r="P31" s="181"/>
      <c r="Q31" s="373">
        <f t="shared" si="3"/>
        <v>0</v>
      </c>
      <c r="R31" s="1039"/>
      <c r="S31" s="378" t="str">
        <f t="shared" si="4"/>
        <v/>
      </c>
      <c r="T31" s="184"/>
      <c r="U31" s="351"/>
      <c r="V31" s="351"/>
    </row>
    <row r="32" spans="1:22" ht="18" customHeight="1">
      <c r="A32" s="351"/>
      <c r="B32" s="375">
        <v>22</v>
      </c>
      <c r="C32" s="1032"/>
      <c r="D32" s="1033"/>
      <c r="E32" s="1034"/>
      <c r="F32" s="504"/>
      <c r="G32" s="506"/>
      <c r="H32" s="368">
        <v>11000</v>
      </c>
      <c r="I32" s="376" t="str">
        <f t="shared" si="0"/>
        <v/>
      </c>
      <c r="J32" s="176"/>
      <c r="K32" s="370">
        <f t="shared" si="1"/>
        <v>0</v>
      </c>
      <c r="L32" s="371" t="str">
        <f t="shared" si="5"/>
        <v/>
      </c>
      <c r="M32" s="177"/>
      <c r="N32" s="377" t="str">
        <f t="shared" si="2"/>
        <v/>
      </c>
      <c r="O32" s="180"/>
      <c r="P32" s="181"/>
      <c r="Q32" s="373">
        <f t="shared" si="3"/>
        <v>0</v>
      </c>
      <c r="R32" s="1039"/>
      <c r="S32" s="378" t="str">
        <f t="shared" si="4"/>
        <v/>
      </c>
      <c r="T32" s="184"/>
      <c r="U32" s="351"/>
      <c r="V32" s="351"/>
    </row>
    <row r="33" spans="1:22" ht="18" customHeight="1">
      <c r="A33" s="351"/>
      <c r="B33" s="375">
        <v>23</v>
      </c>
      <c r="C33" s="1032"/>
      <c r="D33" s="1033"/>
      <c r="E33" s="1034"/>
      <c r="F33" s="504"/>
      <c r="G33" s="506"/>
      <c r="H33" s="368">
        <v>11000</v>
      </c>
      <c r="I33" s="376" t="str">
        <f t="shared" si="0"/>
        <v/>
      </c>
      <c r="J33" s="176"/>
      <c r="K33" s="370">
        <f t="shared" si="1"/>
        <v>0</v>
      </c>
      <c r="L33" s="371" t="str">
        <f t="shared" si="5"/>
        <v/>
      </c>
      <c r="M33" s="177"/>
      <c r="N33" s="377" t="str">
        <f t="shared" si="2"/>
        <v/>
      </c>
      <c r="O33" s="180"/>
      <c r="P33" s="181"/>
      <c r="Q33" s="373">
        <f t="shared" si="3"/>
        <v>0</v>
      </c>
      <c r="R33" s="1039"/>
      <c r="S33" s="378" t="str">
        <f t="shared" si="4"/>
        <v/>
      </c>
      <c r="T33" s="184"/>
      <c r="U33" s="351"/>
      <c r="V33" s="351"/>
    </row>
    <row r="34" spans="1:22" ht="18" customHeight="1">
      <c r="A34" s="351"/>
      <c r="B34" s="375">
        <v>24</v>
      </c>
      <c r="C34" s="1032"/>
      <c r="D34" s="1033"/>
      <c r="E34" s="1034"/>
      <c r="F34" s="504"/>
      <c r="G34" s="506"/>
      <c r="H34" s="368">
        <v>11000</v>
      </c>
      <c r="I34" s="376" t="str">
        <f t="shared" si="0"/>
        <v/>
      </c>
      <c r="J34" s="176"/>
      <c r="K34" s="370">
        <f t="shared" si="1"/>
        <v>0</v>
      </c>
      <c r="L34" s="371" t="str">
        <f t="shared" si="5"/>
        <v/>
      </c>
      <c r="M34" s="177"/>
      <c r="N34" s="377" t="str">
        <f t="shared" si="2"/>
        <v/>
      </c>
      <c r="O34" s="180"/>
      <c r="P34" s="181"/>
      <c r="Q34" s="373">
        <f t="shared" si="3"/>
        <v>0</v>
      </c>
      <c r="R34" s="1039"/>
      <c r="S34" s="378" t="str">
        <f t="shared" si="4"/>
        <v/>
      </c>
      <c r="T34" s="184"/>
      <c r="U34" s="351"/>
      <c r="V34" s="351"/>
    </row>
    <row r="35" spans="1:22" ht="18" customHeight="1">
      <c r="A35" s="351"/>
      <c r="B35" s="375">
        <v>25</v>
      </c>
      <c r="C35" s="1032"/>
      <c r="D35" s="1033"/>
      <c r="E35" s="1034"/>
      <c r="F35" s="504"/>
      <c r="G35" s="506"/>
      <c r="H35" s="368">
        <v>11000</v>
      </c>
      <c r="I35" s="376" t="str">
        <f t="shared" si="0"/>
        <v/>
      </c>
      <c r="J35" s="176"/>
      <c r="K35" s="370">
        <f t="shared" si="1"/>
        <v>0</v>
      </c>
      <c r="L35" s="371" t="str">
        <f t="shared" si="5"/>
        <v/>
      </c>
      <c r="M35" s="177"/>
      <c r="N35" s="377" t="str">
        <f t="shared" si="2"/>
        <v/>
      </c>
      <c r="O35" s="180"/>
      <c r="P35" s="181"/>
      <c r="Q35" s="373">
        <f t="shared" si="3"/>
        <v>0</v>
      </c>
      <c r="R35" s="1039"/>
      <c r="S35" s="378" t="str">
        <f t="shared" si="4"/>
        <v/>
      </c>
      <c r="T35" s="184"/>
      <c r="U35" s="351"/>
      <c r="V35" s="351"/>
    </row>
    <row r="36" spans="1:22" ht="18" customHeight="1">
      <c r="A36" s="351"/>
      <c r="B36" s="375">
        <v>26</v>
      </c>
      <c r="C36" s="1032"/>
      <c r="D36" s="1033"/>
      <c r="E36" s="1034"/>
      <c r="F36" s="504"/>
      <c r="G36" s="506"/>
      <c r="H36" s="368">
        <v>11000</v>
      </c>
      <c r="I36" s="376" t="str">
        <f t="shared" si="0"/>
        <v/>
      </c>
      <c r="J36" s="176"/>
      <c r="K36" s="370">
        <f t="shared" si="1"/>
        <v>0</v>
      </c>
      <c r="L36" s="371" t="str">
        <f t="shared" si="5"/>
        <v/>
      </c>
      <c r="M36" s="177"/>
      <c r="N36" s="377" t="str">
        <f t="shared" si="2"/>
        <v/>
      </c>
      <c r="O36" s="180"/>
      <c r="P36" s="181"/>
      <c r="Q36" s="373">
        <f t="shared" si="3"/>
        <v>0</v>
      </c>
      <c r="R36" s="1039"/>
      <c r="S36" s="378" t="str">
        <f t="shared" si="4"/>
        <v/>
      </c>
      <c r="T36" s="184"/>
      <c r="U36" s="351"/>
      <c r="V36" s="351"/>
    </row>
    <row r="37" spans="1:22" ht="18" customHeight="1">
      <c r="A37" s="351"/>
      <c r="B37" s="375">
        <v>27</v>
      </c>
      <c r="C37" s="1032"/>
      <c r="D37" s="1033"/>
      <c r="E37" s="1034"/>
      <c r="F37" s="504"/>
      <c r="G37" s="506"/>
      <c r="H37" s="368">
        <v>11000</v>
      </c>
      <c r="I37" s="376" t="str">
        <f t="shared" si="0"/>
        <v/>
      </c>
      <c r="J37" s="176"/>
      <c r="K37" s="370">
        <f t="shared" si="1"/>
        <v>0</v>
      </c>
      <c r="L37" s="371" t="str">
        <f t="shared" si="5"/>
        <v/>
      </c>
      <c r="M37" s="177"/>
      <c r="N37" s="377" t="str">
        <f t="shared" si="2"/>
        <v/>
      </c>
      <c r="O37" s="180"/>
      <c r="P37" s="181"/>
      <c r="Q37" s="373">
        <f t="shared" si="3"/>
        <v>0</v>
      </c>
      <c r="R37" s="1039"/>
      <c r="S37" s="378" t="str">
        <f t="shared" si="4"/>
        <v/>
      </c>
      <c r="T37" s="184"/>
      <c r="U37" s="351"/>
      <c r="V37" s="351"/>
    </row>
    <row r="38" spans="1:22" ht="18" customHeight="1">
      <c r="A38" s="351"/>
      <c r="B38" s="375">
        <v>28</v>
      </c>
      <c r="C38" s="1032"/>
      <c r="D38" s="1033"/>
      <c r="E38" s="1034"/>
      <c r="F38" s="504"/>
      <c r="G38" s="506"/>
      <c r="H38" s="368">
        <v>11000</v>
      </c>
      <c r="I38" s="376" t="str">
        <f t="shared" si="0"/>
        <v/>
      </c>
      <c r="J38" s="176"/>
      <c r="K38" s="370">
        <f t="shared" si="1"/>
        <v>0</v>
      </c>
      <c r="L38" s="371" t="str">
        <f t="shared" si="5"/>
        <v/>
      </c>
      <c r="M38" s="177"/>
      <c r="N38" s="377" t="str">
        <f t="shared" si="2"/>
        <v/>
      </c>
      <c r="O38" s="180"/>
      <c r="P38" s="181"/>
      <c r="Q38" s="373">
        <f t="shared" si="3"/>
        <v>0</v>
      </c>
      <c r="R38" s="1039"/>
      <c r="S38" s="378" t="str">
        <f t="shared" si="4"/>
        <v/>
      </c>
      <c r="T38" s="184"/>
      <c r="U38" s="351"/>
      <c r="V38" s="351"/>
    </row>
    <row r="39" spans="1:22" ht="18" customHeight="1">
      <c r="A39" s="351"/>
      <c r="B39" s="375">
        <v>29</v>
      </c>
      <c r="C39" s="1032"/>
      <c r="D39" s="1033"/>
      <c r="E39" s="1034"/>
      <c r="F39" s="504"/>
      <c r="G39" s="506"/>
      <c r="H39" s="368">
        <v>11000</v>
      </c>
      <c r="I39" s="376" t="str">
        <f t="shared" si="0"/>
        <v/>
      </c>
      <c r="J39" s="176"/>
      <c r="K39" s="370">
        <f t="shared" si="1"/>
        <v>0</v>
      </c>
      <c r="L39" s="371" t="str">
        <f t="shared" si="5"/>
        <v/>
      </c>
      <c r="M39" s="177"/>
      <c r="N39" s="377" t="str">
        <f t="shared" si="2"/>
        <v/>
      </c>
      <c r="O39" s="180"/>
      <c r="P39" s="181"/>
      <c r="Q39" s="373">
        <f t="shared" si="3"/>
        <v>0</v>
      </c>
      <c r="R39" s="1039"/>
      <c r="S39" s="378" t="str">
        <f t="shared" si="4"/>
        <v/>
      </c>
      <c r="T39" s="184"/>
      <c r="U39" s="351"/>
      <c r="V39" s="351"/>
    </row>
    <row r="40" spans="1:22" ht="18" customHeight="1" thickBot="1">
      <c r="A40" s="351"/>
      <c r="B40" s="375">
        <v>30</v>
      </c>
      <c r="C40" s="1032"/>
      <c r="D40" s="1033"/>
      <c r="E40" s="1034"/>
      <c r="F40" s="504"/>
      <c r="G40" s="506"/>
      <c r="H40" s="368">
        <v>11000</v>
      </c>
      <c r="I40" s="376" t="str">
        <f t="shared" si="0"/>
        <v/>
      </c>
      <c r="J40" s="176"/>
      <c r="K40" s="370">
        <f t="shared" si="1"/>
        <v>0</v>
      </c>
      <c r="L40" s="371" t="str">
        <f t="shared" si="5"/>
        <v/>
      </c>
      <c r="M40" s="177"/>
      <c r="N40" s="377" t="str">
        <f t="shared" si="2"/>
        <v/>
      </c>
      <c r="O40" s="180"/>
      <c r="P40" s="181"/>
      <c r="Q40" s="373">
        <f t="shared" si="3"/>
        <v>0</v>
      </c>
      <c r="R40" s="1040"/>
      <c r="S40" s="378" t="str">
        <f t="shared" si="4"/>
        <v/>
      </c>
      <c r="T40" s="184"/>
      <c r="U40" s="351"/>
      <c r="V40" s="351"/>
    </row>
    <row r="41" spans="1:22" ht="18" customHeight="1" thickBot="1">
      <c r="A41" s="351"/>
      <c r="B41" s="1035" t="s">
        <v>22</v>
      </c>
      <c r="C41" s="1036"/>
      <c r="D41" s="1036"/>
      <c r="E41" s="1036"/>
      <c r="F41" s="1036"/>
      <c r="G41" s="1037"/>
      <c r="H41" s="380"/>
      <c r="I41" s="381">
        <f>SUM(I11:I40)</f>
        <v>0</v>
      </c>
      <c r="J41" s="382"/>
      <c r="K41" s="383"/>
      <c r="L41" s="384">
        <f t="shared" ref="L41:Q41" si="6">SUM(L11:L40)</f>
        <v>0</v>
      </c>
      <c r="M41" s="385">
        <f t="shared" si="6"/>
        <v>0</v>
      </c>
      <c r="N41" s="386">
        <f t="shared" si="6"/>
        <v>0</v>
      </c>
      <c r="O41" s="386">
        <f t="shared" si="6"/>
        <v>0</v>
      </c>
      <c r="P41" s="387">
        <f t="shared" si="6"/>
        <v>0</v>
      </c>
      <c r="Q41" s="388">
        <f t="shared" si="6"/>
        <v>0</v>
      </c>
      <c r="R41" s="182"/>
      <c r="S41" s="389" t="str">
        <f t="shared" si="4"/>
        <v/>
      </c>
      <c r="T41" s="390"/>
      <c r="U41" s="351"/>
      <c r="V41" s="351"/>
    </row>
    <row r="42" spans="1:22" ht="18" customHeight="1">
      <c r="A42" s="351"/>
      <c r="B42" s="351" t="s">
        <v>395</v>
      </c>
      <c r="C42" s="351"/>
      <c r="D42" s="351"/>
      <c r="E42" s="351"/>
      <c r="F42" s="351"/>
      <c r="G42" s="351"/>
      <c r="H42" s="351"/>
      <c r="I42" s="351"/>
      <c r="J42" s="351"/>
      <c r="K42" s="351"/>
      <c r="L42" s="351"/>
      <c r="M42" s="351"/>
      <c r="N42" s="351"/>
      <c r="O42" s="351"/>
      <c r="P42" s="351"/>
      <c r="Q42" s="351"/>
      <c r="R42" s="351"/>
      <c r="S42" s="351"/>
      <c r="T42" s="351"/>
      <c r="U42" s="351"/>
      <c r="V42" s="351"/>
    </row>
    <row r="43" spans="1:22" ht="18" customHeight="1">
      <c r="A43" s="351"/>
      <c r="B43" s="391" t="s">
        <v>476</v>
      </c>
      <c r="C43" s="351"/>
      <c r="D43" s="351"/>
      <c r="E43" s="351"/>
      <c r="F43" s="351"/>
      <c r="G43" s="351"/>
      <c r="H43" s="351"/>
      <c r="I43" s="351"/>
      <c r="J43" s="351"/>
      <c r="K43" s="351"/>
      <c r="L43" s="351"/>
      <c r="M43" s="351"/>
      <c r="N43" s="351"/>
      <c r="O43" s="351"/>
      <c r="P43" s="351"/>
      <c r="Q43" s="351"/>
      <c r="R43" s="351"/>
      <c r="S43" s="351"/>
      <c r="T43" s="351"/>
      <c r="U43" s="351"/>
      <c r="V43" s="351"/>
    </row>
    <row r="44" spans="1:22" ht="18" customHeight="1">
      <c r="A44" s="351"/>
      <c r="B44" s="392" t="s">
        <v>475</v>
      </c>
      <c r="C44" s="351"/>
      <c r="D44" s="351"/>
      <c r="E44" s="351"/>
      <c r="F44" s="391"/>
      <c r="G44" s="351"/>
      <c r="H44" s="351"/>
      <c r="I44" s="351"/>
      <c r="J44" s="351"/>
      <c r="K44" s="351"/>
      <c r="L44" s="351"/>
      <c r="M44" s="351"/>
      <c r="N44" s="351"/>
      <c r="O44" s="351"/>
      <c r="P44" s="351"/>
      <c r="Q44" s="351"/>
      <c r="R44" s="351"/>
      <c r="S44" s="351"/>
      <c r="T44" s="351"/>
      <c r="U44" s="351"/>
      <c r="V44" s="351"/>
    </row>
    <row r="45" spans="1:22" ht="18" customHeight="1"/>
    <row r="46" spans="1:22" ht="18" customHeight="1"/>
    <row r="47" spans="1:22" ht="18" customHeight="1"/>
    <row r="48" spans="1:2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row r="1009" ht="18" customHeight="1"/>
    <row r="1010" ht="18" customHeight="1"/>
    <row r="1011" ht="18" customHeight="1"/>
    <row r="1012" ht="18" customHeight="1"/>
    <row r="1013" ht="18" customHeight="1"/>
    <row r="1014" ht="18" customHeight="1"/>
    <row r="1015" ht="18" customHeight="1"/>
    <row r="1016" ht="18" customHeight="1"/>
    <row r="1017" ht="18" customHeight="1"/>
    <row r="1018" ht="18" customHeight="1"/>
    <row r="1019" ht="18" customHeight="1"/>
    <row r="1020" ht="18" customHeight="1"/>
    <row r="1021" ht="18" customHeight="1"/>
    <row r="1022" ht="18" customHeight="1"/>
    <row r="1023" ht="18" customHeight="1"/>
    <row r="1024" ht="18" customHeight="1"/>
    <row r="1025" ht="18" customHeight="1"/>
    <row r="1026" ht="18" customHeight="1"/>
    <row r="1027" ht="18" customHeight="1"/>
    <row r="1028" ht="18" customHeight="1"/>
    <row r="1029" ht="18" customHeight="1"/>
    <row r="1030" ht="18" customHeight="1"/>
    <row r="1031" ht="18" customHeight="1"/>
    <row r="1032" ht="18" customHeight="1"/>
    <row r="1033" ht="18" customHeight="1"/>
    <row r="1034" ht="18" customHeight="1"/>
    <row r="1035" ht="18" customHeight="1"/>
    <row r="1036" ht="18" customHeight="1"/>
    <row r="1037" ht="18" customHeight="1"/>
    <row r="1038" ht="18" customHeight="1"/>
    <row r="1039" ht="18" customHeight="1"/>
    <row r="1040" ht="18" customHeight="1"/>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row r="1839" ht="18" customHeight="1"/>
    <row r="1840" ht="18" customHeight="1"/>
    <row r="1841" ht="18" customHeight="1"/>
    <row r="1842" ht="18" customHeight="1"/>
    <row r="1843" ht="18" customHeight="1"/>
    <row r="1844" ht="18" customHeight="1"/>
    <row r="1845" ht="18" customHeight="1"/>
    <row r="1846" ht="18" customHeight="1"/>
  </sheetData>
  <mergeCells count="52">
    <mergeCell ref="B3:V3"/>
    <mergeCell ref="S5:T5"/>
    <mergeCell ref="B7:B9"/>
    <mergeCell ref="C7:E9"/>
    <mergeCell ref="F7:F9"/>
    <mergeCell ref="G7:G9"/>
    <mergeCell ref="H7:H9"/>
    <mergeCell ref="I7:I9"/>
    <mergeCell ref="J7:L7"/>
    <mergeCell ref="M7:M9"/>
    <mergeCell ref="N7:N9"/>
    <mergeCell ref="R7:R9"/>
    <mergeCell ref="S7:S9"/>
    <mergeCell ref="T7:T9"/>
    <mergeCell ref="J8:J9"/>
    <mergeCell ref="K8:K9"/>
    <mergeCell ref="L8:L9"/>
    <mergeCell ref="P8:P9"/>
    <mergeCell ref="Q8:Q9"/>
    <mergeCell ref="C24:E24"/>
    <mergeCell ref="C10:E10"/>
    <mergeCell ref="R10:R40"/>
    <mergeCell ref="C11:E11"/>
    <mergeCell ref="C12:E12"/>
    <mergeCell ref="C13:E13"/>
    <mergeCell ref="C14:E14"/>
    <mergeCell ref="C15:E15"/>
    <mergeCell ref="C16:E16"/>
    <mergeCell ref="C17:E17"/>
    <mergeCell ref="C18:E18"/>
    <mergeCell ref="C19:E19"/>
    <mergeCell ref="C20:E20"/>
    <mergeCell ref="C21:E21"/>
    <mergeCell ref="C22:E22"/>
    <mergeCell ref="C23:E23"/>
    <mergeCell ref="C36:E36"/>
    <mergeCell ref="C25:E25"/>
    <mergeCell ref="C26:E26"/>
    <mergeCell ref="C27:E27"/>
    <mergeCell ref="C28:E28"/>
    <mergeCell ref="C29:E29"/>
    <mergeCell ref="C30:E30"/>
    <mergeCell ref="C31:E31"/>
    <mergeCell ref="C32:E32"/>
    <mergeCell ref="C33:E33"/>
    <mergeCell ref="C34:E34"/>
    <mergeCell ref="C35:E35"/>
    <mergeCell ref="C37:E37"/>
    <mergeCell ref="C38:E38"/>
    <mergeCell ref="C39:E39"/>
    <mergeCell ref="C40:E40"/>
    <mergeCell ref="B41:G41"/>
  </mergeCells>
  <phoneticPr fontId="1"/>
  <conditionalFormatting sqref="J11:L40">
    <cfRule type="expression" dxfId="1" priority="1">
      <formula>G11="常勤職員"</formula>
    </cfRule>
  </conditionalFormatting>
  <dataValidations count="3">
    <dataValidation type="list" allowBlank="1" showInputMessage="1" showErrorMessage="1" sqref="G11:G40" xr:uid="{201FA26A-F33B-4E10-BA66-4D69FD337936}">
      <formula1>"常勤職員,非常勤職員"</formula1>
    </dataValidation>
    <dataValidation type="list" allowBlank="1" showInputMessage="1" showErrorMessage="1" sqref="F11:F40" xr:uid="{5D054591-C234-4180-A089-B1904A7E6909}">
      <formula1>"放課後児童支援員,補助員,育成支援の周辺業務を行う職員,その他"</formula1>
    </dataValidation>
    <dataValidation type="list" allowBlank="1" showInputMessage="1" showErrorMessage="1" sqref="M11:M40" xr:uid="{039C2FB2-7674-4A45-8C86-93FE27CA6D54}">
      <formula1>"1,2,3,4,5,6,7,8,9,10,11,12"</formula1>
    </dataValidation>
  </dataValidations>
  <printOptions horizontalCentered="1"/>
  <pageMargins left="0.23622047244094491" right="0.23622047244094491" top="0.55118110236220474" bottom="0.55118110236220474" header="0.31496062992125984" footer="0.31496062992125984"/>
  <pageSetup paperSize="9" scale="5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F4525-CC26-4262-81B6-B1447E3B3261}">
  <sheetPr>
    <tabColor rgb="FFFFFF00"/>
  </sheetPr>
  <dimension ref="B1:C651"/>
  <sheetViews>
    <sheetView workbookViewId="0"/>
  </sheetViews>
  <sheetFormatPr defaultColWidth="9" defaultRowHeight="13.5"/>
  <cols>
    <col min="1" max="1" width="2.625" style="142" customWidth="1"/>
    <col min="2" max="2" width="25.875" style="144" customWidth="1"/>
    <col min="3" max="3" width="59.125" style="144" customWidth="1"/>
    <col min="4" max="171" width="2.625" style="142" customWidth="1"/>
    <col min="172" max="16384" width="9" style="142"/>
  </cols>
  <sheetData>
    <row r="1" spans="2:3" ht="18" customHeight="1">
      <c r="B1" s="143" t="s">
        <v>404</v>
      </c>
    </row>
    <row r="2" spans="2:3" ht="18" customHeight="1"/>
    <row r="3" spans="2:3" ht="18" customHeight="1"/>
    <row r="4" spans="2:3" ht="30" customHeight="1">
      <c r="B4" s="145" t="s">
        <v>405</v>
      </c>
      <c r="C4" s="146" t="s">
        <v>406</v>
      </c>
    </row>
    <row r="5" spans="2:3" ht="30" customHeight="1">
      <c r="B5" s="145" t="s">
        <v>407</v>
      </c>
      <c r="C5" s="146" t="s">
        <v>408</v>
      </c>
    </row>
    <row r="6" spans="2:3" ht="54">
      <c r="B6" s="145" t="s">
        <v>409</v>
      </c>
      <c r="C6" s="146" t="s">
        <v>410</v>
      </c>
    </row>
    <row r="7" spans="2:3" ht="67.5">
      <c r="B7" s="145" t="s">
        <v>411</v>
      </c>
      <c r="C7" s="146" t="s">
        <v>412</v>
      </c>
    </row>
    <row r="8" spans="2:3" ht="54">
      <c r="B8" s="145" t="s">
        <v>413</v>
      </c>
      <c r="C8" s="146" t="s">
        <v>414</v>
      </c>
    </row>
    <row r="9" spans="2:3" ht="30" customHeight="1">
      <c r="B9" s="145" t="s">
        <v>415</v>
      </c>
      <c r="C9" s="146" t="s">
        <v>416</v>
      </c>
    </row>
    <row r="10" spans="2:3" ht="67.5">
      <c r="B10" s="145" t="s">
        <v>417</v>
      </c>
      <c r="C10" s="146" t="s">
        <v>418</v>
      </c>
    </row>
    <row r="11" spans="2:3" ht="40.5">
      <c r="B11" s="145" t="s">
        <v>419</v>
      </c>
      <c r="C11" s="146" t="s">
        <v>420</v>
      </c>
    </row>
    <row r="12" spans="2:3" ht="108">
      <c r="B12" s="145" t="s">
        <v>421</v>
      </c>
      <c r="C12" s="146" t="s">
        <v>422</v>
      </c>
    </row>
    <row r="13" spans="2:3" ht="81">
      <c r="B13" s="145" t="s">
        <v>423</v>
      </c>
      <c r="C13" s="146" t="s">
        <v>424</v>
      </c>
    </row>
    <row r="14" spans="2:3" ht="81">
      <c r="B14" s="145" t="s">
        <v>425</v>
      </c>
      <c r="C14" s="146" t="s">
        <v>426</v>
      </c>
    </row>
    <row r="15" spans="2:3" ht="40.5">
      <c r="B15" s="145" t="s">
        <v>29</v>
      </c>
      <c r="C15" s="146" t="s">
        <v>427</v>
      </c>
    </row>
    <row r="16" spans="2:3"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sheetData>
  <phoneticPr fontId="1"/>
  <pageMargins left="0.25" right="0.25"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A93FF-924C-40B3-ABFF-FA83466E129F}">
  <dimension ref="A1:AQ868"/>
  <sheetViews>
    <sheetView view="pageBreakPreview" zoomScaleNormal="100" zoomScaleSheetLayoutView="100" workbookViewId="0">
      <selection activeCell="R24" sqref="R24"/>
    </sheetView>
  </sheetViews>
  <sheetFormatPr defaultColWidth="9" defaultRowHeight="13.5"/>
  <cols>
    <col min="1" max="485" width="2.625" style="140" customWidth="1"/>
    <col min="486" max="16384" width="9" style="140"/>
  </cols>
  <sheetData>
    <row r="1" spans="1:43" ht="18" customHeight="1">
      <c r="A1" s="333"/>
      <c r="B1" s="334" t="s">
        <v>518</v>
      </c>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row>
    <row r="2" spans="1:43" ht="18" customHeight="1">
      <c r="A2" s="333"/>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row>
    <row r="3" spans="1:43" ht="18" customHeight="1">
      <c r="A3" s="333"/>
      <c r="B3" s="1024" t="s">
        <v>517</v>
      </c>
      <c r="C3" s="1024"/>
      <c r="D3" s="1024"/>
      <c r="E3" s="1024"/>
      <c r="F3" s="1024"/>
      <c r="G3" s="1024"/>
      <c r="H3" s="1024"/>
      <c r="I3" s="1024"/>
      <c r="J3" s="1024"/>
      <c r="K3" s="1024"/>
      <c r="L3" s="1024"/>
      <c r="M3" s="1024"/>
      <c r="N3" s="1024"/>
      <c r="O3" s="1024"/>
      <c r="P3" s="1024"/>
      <c r="Q3" s="1024"/>
      <c r="R3" s="1024"/>
      <c r="S3" s="1024"/>
      <c r="T3" s="1024"/>
      <c r="U3" s="1024"/>
      <c r="V3" s="1024"/>
      <c r="W3" s="1024"/>
      <c r="X3" s="1024"/>
      <c r="Y3" s="1024"/>
      <c r="Z3" s="1024"/>
      <c r="AA3" s="1024"/>
      <c r="AB3" s="1024"/>
      <c r="AC3" s="1024"/>
      <c r="AD3" s="1024"/>
      <c r="AE3" s="1024"/>
      <c r="AF3" s="1024"/>
      <c r="AG3" s="1024"/>
      <c r="AH3" s="333"/>
      <c r="AI3" s="333"/>
    </row>
    <row r="4" spans="1:43" ht="18" customHeight="1">
      <c r="A4" s="333"/>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row>
    <row r="5" spans="1:43" ht="18" customHeight="1">
      <c r="A5" s="333"/>
      <c r="B5" s="333"/>
      <c r="C5" s="333"/>
      <c r="D5" s="333"/>
      <c r="E5" s="333"/>
      <c r="F5" s="333"/>
      <c r="G5" s="333"/>
      <c r="H5" s="333"/>
      <c r="I5" s="333"/>
      <c r="J5" s="333"/>
      <c r="K5" s="333"/>
      <c r="L5" s="333"/>
      <c r="M5" s="333"/>
      <c r="N5" s="333"/>
      <c r="O5" s="333"/>
      <c r="P5" s="333"/>
      <c r="Q5" s="333"/>
      <c r="R5" s="333"/>
      <c r="S5" s="333"/>
      <c r="T5" s="411" t="s">
        <v>361</v>
      </c>
      <c r="U5" s="426" t="s">
        <v>362</v>
      </c>
      <c r="V5" s="1025" t="s">
        <v>442</v>
      </c>
      <c r="W5" s="1025"/>
      <c r="X5" s="1025"/>
      <c r="Y5" s="1025"/>
      <c r="Z5" s="1025"/>
      <c r="AA5" s="1025"/>
      <c r="AB5" s="1025"/>
      <c r="AC5" s="1025"/>
      <c r="AD5" s="1025"/>
      <c r="AE5" s="1025"/>
      <c r="AF5" s="1025"/>
      <c r="AG5" s="1025"/>
      <c r="AH5" s="1025"/>
      <c r="AI5" s="333"/>
    </row>
    <row r="6" spans="1:43">
      <c r="A6" s="333"/>
      <c r="B6" s="333"/>
      <c r="C6" s="333"/>
      <c r="D6" s="333"/>
      <c r="E6" s="333"/>
      <c r="F6" s="333"/>
      <c r="G6" s="333"/>
      <c r="H6" s="333"/>
      <c r="I6" s="333"/>
      <c r="J6" s="333"/>
      <c r="K6" s="333"/>
      <c r="L6" s="333"/>
      <c r="M6" s="333"/>
      <c r="N6" s="333"/>
      <c r="O6" s="333"/>
      <c r="P6" s="333"/>
      <c r="Q6" s="333"/>
      <c r="R6" s="333"/>
      <c r="S6" s="333"/>
      <c r="T6" s="333"/>
      <c r="U6" s="336"/>
      <c r="V6" s="337"/>
      <c r="W6" s="337"/>
      <c r="X6" s="337"/>
      <c r="Y6" s="337"/>
      <c r="Z6" s="337"/>
      <c r="AA6" s="337"/>
      <c r="AB6" s="337"/>
      <c r="AC6" s="337"/>
      <c r="AD6" s="337"/>
      <c r="AE6" s="337"/>
      <c r="AF6" s="337"/>
      <c r="AG6" s="337"/>
      <c r="AH6" s="337"/>
      <c r="AI6" s="333"/>
    </row>
    <row r="7" spans="1:43" ht="18" customHeight="1">
      <c r="A7" s="333"/>
      <c r="B7" s="333"/>
      <c r="C7" s="333"/>
      <c r="D7" s="333"/>
      <c r="E7" s="333"/>
      <c r="F7" s="333"/>
      <c r="G7" s="333"/>
      <c r="H7" s="333"/>
      <c r="I7" s="333"/>
      <c r="J7" s="333"/>
      <c r="K7" s="333"/>
      <c r="L7" s="333"/>
      <c r="M7" s="333"/>
      <c r="N7" s="333"/>
      <c r="O7" s="333"/>
      <c r="P7" s="333"/>
      <c r="Q7" s="333"/>
      <c r="R7" s="333"/>
      <c r="S7" s="333"/>
      <c r="T7" s="411" t="s">
        <v>363</v>
      </c>
      <c r="U7" s="336" t="s">
        <v>362</v>
      </c>
      <c r="V7" s="1026">
        <f>鑑!G7</f>
        <v>0</v>
      </c>
      <c r="W7" s="1026"/>
      <c r="X7" s="1026"/>
      <c r="Y7" s="1026"/>
      <c r="Z7" s="1026"/>
      <c r="AA7" s="1026"/>
      <c r="AB7" s="1026"/>
      <c r="AC7" s="1026"/>
      <c r="AD7" s="1026"/>
      <c r="AE7" s="1026"/>
      <c r="AF7" s="1026"/>
      <c r="AG7" s="1026"/>
      <c r="AH7" s="1026"/>
      <c r="AI7" s="333"/>
    </row>
    <row r="8" spans="1:43" ht="18" customHeight="1">
      <c r="A8" s="333"/>
      <c r="B8" s="333"/>
      <c r="C8" s="333"/>
      <c r="D8" s="333"/>
      <c r="E8" s="333"/>
      <c r="F8" s="333"/>
      <c r="G8" s="333"/>
      <c r="H8" s="333"/>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3"/>
    </row>
    <row r="9" spans="1:43" ht="18" customHeight="1" thickBot="1">
      <c r="A9" s="333"/>
      <c r="B9" s="334" t="s">
        <v>364</v>
      </c>
      <c r="C9" s="333"/>
      <c r="D9" s="333"/>
      <c r="E9" s="333"/>
      <c r="F9" s="333"/>
      <c r="G9" s="333"/>
      <c r="H9" s="333"/>
      <c r="I9" s="333"/>
      <c r="J9" s="333"/>
      <c r="K9" s="333"/>
      <c r="L9" s="333"/>
      <c r="M9" s="333"/>
      <c r="N9" s="333"/>
      <c r="O9" s="333"/>
      <c r="P9" s="333"/>
      <c r="Q9" s="333"/>
      <c r="R9" s="333"/>
      <c r="S9" s="333"/>
      <c r="T9" s="333"/>
      <c r="U9" s="333"/>
      <c r="V9" s="333"/>
      <c r="W9" s="333"/>
      <c r="X9" s="333"/>
      <c r="Y9" s="333"/>
      <c r="Z9" s="333"/>
      <c r="AA9" s="333"/>
      <c r="AB9" s="333"/>
      <c r="AC9" s="333"/>
      <c r="AD9" s="333"/>
      <c r="AE9" s="333"/>
      <c r="AF9" s="333"/>
      <c r="AG9" s="333"/>
      <c r="AH9" s="333"/>
      <c r="AI9" s="333"/>
    </row>
    <row r="10" spans="1:43" ht="18" customHeight="1">
      <c r="A10" s="333"/>
      <c r="B10" s="1027" t="s">
        <v>365</v>
      </c>
      <c r="C10" s="1028"/>
      <c r="D10" s="1028"/>
      <c r="E10" s="1028"/>
      <c r="F10" s="1028"/>
      <c r="G10" s="1028"/>
      <c r="H10" s="1028"/>
      <c r="I10" s="1028"/>
      <c r="J10" s="1028"/>
      <c r="K10" s="1028"/>
      <c r="L10" s="1028"/>
      <c r="M10" s="1028"/>
      <c r="N10" s="1028"/>
      <c r="O10" s="1028"/>
      <c r="P10" s="1028"/>
      <c r="Q10" s="1029"/>
      <c r="R10" s="1030" t="s">
        <v>366</v>
      </c>
      <c r="S10" s="1031"/>
      <c r="T10" s="416">
        <v>6</v>
      </c>
      <c r="U10" s="416" t="s">
        <v>367</v>
      </c>
      <c r="V10" s="1031">
        <v>4</v>
      </c>
      <c r="W10" s="1031"/>
      <c r="X10" s="416" t="s">
        <v>368</v>
      </c>
      <c r="Y10" s="1031" t="s">
        <v>369</v>
      </c>
      <c r="Z10" s="1031"/>
      <c r="AA10" s="1031" t="s">
        <v>366</v>
      </c>
      <c r="AB10" s="1031"/>
      <c r="AC10" s="416">
        <v>7</v>
      </c>
      <c r="AD10" s="416" t="s">
        <v>367</v>
      </c>
      <c r="AE10" s="1031">
        <v>3</v>
      </c>
      <c r="AF10" s="1031"/>
      <c r="AG10" s="339" t="s">
        <v>368</v>
      </c>
      <c r="AH10" s="333"/>
      <c r="AI10" s="333"/>
    </row>
    <row r="11" spans="1:43" ht="18" customHeight="1" thickBot="1">
      <c r="A11" s="333"/>
      <c r="B11" s="1008" t="s">
        <v>490</v>
      </c>
      <c r="C11" s="1009"/>
      <c r="D11" s="1009"/>
      <c r="E11" s="1009"/>
      <c r="F11" s="1009"/>
      <c r="G11" s="1009"/>
      <c r="H11" s="1009"/>
      <c r="I11" s="1009"/>
      <c r="J11" s="1009"/>
      <c r="K11" s="1009"/>
      <c r="L11" s="1009"/>
      <c r="M11" s="1009"/>
      <c r="N11" s="1009"/>
      <c r="O11" s="1009"/>
      <c r="P11" s="1009"/>
      <c r="Q11" s="1010"/>
      <c r="R11" s="1011">
        <f>'別紙様式２　事業実績報告書'!R11:AD11</f>
        <v>0</v>
      </c>
      <c r="S11" s="1012"/>
      <c r="T11" s="1012"/>
      <c r="U11" s="1012"/>
      <c r="V11" s="1012"/>
      <c r="W11" s="1012"/>
      <c r="X11" s="1012"/>
      <c r="Y11" s="1012"/>
      <c r="Z11" s="1012"/>
      <c r="AA11" s="1012"/>
      <c r="AB11" s="1012"/>
      <c r="AC11" s="1012"/>
      <c r="AD11" s="1012"/>
      <c r="AE11" s="1009" t="s">
        <v>0</v>
      </c>
      <c r="AF11" s="1009"/>
      <c r="AG11" s="1010"/>
      <c r="AH11" s="333"/>
      <c r="AI11" s="333"/>
    </row>
    <row r="12" spans="1:43" ht="12.95" customHeight="1">
      <c r="A12" s="333"/>
      <c r="B12" s="333"/>
      <c r="C12" s="333"/>
      <c r="D12" s="333"/>
      <c r="E12" s="333"/>
      <c r="F12" s="333"/>
      <c r="G12" s="333"/>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row>
    <row r="13" spans="1:43" ht="18" customHeight="1" thickBot="1">
      <c r="A13" s="333"/>
      <c r="B13" s="334" t="s">
        <v>370</v>
      </c>
      <c r="C13" s="333"/>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row>
    <row r="14" spans="1:43" ht="18" customHeight="1" thickBot="1">
      <c r="A14" s="333"/>
      <c r="B14" s="1013" t="s">
        <v>491</v>
      </c>
      <c r="C14" s="1014"/>
      <c r="D14" s="1014"/>
      <c r="E14" s="1014"/>
      <c r="F14" s="1014"/>
      <c r="G14" s="1014"/>
      <c r="H14" s="1014"/>
      <c r="I14" s="1014"/>
      <c r="J14" s="1014"/>
      <c r="K14" s="1014"/>
      <c r="L14" s="1014"/>
      <c r="M14" s="1014"/>
      <c r="N14" s="1014"/>
      <c r="O14" s="1014"/>
      <c r="P14" s="1014"/>
      <c r="Q14" s="1014"/>
      <c r="R14" s="1014"/>
      <c r="S14" s="1014"/>
      <c r="T14" s="1014"/>
      <c r="U14" s="1014"/>
      <c r="V14" s="1014"/>
      <c r="W14" s="1014"/>
      <c r="X14" s="1014"/>
      <c r="Y14" s="1014"/>
      <c r="Z14" s="1014"/>
      <c r="AA14" s="1014"/>
      <c r="AB14" s="1014"/>
      <c r="AC14" s="1014"/>
      <c r="AD14" s="1014"/>
      <c r="AE14" s="1014"/>
      <c r="AF14" s="1014"/>
      <c r="AG14" s="1015"/>
      <c r="AH14" s="333"/>
      <c r="AI14" s="333"/>
      <c r="AM14" s="140" t="s">
        <v>371</v>
      </c>
    </row>
    <row r="15" spans="1:43" ht="18" customHeight="1" thickBot="1">
      <c r="A15" s="333"/>
      <c r="B15" s="340"/>
      <c r="C15" s="1016" t="s">
        <v>398</v>
      </c>
      <c r="D15" s="1001"/>
      <c r="E15" s="1001"/>
      <c r="F15" s="1001"/>
      <c r="G15" s="1001"/>
      <c r="H15" s="1001"/>
      <c r="I15" s="1001"/>
      <c r="J15" s="1001"/>
      <c r="K15" s="1001"/>
      <c r="L15" s="1001"/>
      <c r="M15" s="1001"/>
      <c r="N15" s="1001"/>
      <c r="O15" s="1001"/>
      <c r="P15" s="1001"/>
      <c r="Q15" s="1002"/>
      <c r="R15" s="1076">
        <f>'別紙様式２別添１　賃金改善内訳 '!O41</f>
        <v>0</v>
      </c>
      <c r="S15" s="1077"/>
      <c r="T15" s="1077"/>
      <c r="U15" s="1077"/>
      <c r="V15" s="1077"/>
      <c r="W15" s="1077"/>
      <c r="X15" s="1077"/>
      <c r="Y15" s="1077"/>
      <c r="Z15" s="1077"/>
      <c r="AA15" s="1077"/>
      <c r="AB15" s="1077"/>
      <c r="AC15" s="1077"/>
      <c r="AD15" s="1077"/>
      <c r="AE15" s="1019" t="s">
        <v>0</v>
      </c>
      <c r="AF15" s="1019"/>
      <c r="AG15" s="1020"/>
      <c r="AH15" s="333"/>
      <c r="AI15" s="333"/>
      <c r="AM15" s="1005" t="str">
        <f>IF(R17&gt;=2/3,"○","×")</f>
        <v>○</v>
      </c>
      <c r="AN15" s="1006"/>
      <c r="AO15" s="1006"/>
      <c r="AP15" s="1007"/>
      <c r="AQ15" s="140" t="s">
        <v>372</v>
      </c>
    </row>
    <row r="16" spans="1:43" ht="18" customHeight="1">
      <c r="A16" s="333"/>
      <c r="B16" s="340"/>
      <c r="C16" s="341"/>
      <c r="D16" s="993" t="s">
        <v>399</v>
      </c>
      <c r="E16" s="1001"/>
      <c r="F16" s="1001"/>
      <c r="G16" s="1001"/>
      <c r="H16" s="1001"/>
      <c r="I16" s="1001"/>
      <c r="J16" s="1001"/>
      <c r="K16" s="1001"/>
      <c r="L16" s="1001"/>
      <c r="M16" s="1001"/>
      <c r="N16" s="1001"/>
      <c r="O16" s="1001"/>
      <c r="P16" s="1001"/>
      <c r="Q16" s="1002"/>
      <c r="R16" s="997">
        <f>'別紙様式２別添１　賃金改善内訳 '!P41</f>
        <v>0</v>
      </c>
      <c r="S16" s="998"/>
      <c r="T16" s="998"/>
      <c r="U16" s="998"/>
      <c r="V16" s="998"/>
      <c r="W16" s="998"/>
      <c r="X16" s="998"/>
      <c r="Y16" s="998"/>
      <c r="Z16" s="998"/>
      <c r="AA16" s="998"/>
      <c r="AB16" s="998"/>
      <c r="AC16" s="998"/>
      <c r="AD16" s="998"/>
      <c r="AE16" s="1001" t="s">
        <v>0</v>
      </c>
      <c r="AF16" s="1001"/>
      <c r="AG16" s="1002"/>
      <c r="AH16" s="333"/>
      <c r="AI16" s="333"/>
    </row>
    <row r="17" spans="1:42" ht="14.25" thickBot="1">
      <c r="A17" s="333"/>
      <c r="B17" s="340"/>
      <c r="C17" s="341"/>
      <c r="D17" s="1021"/>
      <c r="E17" s="1019"/>
      <c r="F17" s="1019"/>
      <c r="G17" s="1019"/>
      <c r="H17" s="1019"/>
      <c r="I17" s="1019"/>
      <c r="J17" s="1019"/>
      <c r="K17" s="1019"/>
      <c r="L17" s="1019"/>
      <c r="M17" s="1019"/>
      <c r="N17" s="1019"/>
      <c r="O17" s="1019"/>
      <c r="P17" s="1019"/>
      <c r="Q17" s="1020"/>
      <c r="R17" s="414" t="str">
        <f>IFERROR(R16/R15,"")</f>
        <v/>
      </c>
      <c r="S17" s="415"/>
      <c r="T17" s="415"/>
      <c r="U17" s="415"/>
      <c r="V17" s="415"/>
      <c r="W17" s="415"/>
      <c r="X17" s="415"/>
      <c r="Y17" s="415"/>
      <c r="Z17" s="415"/>
      <c r="AA17" s="415"/>
      <c r="AB17" s="415"/>
      <c r="AC17" s="415"/>
      <c r="AD17" s="415"/>
      <c r="AE17" s="342"/>
      <c r="AF17" s="342"/>
      <c r="AG17" s="343"/>
      <c r="AH17" s="333"/>
      <c r="AI17" s="333"/>
      <c r="AM17" s="140" t="s">
        <v>400</v>
      </c>
    </row>
    <row r="18" spans="1:42" ht="18" customHeight="1" thickBot="1">
      <c r="A18" s="333"/>
      <c r="B18" s="340"/>
      <c r="C18" s="993" t="s">
        <v>373</v>
      </c>
      <c r="D18" s="994"/>
      <c r="E18" s="994"/>
      <c r="F18" s="994"/>
      <c r="G18" s="994"/>
      <c r="H18" s="994"/>
      <c r="I18" s="994"/>
      <c r="J18" s="994"/>
      <c r="K18" s="994"/>
      <c r="L18" s="994"/>
      <c r="M18" s="994"/>
      <c r="N18" s="994"/>
      <c r="O18" s="994"/>
      <c r="P18" s="994"/>
      <c r="Q18" s="995"/>
      <c r="R18" s="997">
        <f>'別紙様式２別添１　賃金改善内訳 '!R41</f>
        <v>0</v>
      </c>
      <c r="S18" s="998"/>
      <c r="T18" s="998"/>
      <c r="U18" s="998"/>
      <c r="V18" s="998"/>
      <c r="W18" s="998"/>
      <c r="X18" s="998"/>
      <c r="Y18" s="998"/>
      <c r="Z18" s="998"/>
      <c r="AA18" s="998"/>
      <c r="AB18" s="998"/>
      <c r="AC18" s="998"/>
      <c r="AD18" s="998"/>
      <c r="AE18" s="1001" t="s">
        <v>0</v>
      </c>
      <c r="AF18" s="1001"/>
      <c r="AG18" s="1002"/>
      <c r="AH18" s="333"/>
      <c r="AI18" s="333"/>
      <c r="AM18" s="1005" t="str">
        <f>IF(R15+R18&gt;=R11,"○","×")</f>
        <v>○</v>
      </c>
      <c r="AN18" s="1006"/>
      <c r="AO18" s="1006"/>
      <c r="AP18" s="1007"/>
    </row>
    <row r="19" spans="1:42" ht="14.25" thickBot="1">
      <c r="A19" s="333"/>
      <c r="B19" s="344"/>
      <c r="C19" s="996"/>
      <c r="D19" s="985"/>
      <c r="E19" s="985"/>
      <c r="F19" s="985"/>
      <c r="G19" s="985"/>
      <c r="H19" s="985"/>
      <c r="I19" s="985"/>
      <c r="J19" s="985"/>
      <c r="K19" s="985"/>
      <c r="L19" s="985"/>
      <c r="M19" s="985"/>
      <c r="N19" s="985"/>
      <c r="O19" s="985"/>
      <c r="P19" s="985"/>
      <c r="Q19" s="986"/>
      <c r="R19" s="412"/>
      <c r="S19" s="413"/>
      <c r="T19" s="413"/>
      <c r="U19" s="413"/>
      <c r="V19" s="413"/>
      <c r="W19" s="413"/>
      <c r="X19" s="413"/>
      <c r="Y19" s="413"/>
      <c r="Z19" s="413"/>
      <c r="AA19" s="413"/>
      <c r="AB19" s="413"/>
      <c r="AC19" s="413"/>
      <c r="AD19" s="413"/>
      <c r="AE19" s="1003"/>
      <c r="AF19" s="1003"/>
      <c r="AG19" s="1004"/>
      <c r="AH19" s="333"/>
      <c r="AI19" s="333"/>
    </row>
    <row r="20" spans="1:42" ht="18" customHeight="1">
      <c r="A20" s="333"/>
      <c r="B20" s="981" t="s">
        <v>374</v>
      </c>
      <c r="C20" s="982"/>
      <c r="D20" s="982"/>
      <c r="E20" s="982"/>
      <c r="F20" s="982"/>
      <c r="G20" s="982"/>
      <c r="H20" s="982"/>
      <c r="I20" s="982"/>
      <c r="J20" s="982"/>
      <c r="K20" s="982"/>
      <c r="L20" s="982"/>
      <c r="M20" s="982"/>
      <c r="N20" s="982"/>
      <c r="O20" s="982"/>
      <c r="P20" s="982"/>
      <c r="Q20" s="983"/>
      <c r="R20" s="987">
        <f>'別紙様式２　事業実績報告書'!R20</f>
        <v>0</v>
      </c>
      <c r="S20" s="988"/>
      <c r="T20" s="988"/>
      <c r="U20" s="988"/>
      <c r="V20" s="988"/>
      <c r="W20" s="988"/>
      <c r="X20" s="988"/>
      <c r="Y20" s="988"/>
      <c r="Z20" s="988"/>
      <c r="AA20" s="988"/>
      <c r="AB20" s="988"/>
      <c r="AC20" s="988"/>
      <c r="AD20" s="988"/>
      <c r="AE20" s="988"/>
      <c r="AF20" s="988"/>
      <c r="AG20" s="989"/>
      <c r="AH20" s="333"/>
      <c r="AI20" s="333"/>
    </row>
    <row r="21" spans="1:42" ht="14.25" thickBot="1">
      <c r="A21" s="333"/>
      <c r="B21" s="984"/>
      <c r="C21" s="985"/>
      <c r="D21" s="985"/>
      <c r="E21" s="985"/>
      <c r="F21" s="985"/>
      <c r="G21" s="985"/>
      <c r="H21" s="985"/>
      <c r="I21" s="985"/>
      <c r="J21" s="985"/>
      <c r="K21" s="985"/>
      <c r="L21" s="985"/>
      <c r="M21" s="985"/>
      <c r="N21" s="985"/>
      <c r="O21" s="985"/>
      <c r="P21" s="985"/>
      <c r="Q21" s="986"/>
      <c r="R21" s="990"/>
      <c r="S21" s="991"/>
      <c r="T21" s="991"/>
      <c r="U21" s="991"/>
      <c r="V21" s="991"/>
      <c r="W21" s="991"/>
      <c r="X21" s="991"/>
      <c r="Y21" s="991"/>
      <c r="Z21" s="991"/>
      <c r="AA21" s="991"/>
      <c r="AB21" s="991"/>
      <c r="AC21" s="991"/>
      <c r="AD21" s="991"/>
      <c r="AE21" s="991"/>
      <c r="AF21" s="991"/>
      <c r="AG21" s="992"/>
      <c r="AH21" s="333"/>
      <c r="AI21" s="333"/>
    </row>
    <row r="22" spans="1:42" ht="18" customHeight="1">
      <c r="A22" s="333"/>
      <c r="B22" s="981" t="s">
        <v>375</v>
      </c>
      <c r="C22" s="982"/>
      <c r="D22" s="982"/>
      <c r="E22" s="982"/>
      <c r="F22" s="982"/>
      <c r="G22" s="982"/>
      <c r="H22" s="982"/>
      <c r="I22" s="982"/>
      <c r="J22" s="982"/>
      <c r="K22" s="982"/>
      <c r="L22" s="982"/>
      <c r="M22" s="982"/>
      <c r="N22" s="982"/>
      <c r="O22" s="982"/>
      <c r="P22" s="982"/>
      <c r="Q22" s="982"/>
      <c r="R22" s="987">
        <f>'別紙様式２　事業実績報告書'!R22</f>
        <v>0</v>
      </c>
      <c r="S22" s="988"/>
      <c r="T22" s="988"/>
      <c r="U22" s="988"/>
      <c r="V22" s="988"/>
      <c r="W22" s="988"/>
      <c r="X22" s="988"/>
      <c r="Y22" s="988"/>
      <c r="Z22" s="988"/>
      <c r="AA22" s="988"/>
      <c r="AB22" s="988"/>
      <c r="AC22" s="988"/>
      <c r="AD22" s="988"/>
      <c r="AE22" s="988"/>
      <c r="AF22" s="988"/>
      <c r="AG22" s="989"/>
      <c r="AH22" s="333"/>
      <c r="AI22" s="333"/>
    </row>
    <row r="23" spans="1:42" ht="14.25" thickBot="1">
      <c r="A23" s="333"/>
      <c r="B23" s="984"/>
      <c r="C23" s="985"/>
      <c r="D23" s="985"/>
      <c r="E23" s="985"/>
      <c r="F23" s="985"/>
      <c r="G23" s="985"/>
      <c r="H23" s="985"/>
      <c r="I23" s="985"/>
      <c r="J23" s="985"/>
      <c r="K23" s="985"/>
      <c r="L23" s="985"/>
      <c r="M23" s="985"/>
      <c r="N23" s="985"/>
      <c r="O23" s="985"/>
      <c r="P23" s="985"/>
      <c r="Q23" s="985"/>
      <c r="R23" s="990"/>
      <c r="S23" s="991"/>
      <c r="T23" s="991"/>
      <c r="U23" s="991"/>
      <c r="V23" s="991"/>
      <c r="W23" s="991"/>
      <c r="X23" s="991"/>
      <c r="Y23" s="991"/>
      <c r="Z23" s="991"/>
      <c r="AA23" s="991"/>
      <c r="AB23" s="991"/>
      <c r="AC23" s="991"/>
      <c r="AD23" s="991"/>
      <c r="AE23" s="991"/>
      <c r="AF23" s="991"/>
      <c r="AG23" s="992"/>
      <c r="AH23" s="333"/>
      <c r="AI23" s="333"/>
    </row>
    <row r="24" spans="1:42" s="141" customFormat="1" ht="18" customHeight="1">
      <c r="A24" s="345"/>
      <c r="B24" s="346" t="s">
        <v>376</v>
      </c>
      <c r="C24" s="347"/>
      <c r="D24" s="347"/>
      <c r="E24" s="347"/>
      <c r="F24" s="347"/>
      <c r="G24" s="347"/>
      <c r="H24" s="347"/>
      <c r="I24" s="347"/>
      <c r="J24" s="347"/>
      <c r="K24" s="347"/>
      <c r="L24" s="347"/>
      <c r="M24" s="347"/>
      <c r="N24" s="347"/>
      <c r="O24" s="347"/>
      <c r="P24" s="347"/>
      <c r="Q24" s="347"/>
      <c r="R24" s="348"/>
      <c r="S24" s="348"/>
      <c r="T24" s="348"/>
      <c r="U24" s="348"/>
      <c r="V24" s="348"/>
      <c r="W24" s="348"/>
      <c r="X24" s="348"/>
      <c r="Y24" s="348"/>
      <c r="Z24" s="348"/>
      <c r="AA24" s="348"/>
      <c r="AB24" s="348"/>
      <c r="AC24" s="348"/>
      <c r="AD24" s="348"/>
      <c r="AE24" s="348"/>
      <c r="AF24" s="348"/>
      <c r="AG24" s="348"/>
      <c r="AH24" s="345"/>
      <c r="AI24" s="345"/>
    </row>
    <row r="25" spans="1:42" s="141" customFormat="1" ht="18" customHeight="1">
      <c r="A25" s="345"/>
      <c r="B25" s="346" t="s">
        <v>401</v>
      </c>
      <c r="C25" s="347"/>
      <c r="D25" s="347"/>
      <c r="E25" s="347"/>
      <c r="F25" s="347"/>
      <c r="G25" s="347"/>
      <c r="H25" s="347"/>
      <c r="I25" s="347"/>
      <c r="J25" s="347"/>
      <c r="K25" s="347"/>
      <c r="L25" s="347"/>
      <c r="M25" s="347"/>
      <c r="N25" s="347"/>
      <c r="O25" s="347"/>
      <c r="P25" s="347"/>
      <c r="Q25" s="347"/>
      <c r="R25" s="348"/>
      <c r="S25" s="348"/>
      <c r="T25" s="348"/>
      <c r="U25" s="348"/>
      <c r="V25" s="348"/>
      <c r="W25" s="348"/>
      <c r="X25" s="348"/>
      <c r="Y25" s="348"/>
      <c r="Z25" s="348"/>
      <c r="AA25" s="348"/>
      <c r="AB25" s="348"/>
      <c r="AC25" s="348"/>
      <c r="AD25" s="348"/>
      <c r="AE25" s="348"/>
      <c r="AF25" s="348"/>
      <c r="AG25" s="348"/>
      <c r="AH25" s="345"/>
      <c r="AI25" s="345"/>
    </row>
    <row r="26" spans="1:42" ht="12.95" customHeight="1">
      <c r="A26" s="333"/>
      <c r="B26" s="333"/>
      <c r="C26" s="333"/>
      <c r="D26" s="333"/>
      <c r="E26" s="333"/>
      <c r="F26" s="333"/>
      <c r="G26" s="333"/>
      <c r="H26" s="333"/>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row>
    <row r="27" spans="1:42" ht="18" customHeight="1">
      <c r="A27" s="333"/>
      <c r="B27" s="333" t="s">
        <v>377</v>
      </c>
      <c r="C27" s="333"/>
      <c r="D27" s="333"/>
      <c r="E27" s="333"/>
      <c r="F27" s="333"/>
      <c r="G27" s="333"/>
      <c r="H27" s="333"/>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row>
    <row r="28" spans="1:42" ht="12.95" customHeight="1">
      <c r="A28" s="333"/>
      <c r="B28" s="333"/>
      <c r="C28" s="333"/>
      <c r="D28" s="333"/>
      <c r="E28" s="333"/>
      <c r="F28" s="333"/>
      <c r="G28" s="333"/>
      <c r="H28" s="333"/>
      <c r="I28" s="333"/>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row>
    <row r="29" spans="1:42" ht="18" customHeight="1">
      <c r="A29" s="333"/>
      <c r="B29" s="333"/>
      <c r="C29" s="333"/>
      <c r="D29" s="333"/>
      <c r="E29" s="333"/>
      <c r="F29" s="333"/>
      <c r="G29" s="333"/>
      <c r="H29" s="333"/>
      <c r="I29" s="333"/>
      <c r="J29" s="333"/>
      <c r="K29" s="333"/>
      <c r="L29" s="333"/>
      <c r="M29" s="333"/>
      <c r="N29" s="333"/>
      <c r="O29" s="333"/>
      <c r="P29" s="333"/>
      <c r="Q29" s="333"/>
      <c r="R29" s="977" t="s">
        <v>366</v>
      </c>
      <c r="S29" s="977"/>
      <c r="T29" s="977">
        <v>6</v>
      </c>
      <c r="U29" s="977"/>
      <c r="V29" s="977" t="s">
        <v>367</v>
      </c>
      <c r="W29" s="977"/>
      <c r="X29" s="1075"/>
      <c r="Y29" s="1075"/>
      <c r="Z29" s="977" t="s">
        <v>368</v>
      </c>
      <c r="AA29" s="977"/>
      <c r="AB29" s="1075"/>
      <c r="AC29" s="1075"/>
      <c r="AD29" s="977" t="s">
        <v>26</v>
      </c>
      <c r="AE29" s="977"/>
      <c r="AF29" s="333"/>
      <c r="AG29" s="333"/>
      <c r="AH29" s="333"/>
      <c r="AI29" s="333"/>
    </row>
    <row r="30" spans="1:42" ht="9" customHeight="1">
      <c r="A30" s="333"/>
      <c r="B30" s="333"/>
      <c r="C30" s="333"/>
      <c r="D30" s="333"/>
      <c r="E30" s="333"/>
      <c r="F30" s="333"/>
      <c r="G30" s="333"/>
      <c r="H30" s="333"/>
      <c r="I30" s="333"/>
      <c r="J30" s="333"/>
      <c r="K30" s="333"/>
      <c r="L30" s="333"/>
      <c r="M30" s="333"/>
      <c r="N30" s="333"/>
      <c r="O30" s="333"/>
      <c r="P30" s="333"/>
      <c r="Q30" s="333"/>
      <c r="R30" s="336"/>
      <c r="S30" s="336"/>
      <c r="T30" s="336"/>
      <c r="U30" s="336"/>
      <c r="V30" s="336"/>
      <c r="W30" s="336"/>
      <c r="X30" s="336"/>
      <c r="Y30" s="336"/>
      <c r="Z30" s="336"/>
      <c r="AA30" s="336"/>
      <c r="AB30" s="336"/>
      <c r="AC30" s="336"/>
      <c r="AD30" s="336"/>
      <c r="AE30" s="336"/>
      <c r="AF30" s="333"/>
      <c r="AG30" s="333"/>
      <c r="AH30" s="333"/>
      <c r="AI30" s="333"/>
    </row>
    <row r="31" spans="1:42" ht="18" customHeight="1">
      <c r="A31" s="333"/>
      <c r="B31" s="333"/>
      <c r="C31" s="333"/>
      <c r="D31" s="333"/>
      <c r="E31" s="333"/>
      <c r="F31" s="333"/>
      <c r="G31" s="333"/>
      <c r="H31" s="333"/>
      <c r="I31" s="333"/>
      <c r="J31" s="333"/>
      <c r="K31" s="333"/>
      <c r="L31" s="333"/>
      <c r="M31" s="333"/>
      <c r="N31" s="333"/>
      <c r="O31" s="333"/>
      <c r="P31" s="333"/>
      <c r="Q31" s="333"/>
      <c r="R31" s="333"/>
      <c r="S31" s="349"/>
      <c r="T31" s="349"/>
      <c r="U31" s="349"/>
      <c r="V31" s="349"/>
      <c r="W31" s="349"/>
      <c r="X31" s="349"/>
      <c r="Y31" s="411" t="s">
        <v>378</v>
      </c>
      <c r="Z31" s="349" t="s">
        <v>362</v>
      </c>
      <c r="AA31" s="978">
        <f>V7</f>
        <v>0</v>
      </c>
      <c r="AB31" s="978"/>
      <c r="AC31" s="978"/>
      <c r="AD31" s="978"/>
      <c r="AE31" s="978"/>
      <c r="AF31" s="978"/>
      <c r="AG31" s="978"/>
      <c r="AH31" s="978"/>
      <c r="AI31" s="333"/>
    </row>
    <row r="32" spans="1:42" ht="9" customHeight="1">
      <c r="A32" s="333"/>
      <c r="B32" s="333"/>
      <c r="C32" s="333"/>
      <c r="D32" s="333"/>
      <c r="E32" s="333"/>
      <c r="F32" s="333"/>
      <c r="G32" s="333"/>
      <c r="H32" s="333"/>
      <c r="I32" s="333"/>
      <c r="J32" s="333"/>
      <c r="K32" s="333"/>
      <c r="L32" s="333"/>
      <c r="M32" s="333"/>
      <c r="N32" s="333"/>
      <c r="O32" s="333"/>
      <c r="P32" s="333"/>
      <c r="Q32" s="333"/>
      <c r="R32" s="411"/>
      <c r="S32" s="411"/>
      <c r="T32" s="411"/>
      <c r="U32" s="411"/>
      <c r="V32" s="411"/>
      <c r="W32" s="411"/>
      <c r="X32" s="411"/>
      <c r="Y32" s="411"/>
      <c r="Z32" s="349"/>
      <c r="AA32" s="350"/>
      <c r="AB32" s="350"/>
      <c r="AC32" s="350"/>
      <c r="AD32" s="350"/>
      <c r="AE32" s="350"/>
      <c r="AF32" s="350"/>
      <c r="AG32" s="350"/>
      <c r="AH32" s="350"/>
      <c r="AI32" s="333"/>
    </row>
    <row r="33" spans="1:35" ht="18" customHeight="1">
      <c r="A33" s="333"/>
      <c r="B33" s="333"/>
      <c r="C33" s="333"/>
      <c r="D33" s="333"/>
      <c r="E33" s="333"/>
      <c r="F33" s="333"/>
      <c r="G33" s="333"/>
      <c r="H33" s="333"/>
      <c r="I33" s="333"/>
      <c r="J33" s="333"/>
      <c r="K33" s="333"/>
      <c r="L33" s="333"/>
      <c r="M33" s="333"/>
      <c r="N33" s="333"/>
      <c r="O33" s="333"/>
      <c r="P33" s="333"/>
      <c r="Q33" s="333"/>
      <c r="R33" s="979" t="s">
        <v>379</v>
      </c>
      <c r="S33" s="979"/>
      <c r="T33" s="979"/>
      <c r="U33" s="979"/>
      <c r="V33" s="979"/>
      <c r="W33" s="979"/>
      <c r="X33" s="979"/>
      <c r="Y33" s="979"/>
      <c r="Z33" s="333" t="s">
        <v>362</v>
      </c>
      <c r="AA33" s="980">
        <f>'様式６（事業計画変更申請書）'!L13</f>
        <v>0</v>
      </c>
      <c r="AB33" s="980"/>
      <c r="AC33" s="980"/>
      <c r="AD33" s="980"/>
      <c r="AE33" s="980"/>
      <c r="AF33" s="980"/>
      <c r="AG33" s="980"/>
      <c r="AH33" s="980"/>
      <c r="AI33" s="333"/>
    </row>
    <row r="34" spans="1:35" ht="18" customHeight="1"/>
    <row r="35" spans="1:35" ht="18" customHeight="1"/>
    <row r="36" spans="1:35" ht="18" customHeight="1"/>
    <row r="37" spans="1:35" ht="18" customHeight="1"/>
    <row r="38" spans="1:35" ht="18" customHeight="1"/>
    <row r="39" spans="1:35" ht="18" customHeight="1"/>
    <row r="40" spans="1:35" ht="18" customHeight="1"/>
    <row r="41" spans="1:35" ht="18" customHeight="1"/>
    <row r="42" spans="1:35" ht="18" customHeight="1"/>
    <row r="43" spans="1:35" ht="18" customHeight="1"/>
    <row r="44" spans="1:35" ht="18" customHeight="1"/>
    <row r="45" spans="1:35" ht="18" customHeight="1"/>
    <row r="46" spans="1:35" ht="18" customHeight="1"/>
    <row r="47" spans="1:35" ht="18" customHeight="1"/>
    <row r="48" spans="1:3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sheetData>
  <sheetProtection sheet="1" objects="1" scenarios="1"/>
  <mergeCells count="38">
    <mergeCell ref="B3:AG3"/>
    <mergeCell ref="V5:AH5"/>
    <mergeCell ref="V7:AH7"/>
    <mergeCell ref="B10:Q10"/>
    <mergeCell ref="R10:S10"/>
    <mergeCell ref="V10:W10"/>
    <mergeCell ref="Y10:Z10"/>
    <mergeCell ref="AA10:AB10"/>
    <mergeCell ref="AE10:AF10"/>
    <mergeCell ref="B11:Q11"/>
    <mergeCell ref="R11:AD11"/>
    <mergeCell ref="AE11:AG11"/>
    <mergeCell ref="B14:AG14"/>
    <mergeCell ref="C15:Q15"/>
    <mergeCell ref="R15:AD15"/>
    <mergeCell ref="AE15:AG15"/>
    <mergeCell ref="AM15:AP15"/>
    <mergeCell ref="D16:Q17"/>
    <mergeCell ref="R16:AD16"/>
    <mergeCell ref="AE16:AG16"/>
    <mergeCell ref="C18:Q19"/>
    <mergeCell ref="AE18:AG19"/>
    <mergeCell ref="AM18:AP18"/>
    <mergeCell ref="AA31:AH31"/>
    <mergeCell ref="R33:Y33"/>
    <mergeCell ref="AA33:AH33"/>
    <mergeCell ref="R18:AD18"/>
    <mergeCell ref="B20:Q21"/>
    <mergeCell ref="R20:AG21"/>
    <mergeCell ref="B22:Q23"/>
    <mergeCell ref="R22:AG23"/>
    <mergeCell ref="R29:S29"/>
    <mergeCell ref="T29:U29"/>
    <mergeCell ref="V29:W29"/>
    <mergeCell ref="X29:Y29"/>
    <mergeCell ref="Z29:AA29"/>
    <mergeCell ref="AB29:AC29"/>
    <mergeCell ref="AD29:AE29"/>
  </mergeCells>
  <phoneticPr fontId="1"/>
  <printOptions horizontalCentered="1"/>
  <pageMargins left="0.23622047244094491" right="0.23622047244094491" top="0.43307086614173229" bottom="0.43307086614173229" header="0.31496062992125984" footer="0.31496062992125984"/>
  <pageSetup paperSize="9" scale="8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849FB-D127-4E3C-95C8-EE04EAEEE227}">
  <dimension ref="A1:V1846"/>
  <sheetViews>
    <sheetView view="pageBreakPreview" topLeftCell="B1" zoomScaleNormal="100" zoomScaleSheetLayoutView="100" workbookViewId="0">
      <selection activeCell="B7" sqref="B7:B9"/>
    </sheetView>
  </sheetViews>
  <sheetFormatPr defaultColWidth="9" defaultRowHeight="13.5"/>
  <cols>
    <col min="1" max="1" width="2.125" style="142" customWidth="1"/>
    <col min="2" max="2" width="5.125" style="142" customWidth="1"/>
    <col min="3" max="4" width="3.625" style="142" customWidth="1"/>
    <col min="5" max="5" width="12.625" style="142" customWidth="1"/>
    <col min="6" max="7" width="15.625" style="142" customWidth="1"/>
    <col min="8" max="8" width="13.625" style="142" customWidth="1"/>
    <col min="9" max="9" width="9.375" style="142" customWidth="1"/>
    <col min="10" max="10" width="12.5" style="142" customWidth="1"/>
    <col min="11" max="11" width="15.625" style="142" customWidth="1"/>
    <col min="12" max="12" width="13.625" style="142" customWidth="1"/>
    <col min="13" max="13" width="10.625" style="142" customWidth="1"/>
    <col min="14" max="14" width="14.5" style="142" customWidth="1"/>
    <col min="15" max="15" width="14.625" style="142" customWidth="1"/>
    <col min="16" max="16" width="15.625" style="142" customWidth="1"/>
    <col min="17" max="17" width="13.625" style="142" customWidth="1"/>
    <col min="18" max="18" width="14" style="142" customWidth="1"/>
    <col min="19" max="19" width="15.625" style="142" customWidth="1"/>
    <col min="20" max="20" width="14.125" style="142" customWidth="1"/>
    <col min="21" max="23" width="15.625" style="142" customWidth="1"/>
    <col min="24" max="24" width="2.125" style="142" customWidth="1"/>
    <col min="25" max="40" width="3.625" style="142" customWidth="1"/>
    <col min="41" max="654" width="2.625" style="142" customWidth="1"/>
    <col min="655" max="16384" width="9" style="142"/>
  </cols>
  <sheetData>
    <row r="1" spans="1:22" ht="18" customHeight="1">
      <c r="A1" s="351"/>
      <c r="B1" s="334" t="s">
        <v>519</v>
      </c>
      <c r="C1" s="351"/>
      <c r="D1" s="351"/>
      <c r="E1" s="351"/>
      <c r="F1" s="351"/>
      <c r="G1" s="351"/>
      <c r="H1" s="351"/>
      <c r="I1" s="351"/>
      <c r="J1" s="351"/>
      <c r="K1" s="351"/>
      <c r="L1" s="351"/>
      <c r="M1" s="351"/>
      <c r="N1" s="351"/>
      <c r="O1" s="351"/>
      <c r="P1" s="351"/>
      <c r="Q1" s="351"/>
      <c r="R1" s="351"/>
      <c r="S1" s="351"/>
      <c r="T1" s="351"/>
      <c r="U1" s="351"/>
      <c r="V1" s="351"/>
    </row>
    <row r="2" spans="1:22" ht="18" customHeight="1">
      <c r="A2" s="351"/>
      <c r="B2" s="351"/>
      <c r="C2" s="351"/>
      <c r="D2" s="351"/>
      <c r="E2" s="351"/>
      <c r="F2" s="351"/>
      <c r="G2" s="351"/>
      <c r="H2" s="351"/>
      <c r="I2" s="351"/>
      <c r="J2" s="351"/>
      <c r="K2" s="351"/>
      <c r="L2" s="351"/>
      <c r="M2" s="351"/>
      <c r="N2" s="351"/>
      <c r="O2" s="351"/>
      <c r="P2" s="351"/>
      <c r="Q2" s="351"/>
      <c r="R2" s="351"/>
      <c r="S2" s="351"/>
      <c r="T2" s="351"/>
      <c r="U2" s="351"/>
      <c r="V2" s="351"/>
    </row>
    <row r="3" spans="1:22" ht="27" customHeight="1">
      <c r="A3" s="351"/>
      <c r="B3" s="1053" t="s">
        <v>380</v>
      </c>
      <c r="C3" s="1053"/>
      <c r="D3" s="1053"/>
      <c r="E3" s="1053"/>
      <c r="F3" s="1053"/>
      <c r="G3" s="1053"/>
      <c r="H3" s="1053"/>
      <c r="I3" s="1053"/>
      <c r="J3" s="1053"/>
      <c r="K3" s="1053"/>
      <c r="L3" s="1053"/>
      <c r="M3" s="1053"/>
      <c r="N3" s="1053"/>
      <c r="O3" s="1053"/>
      <c r="P3" s="1053"/>
      <c r="Q3" s="1053"/>
      <c r="R3" s="1053"/>
      <c r="S3" s="1053"/>
      <c r="T3" s="1053"/>
      <c r="U3" s="1053"/>
      <c r="V3" s="1053"/>
    </row>
    <row r="4" spans="1:22" ht="18" customHeight="1" thickBot="1">
      <c r="A4" s="351"/>
      <c r="B4" s="351"/>
      <c r="C4" s="351"/>
      <c r="D4" s="351"/>
      <c r="E4" s="351"/>
      <c r="F4" s="351"/>
      <c r="G4" s="351"/>
      <c r="H4" s="351"/>
      <c r="I4" s="351"/>
      <c r="J4" s="351"/>
      <c r="K4" s="351"/>
      <c r="L4" s="351"/>
      <c r="M4" s="351"/>
      <c r="N4" s="351"/>
      <c r="O4" s="351"/>
      <c r="P4" s="351"/>
      <c r="Q4" s="351"/>
      <c r="R4" s="351"/>
      <c r="S4" s="351"/>
      <c r="T4" s="351"/>
      <c r="U4" s="351"/>
      <c r="V4" s="351"/>
    </row>
    <row r="5" spans="1:22" ht="18" customHeight="1" thickBot="1">
      <c r="A5" s="351"/>
      <c r="B5" s="351"/>
      <c r="C5" s="351"/>
      <c r="D5" s="351"/>
      <c r="E5" s="351"/>
      <c r="F5" s="351"/>
      <c r="G5" s="351"/>
      <c r="H5" s="351"/>
      <c r="I5" s="351"/>
      <c r="J5" s="351"/>
      <c r="K5" s="351"/>
      <c r="L5" s="351"/>
      <c r="M5" s="351"/>
      <c r="N5" s="351"/>
      <c r="O5" s="351"/>
      <c r="P5" s="351"/>
      <c r="Q5" s="351"/>
      <c r="R5" s="352" t="s">
        <v>363</v>
      </c>
      <c r="S5" s="1054">
        <f>鑑!G7</f>
        <v>0</v>
      </c>
      <c r="T5" s="1055"/>
      <c r="U5" s="425"/>
      <c r="V5" s="351"/>
    </row>
    <row r="6" spans="1:22" ht="18" customHeight="1" thickBot="1">
      <c r="A6" s="351"/>
      <c r="B6" s="351" t="s">
        <v>618</v>
      </c>
      <c r="C6" s="351"/>
      <c r="D6" s="351"/>
      <c r="E6" s="351"/>
      <c r="F6" s="351"/>
      <c r="G6" s="351"/>
      <c r="H6" s="351"/>
      <c r="I6" s="351"/>
      <c r="J6" s="351"/>
      <c r="K6" s="351"/>
      <c r="L6" s="351"/>
      <c r="M6" s="351"/>
      <c r="N6" s="351"/>
      <c r="O6" s="351"/>
      <c r="P6" s="351"/>
      <c r="Q6" s="351"/>
      <c r="R6" s="351"/>
      <c r="S6" s="351"/>
      <c r="T6" s="351"/>
      <c r="U6" s="351"/>
      <c r="V6" s="351"/>
    </row>
    <row r="7" spans="1:22" ht="27" customHeight="1">
      <c r="A7" s="351"/>
      <c r="B7" s="1056" t="s">
        <v>381</v>
      </c>
      <c r="C7" s="1059" t="s">
        <v>382</v>
      </c>
      <c r="D7" s="1060"/>
      <c r="E7" s="1061"/>
      <c r="F7" s="1038" t="s">
        <v>383</v>
      </c>
      <c r="G7" s="1038" t="s">
        <v>384</v>
      </c>
      <c r="H7" s="1038" t="s">
        <v>385</v>
      </c>
      <c r="I7" s="1038" t="s">
        <v>386</v>
      </c>
      <c r="J7" s="1068" t="s">
        <v>387</v>
      </c>
      <c r="K7" s="1069"/>
      <c r="L7" s="1070"/>
      <c r="M7" s="1038" t="s">
        <v>388</v>
      </c>
      <c r="N7" s="1038" t="s">
        <v>389</v>
      </c>
      <c r="O7" s="353" t="s">
        <v>494</v>
      </c>
      <c r="P7" s="354"/>
      <c r="Q7" s="355"/>
      <c r="R7" s="1038" t="s">
        <v>390</v>
      </c>
      <c r="S7" s="1038" t="s">
        <v>403</v>
      </c>
      <c r="T7" s="1056" t="s">
        <v>391</v>
      </c>
      <c r="U7" s="351"/>
      <c r="V7" s="351"/>
    </row>
    <row r="8" spans="1:22" ht="27" customHeight="1">
      <c r="A8" s="351"/>
      <c r="B8" s="1057"/>
      <c r="C8" s="1062"/>
      <c r="D8" s="1063"/>
      <c r="E8" s="1064"/>
      <c r="F8" s="1039"/>
      <c r="G8" s="1039"/>
      <c r="H8" s="1039"/>
      <c r="I8" s="1039"/>
      <c r="J8" s="1071" t="s">
        <v>492</v>
      </c>
      <c r="K8" s="1073" t="s">
        <v>493</v>
      </c>
      <c r="L8" s="1044" t="s">
        <v>392</v>
      </c>
      <c r="M8" s="1039"/>
      <c r="N8" s="1039"/>
      <c r="O8" s="356"/>
      <c r="P8" s="1046" t="s">
        <v>393</v>
      </c>
      <c r="Q8" s="1048" t="s">
        <v>394</v>
      </c>
      <c r="R8" s="1039"/>
      <c r="S8" s="1039"/>
      <c r="T8" s="1057"/>
      <c r="U8" s="351"/>
      <c r="V8" s="351"/>
    </row>
    <row r="9" spans="1:22" ht="15" customHeight="1" thickBot="1">
      <c r="A9" s="351"/>
      <c r="B9" s="1058"/>
      <c r="C9" s="1065"/>
      <c r="D9" s="1066"/>
      <c r="E9" s="1067"/>
      <c r="F9" s="1040"/>
      <c r="G9" s="1040"/>
      <c r="H9" s="1040"/>
      <c r="I9" s="1040"/>
      <c r="J9" s="1072"/>
      <c r="K9" s="1074"/>
      <c r="L9" s="1045"/>
      <c r="M9" s="1040"/>
      <c r="N9" s="1040"/>
      <c r="O9" s="357"/>
      <c r="P9" s="1047"/>
      <c r="Q9" s="1049"/>
      <c r="R9" s="1040"/>
      <c r="S9" s="1040"/>
      <c r="T9" s="1058"/>
      <c r="U9" s="351"/>
      <c r="V9" s="351"/>
    </row>
    <row r="10" spans="1:22" ht="18" customHeight="1">
      <c r="A10" s="351"/>
      <c r="B10" s="418"/>
      <c r="C10" s="1050"/>
      <c r="D10" s="1051"/>
      <c r="E10" s="1052"/>
      <c r="F10" s="359"/>
      <c r="G10" s="359"/>
      <c r="H10" s="359"/>
      <c r="I10" s="360"/>
      <c r="J10" s="361"/>
      <c r="K10" s="185">
        <f>'別紙様式２別添１　賃金改善内訳 '!K10</f>
        <v>0</v>
      </c>
      <c r="L10" s="362"/>
      <c r="M10" s="363"/>
      <c r="N10" s="359"/>
      <c r="O10" s="364"/>
      <c r="P10" s="365"/>
      <c r="Q10" s="366"/>
      <c r="R10" s="1038"/>
      <c r="S10" s="363"/>
      <c r="T10" s="359"/>
      <c r="U10" s="351"/>
      <c r="V10" s="351"/>
    </row>
    <row r="11" spans="1:22" ht="18" customHeight="1">
      <c r="A11" s="351"/>
      <c r="B11" s="367">
        <v>1</v>
      </c>
      <c r="C11" s="1078">
        <f>'別紙様式２別添１　賃金改善内訳 '!C11:E11</f>
        <v>0</v>
      </c>
      <c r="D11" s="1079"/>
      <c r="E11" s="1080"/>
      <c r="F11" s="507">
        <f>'別紙様式２別添１　賃金改善内訳 '!F11</f>
        <v>0</v>
      </c>
      <c r="G11" s="508">
        <f>'別紙様式２別添１　賃金改善内訳 '!G11</f>
        <v>0</v>
      </c>
      <c r="H11" s="368">
        <v>11000</v>
      </c>
      <c r="I11" s="369" t="str">
        <f t="shared" ref="I11:I40" si="0">IF(G11="常勤職員",1,"")</f>
        <v/>
      </c>
      <c r="J11" s="176">
        <f>'別紙様式２別添１　賃金改善内訳 '!J11</f>
        <v>0</v>
      </c>
      <c r="K11" s="370">
        <f t="shared" ref="K11:K40" si="1">$K$10</f>
        <v>0</v>
      </c>
      <c r="L11" s="371" t="str">
        <f>IFERROR(ROUND(J11/K11,1),"")</f>
        <v/>
      </c>
      <c r="M11" s="177">
        <f>'別紙様式２別添１　賃金改善内訳 '!M11</f>
        <v>0</v>
      </c>
      <c r="N11" s="372" t="str">
        <f t="shared" ref="N11:N40" si="2">IFERROR(IF(G11="常勤職員",H11*I11*M11,H11*L11*M11),"")</f>
        <v/>
      </c>
      <c r="O11" s="178">
        <f>'別紙様式２別添１　賃金改善内訳 '!O11</f>
        <v>0</v>
      </c>
      <c r="P11" s="179">
        <f>'別紙様式２別添１　賃金改善内訳 '!P11</f>
        <v>0</v>
      </c>
      <c r="Q11" s="373">
        <f>O11-P11</f>
        <v>0</v>
      </c>
      <c r="R11" s="1039"/>
      <c r="S11" s="374" t="str">
        <f>IFERROR(ROUND(O11/M11,0),"")</f>
        <v/>
      </c>
      <c r="T11" s="509">
        <f>'別紙様式２別添１　賃金改善内訳 '!T11</f>
        <v>0</v>
      </c>
      <c r="U11" s="351"/>
      <c r="V11" s="351"/>
    </row>
    <row r="12" spans="1:22" ht="18" customHeight="1">
      <c r="A12" s="351"/>
      <c r="B12" s="375">
        <v>2</v>
      </c>
      <c r="C12" s="1078">
        <f>'別紙様式２別添１　賃金改善内訳 '!C12:E12</f>
        <v>0</v>
      </c>
      <c r="D12" s="1079"/>
      <c r="E12" s="1080"/>
      <c r="F12" s="507">
        <f>'別紙様式２別添１　賃金改善内訳 '!F12</f>
        <v>0</v>
      </c>
      <c r="G12" s="508">
        <f>'別紙様式２別添１　賃金改善内訳 '!G12</f>
        <v>0</v>
      </c>
      <c r="H12" s="368">
        <v>11000</v>
      </c>
      <c r="I12" s="376" t="str">
        <f t="shared" si="0"/>
        <v/>
      </c>
      <c r="J12" s="176">
        <f>'別紙様式２別添１　賃金改善内訳 '!J12</f>
        <v>0</v>
      </c>
      <c r="K12" s="370">
        <f t="shared" si="1"/>
        <v>0</v>
      </c>
      <c r="L12" s="371" t="str">
        <f t="shared" ref="L12:L40" si="3">IFERROR(ROUND(J12/K12,1),"")</f>
        <v/>
      </c>
      <c r="M12" s="177">
        <f>'別紙様式２別添１　賃金改善内訳 '!M12</f>
        <v>0</v>
      </c>
      <c r="N12" s="377" t="str">
        <f t="shared" si="2"/>
        <v/>
      </c>
      <c r="O12" s="178">
        <f>'別紙様式２別添１　賃金改善内訳 '!O12</f>
        <v>0</v>
      </c>
      <c r="P12" s="179">
        <f>'別紙様式２別添１　賃金改善内訳 '!P12</f>
        <v>0</v>
      </c>
      <c r="Q12" s="373">
        <f t="shared" ref="Q12:Q40" si="4">O12-P12</f>
        <v>0</v>
      </c>
      <c r="R12" s="1039"/>
      <c r="S12" s="378" t="str">
        <f t="shared" ref="S12:S41" si="5">IFERROR(ROUND(O12/M12,0),"")</f>
        <v/>
      </c>
      <c r="T12" s="509">
        <f>'別紙様式２別添１　賃金改善内訳 '!T12</f>
        <v>0</v>
      </c>
      <c r="U12" s="351"/>
      <c r="V12" s="351"/>
    </row>
    <row r="13" spans="1:22" ht="18" customHeight="1">
      <c r="A13" s="351"/>
      <c r="B13" s="375">
        <v>3</v>
      </c>
      <c r="C13" s="1078">
        <f>'別紙様式２別添１　賃金改善内訳 '!C13:E13</f>
        <v>0</v>
      </c>
      <c r="D13" s="1079"/>
      <c r="E13" s="1080"/>
      <c r="F13" s="507">
        <f>'別紙様式２別添１　賃金改善内訳 '!F13</f>
        <v>0</v>
      </c>
      <c r="G13" s="508">
        <f>'別紙様式２別添１　賃金改善内訳 '!G13</f>
        <v>0</v>
      </c>
      <c r="H13" s="368">
        <v>11000</v>
      </c>
      <c r="I13" s="376" t="str">
        <f t="shared" si="0"/>
        <v/>
      </c>
      <c r="J13" s="176">
        <f>'別紙様式２別添１　賃金改善内訳 '!J13</f>
        <v>0</v>
      </c>
      <c r="K13" s="370">
        <f t="shared" si="1"/>
        <v>0</v>
      </c>
      <c r="L13" s="371" t="str">
        <f t="shared" si="3"/>
        <v/>
      </c>
      <c r="M13" s="177">
        <f>'別紙様式２別添１　賃金改善内訳 '!M13</f>
        <v>0</v>
      </c>
      <c r="N13" s="377" t="str">
        <f t="shared" si="2"/>
        <v/>
      </c>
      <c r="O13" s="178">
        <f>'別紙様式２別添１　賃金改善内訳 '!O13</f>
        <v>0</v>
      </c>
      <c r="P13" s="179">
        <f>'別紙様式２別添１　賃金改善内訳 '!P13</f>
        <v>0</v>
      </c>
      <c r="Q13" s="373">
        <f t="shared" si="4"/>
        <v>0</v>
      </c>
      <c r="R13" s="1039"/>
      <c r="S13" s="378" t="str">
        <f t="shared" si="5"/>
        <v/>
      </c>
      <c r="T13" s="509">
        <f>'別紙様式２別添１　賃金改善内訳 '!T13</f>
        <v>0</v>
      </c>
      <c r="U13" s="351"/>
      <c r="V13" s="351"/>
    </row>
    <row r="14" spans="1:22" ht="18" customHeight="1">
      <c r="A14" s="351"/>
      <c r="B14" s="375">
        <v>4</v>
      </c>
      <c r="C14" s="1078">
        <f>'別紙様式２別添１　賃金改善内訳 '!C14:E14</f>
        <v>0</v>
      </c>
      <c r="D14" s="1079"/>
      <c r="E14" s="1080"/>
      <c r="F14" s="507">
        <f>'別紙様式２別添１　賃金改善内訳 '!F14</f>
        <v>0</v>
      </c>
      <c r="G14" s="508">
        <f>'別紙様式２別添１　賃金改善内訳 '!G14</f>
        <v>0</v>
      </c>
      <c r="H14" s="368">
        <v>11000</v>
      </c>
      <c r="I14" s="376" t="str">
        <f t="shared" si="0"/>
        <v/>
      </c>
      <c r="J14" s="176">
        <f>'別紙様式２別添１　賃金改善内訳 '!J14</f>
        <v>0</v>
      </c>
      <c r="K14" s="370">
        <f t="shared" si="1"/>
        <v>0</v>
      </c>
      <c r="L14" s="371" t="str">
        <f t="shared" si="3"/>
        <v/>
      </c>
      <c r="M14" s="177">
        <f>'別紙様式２別添１　賃金改善内訳 '!M14</f>
        <v>0</v>
      </c>
      <c r="N14" s="377" t="str">
        <f t="shared" si="2"/>
        <v/>
      </c>
      <c r="O14" s="178">
        <f>'別紙様式２別添１　賃金改善内訳 '!O14</f>
        <v>0</v>
      </c>
      <c r="P14" s="179">
        <f>'別紙様式２別添１　賃金改善内訳 '!P14</f>
        <v>0</v>
      </c>
      <c r="Q14" s="373">
        <f t="shared" si="4"/>
        <v>0</v>
      </c>
      <c r="R14" s="1039"/>
      <c r="S14" s="378" t="str">
        <f t="shared" si="5"/>
        <v/>
      </c>
      <c r="T14" s="509">
        <f>'別紙様式２別添１　賃金改善内訳 '!T14</f>
        <v>0</v>
      </c>
      <c r="U14" s="351"/>
      <c r="V14" s="351"/>
    </row>
    <row r="15" spans="1:22" ht="18" customHeight="1">
      <c r="A15" s="351"/>
      <c r="B15" s="375">
        <v>5</v>
      </c>
      <c r="C15" s="1078">
        <f>'別紙様式２別添１　賃金改善内訳 '!C15:E15</f>
        <v>0</v>
      </c>
      <c r="D15" s="1079"/>
      <c r="E15" s="1080"/>
      <c r="F15" s="507">
        <f>'別紙様式２別添１　賃金改善内訳 '!F15</f>
        <v>0</v>
      </c>
      <c r="G15" s="508">
        <f>'別紙様式２別添１　賃金改善内訳 '!G15</f>
        <v>0</v>
      </c>
      <c r="H15" s="368">
        <v>11000</v>
      </c>
      <c r="I15" s="376" t="str">
        <f t="shared" si="0"/>
        <v/>
      </c>
      <c r="J15" s="176">
        <f>'別紙様式２別添１　賃金改善内訳 '!J15</f>
        <v>0</v>
      </c>
      <c r="K15" s="370">
        <f t="shared" si="1"/>
        <v>0</v>
      </c>
      <c r="L15" s="371" t="str">
        <f t="shared" si="3"/>
        <v/>
      </c>
      <c r="M15" s="177">
        <f>'別紙様式２別添１　賃金改善内訳 '!M15</f>
        <v>0</v>
      </c>
      <c r="N15" s="377" t="str">
        <f t="shared" si="2"/>
        <v/>
      </c>
      <c r="O15" s="178">
        <f>'別紙様式２別添１　賃金改善内訳 '!O15</f>
        <v>0</v>
      </c>
      <c r="P15" s="179">
        <f>'別紙様式２別添１　賃金改善内訳 '!P15</f>
        <v>0</v>
      </c>
      <c r="Q15" s="373">
        <f t="shared" si="4"/>
        <v>0</v>
      </c>
      <c r="R15" s="1039"/>
      <c r="S15" s="378" t="str">
        <f t="shared" si="5"/>
        <v/>
      </c>
      <c r="T15" s="509">
        <f>'別紙様式２別添１　賃金改善内訳 '!T15</f>
        <v>0</v>
      </c>
      <c r="U15" s="351"/>
      <c r="V15" s="351"/>
    </row>
    <row r="16" spans="1:22" ht="18" customHeight="1">
      <c r="A16" s="351"/>
      <c r="B16" s="375">
        <v>6</v>
      </c>
      <c r="C16" s="1078">
        <f>'別紙様式２別添１　賃金改善内訳 '!C16:E16</f>
        <v>0</v>
      </c>
      <c r="D16" s="1079"/>
      <c r="E16" s="1080"/>
      <c r="F16" s="507">
        <f>'別紙様式２別添１　賃金改善内訳 '!F16</f>
        <v>0</v>
      </c>
      <c r="G16" s="508">
        <f>'別紙様式２別添１　賃金改善内訳 '!G16</f>
        <v>0</v>
      </c>
      <c r="H16" s="368">
        <v>11000</v>
      </c>
      <c r="I16" s="376" t="str">
        <f t="shared" si="0"/>
        <v/>
      </c>
      <c r="J16" s="176">
        <f>'別紙様式２別添１　賃金改善内訳 '!J16</f>
        <v>0</v>
      </c>
      <c r="K16" s="370">
        <f t="shared" si="1"/>
        <v>0</v>
      </c>
      <c r="L16" s="371" t="str">
        <f t="shared" si="3"/>
        <v/>
      </c>
      <c r="M16" s="177">
        <f>'別紙様式２別添１　賃金改善内訳 '!M16</f>
        <v>0</v>
      </c>
      <c r="N16" s="377" t="str">
        <f t="shared" si="2"/>
        <v/>
      </c>
      <c r="O16" s="178">
        <f>'別紙様式２別添１　賃金改善内訳 '!O16</f>
        <v>0</v>
      </c>
      <c r="P16" s="179">
        <f>'別紙様式２別添１　賃金改善内訳 '!P16</f>
        <v>0</v>
      </c>
      <c r="Q16" s="373">
        <f t="shared" si="4"/>
        <v>0</v>
      </c>
      <c r="R16" s="1039"/>
      <c r="S16" s="378" t="str">
        <f t="shared" si="5"/>
        <v/>
      </c>
      <c r="T16" s="509">
        <f>'別紙様式２別添１　賃金改善内訳 '!T16</f>
        <v>0</v>
      </c>
      <c r="U16" s="351"/>
      <c r="V16" s="351"/>
    </row>
    <row r="17" spans="1:22" ht="18" customHeight="1">
      <c r="A17" s="351"/>
      <c r="B17" s="375">
        <v>7</v>
      </c>
      <c r="C17" s="1078">
        <f>'別紙様式２別添１　賃金改善内訳 '!C17:E17</f>
        <v>0</v>
      </c>
      <c r="D17" s="1079"/>
      <c r="E17" s="1080"/>
      <c r="F17" s="507">
        <f>'別紙様式２別添１　賃金改善内訳 '!F17</f>
        <v>0</v>
      </c>
      <c r="G17" s="508">
        <f>'別紙様式２別添１　賃金改善内訳 '!G17</f>
        <v>0</v>
      </c>
      <c r="H17" s="368">
        <v>11000</v>
      </c>
      <c r="I17" s="376" t="str">
        <f t="shared" si="0"/>
        <v/>
      </c>
      <c r="J17" s="176">
        <f>'別紙様式２別添１　賃金改善内訳 '!J17</f>
        <v>0</v>
      </c>
      <c r="K17" s="370">
        <f t="shared" si="1"/>
        <v>0</v>
      </c>
      <c r="L17" s="371" t="str">
        <f t="shared" si="3"/>
        <v/>
      </c>
      <c r="M17" s="177">
        <f>'別紙様式２別添１　賃金改善内訳 '!M17</f>
        <v>0</v>
      </c>
      <c r="N17" s="377" t="str">
        <f t="shared" si="2"/>
        <v/>
      </c>
      <c r="O17" s="178">
        <f>'別紙様式２別添１　賃金改善内訳 '!O17</f>
        <v>0</v>
      </c>
      <c r="P17" s="179">
        <f>'別紙様式２別添１　賃金改善内訳 '!P17</f>
        <v>0</v>
      </c>
      <c r="Q17" s="373">
        <f t="shared" si="4"/>
        <v>0</v>
      </c>
      <c r="R17" s="1039"/>
      <c r="S17" s="378" t="str">
        <f t="shared" si="5"/>
        <v/>
      </c>
      <c r="T17" s="509">
        <f>'別紙様式２別添１　賃金改善内訳 '!T17</f>
        <v>0</v>
      </c>
      <c r="U17" s="351"/>
      <c r="V17" s="351"/>
    </row>
    <row r="18" spans="1:22" ht="18" customHeight="1">
      <c r="A18" s="351"/>
      <c r="B18" s="375">
        <v>8</v>
      </c>
      <c r="C18" s="1078">
        <f>'別紙様式２別添１　賃金改善内訳 '!C18:E18</f>
        <v>0</v>
      </c>
      <c r="D18" s="1079"/>
      <c r="E18" s="1080"/>
      <c r="F18" s="507">
        <f>'別紙様式２別添１　賃金改善内訳 '!F18</f>
        <v>0</v>
      </c>
      <c r="G18" s="508">
        <f>'別紙様式２別添１　賃金改善内訳 '!G18</f>
        <v>0</v>
      </c>
      <c r="H18" s="368">
        <v>11000</v>
      </c>
      <c r="I18" s="376" t="str">
        <f t="shared" si="0"/>
        <v/>
      </c>
      <c r="J18" s="176">
        <f>'別紙様式２別添１　賃金改善内訳 '!J18</f>
        <v>0</v>
      </c>
      <c r="K18" s="370">
        <f t="shared" si="1"/>
        <v>0</v>
      </c>
      <c r="L18" s="371" t="str">
        <f t="shared" si="3"/>
        <v/>
      </c>
      <c r="M18" s="177">
        <f>'別紙様式２別添１　賃金改善内訳 '!M18</f>
        <v>0</v>
      </c>
      <c r="N18" s="377" t="str">
        <f t="shared" si="2"/>
        <v/>
      </c>
      <c r="O18" s="178">
        <f>'別紙様式２別添１　賃金改善内訳 '!O18</f>
        <v>0</v>
      </c>
      <c r="P18" s="179">
        <f>'別紙様式２別添１　賃金改善内訳 '!P18</f>
        <v>0</v>
      </c>
      <c r="Q18" s="373">
        <f t="shared" si="4"/>
        <v>0</v>
      </c>
      <c r="R18" s="1039"/>
      <c r="S18" s="378" t="str">
        <f t="shared" si="5"/>
        <v/>
      </c>
      <c r="T18" s="509">
        <f>'別紙様式２別添１　賃金改善内訳 '!T18</f>
        <v>0</v>
      </c>
      <c r="U18" s="351"/>
      <c r="V18" s="351"/>
    </row>
    <row r="19" spans="1:22" ht="18" customHeight="1">
      <c r="A19" s="351"/>
      <c r="B19" s="375">
        <v>9</v>
      </c>
      <c r="C19" s="1078">
        <f>'別紙様式２別添１　賃金改善内訳 '!C19:E19</f>
        <v>0</v>
      </c>
      <c r="D19" s="1079"/>
      <c r="E19" s="1080"/>
      <c r="F19" s="507">
        <f>'別紙様式２別添１　賃金改善内訳 '!F19</f>
        <v>0</v>
      </c>
      <c r="G19" s="508">
        <f>'別紙様式２別添１　賃金改善内訳 '!G19</f>
        <v>0</v>
      </c>
      <c r="H19" s="368">
        <v>11000</v>
      </c>
      <c r="I19" s="376" t="str">
        <f t="shared" si="0"/>
        <v/>
      </c>
      <c r="J19" s="176">
        <f>'別紙様式２別添１　賃金改善内訳 '!J19</f>
        <v>0</v>
      </c>
      <c r="K19" s="370">
        <f t="shared" si="1"/>
        <v>0</v>
      </c>
      <c r="L19" s="371" t="str">
        <f t="shared" si="3"/>
        <v/>
      </c>
      <c r="M19" s="177">
        <f>'別紙様式２別添１　賃金改善内訳 '!M19</f>
        <v>0</v>
      </c>
      <c r="N19" s="377" t="str">
        <f t="shared" si="2"/>
        <v/>
      </c>
      <c r="O19" s="178">
        <f>'別紙様式２別添１　賃金改善内訳 '!O19</f>
        <v>0</v>
      </c>
      <c r="P19" s="179">
        <f>'別紙様式２別添１　賃金改善内訳 '!P19</f>
        <v>0</v>
      </c>
      <c r="Q19" s="373">
        <f t="shared" si="4"/>
        <v>0</v>
      </c>
      <c r="R19" s="1039"/>
      <c r="S19" s="378" t="str">
        <f t="shared" si="5"/>
        <v/>
      </c>
      <c r="T19" s="509">
        <f>'別紙様式２別添１　賃金改善内訳 '!T19</f>
        <v>0</v>
      </c>
      <c r="U19" s="351"/>
      <c r="V19" s="351"/>
    </row>
    <row r="20" spans="1:22" ht="18" customHeight="1">
      <c r="A20" s="351"/>
      <c r="B20" s="375">
        <v>10</v>
      </c>
      <c r="C20" s="1078">
        <f>'別紙様式２別添１　賃金改善内訳 '!C20:E20</f>
        <v>0</v>
      </c>
      <c r="D20" s="1079"/>
      <c r="E20" s="1080"/>
      <c r="F20" s="507">
        <f>'別紙様式２別添１　賃金改善内訳 '!F20</f>
        <v>0</v>
      </c>
      <c r="G20" s="508">
        <f>'別紙様式２別添１　賃金改善内訳 '!G20</f>
        <v>0</v>
      </c>
      <c r="H20" s="368">
        <v>11000</v>
      </c>
      <c r="I20" s="376" t="str">
        <f t="shared" si="0"/>
        <v/>
      </c>
      <c r="J20" s="176">
        <f>'別紙様式２別添１　賃金改善内訳 '!J20</f>
        <v>0</v>
      </c>
      <c r="K20" s="370">
        <f t="shared" si="1"/>
        <v>0</v>
      </c>
      <c r="L20" s="371" t="str">
        <f t="shared" si="3"/>
        <v/>
      </c>
      <c r="M20" s="177">
        <f>'別紙様式２別添１　賃金改善内訳 '!M20</f>
        <v>0</v>
      </c>
      <c r="N20" s="377" t="str">
        <f t="shared" si="2"/>
        <v/>
      </c>
      <c r="O20" s="178">
        <f>'別紙様式２別添１　賃金改善内訳 '!O20</f>
        <v>0</v>
      </c>
      <c r="P20" s="179">
        <f>'別紙様式２別添１　賃金改善内訳 '!P20</f>
        <v>0</v>
      </c>
      <c r="Q20" s="373">
        <f t="shared" si="4"/>
        <v>0</v>
      </c>
      <c r="R20" s="1039"/>
      <c r="S20" s="378" t="str">
        <f t="shared" si="5"/>
        <v/>
      </c>
      <c r="T20" s="509">
        <f>'別紙様式２別添１　賃金改善内訳 '!T20</f>
        <v>0</v>
      </c>
      <c r="U20" s="351"/>
      <c r="V20" s="351"/>
    </row>
    <row r="21" spans="1:22" ht="18" customHeight="1">
      <c r="A21" s="351"/>
      <c r="B21" s="375">
        <v>11</v>
      </c>
      <c r="C21" s="1078">
        <f>'別紙様式２別添１　賃金改善内訳 '!C21:E21</f>
        <v>0</v>
      </c>
      <c r="D21" s="1079"/>
      <c r="E21" s="1080"/>
      <c r="F21" s="507">
        <f>'別紙様式２別添１　賃金改善内訳 '!F21</f>
        <v>0</v>
      </c>
      <c r="G21" s="508">
        <f>'別紙様式２別添１　賃金改善内訳 '!G21</f>
        <v>0</v>
      </c>
      <c r="H21" s="368">
        <v>11000</v>
      </c>
      <c r="I21" s="376" t="str">
        <f t="shared" si="0"/>
        <v/>
      </c>
      <c r="J21" s="176">
        <f>'別紙様式２別添１　賃金改善内訳 '!J21</f>
        <v>0</v>
      </c>
      <c r="K21" s="370">
        <f t="shared" si="1"/>
        <v>0</v>
      </c>
      <c r="L21" s="371" t="str">
        <f t="shared" si="3"/>
        <v/>
      </c>
      <c r="M21" s="177">
        <f>'別紙様式２別添１　賃金改善内訳 '!M21</f>
        <v>0</v>
      </c>
      <c r="N21" s="377" t="str">
        <f t="shared" si="2"/>
        <v/>
      </c>
      <c r="O21" s="178">
        <f>'別紙様式２別添１　賃金改善内訳 '!O21</f>
        <v>0</v>
      </c>
      <c r="P21" s="179">
        <f>'別紙様式２別添１　賃金改善内訳 '!P21</f>
        <v>0</v>
      </c>
      <c r="Q21" s="373">
        <f t="shared" si="4"/>
        <v>0</v>
      </c>
      <c r="R21" s="1039"/>
      <c r="S21" s="378" t="str">
        <f t="shared" si="5"/>
        <v/>
      </c>
      <c r="T21" s="509">
        <f>'別紙様式２別添１　賃金改善内訳 '!T21</f>
        <v>0</v>
      </c>
      <c r="U21" s="351"/>
      <c r="V21" s="351"/>
    </row>
    <row r="22" spans="1:22" ht="18" customHeight="1">
      <c r="A22" s="351"/>
      <c r="B22" s="375">
        <v>12</v>
      </c>
      <c r="C22" s="1078">
        <f>'別紙様式２別添１　賃金改善内訳 '!C22:E22</f>
        <v>0</v>
      </c>
      <c r="D22" s="1079"/>
      <c r="E22" s="1080"/>
      <c r="F22" s="507">
        <f>'別紙様式２別添１　賃金改善内訳 '!F22</f>
        <v>0</v>
      </c>
      <c r="G22" s="508">
        <f>'別紙様式２別添１　賃金改善内訳 '!G22</f>
        <v>0</v>
      </c>
      <c r="H22" s="368">
        <v>11000</v>
      </c>
      <c r="I22" s="376" t="str">
        <f t="shared" si="0"/>
        <v/>
      </c>
      <c r="J22" s="176">
        <f>'別紙様式２別添１　賃金改善内訳 '!J22</f>
        <v>0</v>
      </c>
      <c r="K22" s="370">
        <f t="shared" si="1"/>
        <v>0</v>
      </c>
      <c r="L22" s="371" t="str">
        <f t="shared" si="3"/>
        <v/>
      </c>
      <c r="M22" s="177">
        <f>'別紙様式２別添１　賃金改善内訳 '!M22</f>
        <v>0</v>
      </c>
      <c r="N22" s="377" t="str">
        <f t="shared" si="2"/>
        <v/>
      </c>
      <c r="O22" s="178">
        <f>'別紙様式２別添１　賃金改善内訳 '!O22</f>
        <v>0</v>
      </c>
      <c r="P22" s="179">
        <f>'別紙様式２別添１　賃金改善内訳 '!P22</f>
        <v>0</v>
      </c>
      <c r="Q22" s="373">
        <f t="shared" si="4"/>
        <v>0</v>
      </c>
      <c r="R22" s="1039"/>
      <c r="S22" s="378" t="str">
        <f t="shared" si="5"/>
        <v/>
      </c>
      <c r="T22" s="509">
        <f>'別紙様式２別添１　賃金改善内訳 '!T22</f>
        <v>0</v>
      </c>
      <c r="U22" s="351"/>
      <c r="V22" s="351"/>
    </row>
    <row r="23" spans="1:22" ht="18" customHeight="1">
      <c r="A23" s="379"/>
      <c r="B23" s="375">
        <v>13</v>
      </c>
      <c r="C23" s="1078">
        <f>'別紙様式２別添１　賃金改善内訳 '!C23:E23</f>
        <v>0</v>
      </c>
      <c r="D23" s="1079"/>
      <c r="E23" s="1080"/>
      <c r="F23" s="507">
        <f>'別紙様式２別添１　賃金改善内訳 '!F23</f>
        <v>0</v>
      </c>
      <c r="G23" s="508">
        <f>'別紙様式２別添１　賃金改善内訳 '!G23</f>
        <v>0</v>
      </c>
      <c r="H23" s="368">
        <v>11000</v>
      </c>
      <c r="I23" s="376" t="str">
        <f t="shared" si="0"/>
        <v/>
      </c>
      <c r="J23" s="176">
        <f>'別紙様式２別添１　賃金改善内訳 '!J23</f>
        <v>0</v>
      </c>
      <c r="K23" s="370">
        <f t="shared" si="1"/>
        <v>0</v>
      </c>
      <c r="L23" s="371" t="str">
        <f t="shared" si="3"/>
        <v/>
      </c>
      <c r="M23" s="177">
        <f>'別紙様式２別添１　賃金改善内訳 '!M23</f>
        <v>0</v>
      </c>
      <c r="N23" s="377" t="str">
        <f t="shared" si="2"/>
        <v/>
      </c>
      <c r="O23" s="178">
        <f>'別紙様式２別添１　賃金改善内訳 '!O23</f>
        <v>0</v>
      </c>
      <c r="P23" s="179">
        <f>'別紙様式２別添１　賃金改善内訳 '!P23</f>
        <v>0</v>
      </c>
      <c r="Q23" s="373">
        <f t="shared" si="4"/>
        <v>0</v>
      </c>
      <c r="R23" s="1039"/>
      <c r="S23" s="378" t="str">
        <f t="shared" si="5"/>
        <v/>
      </c>
      <c r="T23" s="509">
        <f>'別紙様式２別添１　賃金改善内訳 '!T23</f>
        <v>0</v>
      </c>
      <c r="U23" s="351"/>
      <c r="V23" s="351"/>
    </row>
    <row r="24" spans="1:22" ht="18" customHeight="1">
      <c r="A24" s="351"/>
      <c r="B24" s="375">
        <v>14</v>
      </c>
      <c r="C24" s="1078">
        <f>'別紙様式２別添１　賃金改善内訳 '!C24:E24</f>
        <v>0</v>
      </c>
      <c r="D24" s="1079"/>
      <c r="E24" s="1080"/>
      <c r="F24" s="507">
        <f>'別紙様式２別添１　賃金改善内訳 '!F24</f>
        <v>0</v>
      </c>
      <c r="G24" s="508">
        <f>'別紙様式２別添１　賃金改善内訳 '!G24</f>
        <v>0</v>
      </c>
      <c r="H24" s="368">
        <v>11000</v>
      </c>
      <c r="I24" s="376" t="str">
        <f t="shared" si="0"/>
        <v/>
      </c>
      <c r="J24" s="176">
        <f>'別紙様式２別添１　賃金改善内訳 '!J24</f>
        <v>0</v>
      </c>
      <c r="K24" s="370">
        <f t="shared" si="1"/>
        <v>0</v>
      </c>
      <c r="L24" s="371" t="str">
        <f t="shared" si="3"/>
        <v/>
      </c>
      <c r="M24" s="177">
        <f>'別紙様式２別添１　賃金改善内訳 '!M24</f>
        <v>0</v>
      </c>
      <c r="N24" s="377" t="str">
        <f t="shared" si="2"/>
        <v/>
      </c>
      <c r="O24" s="178">
        <f>'別紙様式２別添１　賃金改善内訳 '!O24</f>
        <v>0</v>
      </c>
      <c r="P24" s="179">
        <f>'別紙様式２別添１　賃金改善内訳 '!P24</f>
        <v>0</v>
      </c>
      <c r="Q24" s="373">
        <f t="shared" si="4"/>
        <v>0</v>
      </c>
      <c r="R24" s="1039"/>
      <c r="S24" s="378" t="str">
        <f t="shared" si="5"/>
        <v/>
      </c>
      <c r="T24" s="509">
        <f>'別紙様式２別添１　賃金改善内訳 '!T24</f>
        <v>0</v>
      </c>
      <c r="U24" s="351"/>
      <c r="V24" s="351"/>
    </row>
    <row r="25" spans="1:22" ht="18" customHeight="1">
      <c r="A25" s="351"/>
      <c r="B25" s="375">
        <v>15</v>
      </c>
      <c r="C25" s="1078">
        <f>'別紙様式２別添１　賃金改善内訳 '!C25:E25</f>
        <v>0</v>
      </c>
      <c r="D25" s="1079"/>
      <c r="E25" s="1080"/>
      <c r="F25" s="507">
        <f>'別紙様式２別添１　賃金改善内訳 '!F25</f>
        <v>0</v>
      </c>
      <c r="G25" s="508">
        <f>'別紙様式２別添１　賃金改善内訳 '!G25</f>
        <v>0</v>
      </c>
      <c r="H25" s="368">
        <v>11000</v>
      </c>
      <c r="I25" s="376" t="str">
        <f t="shared" si="0"/>
        <v/>
      </c>
      <c r="J25" s="176">
        <f>'別紙様式２別添１　賃金改善内訳 '!J25</f>
        <v>0</v>
      </c>
      <c r="K25" s="370">
        <f t="shared" si="1"/>
        <v>0</v>
      </c>
      <c r="L25" s="371" t="str">
        <f t="shared" si="3"/>
        <v/>
      </c>
      <c r="M25" s="177">
        <f>'別紙様式２別添１　賃金改善内訳 '!M25</f>
        <v>0</v>
      </c>
      <c r="N25" s="377" t="str">
        <f t="shared" si="2"/>
        <v/>
      </c>
      <c r="O25" s="178">
        <f>'別紙様式２別添１　賃金改善内訳 '!O25</f>
        <v>0</v>
      </c>
      <c r="P25" s="179">
        <f>'別紙様式２別添１　賃金改善内訳 '!P25</f>
        <v>0</v>
      </c>
      <c r="Q25" s="373">
        <f t="shared" si="4"/>
        <v>0</v>
      </c>
      <c r="R25" s="1039"/>
      <c r="S25" s="378" t="str">
        <f t="shared" si="5"/>
        <v/>
      </c>
      <c r="T25" s="509">
        <f>'別紙様式２別添１　賃金改善内訳 '!T25</f>
        <v>0</v>
      </c>
      <c r="U25" s="351"/>
      <c r="V25" s="351"/>
    </row>
    <row r="26" spans="1:22" ht="18" customHeight="1">
      <c r="A26" s="351"/>
      <c r="B26" s="375">
        <v>16</v>
      </c>
      <c r="C26" s="1078">
        <f>'別紙様式２別添１　賃金改善内訳 '!C26:E26</f>
        <v>0</v>
      </c>
      <c r="D26" s="1079"/>
      <c r="E26" s="1080"/>
      <c r="F26" s="507">
        <f>'別紙様式２別添１　賃金改善内訳 '!F26</f>
        <v>0</v>
      </c>
      <c r="G26" s="508">
        <f>'別紙様式２別添１　賃金改善内訳 '!G26</f>
        <v>0</v>
      </c>
      <c r="H26" s="368">
        <v>11000</v>
      </c>
      <c r="I26" s="376" t="str">
        <f t="shared" si="0"/>
        <v/>
      </c>
      <c r="J26" s="176">
        <f>'別紙様式２別添１　賃金改善内訳 '!J26</f>
        <v>0</v>
      </c>
      <c r="K26" s="370">
        <f t="shared" si="1"/>
        <v>0</v>
      </c>
      <c r="L26" s="371" t="str">
        <f t="shared" si="3"/>
        <v/>
      </c>
      <c r="M26" s="177">
        <f>'別紙様式２別添１　賃金改善内訳 '!M26</f>
        <v>0</v>
      </c>
      <c r="N26" s="377" t="str">
        <f t="shared" si="2"/>
        <v/>
      </c>
      <c r="O26" s="178">
        <f>'別紙様式２別添１　賃金改善内訳 '!O26</f>
        <v>0</v>
      </c>
      <c r="P26" s="179">
        <f>'別紙様式２別添１　賃金改善内訳 '!P26</f>
        <v>0</v>
      </c>
      <c r="Q26" s="373">
        <f t="shared" si="4"/>
        <v>0</v>
      </c>
      <c r="R26" s="1039"/>
      <c r="S26" s="378" t="str">
        <f t="shared" si="5"/>
        <v/>
      </c>
      <c r="T26" s="509">
        <f>'別紙様式２別添１　賃金改善内訳 '!T26</f>
        <v>0</v>
      </c>
      <c r="U26" s="351"/>
      <c r="V26" s="351"/>
    </row>
    <row r="27" spans="1:22" ht="18" customHeight="1">
      <c r="A27" s="351"/>
      <c r="B27" s="375">
        <v>17</v>
      </c>
      <c r="C27" s="1078">
        <f>'別紙様式２別添１　賃金改善内訳 '!C27:E27</f>
        <v>0</v>
      </c>
      <c r="D27" s="1079"/>
      <c r="E27" s="1080"/>
      <c r="F27" s="507">
        <f>'別紙様式２別添１　賃金改善内訳 '!F27</f>
        <v>0</v>
      </c>
      <c r="G27" s="508">
        <f>'別紙様式２別添１　賃金改善内訳 '!G27</f>
        <v>0</v>
      </c>
      <c r="H27" s="368">
        <v>11000</v>
      </c>
      <c r="I27" s="376" t="str">
        <f t="shared" si="0"/>
        <v/>
      </c>
      <c r="J27" s="176">
        <f>'別紙様式２別添１　賃金改善内訳 '!J27</f>
        <v>0</v>
      </c>
      <c r="K27" s="370">
        <f t="shared" si="1"/>
        <v>0</v>
      </c>
      <c r="L27" s="371" t="str">
        <f t="shared" si="3"/>
        <v/>
      </c>
      <c r="M27" s="177">
        <f>'別紙様式２別添１　賃金改善内訳 '!M27</f>
        <v>0</v>
      </c>
      <c r="N27" s="377" t="str">
        <f t="shared" si="2"/>
        <v/>
      </c>
      <c r="O27" s="178">
        <f>'別紙様式２別添１　賃金改善内訳 '!O27</f>
        <v>0</v>
      </c>
      <c r="P27" s="179">
        <f>'別紙様式２別添１　賃金改善内訳 '!P27</f>
        <v>0</v>
      </c>
      <c r="Q27" s="373">
        <f t="shared" si="4"/>
        <v>0</v>
      </c>
      <c r="R27" s="1039"/>
      <c r="S27" s="378" t="str">
        <f t="shared" si="5"/>
        <v/>
      </c>
      <c r="T27" s="509">
        <f>'別紙様式２別添１　賃金改善内訳 '!T27</f>
        <v>0</v>
      </c>
      <c r="U27" s="351"/>
      <c r="V27" s="351"/>
    </row>
    <row r="28" spans="1:22" ht="18" customHeight="1">
      <c r="A28" s="351"/>
      <c r="B28" s="375">
        <v>18</v>
      </c>
      <c r="C28" s="1078">
        <f>'別紙様式２別添１　賃金改善内訳 '!C28:E28</f>
        <v>0</v>
      </c>
      <c r="D28" s="1079"/>
      <c r="E28" s="1080"/>
      <c r="F28" s="507">
        <f>'別紙様式２別添１　賃金改善内訳 '!F28</f>
        <v>0</v>
      </c>
      <c r="G28" s="508">
        <f>'別紙様式２別添１　賃金改善内訳 '!G28</f>
        <v>0</v>
      </c>
      <c r="H28" s="368">
        <v>11000</v>
      </c>
      <c r="I28" s="376" t="str">
        <f t="shared" si="0"/>
        <v/>
      </c>
      <c r="J28" s="176">
        <f>'別紙様式２別添１　賃金改善内訳 '!J28</f>
        <v>0</v>
      </c>
      <c r="K28" s="370">
        <f t="shared" si="1"/>
        <v>0</v>
      </c>
      <c r="L28" s="371" t="str">
        <f t="shared" si="3"/>
        <v/>
      </c>
      <c r="M28" s="177">
        <f>'別紙様式２別添１　賃金改善内訳 '!M28</f>
        <v>0</v>
      </c>
      <c r="N28" s="377" t="str">
        <f t="shared" si="2"/>
        <v/>
      </c>
      <c r="O28" s="178">
        <f>'別紙様式２別添１　賃金改善内訳 '!O28</f>
        <v>0</v>
      </c>
      <c r="P28" s="179">
        <f>'別紙様式２別添１　賃金改善内訳 '!P28</f>
        <v>0</v>
      </c>
      <c r="Q28" s="373">
        <f t="shared" si="4"/>
        <v>0</v>
      </c>
      <c r="R28" s="1039"/>
      <c r="S28" s="378" t="str">
        <f t="shared" si="5"/>
        <v/>
      </c>
      <c r="T28" s="509">
        <f>'別紙様式２別添１　賃金改善内訳 '!T28</f>
        <v>0</v>
      </c>
      <c r="U28" s="351"/>
      <c r="V28" s="351"/>
    </row>
    <row r="29" spans="1:22" ht="18" customHeight="1">
      <c r="A29" s="351"/>
      <c r="B29" s="375">
        <v>19</v>
      </c>
      <c r="C29" s="1078">
        <f>'別紙様式２別添１　賃金改善内訳 '!C29:E29</f>
        <v>0</v>
      </c>
      <c r="D29" s="1079"/>
      <c r="E29" s="1080"/>
      <c r="F29" s="507">
        <f>'別紙様式２別添１　賃金改善内訳 '!F29</f>
        <v>0</v>
      </c>
      <c r="G29" s="508">
        <f>'別紙様式２別添１　賃金改善内訳 '!G29</f>
        <v>0</v>
      </c>
      <c r="H29" s="368">
        <v>11000</v>
      </c>
      <c r="I29" s="376" t="str">
        <f t="shared" si="0"/>
        <v/>
      </c>
      <c r="J29" s="176">
        <f>'別紙様式２別添１　賃金改善内訳 '!J29</f>
        <v>0</v>
      </c>
      <c r="K29" s="370">
        <f t="shared" si="1"/>
        <v>0</v>
      </c>
      <c r="L29" s="371" t="str">
        <f t="shared" si="3"/>
        <v/>
      </c>
      <c r="M29" s="177">
        <f>'別紙様式２別添１　賃金改善内訳 '!M29</f>
        <v>0</v>
      </c>
      <c r="N29" s="377" t="str">
        <f t="shared" si="2"/>
        <v/>
      </c>
      <c r="O29" s="178">
        <f>'別紙様式２別添１　賃金改善内訳 '!O29</f>
        <v>0</v>
      </c>
      <c r="P29" s="179">
        <f>'別紙様式２別添１　賃金改善内訳 '!P29</f>
        <v>0</v>
      </c>
      <c r="Q29" s="373">
        <f t="shared" si="4"/>
        <v>0</v>
      </c>
      <c r="R29" s="1039"/>
      <c r="S29" s="378" t="str">
        <f t="shared" si="5"/>
        <v/>
      </c>
      <c r="T29" s="509">
        <f>'別紙様式２別添１　賃金改善内訳 '!T29</f>
        <v>0</v>
      </c>
      <c r="U29" s="351"/>
      <c r="V29" s="351"/>
    </row>
    <row r="30" spans="1:22" ht="18" customHeight="1">
      <c r="A30" s="351"/>
      <c r="B30" s="375">
        <v>20</v>
      </c>
      <c r="C30" s="1078">
        <f>'別紙様式２別添１　賃金改善内訳 '!C30:E30</f>
        <v>0</v>
      </c>
      <c r="D30" s="1079"/>
      <c r="E30" s="1080"/>
      <c r="F30" s="507">
        <f>'別紙様式２別添１　賃金改善内訳 '!F30</f>
        <v>0</v>
      </c>
      <c r="G30" s="508">
        <f>'別紙様式２別添１　賃金改善内訳 '!G30</f>
        <v>0</v>
      </c>
      <c r="H30" s="368">
        <v>11000</v>
      </c>
      <c r="I30" s="376" t="str">
        <f t="shared" si="0"/>
        <v/>
      </c>
      <c r="J30" s="176">
        <f>'別紙様式２別添１　賃金改善内訳 '!J30</f>
        <v>0</v>
      </c>
      <c r="K30" s="370">
        <f t="shared" si="1"/>
        <v>0</v>
      </c>
      <c r="L30" s="371" t="str">
        <f t="shared" si="3"/>
        <v/>
      </c>
      <c r="M30" s="177">
        <f>'別紙様式２別添１　賃金改善内訳 '!M30</f>
        <v>0</v>
      </c>
      <c r="N30" s="377" t="str">
        <f t="shared" si="2"/>
        <v/>
      </c>
      <c r="O30" s="178">
        <f>'別紙様式２別添１　賃金改善内訳 '!O30</f>
        <v>0</v>
      </c>
      <c r="P30" s="179">
        <f>'別紙様式２別添１　賃金改善内訳 '!P30</f>
        <v>0</v>
      </c>
      <c r="Q30" s="373">
        <f t="shared" si="4"/>
        <v>0</v>
      </c>
      <c r="R30" s="1039"/>
      <c r="S30" s="378" t="str">
        <f t="shared" si="5"/>
        <v/>
      </c>
      <c r="T30" s="509">
        <f>'別紙様式２別添１　賃金改善内訳 '!T30</f>
        <v>0</v>
      </c>
      <c r="U30" s="351"/>
      <c r="V30" s="351"/>
    </row>
    <row r="31" spans="1:22" ht="18" customHeight="1">
      <c r="A31" s="351"/>
      <c r="B31" s="375">
        <v>21</v>
      </c>
      <c r="C31" s="1078">
        <f>'別紙様式２別添１　賃金改善内訳 '!C31:E31</f>
        <v>0</v>
      </c>
      <c r="D31" s="1079"/>
      <c r="E31" s="1080"/>
      <c r="F31" s="507">
        <f>'別紙様式２別添１　賃金改善内訳 '!F31</f>
        <v>0</v>
      </c>
      <c r="G31" s="508">
        <f>'別紙様式２別添１　賃金改善内訳 '!G31</f>
        <v>0</v>
      </c>
      <c r="H31" s="368">
        <v>11000</v>
      </c>
      <c r="I31" s="376" t="str">
        <f t="shared" si="0"/>
        <v/>
      </c>
      <c r="J31" s="176">
        <f>'別紙様式２別添１　賃金改善内訳 '!J31</f>
        <v>0</v>
      </c>
      <c r="K31" s="370">
        <f t="shared" si="1"/>
        <v>0</v>
      </c>
      <c r="L31" s="371" t="str">
        <f t="shared" si="3"/>
        <v/>
      </c>
      <c r="M31" s="177">
        <f>'別紙様式２別添１　賃金改善内訳 '!M31</f>
        <v>0</v>
      </c>
      <c r="N31" s="377" t="str">
        <f t="shared" si="2"/>
        <v/>
      </c>
      <c r="O31" s="178">
        <f>'別紙様式２別添１　賃金改善内訳 '!O31</f>
        <v>0</v>
      </c>
      <c r="P31" s="179">
        <f>'別紙様式２別添１　賃金改善内訳 '!P31</f>
        <v>0</v>
      </c>
      <c r="Q31" s="373">
        <f t="shared" si="4"/>
        <v>0</v>
      </c>
      <c r="R31" s="1039"/>
      <c r="S31" s="378" t="str">
        <f t="shared" si="5"/>
        <v/>
      </c>
      <c r="T31" s="509">
        <f>'別紙様式２別添１　賃金改善内訳 '!T31</f>
        <v>0</v>
      </c>
      <c r="U31" s="351"/>
      <c r="V31" s="351"/>
    </row>
    <row r="32" spans="1:22" ht="18" customHeight="1">
      <c r="A32" s="351"/>
      <c r="B32" s="375">
        <v>22</v>
      </c>
      <c r="C32" s="1078">
        <f>'別紙様式２別添１　賃金改善内訳 '!C32:E32</f>
        <v>0</v>
      </c>
      <c r="D32" s="1079"/>
      <c r="E32" s="1080"/>
      <c r="F32" s="507">
        <f>'別紙様式２別添１　賃金改善内訳 '!F32</f>
        <v>0</v>
      </c>
      <c r="G32" s="508">
        <f>'別紙様式２別添１　賃金改善内訳 '!G32</f>
        <v>0</v>
      </c>
      <c r="H32" s="368">
        <v>11000</v>
      </c>
      <c r="I32" s="376" t="str">
        <f t="shared" si="0"/>
        <v/>
      </c>
      <c r="J32" s="176">
        <f>'別紙様式２別添１　賃金改善内訳 '!J32</f>
        <v>0</v>
      </c>
      <c r="K32" s="370">
        <f t="shared" si="1"/>
        <v>0</v>
      </c>
      <c r="L32" s="371" t="str">
        <f t="shared" si="3"/>
        <v/>
      </c>
      <c r="M32" s="177">
        <f>'別紙様式２別添１　賃金改善内訳 '!M32</f>
        <v>0</v>
      </c>
      <c r="N32" s="377" t="str">
        <f t="shared" si="2"/>
        <v/>
      </c>
      <c r="O32" s="178">
        <f>'別紙様式２別添１　賃金改善内訳 '!O32</f>
        <v>0</v>
      </c>
      <c r="P32" s="179">
        <f>'別紙様式２別添１　賃金改善内訳 '!P32</f>
        <v>0</v>
      </c>
      <c r="Q32" s="373">
        <f t="shared" si="4"/>
        <v>0</v>
      </c>
      <c r="R32" s="1039"/>
      <c r="S32" s="378" t="str">
        <f t="shared" si="5"/>
        <v/>
      </c>
      <c r="T32" s="509">
        <f>'別紙様式２別添１　賃金改善内訳 '!T32</f>
        <v>0</v>
      </c>
      <c r="U32" s="351"/>
      <c r="V32" s="351"/>
    </row>
    <row r="33" spans="1:22" ht="18" customHeight="1">
      <c r="A33" s="351"/>
      <c r="B33" s="375">
        <v>23</v>
      </c>
      <c r="C33" s="1078">
        <f>'別紙様式２別添１　賃金改善内訳 '!C33:E33</f>
        <v>0</v>
      </c>
      <c r="D33" s="1079"/>
      <c r="E33" s="1080"/>
      <c r="F33" s="507">
        <f>'別紙様式２別添１　賃金改善内訳 '!F33</f>
        <v>0</v>
      </c>
      <c r="G33" s="508">
        <f>'別紙様式２別添１　賃金改善内訳 '!G33</f>
        <v>0</v>
      </c>
      <c r="H33" s="368">
        <v>11000</v>
      </c>
      <c r="I33" s="376" t="str">
        <f t="shared" si="0"/>
        <v/>
      </c>
      <c r="J33" s="176">
        <f>'別紙様式２別添１　賃金改善内訳 '!J33</f>
        <v>0</v>
      </c>
      <c r="K33" s="370">
        <f t="shared" si="1"/>
        <v>0</v>
      </c>
      <c r="L33" s="371" t="str">
        <f t="shared" si="3"/>
        <v/>
      </c>
      <c r="M33" s="177">
        <f>'別紙様式２別添１　賃金改善内訳 '!M33</f>
        <v>0</v>
      </c>
      <c r="N33" s="377" t="str">
        <f t="shared" si="2"/>
        <v/>
      </c>
      <c r="O33" s="178">
        <f>'別紙様式２別添１　賃金改善内訳 '!O33</f>
        <v>0</v>
      </c>
      <c r="P33" s="179">
        <f>'別紙様式２別添１　賃金改善内訳 '!P33</f>
        <v>0</v>
      </c>
      <c r="Q33" s="373">
        <f t="shared" si="4"/>
        <v>0</v>
      </c>
      <c r="R33" s="1039"/>
      <c r="S33" s="378" t="str">
        <f t="shared" si="5"/>
        <v/>
      </c>
      <c r="T33" s="509">
        <f>'別紙様式２別添１　賃金改善内訳 '!T33</f>
        <v>0</v>
      </c>
      <c r="U33" s="351"/>
      <c r="V33" s="351"/>
    </row>
    <row r="34" spans="1:22" ht="18" customHeight="1">
      <c r="A34" s="351"/>
      <c r="B34" s="375">
        <v>24</v>
      </c>
      <c r="C34" s="1078">
        <f>'別紙様式２別添１　賃金改善内訳 '!C34:E34</f>
        <v>0</v>
      </c>
      <c r="D34" s="1079"/>
      <c r="E34" s="1080"/>
      <c r="F34" s="507">
        <f>'別紙様式２別添１　賃金改善内訳 '!F34</f>
        <v>0</v>
      </c>
      <c r="G34" s="508">
        <f>'別紙様式２別添１　賃金改善内訳 '!G34</f>
        <v>0</v>
      </c>
      <c r="H34" s="368">
        <v>11000</v>
      </c>
      <c r="I34" s="376" t="str">
        <f t="shared" si="0"/>
        <v/>
      </c>
      <c r="J34" s="176">
        <f>'別紙様式２別添１　賃金改善内訳 '!J34</f>
        <v>0</v>
      </c>
      <c r="K34" s="370">
        <f t="shared" si="1"/>
        <v>0</v>
      </c>
      <c r="L34" s="371" t="str">
        <f t="shared" si="3"/>
        <v/>
      </c>
      <c r="M34" s="177">
        <f>'別紙様式２別添１　賃金改善内訳 '!M34</f>
        <v>0</v>
      </c>
      <c r="N34" s="377" t="str">
        <f t="shared" si="2"/>
        <v/>
      </c>
      <c r="O34" s="178">
        <f>'別紙様式２別添１　賃金改善内訳 '!O34</f>
        <v>0</v>
      </c>
      <c r="P34" s="179">
        <f>'別紙様式２別添１　賃金改善内訳 '!P34</f>
        <v>0</v>
      </c>
      <c r="Q34" s="373">
        <f t="shared" si="4"/>
        <v>0</v>
      </c>
      <c r="R34" s="1039"/>
      <c r="S34" s="378" t="str">
        <f t="shared" si="5"/>
        <v/>
      </c>
      <c r="T34" s="509">
        <f>'別紙様式２別添１　賃金改善内訳 '!T34</f>
        <v>0</v>
      </c>
      <c r="U34" s="351"/>
      <c r="V34" s="351"/>
    </row>
    <row r="35" spans="1:22" ht="18" customHeight="1">
      <c r="A35" s="351"/>
      <c r="B35" s="375">
        <v>25</v>
      </c>
      <c r="C35" s="1078">
        <f>'別紙様式２別添１　賃金改善内訳 '!C35:E35</f>
        <v>0</v>
      </c>
      <c r="D35" s="1079"/>
      <c r="E35" s="1080"/>
      <c r="F35" s="507">
        <f>'別紙様式２別添１　賃金改善内訳 '!F35</f>
        <v>0</v>
      </c>
      <c r="G35" s="508">
        <f>'別紙様式２別添１　賃金改善内訳 '!G35</f>
        <v>0</v>
      </c>
      <c r="H35" s="368">
        <v>11000</v>
      </c>
      <c r="I35" s="376" t="str">
        <f t="shared" si="0"/>
        <v/>
      </c>
      <c r="J35" s="176">
        <f>'別紙様式２別添１　賃金改善内訳 '!J35</f>
        <v>0</v>
      </c>
      <c r="K35" s="370">
        <f t="shared" si="1"/>
        <v>0</v>
      </c>
      <c r="L35" s="371" t="str">
        <f t="shared" si="3"/>
        <v/>
      </c>
      <c r="M35" s="177">
        <f>'別紙様式２別添１　賃金改善内訳 '!M35</f>
        <v>0</v>
      </c>
      <c r="N35" s="377" t="str">
        <f t="shared" si="2"/>
        <v/>
      </c>
      <c r="O35" s="178">
        <f>'別紙様式２別添１　賃金改善内訳 '!O35</f>
        <v>0</v>
      </c>
      <c r="P35" s="179">
        <f>'別紙様式２別添１　賃金改善内訳 '!P35</f>
        <v>0</v>
      </c>
      <c r="Q35" s="373">
        <f t="shared" si="4"/>
        <v>0</v>
      </c>
      <c r="R35" s="1039"/>
      <c r="S35" s="378" t="str">
        <f t="shared" si="5"/>
        <v/>
      </c>
      <c r="T35" s="509">
        <f>'別紙様式２別添１　賃金改善内訳 '!T35</f>
        <v>0</v>
      </c>
      <c r="U35" s="351"/>
      <c r="V35" s="351"/>
    </row>
    <row r="36" spans="1:22" ht="18" customHeight="1">
      <c r="A36" s="351"/>
      <c r="B36" s="375">
        <v>26</v>
      </c>
      <c r="C36" s="1078">
        <f>'別紙様式２別添１　賃金改善内訳 '!C36:E36</f>
        <v>0</v>
      </c>
      <c r="D36" s="1079"/>
      <c r="E36" s="1080"/>
      <c r="F36" s="507">
        <f>'別紙様式２別添１　賃金改善内訳 '!F36</f>
        <v>0</v>
      </c>
      <c r="G36" s="508">
        <f>'別紙様式２別添１　賃金改善内訳 '!G36</f>
        <v>0</v>
      </c>
      <c r="H36" s="368">
        <v>11000</v>
      </c>
      <c r="I36" s="376" t="str">
        <f t="shared" si="0"/>
        <v/>
      </c>
      <c r="J36" s="176">
        <f>'別紙様式２別添１　賃金改善内訳 '!J36</f>
        <v>0</v>
      </c>
      <c r="K36" s="370">
        <f t="shared" si="1"/>
        <v>0</v>
      </c>
      <c r="L36" s="371" t="str">
        <f t="shared" si="3"/>
        <v/>
      </c>
      <c r="M36" s="177">
        <f>'別紙様式２別添１　賃金改善内訳 '!M36</f>
        <v>0</v>
      </c>
      <c r="N36" s="377" t="str">
        <f t="shared" si="2"/>
        <v/>
      </c>
      <c r="O36" s="178">
        <f>'別紙様式２別添１　賃金改善内訳 '!O36</f>
        <v>0</v>
      </c>
      <c r="P36" s="179">
        <f>'別紙様式２別添１　賃金改善内訳 '!P36</f>
        <v>0</v>
      </c>
      <c r="Q36" s="373">
        <f t="shared" si="4"/>
        <v>0</v>
      </c>
      <c r="R36" s="1039"/>
      <c r="S36" s="378" t="str">
        <f t="shared" si="5"/>
        <v/>
      </c>
      <c r="T36" s="509">
        <f>'別紙様式２別添１　賃金改善内訳 '!T36</f>
        <v>0</v>
      </c>
      <c r="U36" s="351"/>
      <c r="V36" s="351"/>
    </row>
    <row r="37" spans="1:22" ht="18" customHeight="1">
      <c r="A37" s="351"/>
      <c r="B37" s="375">
        <v>27</v>
      </c>
      <c r="C37" s="1078">
        <f>'別紙様式２別添１　賃金改善内訳 '!C37:E37</f>
        <v>0</v>
      </c>
      <c r="D37" s="1079"/>
      <c r="E37" s="1080"/>
      <c r="F37" s="507">
        <f>'別紙様式２別添１　賃金改善内訳 '!F37</f>
        <v>0</v>
      </c>
      <c r="G37" s="508">
        <f>'別紙様式２別添１　賃金改善内訳 '!G37</f>
        <v>0</v>
      </c>
      <c r="H37" s="368">
        <v>11000</v>
      </c>
      <c r="I37" s="376" t="str">
        <f t="shared" si="0"/>
        <v/>
      </c>
      <c r="J37" s="176">
        <f>'別紙様式２別添１　賃金改善内訳 '!J37</f>
        <v>0</v>
      </c>
      <c r="K37" s="370">
        <f t="shared" si="1"/>
        <v>0</v>
      </c>
      <c r="L37" s="371" t="str">
        <f t="shared" si="3"/>
        <v/>
      </c>
      <c r="M37" s="177">
        <f>'別紙様式２別添１　賃金改善内訳 '!M37</f>
        <v>0</v>
      </c>
      <c r="N37" s="377" t="str">
        <f t="shared" si="2"/>
        <v/>
      </c>
      <c r="O37" s="178">
        <f>'別紙様式２別添１　賃金改善内訳 '!O37</f>
        <v>0</v>
      </c>
      <c r="P37" s="179">
        <f>'別紙様式２別添１　賃金改善内訳 '!P37</f>
        <v>0</v>
      </c>
      <c r="Q37" s="373">
        <f t="shared" si="4"/>
        <v>0</v>
      </c>
      <c r="R37" s="1039"/>
      <c r="S37" s="378" t="str">
        <f t="shared" si="5"/>
        <v/>
      </c>
      <c r="T37" s="509">
        <f>'別紙様式２別添１　賃金改善内訳 '!T37</f>
        <v>0</v>
      </c>
      <c r="U37" s="351"/>
      <c r="V37" s="351"/>
    </row>
    <row r="38" spans="1:22" ht="18" customHeight="1">
      <c r="A38" s="351"/>
      <c r="B38" s="375">
        <v>28</v>
      </c>
      <c r="C38" s="1078">
        <f>'別紙様式２別添１　賃金改善内訳 '!C38:E38</f>
        <v>0</v>
      </c>
      <c r="D38" s="1079"/>
      <c r="E38" s="1080"/>
      <c r="F38" s="507">
        <f>'別紙様式２別添１　賃金改善内訳 '!F38</f>
        <v>0</v>
      </c>
      <c r="G38" s="508">
        <f>'別紙様式２別添１　賃金改善内訳 '!G38</f>
        <v>0</v>
      </c>
      <c r="H38" s="368">
        <v>11000</v>
      </c>
      <c r="I38" s="376" t="str">
        <f t="shared" si="0"/>
        <v/>
      </c>
      <c r="J38" s="176">
        <f>'別紙様式２別添１　賃金改善内訳 '!J38</f>
        <v>0</v>
      </c>
      <c r="K38" s="370">
        <f t="shared" si="1"/>
        <v>0</v>
      </c>
      <c r="L38" s="371" t="str">
        <f t="shared" si="3"/>
        <v/>
      </c>
      <c r="M38" s="177">
        <f>'別紙様式２別添１　賃金改善内訳 '!M38</f>
        <v>0</v>
      </c>
      <c r="N38" s="377" t="str">
        <f t="shared" si="2"/>
        <v/>
      </c>
      <c r="O38" s="178">
        <f>'別紙様式２別添１　賃金改善内訳 '!O38</f>
        <v>0</v>
      </c>
      <c r="P38" s="179">
        <f>'別紙様式２別添１　賃金改善内訳 '!P38</f>
        <v>0</v>
      </c>
      <c r="Q38" s="373">
        <f t="shared" si="4"/>
        <v>0</v>
      </c>
      <c r="R38" s="1039"/>
      <c r="S38" s="378" t="str">
        <f t="shared" si="5"/>
        <v/>
      </c>
      <c r="T38" s="509">
        <f>'別紙様式２別添１　賃金改善内訳 '!T38</f>
        <v>0</v>
      </c>
      <c r="U38" s="351"/>
      <c r="V38" s="351"/>
    </row>
    <row r="39" spans="1:22" ht="18" customHeight="1">
      <c r="A39" s="351"/>
      <c r="B39" s="375">
        <v>29</v>
      </c>
      <c r="C39" s="1078">
        <f>'別紙様式２別添１　賃金改善内訳 '!C39:E39</f>
        <v>0</v>
      </c>
      <c r="D39" s="1079"/>
      <c r="E39" s="1080"/>
      <c r="F39" s="507">
        <f>'別紙様式２別添１　賃金改善内訳 '!F39</f>
        <v>0</v>
      </c>
      <c r="G39" s="508">
        <f>'別紙様式２別添１　賃金改善内訳 '!G39</f>
        <v>0</v>
      </c>
      <c r="H39" s="368">
        <v>11000</v>
      </c>
      <c r="I39" s="376" t="str">
        <f t="shared" si="0"/>
        <v/>
      </c>
      <c r="J39" s="176">
        <f>'別紙様式２別添１　賃金改善内訳 '!J39</f>
        <v>0</v>
      </c>
      <c r="K39" s="370">
        <f t="shared" si="1"/>
        <v>0</v>
      </c>
      <c r="L39" s="371" t="str">
        <f t="shared" si="3"/>
        <v/>
      </c>
      <c r="M39" s="177">
        <f>'別紙様式２別添１　賃金改善内訳 '!M39</f>
        <v>0</v>
      </c>
      <c r="N39" s="377" t="str">
        <f t="shared" si="2"/>
        <v/>
      </c>
      <c r="O39" s="178">
        <f>'別紙様式２別添１　賃金改善内訳 '!O39</f>
        <v>0</v>
      </c>
      <c r="P39" s="179">
        <f>'別紙様式２別添１　賃金改善内訳 '!P39</f>
        <v>0</v>
      </c>
      <c r="Q39" s="373">
        <f t="shared" si="4"/>
        <v>0</v>
      </c>
      <c r="R39" s="1039"/>
      <c r="S39" s="378" t="str">
        <f t="shared" si="5"/>
        <v/>
      </c>
      <c r="T39" s="509">
        <f>'別紙様式２別添１　賃金改善内訳 '!T39</f>
        <v>0</v>
      </c>
      <c r="U39" s="351"/>
      <c r="V39" s="351"/>
    </row>
    <row r="40" spans="1:22" ht="18" customHeight="1" thickBot="1">
      <c r="A40" s="351"/>
      <c r="B40" s="375">
        <v>30</v>
      </c>
      <c r="C40" s="1078">
        <f>'別紙様式２別添１　賃金改善内訳 '!C40:E40</f>
        <v>0</v>
      </c>
      <c r="D40" s="1079"/>
      <c r="E40" s="1080"/>
      <c r="F40" s="507">
        <f>'別紙様式２別添１　賃金改善内訳 '!F40</f>
        <v>0</v>
      </c>
      <c r="G40" s="508">
        <f>'別紙様式２別添１　賃金改善内訳 '!G40</f>
        <v>0</v>
      </c>
      <c r="H40" s="368">
        <v>11000</v>
      </c>
      <c r="I40" s="376" t="str">
        <f t="shared" si="0"/>
        <v/>
      </c>
      <c r="J40" s="176">
        <f>'別紙様式２別添１　賃金改善内訳 '!J40</f>
        <v>0</v>
      </c>
      <c r="K40" s="370">
        <f t="shared" si="1"/>
        <v>0</v>
      </c>
      <c r="L40" s="371" t="str">
        <f t="shared" si="3"/>
        <v/>
      </c>
      <c r="M40" s="177">
        <f>'別紙様式２別添１　賃金改善内訳 '!M40</f>
        <v>0</v>
      </c>
      <c r="N40" s="377" t="str">
        <f t="shared" si="2"/>
        <v/>
      </c>
      <c r="O40" s="178">
        <f>'別紙様式２別添１　賃金改善内訳 '!O40</f>
        <v>0</v>
      </c>
      <c r="P40" s="179">
        <f>'別紙様式２別添１　賃金改善内訳 '!P40</f>
        <v>0</v>
      </c>
      <c r="Q40" s="373">
        <f t="shared" si="4"/>
        <v>0</v>
      </c>
      <c r="R40" s="1040"/>
      <c r="S40" s="378" t="str">
        <f t="shared" si="5"/>
        <v/>
      </c>
      <c r="T40" s="509">
        <f>'別紙様式２別添１　賃金改善内訳 '!T40</f>
        <v>0</v>
      </c>
      <c r="U40" s="351"/>
      <c r="V40" s="351"/>
    </row>
    <row r="41" spans="1:22" ht="18" customHeight="1" thickBot="1">
      <c r="A41" s="351"/>
      <c r="B41" s="1035" t="s">
        <v>22</v>
      </c>
      <c r="C41" s="1036"/>
      <c r="D41" s="1036"/>
      <c r="E41" s="1036"/>
      <c r="F41" s="1036"/>
      <c r="G41" s="1037"/>
      <c r="H41" s="417"/>
      <c r="I41" s="381">
        <f>SUM(I11:I40)</f>
        <v>0</v>
      </c>
      <c r="J41" s="382"/>
      <c r="K41" s="383"/>
      <c r="L41" s="384">
        <f t="shared" ref="L41:Q41" si="6">SUM(L11:L40)</f>
        <v>0</v>
      </c>
      <c r="M41" s="385">
        <f t="shared" si="6"/>
        <v>0</v>
      </c>
      <c r="N41" s="386">
        <f t="shared" si="6"/>
        <v>0</v>
      </c>
      <c r="O41" s="386">
        <f t="shared" si="6"/>
        <v>0</v>
      </c>
      <c r="P41" s="387">
        <f t="shared" si="6"/>
        <v>0</v>
      </c>
      <c r="Q41" s="388">
        <f t="shared" si="6"/>
        <v>0</v>
      </c>
      <c r="R41" s="182">
        <f>'別紙様式２別添１　賃金改善内訳 '!R41</f>
        <v>0</v>
      </c>
      <c r="S41" s="389" t="str">
        <f t="shared" si="5"/>
        <v/>
      </c>
      <c r="T41" s="390"/>
      <c r="U41" s="351"/>
      <c r="V41" s="351"/>
    </row>
    <row r="42" spans="1:22" ht="18" customHeight="1">
      <c r="A42" s="351"/>
      <c r="B42" s="351" t="s">
        <v>395</v>
      </c>
      <c r="C42" s="351"/>
      <c r="D42" s="351"/>
      <c r="E42" s="351"/>
      <c r="F42" s="351"/>
      <c r="G42" s="351"/>
      <c r="H42" s="351"/>
      <c r="I42" s="351"/>
      <c r="J42" s="351"/>
      <c r="K42" s="351"/>
      <c r="L42" s="351"/>
      <c r="M42" s="351"/>
      <c r="N42" s="351"/>
      <c r="O42" s="351"/>
      <c r="P42" s="351"/>
      <c r="Q42" s="351"/>
      <c r="R42" s="351"/>
      <c r="S42" s="351"/>
      <c r="T42" s="351"/>
      <c r="U42" s="351"/>
      <c r="V42" s="351"/>
    </row>
    <row r="43" spans="1:22" ht="18" customHeight="1">
      <c r="A43" s="351"/>
      <c r="B43" s="391" t="s">
        <v>476</v>
      </c>
      <c r="C43" s="351"/>
      <c r="D43" s="351"/>
      <c r="E43" s="351"/>
      <c r="F43" s="351"/>
      <c r="G43" s="351"/>
      <c r="H43" s="351"/>
      <c r="I43" s="351"/>
      <c r="J43" s="351"/>
      <c r="K43" s="351"/>
      <c r="L43" s="351"/>
      <c r="M43" s="351"/>
      <c r="N43" s="351"/>
      <c r="O43" s="351"/>
      <c r="P43" s="351"/>
      <c r="Q43" s="351"/>
      <c r="R43" s="351"/>
      <c r="S43" s="351"/>
      <c r="T43" s="351"/>
      <c r="U43" s="351"/>
      <c r="V43" s="351"/>
    </row>
    <row r="44" spans="1:22" ht="18" customHeight="1">
      <c r="A44" s="351"/>
      <c r="B44" s="392" t="s">
        <v>475</v>
      </c>
      <c r="C44" s="351"/>
      <c r="D44" s="351"/>
      <c r="E44" s="351"/>
      <c r="F44" s="391"/>
      <c r="G44" s="351"/>
      <c r="H44" s="351"/>
      <c r="I44" s="351"/>
      <c r="J44" s="351"/>
      <c r="K44" s="351"/>
      <c r="L44" s="351"/>
      <c r="M44" s="351"/>
      <c r="N44" s="351"/>
      <c r="O44" s="351"/>
      <c r="P44" s="351"/>
      <c r="Q44" s="351"/>
      <c r="R44" s="351"/>
      <c r="S44" s="351"/>
      <c r="T44" s="351"/>
      <c r="U44" s="351"/>
      <c r="V44" s="351"/>
    </row>
    <row r="45" spans="1:22" ht="18" customHeight="1"/>
    <row r="46" spans="1:22" ht="18" customHeight="1"/>
    <row r="47" spans="1:22" ht="18" customHeight="1"/>
    <row r="48" spans="1:2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row r="1009" ht="18" customHeight="1"/>
    <row r="1010" ht="18" customHeight="1"/>
    <row r="1011" ht="18" customHeight="1"/>
    <row r="1012" ht="18" customHeight="1"/>
    <row r="1013" ht="18" customHeight="1"/>
    <row r="1014" ht="18" customHeight="1"/>
    <row r="1015" ht="18" customHeight="1"/>
    <row r="1016" ht="18" customHeight="1"/>
    <row r="1017" ht="18" customHeight="1"/>
    <row r="1018" ht="18" customHeight="1"/>
    <row r="1019" ht="18" customHeight="1"/>
    <row r="1020" ht="18" customHeight="1"/>
    <row r="1021" ht="18" customHeight="1"/>
    <row r="1022" ht="18" customHeight="1"/>
    <row r="1023" ht="18" customHeight="1"/>
    <row r="1024" ht="18" customHeight="1"/>
    <row r="1025" ht="18" customHeight="1"/>
    <row r="1026" ht="18" customHeight="1"/>
    <row r="1027" ht="18" customHeight="1"/>
    <row r="1028" ht="18" customHeight="1"/>
    <row r="1029" ht="18" customHeight="1"/>
    <row r="1030" ht="18" customHeight="1"/>
    <row r="1031" ht="18" customHeight="1"/>
    <row r="1032" ht="18" customHeight="1"/>
    <row r="1033" ht="18" customHeight="1"/>
    <row r="1034" ht="18" customHeight="1"/>
    <row r="1035" ht="18" customHeight="1"/>
    <row r="1036" ht="18" customHeight="1"/>
    <row r="1037" ht="18" customHeight="1"/>
    <row r="1038" ht="18" customHeight="1"/>
    <row r="1039" ht="18" customHeight="1"/>
    <row r="1040" ht="18" customHeight="1"/>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row r="1839" ht="18" customHeight="1"/>
    <row r="1840" ht="18" customHeight="1"/>
    <row r="1841" ht="18" customHeight="1"/>
    <row r="1842" ht="18" customHeight="1"/>
    <row r="1843" ht="18" customHeight="1"/>
    <row r="1844" ht="18" customHeight="1"/>
    <row r="1845" ht="18" customHeight="1"/>
    <row r="1846" ht="18" customHeight="1"/>
  </sheetData>
  <mergeCells count="52">
    <mergeCell ref="B3:V3"/>
    <mergeCell ref="S5:T5"/>
    <mergeCell ref="B7:B9"/>
    <mergeCell ref="C7:E9"/>
    <mergeCell ref="F7:F9"/>
    <mergeCell ref="G7:G9"/>
    <mergeCell ref="H7:H9"/>
    <mergeCell ref="I7:I9"/>
    <mergeCell ref="J7:L7"/>
    <mergeCell ref="M7:M9"/>
    <mergeCell ref="N7:N9"/>
    <mergeCell ref="R7:R9"/>
    <mergeCell ref="S7:S9"/>
    <mergeCell ref="T7:T9"/>
    <mergeCell ref="J8:J9"/>
    <mergeCell ref="K8:K9"/>
    <mergeCell ref="L8:L9"/>
    <mergeCell ref="P8:P9"/>
    <mergeCell ref="Q8:Q9"/>
    <mergeCell ref="C24:E24"/>
    <mergeCell ref="C10:E10"/>
    <mergeCell ref="R10:R40"/>
    <mergeCell ref="C11:E11"/>
    <mergeCell ref="C12:E12"/>
    <mergeCell ref="C13:E13"/>
    <mergeCell ref="C14:E14"/>
    <mergeCell ref="C15:E15"/>
    <mergeCell ref="C16:E16"/>
    <mergeCell ref="C17:E17"/>
    <mergeCell ref="C18:E18"/>
    <mergeCell ref="C19:E19"/>
    <mergeCell ref="C20:E20"/>
    <mergeCell ref="C21:E21"/>
    <mergeCell ref="C22:E22"/>
    <mergeCell ref="C23:E23"/>
    <mergeCell ref="C36:E36"/>
    <mergeCell ref="C25:E25"/>
    <mergeCell ref="C26:E26"/>
    <mergeCell ref="C27:E27"/>
    <mergeCell ref="C28:E28"/>
    <mergeCell ref="C29:E29"/>
    <mergeCell ref="C30:E30"/>
    <mergeCell ref="C31:E31"/>
    <mergeCell ref="C32:E32"/>
    <mergeCell ref="C33:E33"/>
    <mergeCell ref="C34:E34"/>
    <mergeCell ref="C35:E35"/>
    <mergeCell ref="C37:E37"/>
    <mergeCell ref="C38:E38"/>
    <mergeCell ref="C39:E39"/>
    <mergeCell ref="C40:E40"/>
    <mergeCell ref="B41:G41"/>
  </mergeCells>
  <phoneticPr fontId="1"/>
  <conditionalFormatting sqref="J11:L40">
    <cfRule type="expression" dxfId="0" priority="1">
      <formula>G11="常勤職員"</formula>
    </cfRule>
  </conditionalFormatting>
  <printOptions horizontalCentered="1"/>
  <pageMargins left="0.23622047244094491" right="0.23622047244094491" top="0.55118110236220474" bottom="0.55118110236220474" header="0.31496062992125984" footer="0.31496062992125984"/>
  <pageSetup paperSize="9" scale="5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329B3-F011-4ABD-8A36-4D2717ED10D1}">
  <sheetPr>
    <tabColor theme="0" tint="-0.499984740745262"/>
    <pageSetUpPr fitToPage="1"/>
  </sheetPr>
  <dimension ref="A1:H46"/>
  <sheetViews>
    <sheetView view="pageBreakPreview" zoomScaleNormal="100" zoomScaleSheetLayoutView="100" workbookViewId="0">
      <selection activeCell="C40" sqref="C40:G40"/>
    </sheetView>
  </sheetViews>
  <sheetFormatPr defaultColWidth="9" defaultRowHeight="13.5"/>
  <cols>
    <col min="1" max="1" width="3.5" style="2" bestFit="1" customWidth="1"/>
    <col min="2" max="2" width="30.375" style="2" bestFit="1" customWidth="1"/>
    <col min="3" max="3" width="2.875" style="2" customWidth="1"/>
    <col min="4" max="6" width="10.875" style="2" customWidth="1"/>
    <col min="7" max="7" width="9.625" style="2" customWidth="1"/>
    <col min="8" max="8" width="78.875" style="2" customWidth="1"/>
    <col min="9" max="24" width="4.875" style="2" customWidth="1"/>
    <col min="25" max="16384" width="9" style="2"/>
  </cols>
  <sheetData>
    <row r="1" spans="1:8" ht="18.75">
      <c r="A1" s="1123" t="s">
        <v>458</v>
      </c>
      <c r="B1" s="1123"/>
      <c r="C1" s="1123"/>
      <c r="D1" s="1123"/>
      <c r="E1" s="1123"/>
      <c r="F1" s="1123"/>
      <c r="G1" s="1123"/>
      <c r="H1" s="1123"/>
    </row>
    <row r="3" spans="1:8" ht="24" customHeight="1">
      <c r="A3" s="1124" t="s">
        <v>28</v>
      </c>
      <c r="B3" s="1125"/>
      <c r="C3" s="1125" t="s">
        <v>81</v>
      </c>
      <c r="D3" s="1125"/>
      <c r="E3" s="1125"/>
      <c r="F3" s="1125"/>
      <c r="G3" s="1125"/>
      <c r="H3" s="541" t="s">
        <v>82</v>
      </c>
    </row>
    <row r="4" spans="1:8" ht="24" customHeight="1">
      <c r="A4" s="1081">
        <v>1</v>
      </c>
      <c r="B4" s="1112" t="s">
        <v>572</v>
      </c>
      <c r="C4" s="1113" t="s">
        <v>80</v>
      </c>
      <c r="D4" s="1114"/>
      <c r="E4" s="1114"/>
      <c r="F4" s="1114"/>
      <c r="G4" s="1114"/>
      <c r="H4" s="211"/>
    </row>
    <row r="5" spans="1:8" ht="24" customHeight="1">
      <c r="A5" s="1089"/>
      <c r="B5" s="1112"/>
      <c r="C5" s="212"/>
      <c r="D5" s="1115" t="s">
        <v>116</v>
      </c>
      <c r="E5" s="1116"/>
      <c r="F5" s="1116"/>
      <c r="G5" s="1116"/>
      <c r="H5" s="213" t="s">
        <v>587</v>
      </c>
    </row>
    <row r="6" spans="1:8" ht="24" customHeight="1">
      <c r="A6" s="1089"/>
      <c r="B6" s="1112"/>
      <c r="C6" s="212"/>
      <c r="D6" s="1117" t="s">
        <v>86</v>
      </c>
      <c r="E6" s="1118"/>
      <c r="F6" s="1118"/>
      <c r="G6" s="1118"/>
      <c r="H6" s="214" t="s">
        <v>588</v>
      </c>
    </row>
    <row r="7" spans="1:8" ht="24" customHeight="1">
      <c r="A7" s="1089"/>
      <c r="B7" s="1112"/>
      <c r="C7" s="212"/>
      <c r="D7" s="1117" t="s">
        <v>87</v>
      </c>
      <c r="E7" s="1118"/>
      <c r="F7" s="1118"/>
      <c r="G7" s="1118"/>
      <c r="H7" s="214" t="s">
        <v>565</v>
      </c>
    </row>
    <row r="8" spans="1:8" ht="24" customHeight="1">
      <c r="A8" s="1089"/>
      <c r="B8" s="1112"/>
      <c r="C8" s="215"/>
      <c r="D8" s="1119" t="s">
        <v>88</v>
      </c>
      <c r="E8" s="1120"/>
      <c r="F8" s="1120"/>
      <c r="G8" s="1120"/>
      <c r="H8" s="216" t="s">
        <v>589</v>
      </c>
    </row>
    <row r="9" spans="1:8" ht="24" customHeight="1">
      <c r="A9" s="1089"/>
      <c r="B9" s="1112"/>
      <c r="C9" s="1113" t="s">
        <v>89</v>
      </c>
      <c r="D9" s="1114"/>
      <c r="E9" s="1114"/>
      <c r="F9" s="1114"/>
      <c r="G9" s="1114"/>
      <c r="H9" s="211"/>
    </row>
    <row r="10" spans="1:8" ht="24" customHeight="1">
      <c r="A10" s="1089"/>
      <c r="B10" s="1112"/>
      <c r="C10" s="212"/>
      <c r="D10" s="1121" t="s">
        <v>90</v>
      </c>
      <c r="E10" s="1116"/>
      <c r="F10" s="1116"/>
      <c r="G10" s="1116"/>
      <c r="H10" s="217" t="s">
        <v>566</v>
      </c>
    </row>
    <row r="11" spans="1:8" ht="24" customHeight="1">
      <c r="A11" s="1089"/>
      <c r="B11" s="1112"/>
      <c r="C11" s="215"/>
      <c r="D11" s="1119" t="s">
        <v>128</v>
      </c>
      <c r="E11" s="1120"/>
      <c r="F11" s="1120"/>
      <c r="G11" s="1120"/>
      <c r="H11" s="216" t="s">
        <v>567</v>
      </c>
    </row>
    <row r="12" spans="1:8" ht="24" customHeight="1">
      <c r="A12" s="1089"/>
      <c r="B12" s="1112" t="s">
        <v>612</v>
      </c>
      <c r="C12" s="1113" t="s">
        <v>80</v>
      </c>
      <c r="D12" s="1114"/>
      <c r="E12" s="1114"/>
      <c r="F12" s="1114"/>
      <c r="G12" s="1114"/>
      <c r="H12" s="211"/>
    </row>
    <row r="13" spans="1:8" ht="24" customHeight="1">
      <c r="A13" s="1089"/>
      <c r="B13" s="1112"/>
      <c r="C13" s="212"/>
      <c r="D13" s="1115" t="s">
        <v>116</v>
      </c>
      <c r="E13" s="1116"/>
      <c r="F13" s="1116"/>
      <c r="G13" s="1116"/>
      <c r="H13" s="213" t="s">
        <v>590</v>
      </c>
    </row>
    <row r="14" spans="1:8" ht="24" customHeight="1">
      <c r="A14" s="1089"/>
      <c r="B14" s="1112"/>
      <c r="C14" s="212"/>
      <c r="D14" s="1117" t="s">
        <v>86</v>
      </c>
      <c r="E14" s="1118"/>
      <c r="F14" s="1118"/>
      <c r="G14" s="1118"/>
      <c r="H14" s="214" t="s">
        <v>591</v>
      </c>
    </row>
    <row r="15" spans="1:8" ht="24" customHeight="1">
      <c r="A15" s="1089"/>
      <c r="B15" s="1112"/>
      <c r="C15" s="212"/>
      <c r="D15" s="1117" t="s">
        <v>87</v>
      </c>
      <c r="E15" s="1118"/>
      <c r="F15" s="1118"/>
      <c r="G15" s="1118"/>
      <c r="H15" s="214" t="s">
        <v>568</v>
      </c>
    </row>
    <row r="16" spans="1:8" ht="24" customHeight="1">
      <c r="A16" s="1089"/>
      <c r="B16" s="1112"/>
      <c r="C16" s="215"/>
      <c r="D16" s="1119" t="s">
        <v>88</v>
      </c>
      <c r="E16" s="1120"/>
      <c r="F16" s="1120"/>
      <c r="G16" s="1120"/>
      <c r="H16" s="216" t="s">
        <v>592</v>
      </c>
    </row>
    <row r="17" spans="1:8" ht="24" customHeight="1">
      <c r="A17" s="1089"/>
      <c r="B17" s="1112"/>
      <c r="C17" s="1113" t="s">
        <v>89</v>
      </c>
      <c r="D17" s="1114"/>
      <c r="E17" s="1114"/>
      <c r="F17" s="1114"/>
      <c r="G17" s="1114"/>
      <c r="H17" s="211"/>
    </row>
    <row r="18" spans="1:8" ht="24" customHeight="1">
      <c r="A18" s="1089"/>
      <c r="B18" s="1112"/>
      <c r="C18" s="212"/>
      <c r="D18" s="1121" t="s">
        <v>90</v>
      </c>
      <c r="E18" s="1116"/>
      <c r="F18" s="1116"/>
      <c r="G18" s="1116"/>
      <c r="H18" s="217" t="s">
        <v>569</v>
      </c>
    </row>
    <row r="19" spans="1:8" ht="24" customHeight="1">
      <c r="A19" s="1082"/>
      <c r="B19" s="1112"/>
      <c r="C19" s="215"/>
      <c r="D19" s="1119" t="s">
        <v>128</v>
      </c>
      <c r="E19" s="1120"/>
      <c r="F19" s="1120"/>
      <c r="G19" s="1120"/>
      <c r="H19" s="216" t="s">
        <v>570</v>
      </c>
    </row>
    <row r="20" spans="1:8" ht="24" customHeight="1">
      <c r="A20" s="534">
        <v>2</v>
      </c>
      <c r="B20" s="538" t="s">
        <v>31</v>
      </c>
      <c r="C20" s="1122" t="s">
        <v>129</v>
      </c>
      <c r="D20" s="1122"/>
      <c r="E20" s="1122"/>
      <c r="F20" s="1122"/>
      <c r="G20" s="1122"/>
      <c r="H20" s="537" t="s">
        <v>571</v>
      </c>
    </row>
    <row r="21" spans="1:8" ht="24" customHeight="1">
      <c r="A21" s="1081">
        <v>3</v>
      </c>
      <c r="B21" s="538" t="s">
        <v>573</v>
      </c>
      <c r="C21" s="1106" t="s">
        <v>83</v>
      </c>
      <c r="D21" s="1107"/>
      <c r="E21" s="1107"/>
      <c r="F21" s="1107"/>
      <c r="G21" s="1108"/>
      <c r="H21" s="537" t="s">
        <v>577</v>
      </c>
    </row>
    <row r="22" spans="1:8" ht="24" customHeight="1">
      <c r="A22" s="1082"/>
      <c r="B22" s="538" t="s">
        <v>613</v>
      </c>
      <c r="C22" s="1109"/>
      <c r="D22" s="1110"/>
      <c r="E22" s="1110"/>
      <c r="F22" s="1110"/>
      <c r="G22" s="1111"/>
      <c r="H22" s="537" t="s">
        <v>574</v>
      </c>
    </row>
    <row r="23" spans="1:8" ht="24" customHeight="1">
      <c r="A23" s="1081">
        <v>4</v>
      </c>
      <c r="B23" s="538" t="s">
        <v>576</v>
      </c>
      <c r="C23" s="1083" t="s">
        <v>130</v>
      </c>
      <c r="D23" s="1084"/>
      <c r="E23" s="1084"/>
      <c r="F23" s="1084"/>
      <c r="G23" s="1085"/>
      <c r="H23" s="537" t="s">
        <v>578</v>
      </c>
    </row>
    <row r="24" spans="1:8" ht="24" customHeight="1">
      <c r="A24" s="1082"/>
      <c r="B24" s="538" t="s">
        <v>575</v>
      </c>
      <c r="C24" s="1086"/>
      <c r="D24" s="1087"/>
      <c r="E24" s="1087"/>
      <c r="F24" s="1087"/>
      <c r="G24" s="1088"/>
      <c r="H24" s="537" t="s">
        <v>579</v>
      </c>
    </row>
    <row r="25" spans="1:8" ht="24" customHeight="1">
      <c r="A25" s="1081">
        <v>5</v>
      </c>
      <c r="B25" s="218" t="s">
        <v>580</v>
      </c>
      <c r="C25" s="1083" t="s">
        <v>131</v>
      </c>
      <c r="D25" s="1084"/>
      <c r="E25" s="1084"/>
      <c r="F25" s="1084"/>
      <c r="G25" s="1085"/>
      <c r="H25" s="540" t="s">
        <v>582</v>
      </c>
    </row>
    <row r="26" spans="1:8" ht="24" customHeight="1">
      <c r="A26" s="1082"/>
      <c r="B26" s="218" t="s">
        <v>581</v>
      </c>
      <c r="C26" s="1086"/>
      <c r="D26" s="1087"/>
      <c r="E26" s="1087"/>
      <c r="F26" s="1087"/>
      <c r="G26" s="1088"/>
      <c r="H26" s="540" t="s">
        <v>583</v>
      </c>
    </row>
    <row r="27" spans="1:8" ht="24" customHeight="1">
      <c r="A27" s="534">
        <v>6</v>
      </c>
      <c r="B27" s="538" t="s">
        <v>34</v>
      </c>
      <c r="C27" s="1105" t="s">
        <v>470</v>
      </c>
      <c r="D27" s="1122"/>
      <c r="E27" s="1122"/>
      <c r="F27" s="1122"/>
      <c r="G27" s="1122"/>
      <c r="H27" s="537" t="s">
        <v>606</v>
      </c>
    </row>
    <row r="28" spans="1:8" ht="33.950000000000003" customHeight="1">
      <c r="A28" s="534">
        <v>7</v>
      </c>
      <c r="B28" s="538" t="s">
        <v>35</v>
      </c>
      <c r="C28" s="1129" t="s">
        <v>473</v>
      </c>
      <c r="D28" s="1130"/>
      <c r="E28" s="1130"/>
      <c r="F28" s="1130"/>
      <c r="G28" s="1130"/>
      <c r="H28" s="537" t="s">
        <v>607</v>
      </c>
    </row>
    <row r="29" spans="1:8" ht="24" customHeight="1">
      <c r="A29" s="1081">
        <v>8</v>
      </c>
      <c r="B29" s="1102" t="s">
        <v>36</v>
      </c>
      <c r="C29" s="1105" t="s">
        <v>132</v>
      </c>
      <c r="D29" s="1105"/>
      <c r="E29" s="1105"/>
      <c r="F29" s="1105"/>
      <c r="G29" s="1105"/>
      <c r="H29" s="537" t="s">
        <v>606</v>
      </c>
    </row>
    <row r="30" spans="1:8" ht="24" customHeight="1">
      <c r="A30" s="1089"/>
      <c r="B30" s="1103"/>
      <c r="C30" s="1105" t="s">
        <v>468</v>
      </c>
      <c r="D30" s="1105"/>
      <c r="E30" s="1105"/>
      <c r="F30" s="1105"/>
      <c r="G30" s="1105"/>
      <c r="H30" s="537" t="s">
        <v>608</v>
      </c>
    </row>
    <row r="31" spans="1:8" ht="24" customHeight="1">
      <c r="A31" s="1082"/>
      <c r="B31" s="1104"/>
      <c r="C31" s="1105" t="s">
        <v>469</v>
      </c>
      <c r="D31" s="1105"/>
      <c r="E31" s="1105"/>
      <c r="F31" s="1105"/>
      <c r="G31" s="1105"/>
      <c r="H31" s="537" t="s">
        <v>609</v>
      </c>
    </row>
    <row r="32" spans="1:8" ht="47.25" customHeight="1">
      <c r="A32" s="534">
        <v>9</v>
      </c>
      <c r="B32" s="538" t="s">
        <v>104</v>
      </c>
      <c r="C32" s="1129" t="s">
        <v>133</v>
      </c>
      <c r="D32" s="1129"/>
      <c r="E32" s="1129"/>
      <c r="F32" s="1129"/>
      <c r="G32" s="1129"/>
      <c r="H32" s="537" t="s">
        <v>471</v>
      </c>
    </row>
    <row r="33" spans="1:8" ht="24" customHeight="1">
      <c r="A33" s="1081">
        <v>10</v>
      </c>
      <c r="B33" s="1090" t="s">
        <v>134</v>
      </c>
      <c r="C33" s="1093" t="s">
        <v>135</v>
      </c>
      <c r="D33" s="1094"/>
      <c r="E33" s="1094"/>
      <c r="F33" s="1094"/>
      <c r="G33" s="1095"/>
      <c r="H33" s="540" t="s">
        <v>584</v>
      </c>
    </row>
    <row r="34" spans="1:8" ht="33.950000000000003" customHeight="1">
      <c r="A34" s="1089"/>
      <c r="B34" s="1091"/>
      <c r="C34" s="1096"/>
      <c r="D34" s="1097"/>
      <c r="E34" s="1097"/>
      <c r="F34" s="1097"/>
      <c r="G34" s="1098"/>
      <c r="H34" s="540" t="s">
        <v>585</v>
      </c>
    </row>
    <row r="35" spans="1:8" ht="33.950000000000003" customHeight="1">
      <c r="A35" s="1089"/>
      <c r="B35" s="1091"/>
      <c r="C35" s="1096"/>
      <c r="D35" s="1097"/>
      <c r="E35" s="1097"/>
      <c r="F35" s="1097"/>
      <c r="G35" s="1098"/>
      <c r="H35" s="540" t="s">
        <v>603</v>
      </c>
    </row>
    <row r="36" spans="1:8" ht="24" customHeight="1">
      <c r="A36" s="1082"/>
      <c r="B36" s="1092"/>
      <c r="C36" s="1099"/>
      <c r="D36" s="1100"/>
      <c r="E36" s="1100"/>
      <c r="F36" s="1100"/>
      <c r="G36" s="1101"/>
      <c r="H36" s="540" t="s">
        <v>610</v>
      </c>
    </row>
    <row r="37" spans="1:8" ht="57.75" customHeight="1">
      <c r="A37" s="534">
        <v>11</v>
      </c>
      <c r="B37" s="219" t="s">
        <v>457</v>
      </c>
      <c r="C37" s="1131" t="s">
        <v>436</v>
      </c>
      <c r="D37" s="1132"/>
      <c r="E37" s="1132"/>
      <c r="F37" s="1132"/>
      <c r="G37" s="1133"/>
      <c r="H37" s="540" t="s">
        <v>615</v>
      </c>
    </row>
    <row r="38" spans="1:8" ht="40.5" customHeight="1">
      <c r="A38" s="534">
        <v>12</v>
      </c>
      <c r="B38" s="219" t="s">
        <v>437</v>
      </c>
      <c r="C38" s="1131" t="s">
        <v>438</v>
      </c>
      <c r="D38" s="1132"/>
      <c r="E38" s="1132"/>
      <c r="F38" s="1132"/>
      <c r="G38" s="1133"/>
      <c r="H38" s="540" t="s">
        <v>586</v>
      </c>
    </row>
    <row r="39" spans="1:8" ht="40.5" customHeight="1">
      <c r="A39" s="534">
        <v>13</v>
      </c>
      <c r="B39" s="219" t="s">
        <v>321</v>
      </c>
      <c r="C39" s="1134" t="s">
        <v>439</v>
      </c>
      <c r="D39" s="1135"/>
      <c r="E39" s="1135"/>
      <c r="F39" s="1135"/>
      <c r="G39" s="1136"/>
      <c r="H39" s="540" t="s">
        <v>611</v>
      </c>
    </row>
    <row r="40" spans="1:8" ht="24" customHeight="1">
      <c r="A40" s="534">
        <v>14</v>
      </c>
      <c r="B40" s="218" t="s">
        <v>77</v>
      </c>
      <c r="C40" s="1126" t="s">
        <v>85</v>
      </c>
      <c r="D40" s="1127"/>
      <c r="E40" s="1127"/>
      <c r="F40" s="1127"/>
      <c r="G40" s="1128"/>
      <c r="H40" s="539" t="s">
        <v>443</v>
      </c>
    </row>
    <row r="41" spans="1:8" ht="33.75" customHeight="1">
      <c r="A41" s="534">
        <v>15</v>
      </c>
      <c r="B41" s="538" t="s">
        <v>105</v>
      </c>
      <c r="C41" s="1122" t="s">
        <v>136</v>
      </c>
      <c r="D41" s="1122"/>
      <c r="E41" s="1122"/>
      <c r="F41" s="1122"/>
      <c r="G41" s="1122"/>
      <c r="H41" s="539" t="s">
        <v>443</v>
      </c>
    </row>
    <row r="42" spans="1:8" ht="24" customHeight="1">
      <c r="A42" s="534">
        <v>16</v>
      </c>
      <c r="B42" s="538" t="s">
        <v>37</v>
      </c>
      <c r="C42" s="1122" t="s">
        <v>84</v>
      </c>
      <c r="D42" s="1122"/>
      <c r="E42" s="1122"/>
      <c r="F42" s="1122"/>
      <c r="G42" s="1122"/>
      <c r="H42" s="539" t="s">
        <v>472</v>
      </c>
    </row>
    <row r="43" spans="1:8" ht="24" customHeight="1">
      <c r="A43" s="534">
        <v>17</v>
      </c>
      <c r="B43" s="538" t="s">
        <v>76</v>
      </c>
      <c r="C43" s="1126" t="s">
        <v>76</v>
      </c>
      <c r="D43" s="1127"/>
      <c r="E43" s="1127"/>
      <c r="F43" s="1127"/>
      <c r="G43" s="1128"/>
      <c r="H43" s="537" t="s">
        <v>614</v>
      </c>
    </row>
    <row r="44" spans="1:8" s="535" customFormat="1" ht="40.5" customHeight="1">
      <c r="A44" s="534">
        <v>18</v>
      </c>
      <c r="B44" s="538" t="s">
        <v>598</v>
      </c>
      <c r="C44" s="1137" t="s">
        <v>599</v>
      </c>
      <c r="D44" s="1137"/>
      <c r="E44" s="1137"/>
      <c r="F44" s="1137"/>
      <c r="G44" s="1137"/>
      <c r="H44" s="539" t="s">
        <v>600</v>
      </c>
    </row>
    <row r="45" spans="1:8" s="535" customFormat="1" ht="40.5" customHeight="1">
      <c r="A45" s="534">
        <v>19</v>
      </c>
      <c r="B45" s="538" t="s">
        <v>601</v>
      </c>
      <c r="C45" s="1138" t="s">
        <v>602</v>
      </c>
      <c r="D45" s="1139"/>
      <c r="E45" s="1139"/>
      <c r="F45" s="1139"/>
      <c r="G45" s="1140"/>
      <c r="H45" s="539" t="s">
        <v>617</v>
      </c>
    </row>
    <row r="46" spans="1:8" ht="14.25">
      <c r="A46" s="3"/>
      <c r="B46" s="220"/>
      <c r="C46" s="220"/>
      <c r="D46" s="220"/>
      <c r="E46" s="220"/>
      <c r="F46" s="220"/>
      <c r="G46" s="220"/>
      <c r="H46" s="221" t="s">
        <v>474</v>
      </c>
    </row>
  </sheetData>
  <mergeCells count="49">
    <mergeCell ref="C44:G44"/>
    <mergeCell ref="C45:G45"/>
    <mergeCell ref="C41:G41"/>
    <mergeCell ref="C42:G42"/>
    <mergeCell ref="C43:G43"/>
    <mergeCell ref="C40:G40"/>
    <mergeCell ref="C27:G27"/>
    <mergeCell ref="C28:G28"/>
    <mergeCell ref="C32:G32"/>
    <mergeCell ref="C37:G37"/>
    <mergeCell ref="C38:G38"/>
    <mergeCell ref="C39:G39"/>
    <mergeCell ref="A1:H1"/>
    <mergeCell ref="A3:B3"/>
    <mergeCell ref="C3:G3"/>
    <mergeCell ref="B4:B11"/>
    <mergeCell ref="C4:G4"/>
    <mergeCell ref="D5:G5"/>
    <mergeCell ref="D6:G6"/>
    <mergeCell ref="D7:G7"/>
    <mergeCell ref="D8:G8"/>
    <mergeCell ref="C9:G9"/>
    <mergeCell ref="D10:G10"/>
    <mergeCell ref="D11:G11"/>
    <mergeCell ref="A4:A19"/>
    <mergeCell ref="A21:A22"/>
    <mergeCell ref="A23:A24"/>
    <mergeCell ref="C23:G24"/>
    <mergeCell ref="C21:G22"/>
    <mergeCell ref="B12:B19"/>
    <mergeCell ref="C12:G12"/>
    <mergeCell ref="D13:G13"/>
    <mergeCell ref="D14:G14"/>
    <mergeCell ref="D15:G15"/>
    <mergeCell ref="D16:G16"/>
    <mergeCell ref="C17:G17"/>
    <mergeCell ref="D18:G18"/>
    <mergeCell ref="D19:G19"/>
    <mergeCell ref="C20:G20"/>
    <mergeCell ref="A25:A26"/>
    <mergeCell ref="C25:G26"/>
    <mergeCell ref="A33:A36"/>
    <mergeCell ref="B33:B36"/>
    <mergeCell ref="C33:G36"/>
    <mergeCell ref="A29:A31"/>
    <mergeCell ref="B29:B31"/>
    <mergeCell ref="C29:G29"/>
    <mergeCell ref="C30:G30"/>
    <mergeCell ref="C31:G31"/>
  </mergeCells>
  <phoneticPr fontId="1"/>
  <pageMargins left="0.31496062992125984" right="0.31496062992125984" top="0.55118110236220474" bottom="0.35433070866141736" header="0.31496062992125984" footer="0.31496062992125984"/>
  <pageSetup paperSize="9" scale="89" fitToHeight="0" orientation="landscape" r:id="rId1"/>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3FEF0-4BE8-4C4D-BE33-92CAA0E3B23C}">
  <sheetPr>
    <pageSetUpPr fitToPage="1"/>
  </sheetPr>
  <dimension ref="A1:BJ165"/>
  <sheetViews>
    <sheetView view="pageBreakPreview" zoomScale="75" zoomScaleNormal="100" zoomScaleSheetLayoutView="75" workbookViewId="0">
      <selection activeCell="B51" sqref="B51:D51"/>
    </sheetView>
  </sheetViews>
  <sheetFormatPr defaultColWidth="9" defaultRowHeight="14.25"/>
  <cols>
    <col min="1" max="1" width="3.875" style="244" customWidth="1"/>
    <col min="2" max="2" width="8.125" style="244" customWidth="1"/>
    <col min="3" max="4" width="5.875" style="244" customWidth="1"/>
    <col min="5" max="5" width="7" style="244" customWidth="1"/>
    <col min="6" max="6" width="5.875" style="244" bestFit="1" customWidth="1"/>
    <col min="7" max="10" width="7.125" style="244" customWidth="1"/>
    <col min="11" max="15" width="5.875" style="244" customWidth="1"/>
    <col min="16" max="18" width="4.875" style="245" customWidth="1"/>
    <col min="19" max="19" width="7" style="245" customWidth="1"/>
    <col min="20" max="21" width="12.375" style="246" customWidth="1"/>
    <col min="22" max="42" width="5.875" style="244" customWidth="1"/>
    <col min="43" max="43" width="4.875" style="244" bestFit="1" customWidth="1"/>
    <col min="44" max="57" width="5.875" style="244" customWidth="1"/>
    <col min="58" max="67" width="5.625" style="244" customWidth="1"/>
    <col min="68" max="16384" width="9" style="244"/>
  </cols>
  <sheetData>
    <row r="1" spans="1:62">
      <c r="A1" s="244" t="s">
        <v>463</v>
      </c>
    </row>
    <row r="2" spans="1:62" ht="18.75">
      <c r="A2" s="566" t="s">
        <v>486</v>
      </c>
      <c r="B2" s="566"/>
      <c r="C2" s="566"/>
      <c r="D2" s="566"/>
      <c r="E2" s="566"/>
      <c r="F2" s="566"/>
      <c r="G2" s="566"/>
      <c r="H2" s="566"/>
      <c r="I2" s="566"/>
      <c r="J2" s="566"/>
      <c r="K2" s="566"/>
      <c r="L2" s="566"/>
      <c r="M2" s="566"/>
      <c r="N2" s="566"/>
      <c r="O2" s="566"/>
      <c r="P2" s="566"/>
      <c r="Q2" s="566"/>
      <c r="R2" s="566"/>
      <c r="S2" s="566"/>
      <c r="T2" s="566"/>
      <c r="U2" s="566"/>
    </row>
    <row r="3" spans="1:62">
      <c r="A3" s="247"/>
      <c r="H3" s="248"/>
      <c r="I3" s="249"/>
      <c r="J3" s="249"/>
      <c r="K3" s="249"/>
      <c r="L3" s="249"/>
      <c r="M3" s="567" t="s">
        <v>107</v>
      </c>
      <c r="N3" s="567"/>
      <c r="O3" s="567"/>
      <c r="P3" s="568">
        <f>鑑!G7</f>
        <v>0</v>
      </c>
      <c r="Q3" s="568"/>
      <c r="R3" s="568"/>
      <c r="S3" s="568"/>
      <c r="T3" s="568"/>
      <c r="U3" s="568"/>
    </row>
    <row r="4" spans="1:62" ht="18" customHeight="1">
      <c r="M4" s="567" t="s">
        <v>259</v>
      </c>
      <c r="N4" s="567"/>
      <c r="O4" s="567"/>
      <c r="P4" s="569"/>
      <c r="Q4" s="569"/>
      <c r="R4" s="569"/>
      <c r="S4" s="569"/>
      <c r="T4" s="570" t="s">
        <v>260</v>
      </c>
      <c r="U4" s="570"/>
    </row>
    <row r="5" spans="1:62" ht="18" customHeight="1">
      <c r="M5" s="571" t="s">
        <v>261</v>
      </c>
      <c r="N5" s="571"/>
      <c r="O5" s="571"/>
      <c r="P5" s="569"/>
      <c r="Q5" s="569"/>
      <c r="R5" s="569"/>
      <c r="S5" s="569"/>
      <c r="T5" s="572" t="s">
        <v>260</v>
      </c>
      <c r="U5" s="572"/>
    </row>
    <row r="6" spans="1:62" ht="18" customHeight="1">
      <c r="A6" s="244" t="s">
        <v>91</v>
      </c>
      <c r="AJ6" s="250"/>
      <c r="AK6" s="250"/>
      <c r="AL6" s="250"/>
      <c r="AM6" s="250"/>
      <c r="AN6" s="250"/>
      <c r="AO6" s="250"/>
      <c r="AP6" s="250"/>
      <c r="AQ6" s="250"/>
      <c r="AR6" s="250"/>
      <c r="AS6" s="250"/>
      <c r="AT6" s="250"/>
      <c r="AU6" s="250"/>
      <c r="AV6" s="250"/>
      <c r="AW6" s="250"/>
      <c r="AX6" s="250"/>
      <c r="AY6" s="250"/>
      <c r="AZ6" s="250"/>
      <c r="BA6" s="250"/>
      <c r="BB6" s="250"/>
      <c r="BC6" s="250"/>
      <c r="BD6" s="250"/>
      <c r="BE6" s="250"/>
      <c r="BF6" s="250"/>
      <c r="BG6" s="250"/>
      <c r="BH6" s="250"/>
      <c r="BI6" s="250"/>
      <c r="BJ6" s="250"/>
    </row>
    <row r="7" spans="1:62" s="262" customFormat="1" ht="35.25" customHeight="1">
      <c r="A7" s="251" t="s">
        <v>4</v>
      </c>
      <c r="B7" s="573" t="s">
        <v>5</v>
      </c>
      <c r="C7" s="574"/>
      <c r="D7" s="575"/>
      <c r="E7" s="252" t="s">
        <v>39</v>
      </c>
      <c r="F7" s="252" t="s">
        <v>6</v>
      </c>
      <c r="G7" s="573" t="s">
        <v>40</v>
      </c>
      <c r="H7" s="574"/>
      <c r="I7" s="574"/>
      <c r="J7" s="575"/>
      <c r="K7" s="253" t="s">
        <v>262</v>
      </c>
      <c r="L7" s="254" t="s">
        <v>263</v>
      </c>
      <c r="M7" s="251" t="s">
        <v>41</v>
      </c>
      <c r="N7" s="255" t="s">
        <v>264</v>
      </c>
      <c r="O7" s="256" t="s">
        <v>265</v>
      </c>
      <c r="P7" s="576" t="s">
        <v>42</v>
      </c>
      <c r="Q7" s="577"/>
      <c r="R7" s="578"/>
      <c r="S7" s="257" t="s">
        <v>266</v>
      </c>
      <c r="T7" s="258" t="s">
        <v>267</v>
      </c>
      <c r="U7" s="258" t="s">
        <v>268</v>
      </c>
      <c r="V7" s="259"/>
      <c r="W7" s="244"/>
      <c r="X7" s="244"/>
      <c r="Y7" s="244"/>
      <c r="Z7" s="244"/>
      <c r="AA7" s="244"/>
      <c r="AB7" s="244"/>
      <c r="AC7" s="244"/>
      <c r="AD7" s="244"/>
      <c r="AE7" s="244"/>
      <c r="AF7" s="244"/>
      <c r="AG7" s="244"/>
      <c r="AH7" s="244"/>
      <c r="AI7" s="244"/>
      <c r="AJ7" s="250"/>
      <c r="AK7" s="250"/>
      <c r="AL7" s="260"/>
      <c r="AM7" s="260"/>
      <c r="AN7" s="260"/>
      <c r="AO7" s="260"/>
      <c r="AP7" s="260"/>
      <c r="AQ7" s="260"/>
      <c r="AR7" s="260"/>
      <c r="AS7" s="260"/>
      <c r="AT7" s="260"/>
      <c r="AU7" s="260"/>
      <c r="AV7" s="260"/>
      <c r="AW7" s="260"/>
      <c r="AX7" s="260"/>
      <c r="AY7" s="260"/>
      <c r="AZ7" s="260"/>
      <c r="BA7" s="260"/>
      <c r="BB7" s="260"/>
      <c r="BC7" s="260"/>
      <c r="BD7" s="260"/>
      <c r="BE7" s="261"/>
      <c r="BF7" s="261"/>
      <c r="BG7" s="261"/>
      <c r="BH7" s="261"/>
      <c r="BI7" s="261"/>
      <c r="BJ7" s="261"/>
    </row>
    <row r="8" spans="1:62" ht="21" customHeight="1">
      <c r="A8" s="263">
        <v>1</v>
      </c>
      <c r="B8" s="563"/>
      <c r="C8" s="564"/>
      <c r="D8" s="565"/>
      <c r="E8" s="532"/>
      <c r="F8" s="127"/>
      <c r="G8" s="563"/>
      <c r="H8" s="564"/>
      <c r="I8" s="564"/>
      <c r="J8" s="565"/>
      <c r="K8" s="458"/>
      <c r="L8" s="458"/>
      <c r="M8" s="458"/>
      <c r="N8" s="458"/>
      <c r="O8" s="459"/>
      <c r="P8" s="563"/>
      <c r="Q8" s="564"/>
      <c r="R8" s="565"/>
      <c r="S8" s="139"/>
      <c r="T8" s="401">
        <f>IF(AND(K8 = "○", $P$4 &gt; 5000), 5000 * S8, IF(K8 = "○", $P$4 * S8, 0))</f>
        <v>0</v>
      </c>
      <c r="U8" s="400">
        <f>IF(AND(L8 = "○", $P$5 &gt; 5000), 5000 * S8, IF(L8 = "○", $P$5 * S8, 0))</f>
        <v>0</v>
      </c>
      <c r="V8" s="264"/>
      <c r="AJ8" s="250"/>
      <c r="AK8" s="250"/>
      <c r="AL8" s="265"/>
      <c r="AM8" s="265"/>
      <c r="AN8" s="265"/>
      <c r="AO8" s="265"/>
      <c r="AP8" s="265"/>
      <c r="AQ8" s="265"/>
      <c r="AR8" s="265"/>
      <c r="AS8" s="265"/>
      <c r="AT8" s="265"/>
      <c r="AU8" s="265"/>
      <c r="AV8" s="265"/>
      <c r="AW8" s="265"/>
      <c r="AX8" s="265"/>
      <c r="AY8" s="250"/>
      <c r="AZ8" s="250"/>
      <c r="BA8" s="250"/>
      <c r="BB8" s="250"/>
      <c r="BC8" s="250"/>
      <c r="BD8" s="250" t="str">
        <f>IF(U8=3,1,"")</f>
        <v/>
      </c>
      <c r="BE8" s="250"/>
      <c r="BF8" s="250"/>
      <c r="BG8" s="250"/>
      <c r="BH8" s="250"/>
      <c r="BI8" s="250"/>
      <c r="BJ8" s="250"/>
    </row>
    <row r="9" spans="1:62" ht="21" customHeight="1">
      <c r="A9" s="263">
        <v>2</v>
      </c>
      <c r="B9" s="563"/>
      <c r="C9" s="564"/>
      <c r="D9" s="565"/>
      <c r="E9" s="532"/>
      <c r="F9" s="127"/>
      <c r="G9" s="563"/>
      <c r="H9" s="564"/>
      <c r="I9" s="564"/>
      <c r="J9" s="565"/>
      <c r="K9" s="458"/>
      <c r="L9" s="458"/>
      <c r="M9" s="458"/>
      <c r="N9" s="458"/>
      <c r="O9" s="459"/>
      <c r="P9" s="563"/>
      <c r="Q9" s="564"/>
      <c r="R9" s="565"/>
      <c r="S9" s="139"/>
      <c r="T9" s="401">
        <f>IF(AND(K9 = "○", $P$4 &gt; 5000), 5000 * S9, IF(K9 = "○", $P$4 * S9, 0))</f>
        <v>0</v>
      </c>
      <c r="U9" s="400">
        <f t="shared" ref="U9:U72" si="0">IF(AND(L9 = "○", $P$5 &gt; 5000), 5000 * S9, IF(L9 = "○", $P$5 * S9, 0))</f>
        <v>0</v>
      </c>
      <c r="V9" s="264"/>
      <c r="AJ9" s="250"/>
      <c r="AK9" s="250"/>
      <c r="AL9" s="265" t="s">
        <v>43</v>
      </c>
      <c r="AM9" s="265" t="s">
        <v>111</v>
      </c>
      <c r="AN9" s="265" t="s">
        <v>50</v>
      </c>
      <c r="AO9" s="265"/>
      <c r="AP9" s="265" t="s">
        <v>10</v>
      </c>
      <c r="AQ9" s="265" t="s">
        <v>112</v>
      </c>
      <c r="AR9" s="265"/>
      <c r="AS9" s="265"/>
      <c r="AT9" s="265"/>
      <c r="AU9" s="265"/>
      <c r="AV9" s="265"/>
      <c r="AW9" s="265"/>
      <c r="AX9" s="265"/>
      <c r="AY9" s="250"/>
      <c r="AZ9" s="250"/>
      <c r="BA9" s="250"/>
      <c r="BB9" s="250"/>
      <c r="BC9" s="250"/>
      <c r="BD9" s="250"/>
      <c r="BE9" s="250"/>
      <c r="BF9" s="250"/>
      <c r="BG9" s="250"/>
      <c r="BH9" s="250"/>
      <c r="BI9" s="250"/>
      <c r="BJ9" s="250"/>
    </row>
    <row r="10" spans="1:62" ht="21" customHeight="1">
      <c r="A10" s="263">
        <v>3</v>
      </c>
      <c r="B10" s="563"/>
      <c r="C10" s="564"/>
      <c r="D10" s="565"/>
      <c r="E10" s="532"/>
      <c r="F10" s="127"/>
      <c r="G10" s="563"/>
      <c r="H10" s="564"/>
      <c r="I10" s="564"/>
      <c r="J10" s="565"/>
      <c r="K10" s="458"/>
      <c r="L10" s="458"/>
      <c r="M10" s="458"/>
      <c r="N10" s="458"/>
      <c r="O10" s="459"/>
      <c r="P10" s="563"/>
      <c r="Q10" s="564"/>
      <c r="R10" s="565"/>
      <c r="S10" s="139"/>
      <c r="T10" s="401">
        <f t="shared" ref="T10:T72" si="1">IF(AND(K10 = "○", $P$4 &gt; 5000), 5000 * S10, IF(K10 = "○", $P$4 * S10, 0))</f>
        <v>0</v>
      </c>
      <c r="U10" s="400">
        <f t="shared" si="0"/>
        <v>0</v>
      </c>
      <c r="V10" s="264"/>
      <c r="AJ10" s="250"/>
      <c r="AK10" s="250"/>
      <c r="AL10" s="265" t="s">
        <v>44</v>
      </c>
      <c r="AM10" s="265"/>
      <c r="AN10" s="265" t="s">
        <v>49</v>
      </c>
      <c r="AO10" s="265"/>
      <c r="AP10" s="265" t="s">
        <v>11</v>
      </c>
      <c r="AQ10" s="265" t="s">
        <v>110</v>
      </c>
      <c r="AR10" s="265"/>
      <c r="AS10" s="265"/>
      <c r="AT10" s="265"/>
      <c r="AU10" s="265"/>
      <c r="AV10" s="265"/>
      <c r="AW10" s="265"/>
      <c r="AX10" s="265"/>
      <c r="AY10" s="250"/>
      <c r="AZ10" s="250"/>
      <c r="BA10" s="250"/>
      <c r="BB10" s="250"/>
      <c r="BC10" s="250"/>
      <c r="BD10" s="250"/>
      <c r="BE10" s="250"/>
      <c r="BF10" s="250"/>
      <c r="BG10" s="250"/>
      <c r="BH10" s="250"/>
      <c r="BI10" s="250"/>
      <c r="BJ10" s="250"/>
    </row>
    <row r="11" spans="1:62" ht="21" customHeight="1">
      <c r="A11" s="263">
        <v>4</v>
      </c>
      <c r="B11" s="563"/>
      <c r="C11" s="564"/>
      <c r="D11" s="565"/>
      <c r="E11" s="532"/>
      <c r="F11" s="127"/>
      <c r="G11" s="563"/>
      <c r="H11" s="564"/>
      <c r="I11" s="564"/>
      <c r="J11" s="565"/>
      <c r="K11" s="458"/>
      <c r="L11" s="458"/>
      <c r="M11" s="458"/>
      <c r="N11" s="458"/>
      <c r="O11" s="459"/>
      <c r="P11" s="563"/>
      <c r="Q11" s="564"/>
      <c r="R11" s="565"/>
      <c r="S11" s="139"/>
      <c r="T11" s="401">
        <f t="shared" si="1"/>
        <v>0</v>
      </c>
      <c r="U11" s="400">
        <f t="shared" si="0"/>
        <v>0</v>
      </c>
      <c r="V11" s="264"/>
      <c r="AJ11" s="250"/>
      <c r="AK11" s="250"/>
      <c r="AL11" s="265" t="s">
        <v>45</v>
      </c>
      <c r="AM11" s="265"/>
      <c r="AN11" s="265" t="s">
        <v>51</v>
      </c>
      <c r="AO11" s="265"/>
      <c r="AP11" s="265" t="s">
        <v>12</v>
      </c>
      <c r="AQ11" s="265" t="s">
        <v>113</v>
      </c>
      <c r="AR11" s="265"/>
      <c r="AS11" s="265"/>
      <c r="AT11" s="265"/>
      <c r="AU11" s="265"/>
      <c r="AV11" s="265"/>
      <c r="AW11" s="265"/>
      <c r="AX11" s="265"/>
      <c r="AY11" s="250"/>
      <c r="AZ11" s="250"/>
      <c r="BA11" s="250"/>
      <c r="BB11" s="250"/>
      <c r="BC11" s="250"/>
      <c r="BD11" s="250"/>
      <c r="BE11" s="250"/>
      <c r="BF11" s="250"/>
      <c r="BG11" s="250"/>
      <c r="BH11" s="250"/>
      <c r="BI11" s="250"/>
      <c r="BJ11" s="250"/>
    </row>
    <row r="12" spans="1:62" ht="21" customHeight="1">
      <c r="A12" s="263">
        <v>5</v>
      </c>
      <c r="B12" s="563"/>
      <c r="C12" s="564"/>
      <c r="D12" s="565"/>
      <c r="E12" s="532"/>
      <c r="F12" s="127"/>
      <c r="G12" s="563"/>
      <c r="H12" s="564"/>
      <c r="I12" s="564"/>
      <c r="J12" s="565"/>
      <c r="K12" s="458"/>
      <c r="L12" s="458"/>
      <c r="M12" s="458"/>
      <c r="N12" s="458"/>
      <c r="O12" s="459"/>
      <c r="P12" s="563"/>
      <c r="Q12" s="564"/>
      <c r="R12" s="565"/>
      <c r="S12" s="139"/>
      <c r="T12" s="401">
        <f t="shared" si="1"/>
        <v>0</v>
      </c>
      <c r="U12" s="400">
        <f t="shared" si="0"/>
        <v>0</v>
      </c>
      <c r="V12" s="264"/>
      <c r="AJ12" s="250"/>
      <c r="AK12" s="250"/>
      <c r="AL12" s="265" t="s">
        <v>46</v>
      </c>
      <c r="AM12" s="265"/>
      <c r="AN12" s="265" t="s">
        <v>52</v>
      </c>
      <c r="AO12" s="265"/>
      <c r="AP12" s="265" t="s">
        <v>13</v>
      </c>
      <c r="AQ12" s="265" t="s">
        <v>114</v>
      </c>
      <c r="AR12" s="265"/>
      <c r="AS12" s="265"/>
      <c r="AT12" s="265"/>
      <c r="AU12" s="265"/>
      <c r="AV12" s="265"/>
      <c r="AW12" s="265"/>
      <c r="AX12" s="265"/>
      <c r="AY12" s="250"/>
      <c r="AZ12" s="250"/>
      <c r="BA12" s="250"/>
      <c r="BB12" s="250"/>
      <c r="BC12" s="250"/>
      <c r="BD12" s="250"/>
      <c r="BE12" s="250"/>
      <c r="BF12" s="250"/>
      <c r="BG12" s="250"/>
      <c r="BH12" s="250"/>
      <c r="BI12" s="250"/>
      <c r="BJ12" s="250"/>
    </row>
    <row r="13" spans="1:62" ht="21" customHeight="1">
      <c r="A13" s="263">
        <v>6</v>
      </c>
      <c r="B13" s="563"/>
      <c r="C13" s="564"/>
      <c r="D13" s="565"/>
      <c r="E13" s="532"/>
      <c r="F13" s="127"/>
      <c r="G13" s="563"/>
      <c r="H13" s="564"/>
      <c r="I13" s="564"/>
      <c r="J13" s="565"/>
      <c r="K13" s="458"/>
      <c r="L13" s="458"/>
      <c r="M13" s="458"/>
      <c r="N13" s="458"/>
      <c r="O13" s="459"/>
      <c r="P13" s="563"/>
      <c r="Q13" s="564"/>
      <c r="R13" s="565"/>
      <c r="S13" s="139"/>
      <c r="T13" s="401">
        <f t="shared" si="1"/>
        <v>0</v>
      </c>
      <c r="U13" s="400">
        <f t="shared" si="0"/>
        <v>0</v>
      </c>
      <c r="V13" s="266"/>
      <c r="W13" s="266"/>
      <c r="X13" s="266"/>
      <c r="Y13" s="266"/>
      <c r="Z13" s="266"/>
      <c r="AA13" s="266"/>
      <c r="AB13" s="266"/>
      <c r="AC13" s="266"/>
      <c r="AD13" s="266"/>
      <c r="AE13" s="266"/>
      <c r="AF13" s="266"/>
      <c r="AJ13" s="250"/>
      <c r="AK13" s="250"/>
      <c r="AL13" s="265" t="s">
        <v>47</v>
      </c>
      <c r="AM13" s="265"/>
      <c r="AN13" s="265"/>
      <c r="AO13" s="265"/>
      <c r="AP13" s="265" t="s">
        <v>14</v>
      </c>
      <c r="AQ13" s="265" t="s">
        <v>115</v>
      </c>
      <c r="AR13" s="265"/>
      <c r="AS13" s="265"/>
      <c r="AT13" s="265"/>
      <c r="AU13" s="265"/>
      <c r="AV13" s="265"/>
      <c r="AW13" s="265"/>
      <c r="AX13" s="265"/>
      <c r="AY13" s="250"/>
      <c r="AZ13" s="250"/>
      <c r="BA13" s="250"/>
      <c r="BB13" s="250"/>
      <c r="BC13" s="250"/>
      <c r="BD13" s="250"/>
      <c r="BE13" s="250"/>
      <c r="BF13" s="250"/>
      <c r="BG13" s="250"/>
      <c r="BH13" s="250"/>
      <c r="BI13" s="250"/>
      <c r="BJ13" s="250"/>
    </row>
    <row r="14" spans="1:62" ht="21" customHeight="1">
      <c r="A14" s="263">
        <v>7</v>
      </c>
      <c r="B14" s="563"/>
      <c r="C14" s="564"/>
      <c r="D14" s="565"/>
      <c r="E14" s="532"/>
      <c r="F14" s="127"/>
      <c r="G14" s="563"/>
      <c r="H14" s="564"/>
      <c r="I14" s="564"/>
      <c r="J14" s="565"/>
      <c r="K14" s="458"/>
      <c r="L14" s="458"/>
      <c r="M14" s="458"/>
      <c r="N14" s="458"/>
      <c r="O14" s="459"/>
      <c r="P14" s="563"/>
      <c r="Q14" s="564"/>
      <c r="R14" s="565"/>
      <c r="S14" s="139"/>
      <c r="T14" s="401">
        <f t="shared" si="1"/>
        <v>0</v>
      </c>
      <c r="U14" s="400">
        <f t="shared" si="0"/>
        <v>0</v>
      </c>
      <c r="AJ14" s="250"/>
      <c r="AK14" s="250"/>
      <c r="AL14" s="250" t="s">
        <v>48</v>
      </c>
      <c r="AM14" s="250"/>
      <c r="AN14" s="250"/>
      <c r="AO14" s="250"/>
      <c r="AP14" s="250" t="s">
        <v>15</v>
      </c>
      <c r="AQ14" s="250"/>
      <c r="AR14" s="250"/>
      <c r="AS14" s="250"/>
      <c r="AT14" s="250"/>
      <c r="AU14" s="250"/>
      <c r="AV14" s="250"/>
      <c r="AW14" s="250"/>
      <c r="AX14" s="250"/>
      <c r="AY14" s="250"/>
      <c r="AZ14" s="250"/>
      <c r="BA14" s="250"/>
      <c r="BB14" s="250"/>
      <c r="BC14" s="250"/>
      <c r="BD14" s="250"/>
      <c r="BE14" s="250"/>
      <c r="BF14" s="250"/>
      <c r="BG14" s="250"/>
      <c r="BH14" s="250"/>
      <c r="BI14" s="250"/>
      <c r="BJ14" s="250"/>
    </row>
    <row r="15" spans="1:62" ht="21" customHeight="1">
      <c r="A15" s="263">
        <v>8</v>
      </c>
      <c r="B15" s="563"/>
      <c r="C15" s="564"/>
      <c r="D15" s="565"/>
      <c r="E15" s="532"/>
      <c r="F15" s="127"/>
      <c r="G15" s="563"/>
      <c r="H15" s="564"/>
      <c r="I15" s="564"/>
      <c r="J15" s="565"/>
      <c r="K15" s="458"/>
      <c r="L15" s="458"/>
      <c r="M15" s="458"/>
      <c r="N15" s="458"/>
      <c r="O15" s="459"/>
      <c r="P15" s="563"/>
      <c r="Q15" s="564"/>
      <c r="R15" s="565"/>
      <c r="S15" s="139"/>
      <c r="T15" s="401">
        <f t="shared" si="1"/>
        <v>0</v>
      </c>
      <c r="U15" s="400">
        <f t="shared" si="0"/>
        <v>0</v>
      </c>
      <c r="AJ15" s="250"/>
      <c r="AK15" s="250"/>
      <c r="AL15" s="250"/>
      <c r="AM15" s="250"/>
      <c r="AN15" s="250"/>
      <c r="AO15" s="250"/>
      <c r="AP15" s="250" t="s">
        <v>16</v>
      </c>
      <c r="AQ15" s="250"/>
      <c r="AR15" s="250"/>
      <c r="AS15" s="250"/>
      <c r="AT15" s="250"/>
      <c r="AU15" s="250"/>
      <c r="AV15" s="250"/>
      <c r="AW15" s="250"/>
      <c r="AX15" s="250"/>
      <c r="AY15" s="250"/>
      <c r="AZ15" s="250"/>
      <c r="BA15" s="250"/>
      <c r="BB15" s="250"/>
      <c r="BC15" s="250"/>
      <c r="BD15" s="250"/>
      <c r="BE15" s="250"/>
      <c r="BF15" s="250"/>
      <c r="BG15" s="250"/>
      <c r="BH15" s="250"/>
      <c r="BI15" s="250"/>
      <c r="BJ15" s="250"/>
    </row>
    <row r="16" spans="1:62" ht="21" customHeight="1">
      <c r="A16" s="263">
        <v>9</v>
      </c>
      <c r="B16" s="563"/>
      <c r="C16" s="564"/>
      <c r="D16" s="565"/>
      <c r="E16" s="532"/>
      <c r="F16" s="127"/>
      <c r="G16" s="563"/>
      <c r="H16" s="564"/>
      <c r="I16" s="564"/>
      <c r="J16" s="565"/>
      <c r="K16" s="458"/>
      <c r="L16" s="458"/>
      <c r="M16" s="458"/>
      <c r="N16" s="458"/>
      <c r="O16" s="459"/>
      <c r="P16" s="563"/>
      <c r="Q16" s="564"/>
      <c r="R16" s="565"/>
      <c r="S16" s="139"/>
      <c r="T16" s="401">
        <f t="shared" si="1"/>
        <v>0</v>
      </c>
      <c r="U16" s="400">
        <f t="shared" si="0"/>
        <v>0</v>
      </c>
      <c r="AJ16" s="250"/>
      <c r="AK16" s="250"/>
      <c r="AL16" s="250"/>
      <c r="AM16" s="250"/>
      <c r="AN16" s="250"/>
      <c r="AO16" s="250"/>
      <c r="AP16" s="250" t="s">
        <v>17</v>
      </c>
      <c r="AQ16" s="250"/>
      <c r="AR16" s="250"/>
      <c r="AS16" s="250"/>
      <c r="AT16" s="250"/>
      <c r="AU16" s="250"/>
      <c r="AV16" s="250"/>
      <c r="AW16" s="250"/>
      <c r="AX16" s="250"/>
      <c r="AY16" s="250"/>
      <c r="AZ16" s="250"/>
      <c r="BA16" s="250"/>
      <c r="BB16" s="250"/>
      <c r="BC16" s="250"/>
      <c r="BD16" s="250"/>
      <c r="BE16" s="250"/>
      <c r="BF16" s="250"/>
      <c r="BG16" s="250"/>
      <c r="BH16" s="250"/>
      <c r="BI16" s="250"/>
      <c r="BJ16" s="250"/>
    </row>
    <row r="17" spans="1:62" ht="21" customHeight="1">
      <c r="A17" s="263">
        <v>10</v>
      </c>
      <c r="B17" s="563"/>
      <c r="C17" s="564"/>
      <c r="D17" s="565"/>
      <c r="E17" s="532"/>
      <c r="F17" s="127"/>
      <c r="G17" s="563"/>
      <c r="H17" s="564"/>
      <c r="I17" s="564"/>
      <c r="J17" s="565"/>
      <c r="K17" s="458"/>
      <c r="L17" s="458"/>
      <c r="M17" s="458"/>
      <c r="N17" s="458"/>
      <c r="O17" s="459"/>
      <c r="P17" s="563"/>
      <c r="Q17" s="564"/>
      <c r="R17" s="565"/>
      <c r="S17" s="139"/>
      <c r="T17" s="401">
        <f t="shared" si="1"/>
        <v>0</v>
      </c>
      <c r="U17" s="400">
        <f t="shared" si="0"/>
        <v>0</v>
      </c>
      <c r="AJ17" s="250"/>
      <c r="AK17" s="250"/>
      <c r="AL17" s="250"/>
      <c r="AM17" s="250"/>
      <c r="AN17" s="250"/>
      <c r="AO17" s="250"/>
      <c r="AP17" s="250" t="s">
        <v>18</v>
      </c>
      <c r="AQ17" s="250"/>
      <c r="AR17" s="250"/>
      <c r="AS17" s="250"/>
      <c r="AT17" s="250"/>
      <c r="AU17" s="250"/>
      <c r="AV17" s="250"/>
      <c r="AW17" s="250"/>
      <c r="AX17" s="250"/>
      <c r="AY17" s="250"/>
      <c r="AZ17" s="250"/>
      <c r="BA17" s="250"/>
      <c r="BB17" s="250"/>
      <c r="BC17" s="250"/>
      <c r="BD17" s="250"/>
      <c r="BE17" s="250"/>
      <c r="BF17" s="250"/>
      <c r="BG17" s="250"/>
      <c r="BH17" s="250"/>
      <c r="BI17" s="250"/>
      <c r="BJ17" s="250"/>
    </row>
    <row r="18" spans="1:62" ht="21" customHeight="1">
      <c r="A18" s="263">
        <v>11</v>
      </c>
      <c r="B18" s="563"/>
      <c r="C18" s="564"/>
      <c r="D18" s="565"/>
      <c r="E18" s="532"/>
      <c r="F18" s="127"/>
      <c r="G18" s="563"/>
      <c r="H18" s="564"/>
      <c r="I18" s="564"/>
      <c r="J18" s="565"/>
      <c r="K18" s="458"/>
      <c r="L18" s="458"/>
      <c r="M18" s="458"/>
      <c r="N18" s="458"/>
      <c r="O18" s="459"/>
      <c r="P18" s="563"/>
      <c r="Q18" s="564"/>
      <c r="R18" s="565"/>
      <c r="S18" s="139"/>
      <c r="T18" s="401">
        <f t="shared" si="1"/>
        <v>0</v>
      </c>
      <c r="U18" s="400">
        <f t="shared" si="0"/>
        <v>0</v>
      </c>
      <c r="AJ18" s="250"/>
      <c r="AK18" s="250"/>
      <c r="AL18" s="250"/>
      <c r="AM18" s="250"/>
      <c r="AN18" s="250"/>
      <c r="AO18" s="250"/>
      <c r="AP18" s="250" t="s">
        <v>19</v>
      </c>
      <c r="AQ18" s="250"/>
      <c r="AR18" s="250"/>
      <c r="AS18" s="250"/>
      <c r="AT18" s="250"/>
      <c r="AU18" s="250"/>
      <c r="AV18" s="250"/>
      <c r="AW18" s="250"/>
      <c r="AX18" s="250"/>
      <c r="AY18" s="250"/>
      <c r="AZ18" s="250"/>
      <c r="BA18" s="250"/>
      <c r="BB18" s="250"/>
      <c r="BC18" s="250"/>
      <c r="BD18" s="250"/>
      <c r="BE18" s="250"/>
      <c r="BF18" s="250"/>
      <c r="BG18" s="250"/>
      <c r="BH18" s="250"/>
      <c r="BI18" s="250"/>
      <c r="BJ18" s="250"/>
    </row>
    <row r="19" spans="1:62" ht="21" customHeight="1">
      <c r="A19" s="263">
        <v>12</v>
      </c>
      <c r="B19" s="563"/>
      <c r="C19" s="564"/>
      <c r="D19" s="565"/>
      <c r="E19" s="532"/>
      <c r="F19" s="127"/>
      <c r="G19" s="563"/>
      <c r="H19" s="564"/>
      <c r="I19" s="564"/>
      <c r="J19" s="565"/>
      <c r="K19" s="458"/>
      <c r="L19" s="458"/>
      <c r="M19" s="458"/>
      <c r="N19" s="458"/>
      <c r="O19" s="459"/>
      <c r="P19" s="563"/>
      <c r="Q19" s="564"/>
      <c r="R19" s="565"/>
      <c r="S19" s="139"/>
      <c r="T19" s="401">
        <f t="shared" si="1"/>
        <v>0</v>
      </c>
      <c r="U19" s="400">
        <f t="shared" si="0"/>
        <v>0</v>
      </c>
      <c r="AJ19" s="250"/>
      <c r="AK19" s="250"/>
      <c r="AL19" s="250"/>
      <c r="AM19" s="250"/>
      <c r="AN19" s="250"/>
      <c r="AO19" s="250"/>
      <c r="AP19" s="250" t="s">
        <v>20</v>
      </c>
      <c r="AQ19" s="250"/>
      <c r="AR19" s="250"/>
      <c r="AS19" s="250"/>
      <c r="AT19" s="250"/>
      <c r="AU19" s="250"/>
      <c r="AV19" s="250"/>
      <c r="AW19" s="250"/>
      <c r="AX19" s="250"/>
      <c r="AY19" s="250"/>
      <c r="AZ19" s="250"/>
      <c r="BA19" s="250"/>
      <c r="BB19" s="250"/>
      <c r="BC19" s="250"/>
      <c r="BD19" s="250"/>
      <c r="BE19" s="250"/>
      <c r="BF19" s="250"/>
      <c r="BG19" s="250"/>
      <c r="BH19" s="250"/>
      <c r="BI19" s="250"/>
      <c r="BJ19" s="250"/>
    </row>
    <row r="20" spans="1:62" ht="21" customHeight="1">
      <c r="A20" s="263">
        <v>13</v>
      </c>
      <c r="B20" s="563"/>
      <c r="C20" s="564"/>
      <c r="D20" s="565"/>
      <c r="E20" s="532"/>
      <c r="F20" s="127"/>
      <c r="G20" s="563"/>
      <c r="H20" s="564"/>
      <c r="I20" s="564"/>
      <c r="J20" s="565"/>
      <c r="K20" s="458"/>
      <c r="L20" s="458"/>
      <c r="M20" s="458"/>
      <c r="N20" s="458"/>
      <c r="O20" s="459"/>
      <c r="P20" s="563"/>
      <c r="Q20" s="564"/>
      <c r="R20" s="565"/>
      <c r="S20" s="139"/>
      <c r="T20" s="401">
        <f t="shared" si="1"/>
        <v>0</v>
      </c>
      <c r="U20" s="400">
        <f t="shared" si="0"/>
        <v>0</v>
      </c>
      <c r="AJ20" s="250"/>
      <c r="AK20" s="250"/>
      <c r="AL20" s="250"/>
      <c r="AM20" s="250"/>
      <c r="AN20" s="250"/>
      <c r="AO20" s="250"/>
      <c r="AP20" s="250" t="s">
        <v>21</v>
      </c>
      <c r="AQ20" s="250"/>
      <c r="AR20" s="250"/>
      <c r="AS20" s="250"/>
      <c r="AT20" s="250"/>
      <c r="AU20" s="250"/>
      <c r="AV20" s="250"/>
      <c r="AW20" s="250"/>
      <c r="AX20" s="250"/>
      <c r="AY20" s="250"/>
      <c r="AZ20" s="250"/>
      <c r="BA20" s="250"/>
      <c r="BB20" s="250"/>
      <c r="BC20" s="250"/>
      <c r="BD20" s="250"/>
      <c r="BE20" s="250"/>
      <c r="BF20" s="250"/>
      <c r="BG20" s="250"/>
      <c r="BH20" s="250"/>
      <c r="BI20" s="250"/>
      <c r="BJ20" s="250"/>
    </row>
    <row r="21" spans="1:62" ht="21" customHeight="1">
      <c r="A21" s="263">
        <v>14</v>
      </c>
      <c r="B21" s="563"/>
      <c r="C21" s="564"/>
      <c r="D21" s="565"/>
      <c r="E21" s="532"/>
      <c r="F21" s="127"/>
      <c r="G21" s="563"/>
      <c r="H21" s="564"/>
      <c r="I21" s="564"/>
      <c r="J21" s="565"/>
      <c r="K21" s="458"/>
      <c r="L21" s="458"/>
      <c r="M21" s="458"/>
      <c r="N21" s="458"/>
      <c r="O21" s="459"/>
      <c r="P21" s="563"/>
      <c r="Q21" s="564"/>
      <c r="R21" s="565"/>
      <c r="S21" s="139"/>
      <c r="T21" s="401">
        <f t="shared" si="1"/>
        <v>0</v>
      </c>
      <c r="U21" s="400">
        <f t="shared" si="0"/>
        <v>0</v>
      </c>
      <c r="AJ21" s="250"/>
      <c r="AK21" s="250"/>
      <c r="AL21" s="250"/>
      <c r="AM21" s="250"/>
      <c r="AN21" s="250"/>
      <c r="AO21" s="250"/>
      <c r="AP21" s="250"/>
      <c r="AQ21" s="250"/>
      <c r="AR21" s="250"/>
      <c r="AS21" s="250"/>
      <c r="AT21" s="250"/>
      <c r="AU21" s="250"/>
      <c r="AV21" s="250"/>
      <c r="AW21" s="250"/>
      <c r="AX21" s="250"/>
      <c r="AY21" s="250"/>
      <c r="AZ21" s="250"/>
      <c r="BA21" s="250"/>
      <c r="BB21" s="250"/>
      <c r="BC21" s="250"/>
      <c r="BD21" s="250"/>
      <c r="BE21" s="250"/>
      <c r="BF21" s="250"/>
      <c r="BG21" s="250"/>
      <c r="BH21" s="250"/>
      <c r="BI21" s="250"/>
      <c r="BJ21" s="250"/>
    </row>
    <row r="22" spans="1:62" ht="21" customHeight="1">
      <c r="A22" s="263">
        <v>15</v>
      </c>
      <c r="B22" s="563"/>
      <c r="C22" s="564"/>
      <c r="D22" s="565"/>
      <c r="E22" s="532"/>
      <c r="F22" s="127"/>
      <c r="G22" s="563"/>
      <c r="H22" s="564"/>
      <c r="I22" s="564"/>
      <c r="J22" s="565"/>
      <c r="K22" s="458"/>
      <c r="L22" s="458"/>
      <c r="M22" s="458"/>
      <c r="N22" s="458"/>
      <c r="O22" s="459"/>
      <c r="P22" s="563"/>
      <c r="Q22" s="564"/>
      <c r="R22" s="565"/>
      <c r="S22" s="139"/>
      <c r="T22" s="401">
        <f t="shared" si="1"/>
        <v>0</v>
      </c>
      <c r="U22" s="400">
        <f t="shared" si="0"/>
        <v>0</v>
      </c>
      <c r="AJ22" s="250"/>
      <c r="AK22" s="250"/>
      <c r="AL22" s="250"/>
      <c r="AM22" s="250"/>
      <c r="AN22" s="250"/>
      <c r="AO22" s="250"/>
      <c r="AP22" s="250"/>
      <c r="AQ22" s="250"/>
      <c r="AR22" s="250"/>
      <c r="AS22" s="250"/>
      <c r="AT22" s="250"/>
      <c r="AU22" s="250"/>
      <c r="AV22" s="250"/>
      <c r="AW22" s="250"/>
      <c r="AX22" s="250"/>
      <c r="AY22" s="250"/>
      <c r="AZ22" s="250"/>
      <c r="BA22" s="250"/>
      <c r="BB22" s="250"/>
      <c r="BC22" s="250"/>
      <c r="BD22" s="250"/>
      <c r="BE22" s="250"/>
      <c r="BF22" s="250"/>
      <c r="BG22" s="250"/>
      <c r="BH22" s="250"/>
      <c r="BI22" s="250"/>
      <c r="BJ22" s="250"/>
    </row>
    <row r="23" spans="1:62" ht="21" customHeight="1">
      <c r="A23" s="263">
        <v>16</v>
      </c>
      <c r="B23" s="563"/>
      <c r="C23" s="564"/>
      <c r="D23" s="565"/>
      <c r="E23" s="532"/>
      <c r="F23" s="127"/>
      <c r="G23" s="563"/>
      <c r="H23" s="564"/>
      <c r="I23" s="564"/>
      <c r="J23" s="565"/>
      <c r="K23" s="458"/>
      <c r="L23" s="458"/>
      <c r="M23" s="458"/>
      <c r="N23" s="458"/>
      <c r="O23" s="459"/>
      <c r="P23" s="563"/>
      <c r="Q23" s="564"/>
      <c r="R23" s="565"/>
      <c r="S23" s="139"/>
      <c r="T23" s="401">
        <f t="shared" si="1"/>
        <v>0</v>
      </c>
      <c r="U23" s="400">
        <f t="shared" si="0"/>
        <v>0</v>
      </c>
    </row>
    <row r="24" spans="1:62" ht="21" customHeight="1">
      <c r="A24" s="263">
        <v>17</v>
      </c>
      <c r="B24" s="563"/>
      <c r="C24" s="564"/>
      <c r="D24" s="565"/>
      <c r="E24" s="532"/>
      <c r="F24" s="127"/>
      <c r="G24" s="563"/>
      <c r="H24" s="564"/>
      <c r="I24" s="564"/>
      <c r="J24" s="565"/>
      <c r="K24" s="458"/>
      <c r="L24" s="458"/>
      <c r="M24" s="458"/>
      <c r="N24" s="458"/>
      <c r="O24" s="459"/>
      <c r="P24" s="563"/>
      <c r="Q24" s="564"/>
      <c r="R24" s="565"/>
      <c r="S24" s="139"/>
      <c r="T24" s="401">
        <f t="shared" si="1"/>
        <v>0</v>
      </c>
      <c r="U24" s="400">
        <f t="shared" si="0"/>
        <v>0</v>
      </c>
    </row>
    <row r="25" spans="1:62" ht="21" customHeight="1">
      <c r="A25" s="263">
        <v>18</v>
      </c>
      <c r="B25" s="563"/>
      <c r="C25" s="564"/>
      <c r="D25" s="565"/>
      <c r="E25" s="532"/>
      <c r="F25" s="127"/>
      <c r="G25" s="563"/>
      <c r="H25" s="564"/>
      <c r="I25" s="564"/>
      <c r="J25" s="565"/>
      <c r="K25" s="458"/>
      <c r="L25" s="458"/>
      <c r="M25" s="458"/>
      <c r="N25" s="458"/>
      <c r="O25" s="459"/>
      <c r="P25" s="563"/>
      <c r="Q25" s="564"/>
      <c r="R25" s="565"/>
      <c r="S25" s="139"/>
      <c r="T25" s="401">
        <f t="shared" si="1"/>
        <v>0</v>
      </c>
      <c r="U25" s="400">
        <f t="shared" si="0"/>
        <v>0</v>
      </c>
    </row>
    <row r="26" spans="1:62" ht="21" customHeight="1">
      <c r="A26" s="263">
        <v>19</v>
      </c>
      <c r="B26" s="563"/>
      <c r="C26" s="564"/>
      <c r="D26" s="565"/>
      <c r="E26" s="532"/>
      <c r="F26" s="127"/>
      <c r="G26" s="563"/>
      <c r="H26" s="564"/>
      <c r="I26" s="564"/>
      <c r="J26" s="565"/>
      <c r="K26" s="458"/>
      <c r="L26" s="458"/>
      <c r="M26" s="458"/>
      <c r="N26" s="458"/>
      <c r="O26" s="459"/>
      <c r="P26" s="563"/>
      <c r="Q26" s="564"/>
      <c r="R26" s="565"/>
      <c r="S26" s="139"/>
      <c r="T26" s="401">
        <f t="shared" si="1"/>
        <v>0</v>
      </c>
      <c r="U26" s="400">
        <f t="shared" si="0"/>
        <v>0</v>
      </c>
    </row>
    <row r="27" spans="1:62" ht="21" customHeight="1">
      <c r="A27" s="263">
        <v>20</v>
      </c>
      <c r="B27" s="563"/>
      <c r="C27" s="564"/>
      <c r="D27" s="565"/>
      <c r="E27" s="532"/>
      <c r="F27" s="127"/>
      <c r="G27" s="563"/>
      <c r="H27" s="564"/>
      <c r="I27" s="564"/>
      <c r="J27" s="565"/>
      <c r="K27" s="458"/>
      <c r="L27" s="458"/>
      <c r="M27" s="458"/>
      <c r="N27" s="458"/>
      <c r="O27" s="459"/>
      <c r="P27" s="563"/>
      <c r="Q27" s="564"/>
      <c r="R27" s="565"/>
      <c r="S27" s="139"/>
      <c r="T27" s="401">
        <f t="shared" si="1"/>
        <v>0</v>
      </c>
      <c r="U27" s="400">
        <f t="shared" si="0"/>
        <v>0</v>
      </c>
    </row>
    <row r="28" spans="1:62" ht="21" customHeight="1">
      <c r="A28" s="263">
        <v>21</v>
      </c>
      <c r="B28" s="563"/>
      <c r="C28" s="564"/>
      <c r="D28" s="565"/>
      <c r="E28" s="532"/>
      <c r="F28" s="127"/>
      <c r="G28" s="563"/>
      <c r="H28" s="564"/>
      <c r="I28" s="564"/>
      <c r="J28" s="565"/>
      <c r="K28" s="458"/>
      <c r="L28" s="458"/>
      <c r="M28" s="458"/>
      <c r="N28" s="458"/>
      <c r="O28" s="459"/>
      <c r="P28" s="563"/>
      <c r="Q28" s="564"/>
      <c r="R28" s="565"/>
      <c r="S28" s="139"/>
      <c r="T28" s="401">
        <f t="shared" si="1"/>
        <v>0</v>
      </c>
      <c r="U28" s="400">
        <f t="shared" si="0"/>
        <v>0</v>
      </c>
    </row>
    <row r="29" spans="1:62" ht="21" customHeight="1">
      <c r="A29" s="263">
        <v>22</v>
      </c>
      <c r="B29" s="563"/>
      <c r="C29" s="564"/>
      <c r="D29" s="565"/>
      <c r="E29" s="532"/>
      <c r="F29" s="127"/>
      <c r="G29" s="563"/>
      <c r="H29" s="564"/>
      <c r="I29" s="564"/>
      <c r="J29" s="565"/>
      <c r="K29" s="458"/>
      <c r="L29" s="458"/>
      <c r="M29" s="458"/>
      <c r="N29" s="458"/>
      <c r="O29" s="459"/>
      <c r="P29" s="563"/>
      <c r="Q29" s="564"/>
      <c r="R29" s="565"/>
      <c r="S29" s="139"/>
      <c r="T29" s="401">
        <f t="shared" si="1"/>
        <v>0</v>
      </c>
      <c r="U29" s="400">
        <f t="shared" si="0"/>
        <v>0</v>
      </c>
    </row>
    <row r="30" spans="1:62" ht="21" customHeight="1">
      <c r="A30" s="263">
        <v>23</v>
      </c>
      <c r="B30" s="563"/>
      <c r="C30" s="564"/>
      <c r="D30" s="565"/>
      <c r="E30" s="532"/>
      <c r="F30" s="127"/>
      <c r="G30" s="563"/>
      <c r="H30" s="564"/>
      <c r="I30" s="564"/>
      <c r="J30" s="565"/>
      <c r="K30" s="458"/>
      <c r="L30" s="458"/>
      <c r="M30" s="458"/>
      <c r="N30" s="458"/>
      <c r="O30" s="459"/>
      <c r="P30" s="563"/>
      <c r="Q30" s="564"/>
      <c r="R30" s="565"/>
      <c r="S30" s="139"/>
      <c r="T30" s="401">
        <f t="shared" si="1"/>
        <v>0</v>
      </c>
      <c r="U30" s="400">
        <f t="shared" si="0"/>
        <v>0</v>
      </c>
    </row>
    <row r="31" spans="1:62" ht="21" customHeight="1">
      <c r="A31" s="263">
        <v>24</v>
      </c>
      <c r="B31" s="563"/>
      <c r="C31" s="564"/>
      <c r="D31" s="565"/>
      <c r="E31" s="532"/>
      <c r="F31" s="127"/>
      <c r="G31" s="563"/>
      <c r="H31" s="564"/>
      <c r="I31" s="564"/>
      <c r="J31" s="565"/>
      <c r="K31" s="458"/>
      <c r="L31" s="458"/>
      <c r="M31" s="458"/>
      <c r="N31" s="458"/>
      <c r="O31" s="459"/>
      <c r="P31" s="563"/>
      <c r="Q31" s="564"/>
      <c r="R31" s="565"/>
      <c r="S31" s="139"/>
      <c r="T31" s="401">
        <f t="shared" si="1"/>
        <v>0</v>
      </c>
      <c r="U31" s="400">
        <f t="shared" si="0"/>
        <v>0</v>
      </c>
    </row>
    <row r="32" spans="1:62" ht="21" customHeight="1">
      <c r="A32" s="263">
        <v>25</v>
      </c>
      <c r="B32" s="563"/>
      <c r="C32" s="564"/>
      <c r="D32" s="565"/>
      <c r="E32" s="532"/>
      <c r="F32" s="127"/>
      <c r="G32" s="563"/>
      <c r="H32" s="564"/>
      <c r="I32" s="564"/>
      <c r="J32" s="565"/>
      <c r="K32" s="458"/>
      <c r="L32" s="458"/>
      <c r="M32" s="458"/>
      <c r="N32" s="458"/>
      <c r="O32" s="459"/>
      <c r="P32" s="563"/>
      <c r="Q32" s="564"/>
      <c r="R32" s="565"/>
      <c r="S32" s="139"/>
      <c r="T32" s="401">
        <f t="shared" si="1"/>
        <v>0</v>
      </c>
      <c r="U32" s="400">
        <f t="shared" si="0"/>
        <v>0</v>
      </c>
    </row>
    <row r="33" spans="1:21" ht="21" customHeight="1">
      <c r="A33" s="263">
        <v>26</v>
      </c>
      <c r="B33" s="563"/>
      <c r="C33" s="564"/>
      <c r="D33" s="565"/>
      <c r="E33" s="532"/>
      <c r="F33" s="127"/>
      <c r="G33" s="563"/>
      <c r="H33" s="564"/>
      <c r="I33" s="564"/>
      <c r="J33" s="565"/>
      <c r="K33" s="458"/>
      <c r="L33" s="458"/>
      <c r="M33" s="458"/>
      <c r="N33" s="458"/>
      <c r="O33" s="459"/>
      <c r="P33" s="563"/>
      <c r="Q33" s="564"/>
      <c r="R33" s="565"/>
      <c r="S33" s="139"/>
      <c r="T33" s="401">
        <f t="shared" si="1"/>
        <v>0</v>
      </c>
      <c r="U33" s="400">
        <f t="shared" si="0"/>
        <v>0</v>
      </c>
    </row>
    <row r="34" spans="1:21" ht="21" customHeight="1">
      <c r="A34" s="263">
        <v>27</v>
      </c>
      <c r="B34" s="563"/>
      <c r="C34" s="564"/>
      <c r="D34" s="565"/>
      <c r="E34" s="532"/>
      <c r="F34" s="127"/>
      <c r="G34" s="563"/>
      <c r="H34" s="564"/>
      <c r="I34" s="564"/>
      <c r="J34" s="565"/>
      <c r="K34" s="458"/>
      <c r="L34" s="458"/>
      <c r="M34" s="458"/>
      <c r="N34" s="458"/>
      <c r="O34" s="459"/>
      <c r="P34" s="563"/>
      <c r="Q34" s="564"/>
      <c r="R34" s="565"/>
      <c r="S34" s="139"/>
      <c r="T34" s="401">
        <f t="shared" si="1"/>
        <v>0</v>
      </c>
      <c r="U34" s="400">
        <f t="shared" si="0"/>
        <v>0</v>
      </c>
    </row>
    <row r="35" spans="1:21" ht="21" customHeight="1">
      <c r="A35" s="263">
        <v>28</v>
      </c>
      <c r="B35" s="563"/>
      <c r="C35" s="564"/>
      <c r="D35" s="565"/>
      <c r="E35" s="532"/>
      <c r="F35" s="127"/>
      <c r="G35" s="563"/>
      <c r="H35" s="564"/>
      <c r="I35" s="564"/>
      <c r="J35" s="565"/>
      <c r="K35" s="458"/>
      <c r="L35" s="458"/>
      <c r="M35" s="458"/>
      <c r="N35" s="458"/>
      <c r="O35" s="459"/>
      <c r="P35" s="563"/>
      <c r="Q35" s="564"/>
      <c r="R35" s="565"/>
      <c r="S35" s="139"/>
      <c r="T35" s="401">
        <f t="shared" si="1"/>
        <v>0</v>
      </c>
      <c r="U35" s="400">
        <f t="shared" si="0"/>
        <v>0</v>
      </c>
    </row>
    <row r="36" spans="1:21" ht="21" customHeight="1">
      <c r="A36" s="263">
        <v>29</v>
      </c>
      <c r="B36" s="563"/>
      <c r="C36" s="564"/>
      <c r="D36" s="565"/>
      <c r="E36" s="532"/>
      <c r="F36" s="127"/>
      <c r="G36" s="563"/>
      <c r="H36" s="564"/>
      <c r="I36" s="564"/>
      <c r="J36" s="565"/>
      <c r="K36" s="458"/>
      <c r="L36" s="458"/>
      <c r="M36" s="458"/>
      <c r="N36" s="458"/>
      <c r="O36" s="459"/>
      <c r="P36" s="563"/>
      <c r="Q36" s="564"/>
      <c r="R36" s="565"/>
      <c r="S36" s="139"/>
      <c r="T36" s="401">
        <f t="shared" si="1"/>
        <v>0</v>
      </c>
      <c r="U36" s="400">
        <f t="shared" si="0"/>
        <v>0</v>
      </c>
    </row>
    <row r="37" spans="1:21" ht="21" customHeight="1">
      <c r="A37" s="263">
        <v>30</v>
      </c>
      <c r="B37" s="563"/>
      <c r="C37" s="564"/>
      <c r="D37" s="565"/>
      <c r="E37" s="532"/>
      <c r="F37" s="127"/>
      <c r="G37" s="563"/>
      <c r="H37" s="564"/>
      <c r="I37" s="564"/>
      <c r="J37" s="565"/>
      <c r="K37" s="458"/>
      <c r="L37" s="458"/>
      <c r="M37" s="458"/>
      <c r="N37" s="458"/>
      <c r="O37" s="459"/>
      <c r="P37" s="563"/>
      <c r="Q37" s="564"/>
      <c r="R37" s="565"/>
      <c r="S37" s="139"/>
      <c r="T37" s="401">
        <f t="shared" si="1"/>
        <v>0</v>
      </c>
      <c r="U37" s="400">
        <f t="shared" si="0"/>
        <v>0</v>
      </c>
    </row>
    <row r="38" spans="1:21" ht="21" customHeight="1">
      <c r="A38" s="263">
        <v>31</v>
      </c>
      <c r="B38" s="563"/>
      <c r="C38" s="564"/>
      <c r="D38" s="565"/>
      <c r="E38" s="532"/>
      <c r="F38" s="127"/>
      <c r="G38" s="563"/>
      <c r="H38" s="564"/>
      <c r="I38" s="564"/>
      <c r="J38" s="565"/>
      <c r="K38" s="458"/>
      <c r="L38" s="458"/>
      <c r="M38" s="458"/>
      <c r="N38" s="458"/>
      <c r="O38" s="459"/>
      <c r="P38" s="563"/>
      <c r="Q38" s="564"/>
      <c r="R38" s="565"/>
      <c r="S38" s="139"/>
      <c r="T38" s="401">
        <f t="shared" si="1"/>
        <v>0</v>
      </c>
      <c r="U38" s="400">
        <f t="shared" si="0"/>
        <v>0</v>
      </c>
    </row>
    <row r="39" spans="1:21" ht="21" customHeight="1">
      <c r="A39" s="263">
        <v>32</v>
      </c>
      <c r="B39" s="563"/>
      <c r="C39" s="564"/>
      <c r="D39" s="565"/>
      <c r="E39" s="532"/>
      <c r="F39" s="127"/>
      <c r="G39" s="563"/>
      <c r="H39" s="564"/>
      <c r="I39" s="564"/>
      <c r="J39" s="565"/>
      <c r="K39" s="458"/>
      <c r="L39" s="458"/>
      <c r="M39" s="458"/>
      <c r="N39" s="458"/>
      <c r="O39" s="459"/>
      <c r="P39" s="563"/>
      <c r="Q39" s="564"/>
      <c r="R39" s="565"/>
      <c r="S39" s="139"/>
      <c r="T39" s="401">
        <f t="shared" si="1"/>
        <v>0</v>
      </c>
      <c r="U39" s="400">
        <f t="shared" si="0"/>
        <v>0</v>
      </c>
    </row>
    <row r="40" spans="1:21" ht="21" customHeight="1">
      <c r="A40" s="263">
        <v>33</v>
      </c>
      <c r="B40" s="563"/>
      <c r="C40" s="564"/>
      <c r="D40" s="565"/>
      <c r="E40" s="532"/>
      <c r="F40" s="127"/>
      <c r="G40" s="563"/>
      <c r="H40" s="564"/>
      <c r="I40" s="564"/>
      <c r="J40" s="565"/>
      <c r="K40" s="458"/>
      <c r="L40" s="458"/>
      <c r="M40" s="458"/>
      <c r="N40" s="458"/>
      <c r="O40" s="459"/>
      <c r="P40" s="563"/>
      <c r="Q40" s="564"/>
      <c r="R40" s="565"/>
      <c r="S40" s="139"/>
      <c r="T40" s="401">
        <f t="shared" si="1"/>
        <v>0</v>
      </c>
      <c r="U40" s="400">
        <f t="shared" si="0"/>
        <v>0</v>
      </c>
    </row>
    <row r="41" spans="1:21" ht="21" customHeight="1">
      <c r="A41" s="263">
        <v>34</v>
      </c>
      <c r="B41" s="563"/>
      <c r="C41" s="564"/>
      <c r="D41" s="565"/>
      <c r="E41" s="532"/>
      <c r="F41" s="127"/>
      <c r="G41" s="563"/>
      <c r="H41" s="564"/>
      <c r="I41" s="564"/>
      <c r="J41" s="565"/>
      <c r="K41" s="458"/>
      <c r="L41" s="458"/>
      <c r="M41" s="458"/>
      <c r="N41" s="458"/>
      <c r="O41" s="459"/>
      <c r="P41" s="563"/>
      <c r="Q41" s="564"/>
      <c r="R41" s="565"/>
      <c r="S41" s="139"/>
      <c r="T41" s="401">
        <f t="shared" si="1"/>
        <v>0</v>
      </c>
      <c r="U41" s="400">
        <f t="shared" si="0"/>
        <v>0</v>
      </c>
    </row>
    <row r="42" spans="1:21" ht="21" customHeight="1">
      <c r="A42" s="263">
        <v>35</v>
      </c>
      <c r="B42" s="563"/>
      <c r="C42" s="564"/>
      <c r="D42" s="565"/>
      <c r="E42" s="532"/>
      <c r="F42" s="127"/>
      <c r="G42" s="563"/>
      <c r="H42" s="564"/>
      <c r="I42" s="564"/>
      <c r="J42" s="565"/>
      <c r="K42" s="458"/>
      <c r="L42" s="458"/>
      <c r="M42" s="458"/>
      <c r="N42" s="458"/>
      <c r="O42" s="459"/>
      <c r="P42" s="563"/>
      <c r="Q42" s="564"/>
      <c r="R42" s="565"/>
      <c r="S42" s="139"/>
      <c r="T42" s="401">
        <f t="shared" si="1"/>
        <v>0</v>
      </c>
      <c r="U42" s="400">
        <f t="shared" si="0"/>
        <v>0</v>
      </c>
    </row>
    <row r="43" spans="1:21" ht="21" customHeight="1">
      <c r="A43" s="263">
        <v>36</v>
      </c>
      <c r="B43" s="563"/>
      <c r="C43" s="564"/>
      <c r="D43" s="565"/>
      <c r="E43" s="532"/>
      <c r="F43" s="127"/>
      <c r="G43" s="563"/>
      <c r="H43" s="564"/>
      <c r="I43" s="564"/>
      <c r="J43" s="565"/>
      <c r="K43" s="458"/>
      <c r="L43" s="458"/>
      <c r="M43" s="458"/>
      <c r="N43" s="458"/>
      <c r="O43" s="459"/>
      <c r="P43" s="563"/>
      <c r="Q43" s="564"/>
      <c r="R43" s="565"/>
      <c r="S43" s="139"/>
      <c r="T43" s="401">
        <f t="shared" si="1"/>
        <v>0</v>
      </c>
      <c r="U43" s="400">
        <f t="shared" si="0"/>
        <v>0</v>
      </c>
    </row>
    <row r="44" spans="1:21" ht="21" customHeight="1">
      <c r="A44" s="263">
        <v>37</v>
      </c>
      <c r="B44" s="563"/>
      <c r="C44" s="564"/>
      <c r="D44" s="565"/>
      <c r="E44" s="532"/>
      <c r="F44" s="127"/>
      <c r="G44" s="563"/>
      <c r="H44" s="564"/>
      <c r="I44" s="564"/>
      <c r="J44" s="565"/>
      <c r="K44" s="458"/>
      <c r="L44" s="458"/>
      <c r="M44" s="458"/>
      <c r="N44" s="458"/>
      <c r="O44" s="459"/>
      <c r="P44" s="563"/>
      <c r="Q44" s="564"/>
      <c r="R44" s="565"/>
      <c r="S44" s="139"/>
      <c r="T44" s="401">
        <f t="shared" si="1"/>
        <v>0</v>
      </c>
      <c r="U44" s="400">
        <f t="shared" si="0"/>
        <v>0</v>
      </c>
    </row>
    <row r="45" spans="1:21" ht="21" customHeight="1">
      <c r="A45" s="263">
        <v>38</v>
      </c>
      <c r="B45" s="563"/>
      <c r="C45" s="564"/>
      <c r="D45" s="565"/>
      <c r="E45" s="532"/>
      <c r="F45" s="127"/>
      <c r="G45" s="563"/>
      <c r="H45" s="564"/>
      <c r="I45" s="564"/>
      <c r="J45" s="565"/>
      <c r="K45" s="458"/>
      <c r="L45" s="458"/>
      <c r="M45" s="458"/>
      <c r="N45" s="458"/>
      <c r="O45" s="459"/>
      <c r="P45" s="563"/>
      <c r="Q45" s="564"/>
      <c r="R45" s="565"/>
      <c r="S45" s="139"/>
      <c r="T45" s="401">
        <f t="shared" si="1"/>
        <v>0</v>
      </c>
      <c r="U45" s="400">
        <f t="shared" si="0"/>
        <v>0</v>
      </c>
    </row>
    <row r="46" spans="1:21" ht="21" customHeight="1">
      <c r="A46" s="263">
        <v>39</v>
      </c>
      <c r="B46" s="563"/>
      <c r="C46" s="564"/>
      <c r="D46" s="565"/>
      <c r="E46" s="532"/>
      <c r="F46" s="127"/>
      <c r="G46" s="563"/>
      <c r="H46" s="564"/>
      <c r="I46" s="564"/>
      <c r="J46" s="565"/>
      <c r="K46" s="458"/>
      <c r="L46" s="458"/>
      <c r="M46" s="458"/>
      <c r="N46" s="458"/>
      <c r="O46" s="459"/>
      <c r="P46" s="563"/>
      <c r="Q46" s="564"/>
      <c r="R46" s="565"/>
      <c r="S46" s="139"/>
      <c r="T46" s="401">
        <f t="shared" si="1"/>
        <v>0</v>
      </c>
      <c r="U46" s="400">
        <f t="shared" si="0"/>
        <v>0</v>
      </c>
    </row>
    <row r="47" spans="1:21" ht="21" customHeight="1">
      <c r="A47" s="263">
        <v>40</v>
      </c>
      <c r="B47" s="563"/>
      <c r="C47" s="564"/>
      <c r="D47" s="565"/>
      <c r="E47" s="532"/>
      <c r="F47" s="127"/>
      <c r="G47" s="563"/>
      <c r="H47" s="564"/>
      <c r="I47" s="564"/>
      <c r="J47" s="565"/>
      <c r="K47" s="458"/>
      <c r="L47" s="458"/>
      <c r="M47" s="458"/>
      <c r="N47" s="458"/>
      <c r="O47" s="459"/>
      <c r="P47" s="563"/>
      <c r="Q47" s="564"/>
      <c r="R47" s="565"/>
      <c r="S47" s="139"/>
      <c r="T47" s="401">
        <f t="shared" si="1"/>
        <v>0</v>
      </c>
      <c r="U47" s="400">
        <f t="shared" si="0"/>
        <v>0</v>
      </c>
    </row>
    <row r="48" spans="1:21" ht="21" customHeight="1">
      <c r="A48" s="263">
        <v>41</v>
      </c>
      <c r="B48" s="563"/>
      <c r="C48" s="564"/>
      <c r="D48" s="565"/>
      <c r="E48" s="532"/>
      <c r="F48" s="127"/>
      <c r="G48" s="563"/>
      <c r="H48" s="564"/>
      <c r="I48" s="564"/>
      <c r="J48" s="565"/>
      <c r="K48" s="458"/>
      <c r="L48" s="458"/>
      <c r="M48" s="458"/>
      <c r="N48" s="458"/>
      <c r="O48" s="459"/>
      <c r="P48" s="563"/>
      <c r="Q48" s="564"/>
      <c r="R48" s="565"/>
      <c r="S48" s="139"/>
      <c r="T48" s="401">
        <f t="shared" si="1"/>
        <v>0</v>
      </c>
      <c r="U48" s="400">
        <f t="shared" si="0"/>
        <v>0</v>
      </c>
    </row>
    <row r="49" spans="1:21" ht="21" customHeight="1">
      <c r="A49" s="263">
        <v>42</v>
      </c>
      <c r="B49" s="563"/>
      <c r="C49" s="564"/>
      <c r="D49" s="565"/>
      <c r="E49" s="532"/>
      <c r="F49" s="127"/>
      <c r="G49" s="563"/>
      <c r="H49" s="564"/>
      <c r="I49" s="564"/>
      <c r="J49" s="565"/>
      <c r="K49" s="458"/>
      <c r="L49" s="458"/>
      <c r="M49" s="458"/>
      <c r="N49" s="458"/>
      <c r="O49" s="459"/>
      <c r="P49" s="563"/>
      <c r="Q49" s="564"/>
      <c r="R49" s="565"/>
      <c r="S49" s="139"/>
      <c r="T49" s="401">
        <f t="shared" si="1"/>
        <v>0</v>
      </c>
      <c r="U49" s="400">
        <f t="shared" si="0"/>
        <v>0</v>
      </c>
    </row>
    <row r="50" spans="1:21" ht="21" customHeight="1">
      <c r="A50" s="263">
        <v>43</v>
      </c>
      <c r="B50" s="563"/>
      <c r="C50" s="564"/>
      <c r="D50" s="565"/>
      <c r="E50" s="532"/>
      <c r="F50" s="127"/>
      <c r="G50" s="563"/>
      <c r="H50" s="564"/>
      <c r="I50" s="564"/>
      <c r="J50" s="565"/>
      <c r="K50" s="458"/>
      <c r="L50" s="458"/>
      <c r="M50" s="458"/>
      <c r="N50" s="458"/>
      <c r="O50" s="459"/>
      <c r="P50" s="563"/>
      <c r="Q50" s="564"/>
      <c r="R50" s="565"/>
      <c r="S50" s="139"/>
      <c r="T50" s="401">
        <f t="shared" si="1"/>
        <v>0</v>
      </c>
      <c r="U50" s="400">
        <f t="shared" si="0"/>
        <v>0</v>
      </c>
    </row>
    <row r="51" spans="1:21" ht="21" customHeight="1">
      <c r="A51" s="263">
        <v>44</v>
      </c>
      <c r="B51" s="563"/>
      <c r="C51" s="564"/>
      <c r="D51" s="565"/>
      <c r="E51" s="532"/>
      <c r="F51" s="127"/>
      <c r="G51" s="563"/>
      <c r="H51" s="564"/>
      <c r="I51" s="564"/>
      <c r="J51" s="565"/>
      <c r="K51" s="458"/>
      <c r="L51" s="458"/>
      <c r="M51" s="458"/>
      <c r="N51" s="458"/>
      <c r="O51" s="459"/>
      <c r="P51" s="563"/>
      <c r="Q51" s="564"/>
      <c r="R51" s="565"/>
      <c r="S51" s="139"/>
      <c r="T51" s="401">
        <f t="shared" si="1"/>
        <v>0</v>
      </c>
      <c r="U51" s="400">
        <f t="shared" si="0"/>
        <v>0</v>
      </c>
    </row>
    <row r="52" spans="1:21" ht="21" customHeight="1">
      <c r="A52" s="263">
        <v>45</v>
      </c>
      <c r="B52" s="563"/>
      <c r="C52" s="564"/>
      <c r="D52" s="565"/>
      <c r="E52" s="532"/>
      <c r="F52" s="127"/>
      <c r="G52" s="563"/>
      <c r="H52" s="564"/>
      <c r="I52" s="564"/>
      <c r="J52" s="565"/>
      <c r="K52" s="458"/>
      <c r="L52" s="458"/>
      <c r="M52" s="458"/>
      <c r="N52" s="458"/>
      <c r="O52" s="459"/>
      <c r="P52" s="563"/>
      <c r="Q52" s="564"/>
      <c r="R52" s="565"/>
      <c r="S52" s="139"/>
      <c r="T52" s="401">
        <f t="shared" si="1"/>
        <v>0</v>
      </c>
      <c r="U52" s="400">
        <f t="shared" si="0"/>
        <v>0</v>
      </c>
    </row>
    <row r="53" spans="1:21" ht="21" customHeight="1">
      <c r="A53" s="263">
        <v>46</v>
      </c>
      <c r="B53" s="563"/>
      <c r="C53" s="564"/>
      <c r="D53" s="565"/>
      <c r="E53" s="532"/>
      <c r="F53" s="127"/>
      <c r="G53" s="563"/>
      <c r="H53" s="564"/>
      <c r="I53" s="564"/>
      <c r="J53" s="565"/>
      <c r="K53" s="458"/>
      <c r="L53" s="458"/>
      <c r="M53" s="458"/>
      <c r="N53" s="458"/>
      <c r="O53" s="459"/>
      <c r="P53" s="563"/>
      <c r="Q53" s="564"/>
      <c r="R53" s="565"/>
      <c r="S53" s="139"/>
      <c r="T53" s="401">
        <f t="shared" si="1"/>
        <v>0</v>
      </c>
      <c r="U53" s="400">
        <f t="shared" si="0"/>
        <v>0</v>
      </c>
    </row>
    <row r="54" spans="1:21" ht="21" customHeight="1">
      <c r="A54" s="263">
        <v>47</v>
      </c>
      <c r="B54" s="563"/>
      <c r="C54" s="564"/>
      <c r="D54" s="565"/>
      <c r="E54" s="532"/>
      <c r="F54" s="127"/>
      <c r="G54" s="563"/>
      <c r="H54" s="564"/>
      <c r="I54" s="564"/>
      <c r="J54" s="565"/>
      <c r="K54" s="458"/>
      <c r="L54" s="458"/>
      <c r="M54" s="458"/>
      <c r="N54" s="458"/>
      <c r="O54" s="459"/>
      <c r="P54" s="563"/>
      <c r="Q54" s="564"/>
      <c r="R54" s="565"/>
      <c r="S54" s="139"/>
      <c r="T54" s="401">
        <f t="shared" si="1"/>
        <v>0</v>
      </c>
      <c r="U54" s="400">
        <f t="shared" si="0"/>
        <v>0</v>
      </c>
    </row>
    <row r="55" spans="1:21" ht="21" customHeight="1">
      <c r="A55" s="263">
        <v>48</v>
      </c>
      <c r="B55" s="563"/>
      <c r="C55" s="564"/>
      <c r="D55" s="565"/>
      <c r="E55" s="532"/>
      <c r="F55" s="127"/>
      <c r="G55" s="563"/>
      <c r="H55" s="564"/>
      <c r="I55" s="564"/>
      <c r="J55" s="565"/>
      <c r="K55" s="458"/>
      <c r="L55" s="458"/>
      <c r="M55" s="458"/>
      <c r="N55" s="458"/>
      <c r="O55" s="459"/>
      <c r="P55" s="563"/>
      <c r="Q55" s="564"/>
      <c r="R55" s="565"/>
      <c r="S55" s="139"/>
      <c r="T55" s="401">
        <f t="shared" si="1"/>
        <v>0</v>
      </c>
      <c r="U55" s="400">
        <f t="shared" si="0"/>
        <v>0</v>
      </c>
    </row>
    <row r="56" spans="1:21" ht="21" customHeight="1">
      <c r="A56" s="263">
        <v>49</v>
      </c>
      <c r="B56" s="563"/>
      <c r="C56" s="564"/>
      <c r="D56" s="565"/>
      <c r="E56" s="532"/>
      <c r="F56" s="127"/>
      <c r="G56" s="563"/>
      <c r="H56" s="564"/>
      <c r="I56" s="564"/>
      <c r="J56" s="565"/>
      <c r="K56" s="458"/>
      <c r="L56" s="458"/>
      <c r="M56" s="458"/>
      <c r="N56" s="458"/>
      <c r="O56" s="459"/>
      <c r="P56" s="563"/>
      <c r="Q56" s="564"/>
      <c r="R56" s="565"/>
      <c r="S56" s="139"/>
      <c r="T56" s="401">
        <f t="shared" si="1"/>
        <v>0</v>
      </c>
      <c r="U56" s="400">
        <f t="shared" si="0"/>
        <v>0</v>
      </c>
    </row>
    <row r="57" spans="1:21" ht="21" customHeight="1">
      <c r="A57" s="263">
        <v>50</v>
      </c>
      <c r="B57" s="563"/>
      <c r="C57" s="564"/>
      <c r="D57" s="565"/>
      <c r="E57" s="532"/>
      <c r="F57" s="127"/>
      <c r="G57" s="563"/>
      <c r="H57" s="564"/>
      <c r="I57" s="564"/>
      <c r="J57" s="565"/>
      <c r="K57" s="458"/>
      <c r="L57" s="458"/>
      <c r="M57" s="458"/>
      <c r="N57" s="458"/>
      <c r="O57" s="459"/>
      <c r="P57" s="563"/>
      <c r="Q57" s="564"/>
      <c r="R57" s="565"/>
      <c r="S57" s="139"/>
      <c r="T57" s="401">
        <f t="shared" si="1"/>
        <v>0</v>
      </c>
      <c r="U57" s="400">
        <f t="shared" si="0"/>
        <v>0</v>
      </c>
    </row>
    <row r="58" spans="1:21" ht="21" customHeight="1">
      <c r="A58" s="263">
        <v>51</v>
      </c>
      <c r="B58" s="563"/>
      <c r="C58" s="564"/>
      <c r="D58" s="565"/>
      <c r="E58" s="532"/>
      <c r="F58" s="127"/>
      <c r="G58" s="563"/>
      <c r="H58" s="564"/>
      <c r="I58" s="564"/>
      <c r="J58" s="565"/>
      <c r="K58" s="458"/>
      <c r="L58" s="458"/>
      <c r="M58" s="458"/>
      <c r="N58" s="458"/>
      <c r="O58" s="459"/>
      <c r="P58" s="563"/>
      <c r="Q58" s="564"/>
      <c r="R58" s="565"/>
      <c r="S58" s="139"/>
      <c r="T58" s="401">
        <f t="shared" si="1"/>
        <v>0</v>
      </c>
      <c r="U58" s="400">
        <f t="shared" si="0"/>
        <v>0</v>
      </c>
    </row>
    <row r="59" spans="1:21" ht="21" customHeight="1">
      <c r="A59" s="263">
        <v>52</v>
      </c>
      <c r="B59" s="563"/>
      <c r="C59" s="564"/>
      <c r="D59" s="565"/>
      <c r="E59" s="532"/>
      <c r="F59" s="127"/>
      <c r="G59" s="563"/>
      <c r="H59" s="564"/>
      <c r="I59" s="564"/>
      <c r="J59" s="565"/>
      <c r="K59" s="458"/>
      <c r="L59" s="458"/>
      <c r="M59" s="458"/>
      <c r="N59" s="458"/>
      <c r="O59" s="459"/>
      <c r="P59" s="563"/>
      <c r="Q59" s="564"/>
      <c r="R59" s="565"/>
      <c r="S59" s="139"/>
      <c r="T59" s="401">
        <f t="shared" si="1"/>
        <v>0</v>
      </c>
      <c r="U59" s="400">
        <f t="shared" si="0"/>
        <v>0</v>
      </c>
    </row>
    <row r="60" spans="1:21" ht="21" customHeight="1">
      <c r="A60" s="263">
        <v>53</v>
      </c>
      <c r="B60" s="563"/>
      <c r="C60" s="564"/>
      <c r="D60" s="565"/>
      <c r="E60" s="532"/>
      <c r="F60" s="127"/>
      <c r="G60" s="563"/>
      <c r="H60" s="564"/>
      <c r="I60" s="564"/>
      <c r="J60" s="565"/>
      <c r="K60" s="458"/>
      <c r="L60" s="458"/>
      <c r="M60" s="458"/>
      <c r="N60" s="458"/>
      <c r="O60" s="459"/>
      <c r="P60" s="563"/>
      <c r="Q60" s="564"/>
      <c r="R60" s="565"/>
      <c r="S60" s="139"/>
      <c r="T60" s="401">
        <f t="shared" si="1"/>
        <v>0</v>
      </c>
      <c r="U60" s="400">
        <f t="shared" si="0"/>
        <v>0</v>
      </c>
    </row>
    <row r="61" spans="1:21" ht="21" customHeight="1">
      <c r="A61" s="263">
        <v>54</v>
      </c>
      <c r="B61" s="563"/>
      <c r="C61" s="564"/>
      <c r="D61" s="565"/>
      <c r="E61" s="532"/>
      <c r="F61" s="127"/>
      <c r="G61" s="563"/>
      <c r="H61" s="564"/>
      <c r="I61" s="564"/>
      <c r="J61" s="565"/>
      <c r="K61" s="458"/>
      <c r="L61" s="458"/>
      <c r="M61" s="458"/>
      <c r="N61" s="458"/>
      <c r="O61" s="459"/>
      <c r="P61" s="563"/>
      <c r="Q61" s="564"/>
      <c r="R61" s="565"/>
      <c r="S61" s="139"/>
      <c r="T61" s="401">
        <f t="shared" si="1"/>
        <v>0</v>
      </c>
      <c r="U61" s="400">
        <f t="shared" si="0"/>
        <v>0</v>
      </c>
    </row>
    <row r="62" spans="1:21" ht="21" customHeight="1">
      <c r="A62" s="263">
        <v>55</v>
      </c>
      <c r="B62" s="563"/>
      <c r="C62" s="564"/>
      <c r="D62" s="565"/>
      <c r="E62" s="532"/>
      <c r="F62" s="127"/>
      <c r="G62" s="563"/>
      <c r="H62" s="564"/>
      <c r="I62" s="564"/>
      <c r="J62" s="565"/>
      <c r="K62" s="458"/>
      <c r="L62" s="458"/>
      <c r="M62" s="458"/>
      <c r="N62" s="458"/>
      <c r="O62" s="459"/>
      <c r="P62" s="563"/>
      <c r="Q62" s="564"/>
      <c r="R62" s="565"/>
      <c r="S62" s="139"/>
      <c r="T62" s="401">
        <f t="shared" si="1"/>
        <v>0</v>
      </c>
      <c r="U62" s="400">
        <f t="shared" si="0"/>
        <v>0</v>
      </c>
    </row>
    <row r="63" spans="1:21" ht="21" customHeight="1">
      <c r="A63" s="263">
        <v>56</v>
      </c>
      <c r="B63" s="563"/>
      <c r="C63" s="564"/>
      <c r="D63" s="565"/>
      <c r="E63" s="532"/>
      <c r="F63" s="127"/>
      <c r="G63" s="563"/>
      <c r="H63" s="564"/>
      <c r="I63" s="564"/>
      <c r="J63" s="565"/>
      <c r="K63" s="458"/>
      <c r="L63" s="458"/>
      <c r="M63" s="458"/>
      <c r="N63" s="458"/>
      <c r="O63" s="459"/>
      <c r="P63" s="563"/>
      <c r="Q63" s="564"/>
      <c r="R63" s="565"/>
      <c r="S63" s="139"/>
      <c r="T63" s="401">
        <f t="shared" si="1"/>
        <v>0</v>
      </c>
      <c r="U63" s="400">
        <f t="shared" si="0"/>
        <v>0</v>
      </c>
    </row>
    <row r="64" spans="1:21" ht="21" customHeight="1">
      <c r="A64" s="263">
        <v>57</v>
      </c>
      <c r="B64" s="563"/>
      <c r="C64" s="564"/>
      <c r="D64" s="565"/>
      <c r="E64" s="532"/>
      <c r="F64" s="127"/>
      <c r="G64" s="563"/>
      <c r="H64" s="564"/>
      <c r="I64" s="564"/>
      <c r="J64" s="565"/>
      <c r="K64" s="458"/>
      <c r="L64" s="458"/>
      <c r="M64" s="458"/>
      <c r="N64" s="458"/>
      <c r="O64" s="459"/>
      <c r="P64" s="563"/>
      <c r="Q64" s="564"/>
      <c r="R64" s="565"/>
      <c r="S64" s="139"/>
      <c r="T64" s="401">
        <f t="shared" si="1"/>
        <v>0</v>
      </c>
      <c r="U64" s="400">
        <f t="shared" si="0"/>
        <v>0</v>
      </c>
    </row>
    <row r="65" spans="1:21" ht="21" customHeight="1">
      <c r="A65" s="263">
        <v>58</v>
      </c>
      <c r="B65" s="563"/>
      <c r="C65" s="564"/>
      <c r="D65" s="565"/>
      <c r="E65" s="532"/>
      <c r="F65" s="127"/>
      <c r="G65" s="563"/>
      <c r="H65" s="564"/>
      <c r="I65" s="564"/>
      <c r="J65" s="565"/>
      <c r="K65" s="458"/>
      <c r="L65" s="458"/>
      <c r="M65" s="458"/>
      <c r="N65" s="458"/>
      <c r="O65" s="459"/>
      <c r="P65" s="563"/>
      <c r="Q65" s="564"/>
      <c r="R65" s="565"/>
      <c r="S65" s="139"/>
      <c r="T65" s="401">
        <f t="shared" si="1"/>
        <v>0</v>
      </c>
      <c r="U65" s="400">
        <f t="shared" si="0"/>
        <v>0</v>
      </c>
    </row>
    <row r="66" spans="1:21" ht="21" customHeight="1">
      <c r="A66" s="263">
        <v>59</v>
      </c>
      <c r="B66" s="563"/>
      <c r="C66" s="564"/>
      <c r="D66" s="565"/>
      <c r="E66" s="532"/>
      <c r="F66" s="127"/>
      <c r="G66" s="563"/>
      <c r="H66" s="564"/>
      <c r="I66" s="564"/>
      <c r="J66" s="565"/>
      <c r="K66" s="458"/>
      <c r="L66" s="458"/>
      <c r="M66" s="458"/>
      <c r="N66" s="458"/>
      <c r="O66" s="459"/>
      <c r="P66" s="563"/>
      <c r="Q66" s="564"/>
      <c r="R66" s="565"/>
      <c r="S66" s="139"/>
      <c r="T66" s="401">
        <f t="shared" si="1"/>
        <v>0</v>
      </c>
      <c r="U66" s="400">
        <f t="shared" si="0"/>
        <v>0</v>
      </c>
    </row>
    <row r="67" spans="1:21" ht="21" customHeight="1">
      <c r="A67" s="263">
        <v>60</v>
      </c>
      <c r="B67" s="563"/>
      <c r="C67" s="564"/>
      <c r="D67" s="565"/>
      <c r="E67" s="532"/>
      <c r="F67" s="127"/>
      <c r="G67" s="563"/>
      <c r="H67" s="564"/>
      <c r="I67" s="564"/>
      <c r="J67" s="565"/>
      <c r="K67" s="458"/>
      <c r="L67" s="458"/>
      <c r="M67" s="458"/>
      <c r="N67" s="458"/>
      <c r="O67" s="459"/>
      <c r="P67" s="563"/>
      <c r="Q67" s="564"/>
      <c r="R67" s="565"/>
      <c r="S67" s="139"/>
      <c r="T67" s="401">
        <f t="shared" si="1"/>
        <v>0</v>
      </c>
      <c r="U67" s="400">
        <f t="shared" si="0"/>
        <v>0</v>
      </c>
    </row>
    <row r="68" spans="1:21" ht="21" customHeight="1">
      <c r="A68" s="263">
        <v>61</v>
      </c>
      <c r="B68" s="563"/>
      <c r="C68" s="564"/>
      <c r="D68" s="565"/>
      <c r="E68" s="532"/>
      <c r="F68" s="127"/>
      <c r="G68" s="563"/>
      <c r="H68" s="564"/>
      <c r="I68" s="564"/>
      <c r="J68" s="565"/>
      <c r="K68" s="458"/>
      <c r="L68" s="458"/>
      <c r="M68" s="458"/>
      <c r="N68" s="458"/>
      <c r="O68" s="459"/>
      <c r="P68" s="563"/>
      <c r="Q68" s="564"/>
      <c r="R68" s="565"/>
      <c r="S68" s="139"/>
      <c r="T68" s="401">
        <f t="shared" si="1"/>
        <v>0</v>
      </c>
      <c r="U68" s="400">
        <f t="shared" si="0"/>
        <v>0</v>
      </c>
    </row>
    <row r="69" spans="1:21" ht="21" customHeight="1">
      <c r="A69" s="263">
        <v>62</v>
      </c>
      <c r="B69" s="563"/>
      <c r="C69" s="564"/>
      <c r="D69" s="565"/>
      <c r="E69" s="532"/>
      <c r="F69" s="127"/>
      <c r="G69" s="563"/>
      <c r="H69" s="564"/>
      <c r="I69" s="564"/>
      <c r="J69" s="565"/>
      <c r="K69" s="458"/>
      <c r="L69" s="458"/>
      <c r="M69" s="458"/>
      <c r="N69" s="458"/>
      <c r="O69" s="459"/>
      <c r="P69" s="563"/>
      <c r="Q69" s="564"/>
      <c r="R69" s="565"/>
      <c r="S69" s="139"/>
      <c r="T69" s="401">
        <f t="shared" si="1"/>
        <v>0</v>
      </c>
      <c r="U69" s="400">
        <f t="shared" si="0"/>
        <v>0</v>
      </c>
    </row>
    <row r="70" spans="1:21" ht="21" customHeight="1">
      <c r="A70" s="263">
        <v>63</v>
      </c>
      <c r="B70" s="563"/>
      <c r="C70" s="564"/>
      <c r="D70" s="565"/>
      <c r="E70" s="532"/>
      <c r="F70" s="127"/>
      <c r="G70" s="563"/>
      <c r="H70" s="564"/>
      <c r="I70" s="564"/>
      <c r="J70" s="565"/>
      <c r="K70" s="458"/>
      <c r="L70" s="458"/>
      <c r="M70" s="458"/>
      <c r="N70" s="458"/>
      <c r="O70" s="459"/>
      <c r="P70" s="563"/>
      <c r="Q70" s="564"/>
      <c r="R70" s="565"/>
      <c r="S70" s="139"/>
      <c r="T70" s="401">
        <f t="shared" si="1"/>
        <v>0</v>
      </c>
      <c r="U70" s="400">
        <f t="shared" si="0"/>
        <v>0</v>
      </c>
    </row>
    <row r="71" spans="1:21" ht="21" customHeight="1">
      <c r="A71" s="263">
        <v>64</v>
      </c>
      <c r="B71" s="563"/>
      <c r="C71" s="564"/>
      <c r="D71" s="565"/>
      <c r="E71" s="532"/>
      <c r="F71" s="127"/>
      <c r="G71" s="563"/>
      <c r="H71" s="564"/>
      <c r="I71" s="564"/>
      <c r="J71" s="565"/>
      <c r="K71" s="458"/>
      <c r="L71" s="458"/>
      <c r="M71" s="458"/>
      <c r="N71" s="458"/>
      <c r="O71" s="459"/>
      <c r="P71" s="563"/>
      <c r="Q71" s="564"/>
      <c r="R71" s="565"/>
      <c r="S71" s="139"/>
      <c r="T71" s="401">
        <f t="shared" si="1"/>
        <v>0</v>
      </c>
      <c r="U71" s="400">
        <f t="shared" si="0"/>
        <v>0</v>
      </c>
    </row>
    <row r="72" spans="1:21" ht="21" customHeight="1" thickBot="1">
      <c r="A72" s="263">
        <v>65</v>
      </c>
      <c r="B72" s="563"/>
      <c r="C72" s="564"/>
      <c r="D72" s="565"/>
      <c r="E72" s="532"/>
      <c r="F72" s="127"/>
      <c r="G72" s="563"/>
      <c r="H72" s="564"/>
      <c r="I72" s="564"/>
      <c r="J72" s="565"/>
      <c r="K72" s="458"/>
      <c r="L72" s="458"/>
      <c r="M72" s="458"/>
      <c r="N72" s="458"/>
      <c r="O72" s="459"/>
      <c r="P72" s="563"/>
      <c r="Q72" s="564"/>
      <c r="R72" s="565"/>
      <c r="S72" s="139"/>
      <c r="T72" s="401">
        <f t="shared" si="1"/>
        <v>0</v>
      </c>
      <c r="U72" s="400">
        <f t="shared" si="0"/>
        <v>0</v>
      </c>
    </row>
    <row r="73" spans="1:21" ht="21" customHeight="1" thickBot="1">
      <c r="A73" s="579" t="s">
        <v>318</v>
      </c>
      <c r="B73" s="579"/>
      <c r="C73" s="579"/>
      <c r="D73" s="579"/>
      <c r="E73" s="263"/>
      <c r="F73" s="263"/>
      <c r="G73" s="576"/>
      <c r="H73" s="577"/>
      <c r="I73" s="577"/>
      <c r="J73" s="578"/>
      <c r="K73" s="263"/>
      <c r="L73" s="263"/>
      <c r="M73" s="263"/>
      <c r="N73" s="263"/>
      <c r="O73" s="263"/>
      <c r="P73" s="576"/>
      <c r="Q73" s="577"/>
      <c r="R73" s="577"/>
      <c r="S73" s="132">
        <f>SUM(S8:S72)</f>
        <v>0</v>
      </c>
      <c r="T73" s="242">
        <f>ROUNDDOWN(SUM(T8:T72),-3)</f>
        <v>0</v>
      </c>
      <c r="U73" s="243">
        <f>ROUNDDOWN(SUM(U8:U72),-3)</f>
        <v>0</v>
      </c>
    </row>
    <row r="74" spans="1:21" ht="21" customHeight="1">
      <c r="A74" s="247" t="s">
        <v>53</v>
      </c>
      <c r="B74" s="267"/>
      <c r="C74" s="267"/>
      <c r="D74" s="267"/>
      <c r="E74" s="267"/>
      <c r="F74" s="267"/>
      <c r="G74" s="267"/>
      <c r="H74" s="267"/>
      <c r="I74" s="267"/>
      <c r="J74" s="267"/>
      <c r="K74" s="267" t="s">
        <v>347</v>
      </c>
      <c r="L74" s="267" t="s">
        <v>349</v>
      </c>
      <c r="M74" s="267" t="s">
        <v>350</v>
      </c>
      <c r="N74" s="267" t="s">
        <v>351</v>
      </c>
      <c r="O74" s="267" t="s">
        <v>352</v>
      </c>
      <c r="P74" s="267" t="s">
        <v>354</v>
      </c>
      <c r="Q74" s="267"/>
      <c r="R74" s="267"/>
      <c r="S74" s="267"/>
    </row>
    <row r="75" spans="1:21" ht="21" customHeight="1">
      <c r="A75" s="267"/>
      <c r="B75" s="267"/>
      <c r="C75" s="267"/>
      <c r="D75" s="267"/>
      <c r="E75" s="267"/>
      <c r="F75" s="267"/>
      <c r="G75" s="267"/>
      <c r="H75" s="267"/>
      <c r="I75" s="267"/>
      <c r="J75" s="128" t="s">
        <v>348</v>
      </c>
      <c r="K75" s="128">
        <f>COUNTIF(O8:O72,"週５")</f>
        <v>0</v>
      </c>
      <c r="L75" s="128">
        <f>COUNTIF(O8:O72,"週４")</f>
        <v>0</v>
      </c>
      <c r="M75" s="128">
        <f>COUNTIF(O8:O72,"週３")</f>
        <v>0</v>
      </c>
      <c r="N75" s="128">
        <f>COUNTIF(O8:O72,"週２")</f>
        <v>0</v>
      </c>
      <c r="O75" s="128">
        <f>COUNTIF(O8:O72,"週１")</f>
        <v>0</v>
      </c>
      <c r="P75" s="128">
        <f>COUNTIF(M8:M72,"○")</f>
        <v>0</v>
      </c>
      <c r="Q75" s="267"/>
      <c r="R75" s="267"/>
      <c r="S75" s="267"/>
    </row>
    <row r="76" spans="1:21" ht="21" customHeight="1">
      <c r="A76" s="267"/>
      <c r="B76" s="267"/>
      <c r="C76" s="267"/>
      <c r="D76" s="267"/>
      <c r="E76" s="267"/>
      <c r="F76" s="267"/>
      <c r="G76" s="267"/>
      <c r="H76" s="267"/>
      <c r="I76" s="267"/>
      <c r="J76" s="128" t="s">
        <v>353</v>
      </c>
      <c r="K76" s="128">
        <f>SUMIF(O8:O72,"週５",S8:S72)</f>
        <v>0</v>
      </c>
      <c r="L76" s="128">
        <f>SUMIF(O8:O72,"週４",S8:S72)</f>
        <v>0</v>
      </c>
      <c r="M76" s="128">
        <f>SUMIF(O8:O72,"週３",S8:S72)</f>
        <v>0</v>
      </c>
      <c r="N76" s="128">
        <f>SUMIF(O8:O72,"週２",S8:S72)</f>
        <v>0</v>
      </c>
      <c r="O76" s="128">
        <f>SUMIF(O8:O72,"週１",S8:S72)</f>
        <v>0</v>
      </c>
      <c r="P76" s="128">
        <f>SUMIF(M8:M72,"○",S8:S72)</f>
        <v>0</v>
      </c>
      <c r="Q76" s="267"/>
      <c r="R76" s="267"/>
      <c r="S76" s="267"/>
    </row>
    <row r="77" spans="1:21" ht="21" customHeight="1">
      <c r="A77" s="267"/>
      <c r="B77" s="267"/>
      <c r="C77" s="267"/>
      <c r="D77" s="267"/>
      <c r="E77" s="267"/>
      <c r="F77" s="267"/>
      <c r="G77" s="267"/>
      <c r="H77" s="267"/>
      <c r="I77" s="267"/>
      <c r="J77" s="267"/>
      <c r="K77" s="267"/>
      <c r="L77" s="267"/>
      <c r="M77" s="267"/>
      <c r="N77" s="267"/>
      <c r="O77" s="267"/>
      <c r="P77" s="267"/>
      <c r="Q77" s="267"/>
      <c r="R77" s="267"/>
      <c r="S77" s="267"/>
    </row>
    <row r="78" spans="1:21" ht="21" customHeight="1">
      <c r="A78" s="267"/>
      <c r="B78" s="267"/>
      <c r="C78" s="267"/>
      <c r="D78" s="267"/>
      <c r="E78" s="267"/>
      <c r="F78" s="267"/>
      <c r="G78" s="267"/>
      <c r="H78" s="267"/>
      <c r="I78" s="267"/>
      <c r="J78" s="267"/>
      <c r="K78" s="267"/>
      <c r="L78" s="267"/>
      <c r="M78" s="267"/>
      <c r="N78" s="267"/>
      <c r="O78" s="267"/>
      <c r="P78" s="267"/>
      <c r="Q78" s="267"/>
      <c r="R78" s="267"/>
      <c r="S78" s="267"/>
    </row>
    <row r="79" spans="1:21" ht="21" customHeight="1">
      <c r="A79" s="267"/>
      <c r="B79" s="267"/>
      <c r="C79" s="267"/>
      <c r="D79" s="267"/>
      <c r="E79" s="267"/>
      <c r="F79" s="267"/>
      <c r="G79" s="267"/>
      <c r="H79" s="267"/>
      <c r="I79" s="267"/>
      <c r="J79" s="267"/>
      <c r="K79" s="267"/>
      <c r="L79" s="267"/>
      <c r="M79" s="267"/>
      <c r="N79" s="267"/>
      <c r="O79" s="267"/>
      <c r="P79" s="267"/>
      <c r="Q79" s="267"/>
      <c r="R79" s="267"/>
      <c r="S79" s="267"/>
    </row>
    <row r="80" spans="1:21" ht="21" customHeight="1">
      <c r="A80" s="267"/>
      <c r="B80" s="267"/>
      <c r="C80" s="267"/>
      <c r="D80" s="267"/>
      <c r="E80" s="267"/>
      <c r="F80" s="267"/>
      <c r="G80" s="267"/>
      <c r="H80" s="267"/>
      <c r="I80" s="267"/>
      <c r="J80" s="267"/>
      <c r="K80" s="267"/>
      <c r="L80" s="267"/>
      <c r="M80" s="267"/>
      <c r="N80" s="267"/>
      <c r="O80" s="267"/>
      <c r="P80" s="267"/>
      <c r="Q80" s="267"/>
      <c r="R80" s="267"/>
      <c r="S80" s="267"/>
    </row>
    <row r="81" spans="1:19" ht="21" customHeight="1">
      <c r="A81" s="267"/>
      <c r="B81" s="267"/>
      <c r="C81" s="267"/>
      <c r="D81" s="267"/>
      <c r="E81" s="267"/>
      <c r="F81" s="267"/>
      <c r="G81" s="267"/>
      <c r="H81" s="267"/>
      <c r="I81" s="267"/>
      <c r="J81" s="267"/>
      <c r="K81" s="267"/>
      <c r="L81" s="267"/>
      <c r="M81" s="267"/>
      <c r="N81" s="267"/>
      <c r="O81" s="267"/>
      <c r="P81" s="267"/>
      <c r="Q81" s="267"/>
      <c r="R81" s="267"/>
      <c r="S81" s="267"/>
    </row>
    <row r="82" spans="1:19" ht="21" customHeight="1">
      <c r="A82" s="267"/>
      <c r="B82" s="267"/>
      <c r="C82" s="267"/>
      <c r="D82" s="267"/>
      <c r="E82" s="267"/>
      <c r="F82" s="267"/>
      <c r="G82" s="267"/>
      <c r="H82" s="267"/>
      <c r="I82" s="267"/>
      <c r="J82" s="267"/>
      <c r="K82" s="267"/>
      <c r="L82" s="267"/>
      <c r="M82" s="267"/>
      <c r="N82" s="267"/>
      <c r="O82" s="267"/>
      <c r="P82" s="267"/>
      <c r="Q82" s="267"/>
      <c r="R82" s="267"/>
      <c r="S82" s="267"/>
    </row>
    <row r="83" spans="1:19" ht="21" customHeight="1">
      <c r="A83" s="267"/>
      <c r="B83" s="267"/>
      <c r="C83" s="267"/>
      <c r="D83" s="267"/>
      <c r="E83" s="267"/>
      <c r="F83" s="267"/>
      <c r="G83" s="267"/>
      <c r="H83" s="267"/>
      <c r="I83" s="267"/>
      <c r="J83" s="267"/>
      <c r="K83" s="267"/>
      <c r="L83" s="267"/>
      <c r="M83" s="267"/>
      <c r="N83" s="267"/>
      <c r="O83" s="267"/>
      <c r="P83" s="267"/>
      <c r="Q83" s="267"/>
      <c r="R83" s="267"/>
      <c r="S83" s="267"/>
    </row>
    <row r="84" spans="1:19" ht="21" customHeight="1">
      <c r="A84" s="267"/>
      <c r="B84" s="267"/>
      <c r="C84" s="267"/>
      <c r="D84" s="267"/>
      <c r="E84" s="267"/>
      <c r="F84" s="267"/>
      <c r="G84" s="267"/>
      <c r="H84" s="267"/>
      <c r="I84" s="267"/>
      <c r="J84" s="267"/>
      <c r="K84" s="267"/>
      <c r="L84" s="267"/>
      <c r="M84" s="267"/>
      <c r="N84" s="267"/>
      <c r="O84" s="267"/>
      <c r="P84" s="267"/>
      <c r="Q84" s="267"/>
      <c r="R84" s="267"/>
      <c r="S84" s="267"/>
    </row>
    <row r="85" spans="1:19" ht="21" customHeight="1">
      <c r="A85" s="267"/>
      <c r="B85" s="267"/>
      <c r="C85" s="267"/>
      <c r="D85" s="267"/>
      <c r="E85" s="267"/>
      <c r="F85" s="267"/>
      <c r="G85" s="267"/>
      <c r="H85" s="267"/>
      <c r="I85" s="267"/>
      <c r="J85" s="267"/>
      <c r="K85" s="267"/>
      <c r="L85" s="267"/>
      <c r="M85" s="267"/>
      <c r="N85" s="267"/>
      <c r="O85" s="267"/>
      <c r="P85" s="267"/>
      <c r="Q85" s="267"/>
      <c r="R85" s="267"/>
      <c r="S85" s="267"/>
    </row>
    <row r="86" spans="1:19" ht="21" customHeight="1">
      <c r="A86" s="267"/>
      <c r="B86" s="267"/>
      <c r="C86" s="267"/>
      <c r="D86" s="267"/>
      <c r="E86" s="267"/>
      <c r="F86" s="267"/>
      <c r="G86" s="267"/>
      <c r="H86" s="267"/>
      <c r="I86" s="267"/>
      <c r="J86" s="267"/>
      <c r="K86" s="267"/>
      <c r="L86" s="267"/>
      <c r="M86" s="267"/>
      <c r="N86" s="267"/>
      <c r="O86" s="267"/>
      <c r="P86" s="267"/>
      <c r="Q86" s="267"/>
      <c r="R86" s="267"/>
      <c r="S86" s="267"/>
    </row>
    <row r="87" spans="1:19" ht="21" customHeight="1">
      <c r="A87" s="267"/>
      <c r="B87" s="267"/>
      <c r="C87" s="267"/>
      <c r="D87" s="267"/>
      <c r="E87" s="267"/>
      <c r="F87" s="267"/>
      <c r="G87" s="267"/>
      <c r="H87" s="267"/>
      <c r="I87" s="267"/>
      <c r="J87" s="267"/>
      <c r="K87" s="267"/>
      <c r="L87" s="267"/>
      <c r="M87" s="267"/>
      <c r="N87" s="267"/>
      <c r="O87" s="267"/>
      <c r="P87" s="267"/>
      <c r="Q87" s="267"/>
      <c r="R87" s="267"/>
      <c r="S87" s="267"/>
    </row>
    <row r="88" spans="1:19" ht="21" customHeight="1">
      <c r="A88" s="267"/>
      <c r="B88" s="267"/>
      <c r="C88" s="267"/>
      <c r="D88" s="267"/>
      <c r="E88" s="267"/>
      <c r="F88" s="267"/>
      <c r="G88" s="267"/>
      <c r="H88" s="267"/>
      <c r="I88" s="267"/>
      <c r="J88" s="267"/>
      <c r="K88" s="267"/>
      <c r="L88" s="267"/>
      <c r="M88" s="267"/>
      <c r="N88" s="267"/>
      <c r="O88" s="267"/>
      <c r="P88" s="267"/>
      <c r="Q88" s="267"/>
      <c r="R88" s="267"/>
      <c r="S88" s="267"/>
    </row>
    <row r="89" spans="1:19" ht="21" customHeight="1">
      <c r="A89" s="267"/>
      <c r="B89" s="267"/>
      <c r="C89" s="267"/>
      <c r="D89" s="267"/>
      <c r="E89" s="267"/>
      <c r="F89" s="267"/>
      <c r="G89" s="267"/>
      <c r="H89" s="267"/>
      <c r="I89" s="267"/>
      <c r="J89" s="267"/>
      <c r="K89" s="267"/>
      <c r="L89" s="267"/>
      <c r="M89" s="267"/>
      <c r="N89" s="267"/>
      <c r="O89" s="267"/>
      <c r="P89" s="267"/>
      <c r="Q89" s="267"/>
      <c r="R89" s="267"/>
      <c r="S89" s="267"/>
    </row>
    <row r="90" spans="1:19" ht="21" customHeight="1">
      <c r="A90" s="267"/>
      <c r="B90" s="267"/>
      <c r="C90" s="267"/>
      <c r="D90" s="267"/>
      <c r="E90" s="267"/>
      <c r="F90" s="267"/>
      <c r="G90" s="267"/>
      <c r="H90" s="267"/>
      <c r="I90" s="267"/>
      <c r="J90" s="267"/>
      <c r="K90" s="267"/>
      <c r="L90" s="267"/>
      <c r="M90" s="267"/>
      <c r="N90" s="267"/>
      <c r="O90" s="267"/>
      <c r="P90" s="267"/>
      <c r="Q90" s="267"/>
      <c r="R90" s="267"/>
      <c r="S90" s="267"/>
    </row>
    <row r="91" spans="1:19" ht="21" customHeight="1">
      <c r="A91" s="267"/>
      <c r="B91" s="267"/>
      <c r="C91" s="267"/>
      <c r="D91" s="267"/>
      <c r="E91" s="267"/>
      <c r="F91" s="267"/>
      <c r="G91" s="267"/>
      <c r="H91" s="267"/>
      <c r="I91" s="267"/>
      <c r="J91" s="267"/>
      <c r="K91" s="267"/>
      <c r="L91" s="267"/>
      <c r="M91" s="267"/>
      <c r="N91" s="267"/>
      <c r="O91" s="267"/>
      <c r="P91" s="267"/>
      <c r="Q91" s="267"/>
      <c r="R91" s="267"/>
      <c r="S91" s="267"/>
    </row>
    <row r="92" spans="1:19" ht="21" customHeight="1">
      <c r="A92" s="267"/>
      <c r="B92" s="267"/>
      <c r="C92" s="267"/>
      <c r="D92" s="267"/>
      <c r="E92" s="267"/>
      <c r="F92" s="267"/>
      <c r="G92" s="267"/>
      <c r="H92" s="267"/>
      <c r="I92" s="267"/>
      <c r="J92" s="267"/>
      <c r="K92" s="267"/>
      <c r="L92" s="267"/>
      <c r="M92" s="267"/>
      <c r="N92" s="267"/>
      <c r="O92" s="267"/>
      <c r="P92" s="267"/>
      <c r="Q92" s="267"/>
      <c r="R92" s="267"/>
      <c r="S92" s="267"/>
    </row>
    <row r="93" spans="1:19" ht="21" customHeight="1">
      <c r="A93" s="267"/>
      <c r="B93" s="267"/>
      <c r="C93" s="267"/>
      <c r="D93" s="267"/>
      <c r="E93" s="267"/>
      <c r="F93" s="267"/>
      <c r="G93" s="267"/>
      <c r="H93" s="267"/>
      <c r="I93" s="267"/>
      <c r="J93" s="267"/>
      <c r="K93" s="267"/>
      <c r="L93" s="267"/>
      <c r="M93" s="267"/>
      <c r="N93" s="267"/>
      <c r="O93" s="267"/>
      <c r="P93" s="267"/>
      <c r="Q93" s="267"/>
      <c r="R93" s="267"/>
      <c r="S93" s="267"/>
    </row>
    <row r="94" spans="1:19" ht="21" customHeight="1">
      <c r="A94" s="267"/>
      <c r="B94" s="267"/>
      <c r="C94" s="267"/>
      <c r="D94" s="267"/>
      <c r="E94" s="267"/>
      <c r="F94" s="267"/>
      <c r="G94" s="267"/>
      <c r="H94" s="267"/>
      <c r="I94" s="267"/>
      <c r="J94" s="267"/>
      <c r="K94" s="267"/>
      <c r="L94" s="267"/>
      <c r="M94" s="267"/>
      <c r="N94" s="267"/>
      <c r="O94" s="267"/>
      <c r="P94" s="267"/>
      <c r="Q94" s="267"/>
      <c r="R94" s="267"/>
      <c r="S94" s="267"/>
    </row>
    <row r="95" spans="1:19" ht="21" customHeight="1">
      <c r="A95" s="267"/>
      <c r="B95" s="267"/>
      <c r="C95" s="267"/>
      <c r="D95" s="267"/>
      <c r="E95" s="267"/>
      <c r="F95" s="267"/>
      <c r="G95" s="267"/>
      <c r="H95" s="267"/>
      <c r="I95" s="267"/>
      <c r="J95" s="267"/>
      <c r="K95" s="267"/>
      <c r="L95" s="267"/>
      <c r="M95" s="267"/>
      <c r="N95" s="267"/>
      <c r="O95" s="267"/>
      <c r="P95" s="267"/>
      <c r="Q95" s="267"/>
      <c r="R95" s="267"/>
      <c r="S95" s="267"/>
    </row>
    <row r="96" spans="1:19" ht="21" customHeight="1">
      <c r="A96" s="267"/>
      <c r="B96" s="267"/>
      <c r="C96" s="267"/>
      <c r="D96" s="267"/>
      <c r="E96" s="267"/>
      <c r="F96" s="267"/>
      <c r="G96" s="267"/>
      <c r="H96" s="267"/>
      <c r="I96" s="267"/>
      <c r="J96" s="267"/>
      <c r="K96" s="267"/>
      <c r="L96" s="267"/>
      <c r="M96" s="267"/>
      <c r="N96" s="267"/>
      <c r="O96" s="267"/>
      <c r="P96" s="267"/>
      <c r="Q96" s="267"/>
      <c r="R96" s="267"/>
      <c r="S96" s="267"/>
    </row>
    <row r="97" spans="1:19" ht="21" customHeight="1">
      <c r="A97" s="267"/>
      <c r="B97" s="267"/>
      <c r="C97" s="267"/>
      <c r="D97" s="267"/>
      <c r="E97" s="267"/>
      <c r="F97" s="267"/>
      <c r="G97" s="267"/>
      <c r="H97" s="267"/>
      <c r="I97" s="267"/>
      <c r="J97" s="267"/>
      <c r="K97" s="267"/>
      <c r="L97" s="267"/>
      <c r="M97" s="267"/>
      <c r="N97" s="267"/>
      <c r="O97" s="267"/>
      <c r="P97" s="267"/>
      <c r="Q97" s="267"/>
      <c r="R97" s="267"/>
      <c r="S97" s="267"/>
    </row>
    <row r="98" spans="1:19" ht="21" customHeight="1">
      <c r="A98" s="267"/>
      <c r="B98" s="267"/>
      <c r="C98" s="267"/>
      <c r="D98" s="267"/>
      <c r="E98" s="267"/>
      <c r="F98" s="267"/>
      <c r="G98" s="267"/>
      <c r="H98" s="267"/>
      <c r="I98" s="267"/>
      <c r="J98" s="267"/>
      <c r="K98" s="267"/>
      <c r="L98" s="267"/>
      <c r="M98" s="267"/>
      <c r="N98" s="267"/>
      <c r="O98" s="267"/>
      <c r="P98" s="267"/>
      <c r="Q98" s="267"/>
      <c r="R98" s="267"/>
      <c r="S98" s="267"/>
    </row>
    <row r="99" spans="1:19" ht="21" customHeight="1">
      <c r="A99" s="267"/>
      <c r="B99" s="267"/>
      <c r="C99" s="267"/>
      <c r="D99" s="267"/>
      <c r="E99" s="267"/>
      <c r="F99" s="267"/>
      <c r="G99" s="267"/>
      <c r="H99" s="267"/>
      <c r="I99" s="267"/>
      <c r="J99" s="267"/>
      <c r="K99" s="267"/>
      <c r="L99" s="267"/>
      <c r="M99" s="267"/>
      <c r="N99" s="267"/>
      <c r="O99" s="267"/>
      <c r="P99" s="267"/>
      <c r="Q99" s="267"/>
      <c r="R99" s="267"/>
      <c r="S99" s="267"/>
    </row>
    <row r="100" spans="1:19" ht="21" customHeight="1">
      <c r="A100" s="267"/>
      <c r="B100" s="267"/>
      <c r="C100" s="267"/>
      <c r="D100" s="267"/>
      <c r="E100" s="267"/>
      <c r="F100" s="267"/>
      <c r="G100" s="267"/>
      <c r="H100" s="267"/>
      <c r="I100" s="267"/>
      <c r="J100" s="267"/>
      <c r="K100" s="267"/>
      <c r="L100" s="267"/>
      <c r="M100" s="267"/>
      <c r="N100" s="267"/>
      <c r="O100" s="267"/>
      <c r="P100" s="267"/>
      <c r="Q100" s="267"/>
      <c r="R100" s="267"/>
      <c r="S100" s="267"/>
    </row>
    <row r="101" spans="1:19" ht="21" customHeight="1">
      <c r="A101" s="267"/>
      <c r="B101" s="267"/>
      <c r="C101" s="267"/>
      <c r="D101" s="267"/>
      <c r="E101" s="267"/>
      <c r="F101" s="267"/>
      <c r="G101" s="267"/>
      <c r="H101" s="267"/>
      <c r="I101" s="267"/>
      <c r="J101" s="267"/>
      <c r="K101" s="267"/>
      <c r="L101" s="267"/>
      <c r="M101" s="267"/>
      <c r="N101" s="267"/>
      <c r="O101" s="267"/>
      <c r="P101" s="267"/>
      <c r="Q101" s="267"/>
      <c r="R101" s="267"/>
      <c r="S101" s="267"/>
    </row>
    <row r="102" spans="1:19" ht="21" customHeight="1">
      <c r="A102" s="267"/>
      <c r="B102" s="267"/>
      <c r="C102" s="267"/>
      <c r="D102" s="267"/>
      <c r="E102" s="267"/>
      <c r="F102" s="267"/>
      <c r="G102" s="267"/>
      <c r="H102" s="267"/>
      <c r="I102" s="267"/>
      <c r="J102" s="267"/>
      <c r="K102" s="267"/>
      <c r="L102" s="267"/>
      <c r="M102" s="267"/>
      <c r="N102" s="267"/>
      <c r="O102" s="267"/>
      <c r="P102" s="267"/>
      <c r="Q102" s="267"/>
      <c r="R102" s="267"/>
      <c r="S102" s="267"/>
    </row>
    <row r="103" spans="1:19" ht="21" customHeight="1">
      <c r="A103" s="267"/>
      <c r="B103" s="267"/>
      <c r="C103" s="267"/>
      <c r="D103" s="267"/>
      <c r="E103" s="267"/>
      <c r="F103" s="267"/>
      <c r="G103" s="267"/>
      <c r="H103" s="267"/>
      <c r="I103" s="267"/>
      <c r="J103" s="267"/>
      <c r="K103" s="267"/>
      <c r="L103" s="267"/>
      <c r="M103" s="267"/>
      <c r="N103" s="267"/>
      <c r="O103" s="267"/>
      <c r="P103" s="267"/>
      <c r="Q103" s="267"/>
      <c r="R103" s="267"/>
      <c r="S103" s="267"/>
    </row>
    <row r="104" spans="1:19" ht="21" customHeight="1">
      <c r="A104" s="267"/>
      <c r="B104" s="267"/>
      <c r="C104" s="267"/>
      <c r="D104" s="267"/>
      <c r="E104" s="267"/>
      <c r="F104" s="267"/>
      <c r="G104" s="267"/>
      <c r="H104" s="267"/>
      <c r="I104" s="267"/>
      <c r="J104" s="267"/>
      <c r="K104" s="267"/>
      <c r="L104" s="267"/>
      <c r="M104" s="267"/>
      <c r="N104" s="267"/>
      <c r="O104" s="267"/>
      <c r="P104" s="267"/>
      <c r="Q104" s="267"/>
      <c r="R104" s="267"/>
      <c r="S104" s="267"/>
    </row>
    <row r="105" spans="1:19" ht="21" customHeight="1">
      <c r="A105" s="267"/>
      <c r="B105" s="267"/>
      <c r="C105" s="267"/>
      <c r="D105" s="267"/>
      <c r="E105" s="267"/>
      <c r="F105" s="267"/>
      <c r="G105" s="267"/>
      <c r="H105" s="267"/>
      <c r="I105" s="267"/>
      <c r="J105" s="267"/>
      <c r="K105" s="267"/>
      <c r="L105" s="267"/>
      <c r="M105" s="267"/>
      <c r="N105" s="267"/>
      <c r="O105" s="267"/>
      <c r="P105" s="267"/>
      <c r="Q105" s="267"/>
      <c r="R105" s="267"/>
      <c r="S105" s="267"/>
    </row>
    <row r="106" spans="1:19" ht="21" customHeight="1">
      <c r="A106" s="267"/>
      <c r="B106" s="267"/>
      <c r="C106" s="267"/>
      <c r="D106" s="267"/>
      <c r="E106" s="267"/>
      <c r="F106" s="267"/>
      <c r="G106" s="267"/>
      <c r="H106" s="267"/>
      <c r="I106" s="267"/>
      <c r="J106" s="267"/>
      <c r="K106" s="267"/>
      <c r="L106" s="267"/>
      <c r="M106" s="267"/>
      <c r="N106" s="267"/>
      <c r="O106" s="267"/>
      <c r="P106" s="267"/>
      <c r="Q106" s="267"/>
      <c r="R106" s="267"/>
      <c r="S106" s="267"/>
    </row>
    <row r="107" spans="1:19" ht="21" customHeight="1">
      <c r="A107" s="267"/>
      <c r="B107" s="267"/>
      <c r="C107" s="267"/>
      <c r="D107" s="267"/>
      <c r="E107" s="267"/>
      <c r="F107" s="267"/>
      <c r="G107" s="267"/>
      <c r="H107" s="267"/>
      <c r="I107" s="267"/>
      <c r="J107" s="267"/>
      <c r="K107" s="267"/>
      <c r="L107" s="267"/>
      <c r="M107" s="267"/>
      <c r="N107" s="267"/>
      <c r="O107" s="267"/>
      <c r="P107" s="267"/>
      <c r="Q107" s="267"/>
      <c r="R107" s="267"/>
      <c r="S107" s="267"/>
    </row>
    <row r="108" spans="1:19" ht="21" customHeight="1">
      <c r="A108" s="267"/>
      <c r="B108" s="267"/>
      <c r="C108" s="267"/>
      <c r="D108" s="267"/>
      <c r="E108" s="267"/>
      <c r="F108" s="267"/>
      <c r="G108" s="267"/>
      <c r="H108" s="267"/>
      <c r="I108" s="267"/>
      <c r="J108" s="267"/>
      <c r="K108" s="267"/>
      <c r="L108" s="267"/>
      <c r="M108" s="267"/>
      <c r="N108" s="267"/>
      <c r="O108" s="267"/>
      <c r="P108" s="267"/>
      <c r="Q108" s="267"/>
      <c r="R108" s="267"/>
      <c r="S108" s="267"/>
    </row>
    <row r="109" spans="1:19" ht="21" customHeight="1">
      <c r="A109" s="267"/>
      <c r="B109" s="267"/>
      <c r="C109" s="267"/>
      <c r="D109" s="267"/>
      <c r="E109" s="267"/>
      <c r="F109" s="267"/>
      <c r="G109" s="267"/>
      <c r="H109" s="267"/>
      <c r="I109" s="267"/>
      <c r="J109" s="267"/>
      <c r="K109" s="267"/>
      <c r="L109" s="267"/>
      <c r="M109" s="267"/>
      <c r="N109" s="267"/>
      <c r="O109" s="267"/>
      <c r="P109" s="267"/>
      <c r="Q109" s="267"/>
      <c r="R109" s="267"/>
      <c r="S109" s="267"/>
    </row>
    <row r="110" spans="1:19" ht="21" customHeight="1">
      <c r="A110" s="267"/>
      <c r="B110" s="267"/>
      <c r="C110" s="267"/>
      <c r="D110" s="267"/>
      <c r="E110" s="267"/>
      <c r="F110" s="267"/>
      <c r="G110" s="267"/>
      <c r="H110" s="267"/>
      <c r="I110" s="267"/>
      <c r="J110" s="267"/>
      <c r="K110" s="267"/>
      <c r="L110" s="267"/>
      <c r="M110" s="267"/>
      <c r="N110" s="267"/>
      <c r="O110" s="267"/>
      <c r="P110" s="267"/>
      <c r="Q110" s="267"/>
      <c r="R110" s="267"/>
      <c r="S110" s="267"/>
    </row>
    <row r="111" spans="1:19" ht="21" customHeight="1">
      <c r="A111" s="267"/>
      <c r="B111" s="267"/>
      <c r="C111" s="267"/>
      <c r="D111" s="267"/>
      <c r="E111" s="267"/>
      <c r="F111" s="267"/>
      <c r="G111" s="267"/>
      <c r="H111" s="267"/>
      <c r="I111" s="267"/>
      <c r="J111" s="267"/>
      <c r="K111" s="267"/>
      <c r="L111" s="267"/>
      <c r="M111" s="267"/>
      <c r="N111" s="267"/>
      <c r="O111" s="267"/>
      <c r="P111" s="267"/>
      <c r="Q111" s="267"/>
      <c r="R111" s="267"/>
      <c r="S111" s="267"/>
    </row>
    <row r="112" spans="1:19" ht="21" customHeight="1">
      <c r="A112" s="267"/>
      <c r="B112" s="267"/>
      <c r="C112" s="267"/>
      <c r="D112" s="267"/>
      <c r="E112" s="267"/>
      <c r="F112" s="267"/>
      <c r="G112" s="267"/>
      <c r="H112" s="267"/>
      <c r="I112" s="267"/>
      <c r="J112" s="267"/>
      <c r="K112" s="267"/>
      <c r="L112" s="267"/>
      <c r="M112" s="267"/>
      <c r="N112" s="267"/>
      <c r="O112" s="267"/>
      <c r="P112" s="267"/>
      <c r="Q112" s="267"/>
      <c r="R112" s="267"/>
      <c r="S112" s="267"/>
    </row>
    <row r="113" spans="1:19" ht="21" customHeight="1">
      <c r="A113" s="267"/>
      <c r="B113" s="267"/>
      <c r="C113" s="267"/>
      <c r="D113" s="267"/>
      <c r="E113" s="267"/>
      <c r="F113" s="267"/>
      <c r="G113" s="267"/>
      <c r="H113" s="267"/>
      <c r="I113" s="267"/>
      <c r="J113" s="267"/>
      <c r="K113" s="267"/>
      <c r="L113" s="267"/>
      <c r="M113" s="267"/>
      <c r="N113" s="267"/>
      <c r="O113" s="267"/>
      <c r="P113" s="267"/>
      <c r="Q113" s="267"/>
      <c r="R113" s="267"/>
      <c r="S113" s="267"/>
    </row>
    <row r="114" spans="1:19" ht="21" customHeight="1">
      <c r="A114" s="267"/>
      <c r="B114" s="267"/>
      <c r="C114" s="267"/>
      <c r="D114" s="267"/>
      <c r="E114" s="267"/>
      <c r="F114" s="267"/>
      <c r="G114" s="267"/>
      <c r="H114" s="267"/>
      <c r="I114" s="267"/>
      <c r="J114" s="267"/>
      <c r="K114" s="267"/>
      <c r="L114" s="267"/>
      <c r="M114" s="267"/>
      <c r="N114" s="267"/>
      <c r="O114" s="267"/>
      <c r="P114" s="267"/>
      <c r="Q114" s="267"/>
      <c r="R114" s="267"/>
      <c r="S114" s="267"/>
    </row>
    <row r="115" spans="1:19" ht="21" customHeight="1">
      <c r="A115" s="267"/>
      <c r="B115" s="267"/>
      <c r="C115" s="267"/>
      <c r="D115" s="267"/>
      <c r="E115" s="267"/>
      <c r="F115" s="267"/>
      <c r="G115" s="267"/>
      <c r="H115" s="267"/>
      <c r="I115" s="267"/>
      <c r="J115" s="267"/>
      <c r="K115" s="267"/>
      <c r="L115" s="267"/>
      <c r="M115" s="267"/>
      <c r="N115" s="267"/>
      <c r="O115" s="267"/>
      <c r="P115" s="267"/>
      <c r="Q115" s="267"/>
      <c r="R115" s="267"/>
      <c r="S115" s="267"/>
    </row>
    <row r="116" spans="1:19" ht="21" customHeight="1">
      <c r="A116" s="267"/>
      <c r="B116" s="267"/>
      <c r="C116" s="267"/>
      <c r="D116" s="267"/>
      <c r="E116" s="267"/>
      <c r="F116" s="267"/>
      <c r="G116" s="267"/>
      <c r="H116" s="267"/>
      <c r="I116" s="267"/>
      <c r="J116" s="267"/>
      <c r="K116" s="267"/>
      <c r="L116" s="267"/>
      <c r="M116" s="267"/>
      <c r="N116" s="267"/>
      <c r="O116" s="267"/>
      <c r="P116" s="267"/>
      <c r="Q116" s="267"/>
      <c r="R116" s="267"/>
      <c r="S116" s="267"/>
    </row>
    <row r="117" spans="1:19" ht="21" customHeight="1">
      <c r="A117" s="267"/>
      <c r="B117" s="267"/>
      <c r="C117" s="267"/>
      <c r="D117" s="267"/>
      <c r="E117" s="267"/>
      <c r="F117" s="267"/>
      <c r="G117" s="267"/>
      <c r="H117" s="267"/>
      <c r="I117" s="267"/>
      <c r="J117" s="267"/>
      <c r="K117" s="267"/>
      <c r="L117" s="267"/>
      <c r="M117" s="267"/>
      <c r="N117" s="267"/>
      <c r="O117" s="267"/>
      <c r="P117" s="267"/>
      <c r="Q117" s="267"/>
      <c r="R117" s="267"/>
      <c r="S117" s="267"/>
    </row>
    <row r="118" spans="1:19" ht="21" customHeight="1">
      <c r="A118" s="267"/>
      <c r="B118" s="267"/>
      <c r="C118" s="267"/>
      <c r="D118" s="267"/>
      <c r="E118" s="267"/>
      <c r="F118" s="267"/>
      <c r="G118" s="267"/>
      <c r="H118" s="267"/>
      <c r="I118" s="267"/>
      <c r="J118" s="267"/>
      <c r="K118" s="267"/>
      <c r="L118" s="267"/>
      <c r="M118" s="267"/>
      <c r="N118" s="267"/>
      <c r="O118" s="267"/>
      <c r="P118" s="267"/>
      <c r="Q118" s="267"/>
      <c r="R118" s="267"/>
      <c r="S118" s="267"/>
    </row>
    <row r="119" spans="1:19" ht="21" customHeight="1">
      <c r="A119" s="267"/>
      <c r="B119" s="267"/>
      <c r="C119" s="267"/>
      <c r="D119" s="267"/>
      <c r="E119" s="267"/>
      <c r="F119" s="267"/>
      <c r="G119" s="267"/>
      <c r="H119" s="267"/>
      <c r="I119" s="267"/>
      <c r="J119" s="267"/>
      <c r="K119" s="267"/>
      <c r="L119" s="267"/>
      <c r="M119" s="267"/>
      <c r="N119" s="267"/>
      <c r="O119" s="267"/>
      <c r="P119" s="267"/>
      <c r="Q119" s="267"/>
      <c r="R119" s="267"/>
      <c r="S119" s="267"/>
    </row>
    <row r="120" spans="1:19" ht="21" customHeight="1">
      <c r="A120" s="267"/>
      <c r="B120" s="267"/>
      <c r="C120" s="267"/>
      <c r="D120" s="267"/>
      <c r="E120" s="267"/>
      <c r="F120" s="267"/>
      <c r="G120" s="267"/>
      <c r="H120" s="267"/>
      <c r="I120" s="267"/>
      <c r="J120" s="267"/>
      <c r="K120" s="267"/>
      <c r="L120" s="267"/>
      <c r="M120" s="267"/>
      <c r="N120" s="267"/>
      <c r="O120" s="267"/>
      <c r="P120" s="267"/>
      <c r="Q120" s="267"/>
      <c r="R120" s="267"/>
      <c r="S120" s="267"/>
    </row>
    <row r="121" spans="1:19" ht="21" customHeight="1">
      <c r="A121" s="267"/>
      <c r="B121" s="267"/>
      <c r="C121" s="267"/>
      <c r="D121" s="267"/>
      <c r="E121" s="267"/>
      <c r="F121" s="267"/>
      <c r="G121" s="267"/>
      <c r="H121" s="267"/>
      <c r="I121" s="267"/>
      <c r="J121" s="267"/>
      <c r="K121" s="267"/>
      <c r="L121" s="267"/>
      <c r="M121" s="267"/>
      <c r="N121" s="267"/>
      <c r="O121" s="267"/>
      <c r="P121" s="267"/>
      <c r="Q121" s="267"/>
      <c r="R121" s="267"/>
      <c r="S121" s="267"/>
    </row>
    <row r="122" spans="1:19">
      <c r="A122" s="267"/>
      <c r="B122" s="267"/>
      <c r="C122" s="267"/>
      <c r="D122" s="267"/>
      <c r="E122" s="267"/>
      <c r="F122" s="267"/>
      <c r="G122" s="267"/>
      <c r="H122" s="267"/>
      <c r="I122" s="267"/>
      <c r="J122" s="267"/>
      <c r="K122" s="267"/>
      <c r="L122" s="267"/>
      <c r="M122" s="267"/>
      <c r="N122" s="267"/>
      <c r="O122" s="267"/>
      <c r="P122" s="267"/>
      <c r="Q122" s="267"/>
      <c r="R122" s="267"/>
      <c r="S122" s="267"/>
    </row>
    <row r="123" spans="1:19">
      <c r="A123" s="267"/>
      <c r="B123" s="267"/>
      <c r="C123" s="267"/>
      <c r="D123" s="267"/>
      <c r="E123" s="267"/>
      <c r="F123" s="267"/>
      <c r="G123" s="267"/>
      <c r="H123" s="267"/>
      <c r="I123" s="267"/>
      <c r="J123" s="267"/>
      <c r="K123" s="267"/>
      <c r="L123" s="267"/>
      <c r="M123" s="267"/>
      <c r="N123" s="267"/>
      <c r="O123" s="267"/>
      <c r="P123" s="267"/>
      <c r="Q123" s="267"/>
      <c r="R123" s="267"/>
      <c r="S123" s="267"/>
    </row>
    <row r="124" spans="1:19">
      <c r="A124" s="267"/>
      <c r="B124" s="267"/>
      <c r="C124" s="267"/>
      <c r="D124" s="267"/>
      <c r="E124" s="267"/>
      <c r="F124" s="267"/>
      <c r="G124" s="267"/>
      <c r="H124" s="267"/>
      <c r="I124" s="267"/>
      <c r="J124" s="267"/>
      <c r="K124" s="267"/>
      <c r="L124" s="267"/>
      <c r="M124" s="267"/>
      <c r="N124" s="267"/>
      <c r="O124" s="267"/>
      <c r="P124" s="267"/>
      <c r="Q124" s="267"/>
      <c r="R124" s="267"/>
      <c r="S124" s="267"/>
    </row>
    <row r="125" spans="1:19">
      <c r="A125" s="267"/>
      <c r="B125" s="267"/>
      <c r="C125" s="267"/>
      <c r="D125" s="267"/>
      <c r="E125" s="267"/>
      <c r="F125" s="267"/>
      <c r="G125" s="267"/>
      <c r="H125" s="267"/>
      <c r="I125" s="267"/>
      <c r="J125" s="267"/>
      <c r="K125" s="267"/>
      <c r="L125" s="267"/>
      <c r="M125" s="267"/>
      <c r="N125" s="267"/>
      <c r="O125" s="267"/>
      <c r="P125" s="267"/>
      <c r="Q125" s="267"/>
      <c r="R125" s="267"/>
      <c r="S125" s="267"/>
    </row>
    <row r="126" spans="1:19">
      <c r="A126" s="267"/>
      <c r="B126" s="267"/>
      <c r="C126" s="267"/>
      <c r="D126" s="267"/>
      <c r="E126" s="267"/>
      <c r="F126" s="267"/>
      <c r="G126" s="267"/>
      <c r="H126" s="267"/>
      <c r="I126" s="267"/>
      <c r="J126" s="267"/>
      <c r="K126" s="267"/>
      <c r="L126" s="267"/>
      <c r="M126" s="267"/>
      <c r="N126" s="267"/>
      <c r="O126" s="267"/>
      <c r="P126" s="267"/>
      <c r="Q126" s="267"/>
      <c r="R126" s="267"/>
      <c r="S126" s="267"/>
    </row>
    <row r="127" spans="1:19">
      <c r="A127" s="267"/>
      <c r="B127" s="267"/>
      <c r="C127" s="267"/>
      <c r="D127" s="267"/>
      <c r="E127" s="267"/>
      <c r="F127" s="267"/>
      <c r="G127" s="267"/>
      <c r="H127" s="267"/>
      <c r="I127" s="267"/>
      <c r="J127" s="267"/>
      <c r="K127" s="267"/>
      <c r="L127" s="267"/>
      <c r="M127" s="267"/>
      <c r="N127" s="267"/>
      <c r="O127" s="267"/>
      <c r="P127" s="267"/>
      <c r="Q127" s="267"/>
      <c r="R127" s="267"/>
      <c r="S127" s="267"/>
    </row>
    <row r="128" spans="1:19">
      <c r="A128" s="267"/>
      <c r="B128" s="267"/>
      <c r="C128" s="267"/>
      <c r="D128" s="267"/>
      <c r="E128" s="267"/>
      <c r="F128" s="267"/>
      <c r="G128" s="267"/>
      <c r="H128" s="267"/>
      <c r="I128" s="267"/>
      <c r="J128" s="267"/>
      <c r="K128" s="267"/>
      <c r="L128" s="267"/>
      <c r="M128" s="267"/>
      <c r="N128" s="267"/>
      <c r="O128" s="267"/>
      <c r="P128" s="267"/>
      <c r="Q128" s="267"/>
      <c r="R128" s="267"/>
      <c r="S128" s="267"/>
    </row>
    <row r="129" spans="1:19">
      <c r="A129" s="267"/>
      <c r="B129" s="267"/>
      <c r="C129" s="267"/>
      <c r="D129" s="267"/>
      <c r="E129" s="267"/>
      <c r="F129" s="267"/>
      <c r="G129" s="267"/>
      <c r="H129" s="267"/>
      <c r="I129" s="267"/>
      <c r="J129" s="267"/>
      <c r="K129" s="267"/>
      <c r="L129" s="267"/>
      <c r="M129" s="267"/>
      <c r="N129" s="267"/>
      <c r="O129" s="267"/>
      <c r="P129" s="267"/>
      <c r="Q129" s="267"/>
      <c r="R129" s="267"/>
      <c r="S129" s="267"/>
    </row>
    <row r="130" spans="1:19">
      <c r="A130" s="267"/>
      <c r="B130" s="267"/>
      <c r="C130" s="267"/>
      <c r="D130" s="267"/>
      <c r="E130" s="267"/>
      <c r="F130" s="267"/>
      <c r="G130" s="267"/>
      <c r="H130" s="267"/>
      <c r="I130" s="267"/>
      <c r="J130" s="267"/>
      <c r="K130" s="267"/>
      <c r="L130" s="267"/>
      <c r="M130" s="267"/>
      <c r="N130" s="267"/>
      <c r="O130" s="267"/>
      <c r="P130" s="267"/>
      <c r="Q130" s="267"/>
      <c r="R130" s="267"/>
      <c r="S130" s="267"/>
    </row>
    <row r="131" spans="1:19">
      <c r="A131" s="267"/>
      <c r="B131" s="267"/>
      <c r="C131" s="267"/>
      <c r="D131" s="267"/>
      <c r="E131" s="267"/>
      <c r="F131" s="267"/>
      <c r="G131" s="267"/>
      <c r="H131" s="267"/>
      <c r="I131" s="267"/>
      <c r="J131" s="267"/>
      <c r="K131" s="267"/>
      <c r="L131" s="267"/>
      <c r="M131" s="267"/>
      <c r="N131" s="267"/>
      <c r="O131" s="267"/>
      <c r="P131" s="267"/>
      <c r="Q131" s="267"/>
      <c r="R131" s="267"/>
      <c r="S131" s="267"/>
    </row>
    <row r="132" spans="1:19">
      <c r="A132" s="267"/>
      <c r="B132" s="267"/>
      <c r="C132" s="267"/>
      <c r="D132" s="267"/>
      <c r="E132" s="267"/>
      <c r="F132" s="267"/>
      <c r="G132" s="267"/>
      <c r="H132" s="267"/>
      <c r="I132" s="267"/>
      <c r="J132" s="267"/>
      <c r="K132" s="267"/>
      <c r="L132" s="267"/>
      <c r="M132" s="267"/>
      <c r="N132" s="267"/>
      <c r="O132" s="267"/>
      <c r="P132" s="267"/>
      <c r="Q132" s="267"/>
      <c r="R132" s="267"/>
      <c r="S132" s="267"/>
    </row>
    <row r="133" spans="1:19">
      <c r="A133" s="267"/>
      <c r="B133" s="267"/>
      <c r="C133" s="267"/>
      <c r="D133" s="267"/>
      <c r="E133" s="267"/>
      <c r="F133" s="267"/>
      <c r="G133" s="267"/>
      <c r="H133" s="267"/>
      <c r="I133" s="267"/>
      <c r="J133" s="267"/>
      <c r="K133" s="267"/>
      <c r="L133" s="267"/>
      <c r="M133" s="267"/>
      <c r="N133" s="267"/>
      <c r="O133" s="267"/>
      <c r="P133" s="267"/>
      <c r="Q133" s="267"/>
      <c r="R133" s="267"/>
      <c r="S133" s="267"/>
    </row>
    <row r="134" spans="1:19">
      <c r="A134" s="267"/>
      <c r="B134" s="267"/>
      <c r="C134" s="267"/>
      <c r="D134" s="267"/>
      <c r="E134" s="267"/>
      <c r="F134" s="267"/>
      <c r="G134" s="267"/>
      <c r="H134" s="267"/>
      <c r="I134" s="267"/>
      <c r="J134" s="267"/>
      <c r="K134" s="267"/>
      <c r="L134" s="267"/>
      <c r="M134" s="267"/>
      <c r="N134" s="267"/>
      <c r="O134" s="267"/>
      <c r="P134" s="267"/>
      <c r="Q134" s="267"/>
      <c r="R134" s="267"/>
      <c r="S134" s="267"/>
    </row>
    <row r="135" spans="1:19">
      <c r="A135" s="267"/>
      <c r="B135" s="267"/>
      <c r="C135" s="267"/>
      <c r="D135" s="267"/>
      <c r="E135" s="267"/>
      <c r="F135" s="267"/>
      <c r="G135" s="267"/>
      <c r="H135" s="267"/>
      <c r="I135" s="267"/>
      <c r="J135" s="267"/>
      <c r="K135" s="267"/>
      <c r="L135" s="267"/>
      <c r="M135" s="267"/>
      <c r="N135" s="267"/>
      <c r="O135" s="267"/>
      <c r="P135" s="267"/>
      <c r="Q135" s="267"/>
      <c r="R135" s="267"/>
      <c r="S135" s="267"/>
    </row>
    <row r="136" spans="1:19">
      <c r="A136" s="267"/>
      <c r="B136" s="267"/>
      <c r="C136" s="267"/>
      <c r="D136" s="267"/>
      <c r="E136" s="267"/>
      <c r="F136" s="267"/>
      <c r="G136" s="267"/>
      <c r="H136" s="267"/>
      <c r="I136" s="267"/>
      <c r="J136" s="267"/>
      <c r="K136" s="267"/>
      <c r="L136" s="267"/>
      <c r="M136" s="267"/>
      <c r="N136" s="267"/>
      <c r="O136" s="267"/>
      <c r="P136" s="267"/>
      <c r="Q136" s="267"/>
      <c r="R136" s="267"/>
      <c r="S136" s="267"/>
    </row>
    <row r="137" spans="1:19">
      <c r="A137" s="267"/>
      <c r="B137" s="267"/>
      <c r="C137" s="267"/>
      <c r="D137" s="267"/>
      <c r="E137" s="267"/>
      <c r="F137" s="267"/>
      <c r="G137" s="267"/>
      <c r="H137" s="267"/>
      <c r="I137" s="267"/>
      <c r="J137" s="267"/>
      <c r="K137" s="267"/>
      <c r="L137" s="267"/>
      <c r="M137" s="267"/>
      <c r="N137" s="267"/>
      <c r="O137" s="267"/>
      <c r="P137" s="267"/>
      <c r="Q137" s="267"/>
      <c r="R137" s="267"/>
      <c r="S137" s="267"/>
    </row>
    <row r="138" spans="1:19">
      <c r="A138" s="267"/>
      <c r="B138" s="267"/>
      <c r="C138" s="267"/>
      <c r="D138" s="267"/>
      <c r="E138" s="267"/>
      <c r="F138" s="267"/>
      <c r="G138" s="267"/>
      <c r="H138" s="267"/>
      <c r="I138" s="267"/>
      <c r="J138" s="267"/>
      <c r="K138" s="267"/>
      <c r="L138" s="267"/>
      <c r="M138" s="267"/>
      <c r="N138" s="267"/>
      <c r="O138" s="267"/>
      <c r="P138" s="267"/>
      <c r="Q138" s="267"/>
      <c r="R138" s="267"/>
      <c r="S138" s="267"/>
    </row>
    <row r="139" spans="1:19">
      <c r="A139" s="267"/>
      <c r="B139" s="267"/>
      <c r="C139" s="267"/>
      <c r="D139" s="267"/>
      <c r="E139" s="267"/>
      <c r="F139" s="267"/>
      <c r="G139" s="267"/>
      <c r="H139" s="267"/>
      <c r="I139" s="267"/>
      <c r="J139" s="267"/>
      <c r="K139" s="267"/>
      <c r="L139" s="267"/>
      <c r="M139" s="267"/>
      <c r="N139" s="267"/>
      <c r="O139" s="267"/>
      <c r="P139" s="267"/>
      <c r="Q139" s="267"/>
      <c r="R139" s="267"/>
      <c r="S139" s="267"/>
    </row>
    <row r="140" spans="1:19">
      <c r="A140" s="267"/>
      <c r="B140" s="267"/>
      <c r="C140" s="267"/>
      <c r="D140" s="267"/>
      <c r="E140" s="267"/>
      <c r="F140" s="267"/>
      <c r="G140" s="267"/>
      <c r="H140" s="267"/>
      <c r="I140" s="267"/>
      <c r="J140" s="267"/>
      <c r="K140" s="267"/>
      <c r="L140" s="267"/>
      <c r="M140" s="267"/>
      <c r="N140" s="267"/>
      <c r="O140" s="267"/>
      <c r="P140" s="267"/>
      <c r="Q140" s="267"/>
      <c r="R140" s="267"/>
      <c r="S140" s="267"/>
    </row>
    <row r="141" spans="1:19">
      <c r="A141" s="267"/>
      <c r="B141" s="267"/>
      <c r="C141" s="267"/>
      <c r="D141" s="267"/>
      <c r="E141" s="267"/>
      <c r="F141" s="267"/>
      <c r="G141" s="267"/>
      <c r="H141" s="267"/>
      <c r="I141" s="267"/>
      <c r="J141" s="267"/>
      <c r="K141" s="267"/>
      <c r="L141" s="267"/>
      <c r="M141" s="267"/>
      <c r="N141" s="267"/>
      <c r="O141" s="267"/>
      <c r="P141" s="267"/>
      <c r="Q141" s="267"/>
      <c r="R141" s="267"/>
      <c r="S141" s="267"/>
    </row>
    <row r="142" spans="1:19">
      <c r="A142" s="267"/>
      <c r="B142" s="267"/>
      <c r="C142" s="267"/>
      <c r="D142" s="267"/>
      <c r="E142" s="267"/>
      <c r="F142" s="267"/>
      <c r="G142" s="267"/>
      <c r="H142" s="267"/>
      <c r="I142" s="267"/>
      <c r="J142" s="267"/>
      <c r="K142" s="267"/>
      <c r="L142" s="267"/>
      <c r="M142" s="267"/>
      <c r="N142" s="267"/>
      <c r="O142" s="267"/>
      <c r="P142" s="267"/>
      <c r="Q142" s="267"/>
      <c r="R142" s="267"/>
      <c r="S142" s="267"/>
    </row>
    <row r="143" spans="1:19">
      <c r="A143" s="267"/>
      <c r="B143" s="267"/>
      <c r="C143" s="267"/>
      <c r="D143" s="267"/>
      <c r="E143" s="267"/>
      <c r="F143" s="267"/>
      <c r="G143" s="267"/>
      <c r="H143" s="267"/>
      <c r="I143" s="267"/>
      <c r="J143" s="267"/>
      <c r="K143" s="267"/>
      <c r="L143" s="267"/>
      <c r="M143" s="267"/>
      <c r="N143" s="267"/>
      <c r="O143" s="267"/>
      <c r="P143" s="267"/>
      <c r="Q143" s="267"/>
      <c r="R143" s="267"/>
      <c r="S143" s="267"/>
    </row>
    <row r="144" spans="1:19">
      <c r="A144" s="267"/>
      <c r="B144" s="267"/>
      <c r="C144" s="267"/>
      <c r="D144" s="267"/>
      <c r="E144" s="267"/>
      <c r="F144" s="267"/>
      <c r="G144" s="267"/>
      <c r="H144" s="267"/>
      <c r="I144" s="267"/>
      <c r="J144" s="267"/>
      <c r="K144" s="267"/>
      <c r="L144" s="267"/>
      <c r="M144" s="267"/>
      <c r="N144" s="267"/>
      <c r="O144" s="267"/>
      <c r="P144" s="267"/>
      <c r="Q144" s="267"/>
      <c r="R144" s="267"/>
      <c r="S144" s="267"/>
    </row>
    <row r="145" spans="1:19">
      <c r="A145" s="267"/>
      <c r="B145" s="267"/>
      <c r="C145" s="267"/>
      <c r="D145" s="267"/>
      <c r="E145" s="267"/>
      <c r="F145" s="267"/>
      <c r="G145" s="267"/>
      <c r="H145" s="267"/>
      <c r="I145" s="267"/>
      <c r="J145" s="267"/>
      <c r="K145" s="267"/>
      <c r="L145" s="267"/>
      <c r="M145" s="267"/>
      <c r="N145" s="267"/>
      <c r="O145" s="267"/>
      <c r="P145" s="267"/>
      <c r="Q145" s="267"/>
      <c r="R145" s="267"/>
      <c r="S145" s="267"/>
    </row>
    <row r="146" spans="1:19">
      <c r="A146" s="267"/>
      <c r="B146" s="267"/>
      <c r="C146" s="267"/>
      <c r="D146" s="267"/>
      <c r="E146" s="267"/>
      <c r="F146" s="267"/>
      <c r="G146" s="267"/>
      <c r="H146" s="267"/>
      <c r="I146" s="267"/>
      <c r="J146" s="267"/>
      <c r="K146" s="267"/>
      <c r="L146" s="267"/>
      <c r="M146" s="267"/>
      <c r="N146" s="267"/>
      <c r="O146" s="267"/>
      <c r="P146" s="267"/>
      <c r="Q146" s="267"/>
      <c r="R146" s="267"/>
      <c r="S146" s="267"/>
    </row>
    <row r="147" spans="1:19">
      <c r="A147" s="267"/>
      <c r="B147" s="267"/>
      <c r="C147" s="267"/>
      <c r="D147" s="267"/>
      <c r="E147" s="267"/>
      <c r="F147" s="267"/>
      <c r="G147" s="267"/>
      <c r="H147" s="267"/>
      <c r="I147" s="267"/>
      <c r="J147" s="267"/>
      <c r="K147" s="267"/>
      <c r="L147" s="267"/>
      <c r="M147" s="267"/>
      <c r="N147" s="267"/>
      <c r="O147" s="267"/>
      <c r="P147" s="267"/>
      <c r="Q147" s="267"/>
      <c r="R147" s="267"/>
      <c r="S147" s="267"/>
    </row>
    <row r="148" spans="1:19">
      <c r="A148" s="267"/>
      <c r="B148" s="267"/>
      <c r="C148" s="267"/>
      <c r="D148" s="267"/>
      <c r="E148" s="267"/>
      <c r="F148" s="267"/>
      <c r="G148" s="267"/>
      <c r="H148" s="267"/>
      <c r="I148" s="267"/>
      <c r="J148" s="267"/>
      <c r="K148" s="267"/>
      <c r="L148" s="267"/>
      <c r="M148" s="267"/>
      <c r="N148" s="267"/>
      <c r="O148" s="267"/>
      <c r="P148" s="267"/>
      <c r="Q148" s="267"/>
      <c r="R148" s="267"/>
      <c r="S148" s="267"/>
    </row>
    <row r="149" spans="1:19">
      <c r="A149" s="267"/>
      <c r="B149" s="267"/>
      <c r="C149" s="267"/>
      <c r="D149" s="267"/>
      <c r="E149" s="267"/>
      <c r="F149" s="267"/>
      <c r="G149" s="267"/>
      <c r="H149" s="267"/>
      <c r="I149" s="267"/>
      <c r="J149" s="267"/>
      <c r="K149" s="267"/>
      <c r="L149" s="267"/>
      <c r="M149" s="267"/>
      <c r="N149" s="267"/>
      <c r="O149" s="267"/>
      <c r="P149" s="267"/>
      <c r="Q149" s="267"/>
      <c r="R149" s="267"/>
      <c r="S149" s="267"/>
    </row>
    <row r="150" spans="1:19">
      <c r="A150" s="267"/>
      <c r="B150" s="267"/>
      <c r="C150" s="267"/>
      <c r="D150" s="267"/>
      <c r="E150" s="267"/>
      <c r="F150" s="267"/>
      <c r="G150" s="267"/>
      <c r="H150" s="267"/>
      <c r="I150" s="267"/>
      <c r="J150" s="267"/>
      <c r="K150" s="267"/>
      <c r="L150" s="267"/>
      <c r="M150" s="267"/>
      <c r="N150" s="267"/>
      <c r="O150" s="267"/>
      <c r="P150" s="267"/>
      <c r="Q150" s="267"/>
      <c r="R150" s="267"/>
      <c r="S150" s="267"/>
    </row>
    <row r="151" spans="1:19">
      <c r="A151" s="267"/>
      <c r="B151" s="267"/>
      <c r="C151" s="267"/>
      <c r="D151" s="267"/>
      <c r="E151" s="267"/>
      <c r="F151" s="267"/>
      <c r="G151" s="267"/>
      <c r="H151" s="267"/>
      <c r="I151" s="267"/>
      <c r="J151" s="267"/>
      <c r="K151" s="267"/>
      <c r="L151" s="267"/>
      <c r="M151" s="267"/>
      <c r="N151" s="267"/>
      <c r="O151" s="267"/>
      <c r="P151" s="267"/>
      <c r="Q151" s="267"/>
      <c r="R151" s="267"/>
      <c r="S151" s="267"/>
    </row>
    <row r="152" spans="1:19">
      <c r="A152" s="267"/>
      <c r="B152" s="267"/>
      <c r="C152" s="267"/>
      <c r="D152" s="267"/>
      <c r="E152" s="267"/>
      <c r="F152" s="267"/>
      <c r="G152" s="267"/>
      <c r="H152" s="267"/>
      <c r="I152" s="267"/>
      <c r="J152" s="267"/>
      <c r="K152" s="267"/>
      <c r="L152" s="267"/>
      <c r="M152" s="267"/>
      <c r="N152" s="267"/>
      <c r="O152" s="267"/>
      <c r="P152" s="267"/>
      <c r="Q152" s="267"/>
      <c r="R152" s="267"/>
      <c r="S152" s="267"/>
    </row>
    <row r="153" spans="1:19">
      <c r="A153" s="267"/>
      <c r="B153" s="267"/>
      <c r="C153" s="267"/>
      <c r="D153" s="267"/>
      <c r="E153" s="267"/>
      <c r="F153" s="267"/>
      <c r="G153" s="267"/>
      <c r="H153" s="267"/>
      <c r="I153" s="267"/>
      <c r="J153" s="267"/>
      <c r="K153" s="267"/>
      <c r="L153" s="267"/>
      <c r="M153" s="267"/>
      <c r="N153" s="267"/>
      <c r="O153" s="267"/>
      <c r="P153" s="267"/>
      <c r="Q153" s="267"/>
      <c r="R153" s="267"/>
      <c r="S153" s="267"/>
    </row>
    <row r="154" spans="1:19">
      <c r="A154" s="267"/>
      <c r="B154" s="267"/>
      <c r="C154" s="267"/>
      <c r="D154" s="267"/>
      <c r="E154" s="267"/>
      <c r="F154" s="267"/>
      <c r="G154" s="267"/>
      <c r="H154" s="267"/>
      <c r="I154" s="267"/>
      <c r="J154" s="267"/>
      <c r="K154" s="267"/>
      <c r="L154" s="267"/>
      <c r="M154" s="267"/>
      <c r="N154" s="267"/>
      <c r="O154" s="267"/>
      <c r="P154" s="267"/>
      <c r="Q154" s="267"/>
      <c r="R154" s="267"/>
      <c r="S154" s="267"/>
    </row>
    <row r="155" spans="1:19">
      <c r="A155" s="267"/>
      <c r="B155" s="267"/>
      <c r="C155" s="267"/>
      <c r="D155" s="267"/>
      <c r="E155" s="267"/>
      <c r="F155" s="267"/>
      <c r="G155" s="267"/>
      <c r="H155" s="267"/>
      <c r="I155" s="267"/>
      <c r="J155" s="267"/>
      <c r="K155" s="267"/>
      <c r="L155" s="267"/>
      <c r="M155" s="267"/>
      <c r="N155" s="267"/>
      <c r="O155" s="267"/>
      <c r="P155" s="267"/>
      <c r="Q155" s="267"/>
      <c r="R155" s="267"/>
      <c r="S155" s="267"/>
    </row>
    <row r="156" spans="1:19">
      <c r="A156" s="267"/>
      <c r="B156" s="267"/>
      <c r="C156" s="267"/>
      <c r="D156" s="267"/>
      <c r="E156" s="267"/>
      <c r="F156" s="267"/>
      <c r="G156" s="267"/>
      <c r="H156" s="267"/>
      <c r="I156" s="267"/>
      <c r="J156" s="267"/>
      <c r="K156" s="267"/>
      <c r="L156" s="267"/>
      <c r="M156" s="267"/>
      <c r="N156" s="267"/>
      <c r="O156" s="267"/>
      <c r="P156" s="267"/>
      <c r="Q156" s="267"/>
      <c r="R156" s="267"/>
      <c r="S156" s="267"/>
    </row>
    <row r="157" spans="1:19">
      <c r="A157" s="267"/>
      <c r="B157" s="267"/>
      <c r="C157" s="267"/>
      <c r="D157" s="267"/>
      <c r="E157" s="267"/>
      <c r="F157" s="267"/>
      <c r="G157" s="267"/>
      <c r="H157" s="267"/>
      <c r="I157" s="267"/>
      <c r="J157" s="267"/>
      <c r="K157" s="267"/>
      <c r="L157" s="267"/>
      <c r="M157" s="267"/>
      <c r="N157" s="267"/>
      <c r="O157" s="267"/>
      <c r="P157" s="267"/>
      <c r="Q157" s="267"/>
      <c r="R157" s="267"/>
      <c r="S157" s="267"/>
    </row>
    <row r="158" spans="1:19">
      <c r="A158" s="267"/>
      <c r="B158" s="267"/>
      <c r="C158" s="267"/>
      <c r="D158" s="267"/>
      <c r="E158" s="267"/>
      <c r="F158" s="267"/>
      <c r="G158" s="267"/>
      <c r="H158" s="267"/>
      <c r="I158" s="267"/>
      <c r="J158" s="267"/>
      <c r="K158" s="267"/>
      <c r="L158" s="267"/>
      <c r="M158" s="267"/>
      <c r="N158" s="267"/>
      <c r="O158" s="267"/>
      <c r="P158" s="267"/>
      <c r="Q158" s="267"/>
      <c r="R158" s="267"/>
      <c r="S158" s="267"/>
    </row>
    <row r="159" spans="1:19">
      <c r="A159" s="267"/>
      <c r="B159" s="267"/>
      <c r="C159" s="267"/>
      <c r="D159" s="267"/>
      <c r="E159" s="267"/>
      <c r="F159" s="267"/>
      <c r="G159" s="267"/>
      <c r="H159" s="267"/>
      <c r="I159" s="267"/>
      <c r="J159" s="267"/>
      <c r="K159" s="267"/>
      <c r="L159" s="267"/>
      <c r="M159" s="267"/>
      <c r="N159" s="267"/>
      <c r="O159" s="267"/>
      <c r="P159" s="267"/>
      <c r="Q159" s="267"/>
      <c r="R159" s="267"/>
      <c r="S159" s="267"/>
    </row>
    <row r="160" spans="1:19">
      <c r="A160" s="267"/>
      <c r="B160" s="267"/>
      <c r="C160" s="267"/>
      <c r="D160" s="267"/>
      <c r="E160" s="267"/>
      <c r="F160" s="267"/>
      <c r="G160" s="267"/>
      <c r="H160" s="267"/>
      <c r="I160" s="267"/>
      <c r="J160" s="267"/>
      <c r="K160" s="267"/>
      <c r="L160" s="267"/>
      <c r="M160" s="267"/>
      <c r="N160" s="267"/>
      <c r="O160" s="267"/>
      <c r="P160" s="267"/>
      <c r="Q160" s="267"/>
      <c r="R160" s="267"/>
      <c r="S160" s="267"/>
    </row>
    <row r="161" spans="1:19">
      <c r="A161" s="267"/>
      <c r="B161" s="267"/>
      <c r="C161" s="267"/>
      <c r="D161" s="267"/>
      <c r="E161" s="267"/>
      <c r="F161" s="267"/>
      <c r="G161" s="267"/>
      <c r="H161" s="267"/>
      <c r="I161" s="267"/>
      <c r="J161" s="267"/>
      <c r="K161" s="267"/>
      <c r="L161" s="267"/>
      <c r="M161" s="267"/>
      <c r="N161" s="267"/>
      <c r="O161" s="267"/>
      <c r="P161" s="267"/>
      <c r="Q161" s="267"/>
      <c r="R161" s="267"/>
      <c r="S161" s="267"/>
    </row>
    <row r="162" spans="1:19">
      <c r="A162" s="267"/>
      <c r="B162" s="267"/>
      <c r="C162" s="267"/>
      <c r="D162" s="267"/>
      <c r="E162" s="267"/>
      <c r="F162" s="267"/>
      <c r="G162" s="267"/>
      <c r="H162" s="267"/>
      <c r="I162" s="267"/>
      <c r="J162" s="267"/>
      <c r="K162" s="267"/>
      <c r="L162" s="267"/>
      <c r="M162" s="267"/>
      <c r="N162" s="267"/>
      <c r="O162" s="267"/>
      <c r="P162" s="267"/>
      <c r="Q162" s="267"/>
      <c r="R162" s="267"/>
      <c r="S162" s="267"/>
    </row>
    <row r="163" spans="1:19">
      <c r="A163" s="267"/>
      <c r="B163" s="267"/>
      <c r="C163" s="267"/>
      <c r="D163" s="267"/>
      <c r="E163" s="267"/>
      <c r="F163" s="267"/>
      <c r="G163" s="267"/>
      <c r="H163" s="267"/>
      <c r="I163" s="267"/>
      <c r="J163" s="267"/>
      <c r="K163" s="267"/>
      <c r="L163" s="267"/>
      <c r="M163" s="267"/>
      <c r="N163" s="267"/>
      <c r="O163" s="267"/>
      <c r="P163" s="267"/>
      <c r="Q163" s="267"/>
      <c r="R163" s="267"/>
      <c r="S163" s="267"/>
    </row>
    <row r="164" spans="1:19">
      <c r="A164" s="267"/>
      <c r="B164" s="267"/>
      <c r="C164" s="267"/>
      <c r="D164" s="267"/>
      <c r="E164" s="267"/>
      <c r="F164" s="267"/>
      <c r="G164" s="267"/>
      <c r="H164" s="267"/>
      <c r="I164" s="267"/>
      <c r="J164" s="267"/>
      <c r="K164" s="267"/>
      <c r="L164" s="267"/>
      <c r="M164" s="267"/>
      <c r="N164" s="267"/>
      <c r="O164" s="267"/>
      <c r="P164" s="267"/>
      <c r="Q164" s="267"/>
      <c r="R164" s="267"/>
      <c r="S164" s="267"/>
    </row>
    <row r="165" spans="1:19">
      <c r="A165" s="267"/>
      <c r="B165" s="267"/>
      <c r="C165" s="267"/>
      <c r="D165" s="267"/>
      <c r="E165" s="267"/>
      <c r="F165" s="267"/>
      <c r="G165" s="267"/>
      <c r="H165" s="267"/>
      <c r="I165" s="267"/>
      <c r="J165" s="267"/>
      <c r="K165" s="267"/>
      <c r="L165" s="267"/>
      <c r="M165" s="267"/>
      <c r="N165" s="267"/>
      <c r="O165" s="267"/>
      <c r="P165" s="267"/>
      <c r="Q165" s="267"/>
      <c r="R165" s="267"/>
      <c r="S165" s="267"/>
    </row>
  </sheetData>
  <sheetProtection sheet="1" insertColumns="0" insertRows="0" deleteColumns="0" deleteRows="0"/>
  <dataConsolidate/>
  <mergeCells count="210">
    <mergeCell ref="G61:J61"/>
    <mergeCell ref="G62:J62"/>
    <mergeCell ref="G63:J63"/>
    <mergeCell ref="G64:J64"/>
    <mergeCell ref="G65:J65"/>
    <mergeCell ref="G66:J66"/>
    <mergeCell ref="G67:J67"/>
    <mergeCell ref="G68:J68"/>
    <mergeCell ref="G52:J52"/>
    <mergeCell ref="G53:J53"/>
    <mergeCell ref="G54:J54"/>
    <mergeCell ref="G55:J55"/>
    <mergeCell ref="G56:J56"/>
    <mergeCell ref="G57:J57"/>
    <mergeCell ref="G58:J58"/>
    <mergeCell ref="G59:J59"/>
    <mergeCell ref="G60:J60"/>
    <mergeCell ref="A73:D73"/>
    <mergeCell ref="G73:J73"/>
    <mergeCell ref="P73:R73"/>
    <mergeCell ref="B69:D69"/>
    <mergeCell ref="G69:J69"/>
    <mergeCell ref="P69:R69"/>
    <mergeCell ref="B70:D70"/>
    <mergeCell ref="G70:J70"/>
    <mergeCell ref="P70:R70"/>
    <mergeCell ref="B71:D71"/>
    <mergeCell ref="G71:J71"/>
    <mergeCell ref="P71:R71"/>
    <mergeCell ref="B72:D72"/>
    <mergeCell ref="G72:J72"/>
    <mergeCell ref="P72:R72"/>
    <mergeCell ref="B50:D50"/>
    <mergeCell ref="G50:J50"/>
    <mergeCell ref="P50:R50"/>
    <mergeCell ref="B51:D51"/>
    <mergeCell ref="G51:J51"/>
    <mergeCell ref="P51:R51"/>
    <mergeCell ref="B48:D48"/>
    <mergeCell ref="G48:J48"/>
    <mergeCell ref="P48:R48"/>
    <mergeCell ref="B49:D49"/>
    <mergeCell ref="G49:J49"/>
    <mergeCell ref="P49:R49"/>
    <mergeCell ref="B46:D46"/>
    <mergeCell ref="G46:J46"/>
    <mergeCell ref="P46:R46"/>
    <mergeCell ref="B47:D47"/>
    <mergeCell ref="G47:J47"/>
    <mergeCell ref="P47:R47"/>
    <mergeCell ref="B44:D44"/>
    <mergeCell ref="G44:J44"/>
    <mergeCell ref="P44:R44"/>
    <mergeCell ref="B45:D45"/>
    <mergeCell ref="G45:J45"/>
    <mergeCell ref="P45:R45"/>
    <mergeCell ref="B42:D42"/>
    <mergeCell ref="G42:J42"/>
    <mergeCell ref="P42:R42"/>
    <mergeCell ref="B43:D43"/>
    <mergeCell ref="G43:J43"/>
    <mergeCell ref="P43:R43"/>
    <mergeCell ref="B40:D40"/>
    <mergeCell ref="G40:J40"/>
    <mergeCell ref="P40:R40"/>
    <mergeCell ref="B41:D41"/>
    <mergeCell ref="G41:J41"/>
    <mergeCell ref="P41:R41"/>
    <mergeCell ref="B38:D38"/>
    <mergeCell ref="G38:J38"/>
    <mergeCell ref="P38:R38"/>
    <mergeCell ref="B39:D39"/>
    <mergeCell ref="G39:J39"/>
    <mergeCell ref="P39:R39"/>
    <mergeCell ref="B36:D36"/>
    <mergeCell ref="G36:J36"/>
    <mergeCell ref="P36:R36"/>
    <mergeCell ref="B37:D37"/>
    <mergeCell ref="G37:J37"/>
    <mergeCell ref="P37:R37"/>
    <mergeCell ref="B34:D34"/>
    <mergeCell ref="G34:J34"/>
    <mergeCell ref="P34:R34"/>
    <mergeCell ref="B35:D35"/>
    <mergeCell ref="G35:J35"/>
    <mergeCell ref="P35:R35"/>
    <mergeCell ref="B32:D32"/>
    <mergeCell ref="G32:J32"/>
    <mergeCell ref="P32:R32"/>
    <mergeCell ref="B33:D33"/>
    <mergeCell ref="G33:J33"/>
    <mergeCell ref="P33:R33"/>
    <mergeCell ref="B30:D30"/>
    <mergeCell ref="G30:J30"/>
    <mergeCell ref="P30:R30"/>
    <mergeCell ref="B31:D31"/>
    <mergeCell ref="G31:J31"/>
    <mergeCell ref="P31:R31"/>
    <mergeCell ref="B28:D28"/>
    <mergeCell ref="G28:J28"/>
    <mergeCell ref="P28:R28"/>
    <mergeCell ref="B29:D29"/>
    <mergeCell ref="G29:J29"/>
    <mergeCell ref="P29:R29"/>
    <mergeCell ref="B26:D26"/>
    <mergeCell ref="G26:J26"/>
    <mergeCell ref="P26:R26"/>
    <mergeCell ref="B27:D27"/>
    <mergeCell ref="G27:J27"/>
    <mergeCell ref="P27:R27"/>
    <mergeCell ref="B24:D24"/>
    <mergeCell ref="G24:J24"/>
    <mergeCell ref="P24:R24"/>
    <mergeCell ref="B25:D25"/>
    <mergeCell ref="G25:J25"/>
    <mergeCell ref="P25:R25"/>
    <mergeCell ref="B22:D22"/>
    <mergeCell ref="G22:J22"/>
    <mergeCell ref="P22:R22"/>
    <mergeCell ref="B23:D23"/>
    <mergeCell ref="G23:J23"/>
    <mergeCell ref="P23:R23"/>
    <mergeCell ref="B20:D20"/>
    <mergeCell ref="G20:J20"/>
    <mergeCell ref="P20:R20"/>
    <mergeCell ref="B21:D21"/>
    <mergeCell ref="G21:J21"/>
    <mergeCell ref="P21:R21"/>
    <mergeCell ref="B18:D18"/>
    <mergeCell ref="G18:J18"/>
    <mergeCell ref="P18:R18"/>
    <mergeCell ref="B19:D19"/>
    <mergeCell ref="G19:J19"/>
    <mergeCell ref="P19:R19"/>
    <mergeCell ref="B16:D16"/>
    <mergeCell ref="G16:J16"/>
    <mergeCell ref="P16:R16"/>
    <mergeCell ref="B17:D17"/>
    <mergeCell ref="G17:J17"/>
    <mergeCell ref="P17:R17"/>
    <mergeCell ref="B15:D15"/>
    <mergeCell ref="G15:J15"/>
    <mergeCell ref="P15:R15"/>
    <mergeCell ref="B12:D12"/>
    <mergeCell ref="G12:J12"/>
    <mergeCell ref="P12:R12"/>
    <mergeCell ref="B13:D13"/>
    <mergeCell ref="G13:J13"/>
    <mergeCell ref="P13:R13"/>
    <mergeCell ref="B11:D11"/>
    <mergeCell ref="G11:J11"/>
    <mergeCell ref="P11:R11"/>
    <mergeCell ref="B9:D9"/>
    <mergeCell ref="G9:J9"/>
    <mergeCell ref="P9:R9"/>
    <mergeCell ref="B14:D14"/>
    <mergeCell ref="G14:J14"/>
    <mergeCell ref="P14:R14"/>
    <mergeCell ref="A2:U2"/>
    <mergeCell ref="M3:O3"/>
    <mergeCell ref="P3:U3"/>
    <mergeCell ref="M4:O4"/>
    <mergeCell ref="P4:S4"/>
    <mergeCell ref="T4:U4"/>
    <mergeCell ref="B10:D10"/>
    <mergeCell ref="G10:J10"/>
    <mergeCell ref="P10:R10"/>
    <mergeCell ref="B8:D8"/>
    <mergeCell ref="G8:J8"/>
    <mergeCell ref="P8:R8"/>
    <mergeCell ref="M5:O5"/>
    <mergeCell ref="P5:S5"/>
    <mergeCell ref="T5:U5"/>
    <mergeCell ref="B7:D7"/>
    <mergeCell ref="G7:J7"/>
    <mergeCell ref="P7:R7"/>
    <mergeCell ref="B68:D68"/>
    <mergeCell ref="B52:D52"/>
    <mergeCell ref="B53:D53"/>
    <mergeCell ref="B54:D54"/>
    <mergeCell ref="B55:D55"/>
    <mergeCell ref="B56:D56"/>
    <mergeCell ref="B57:D57"/>
    <mergeCell ref="B58:D58"/>
    <mergeCell ref="B59:D59"/>
    <mergeCell ref="B60:D60"/>
    <mergeCell ref="B61:D61"/>
    <mergeCell ref="B62:D62"/>
    <mergeCell ref="B63:D63"/>
    <mergeCell ref="B64:D64"/>
    <mergeCell ref="B65:D65"/>
    <mergeCell ref="B66:D66"/>
    <mergeCell ref="B67:D67"/>
    <mergeCell ref="P62:R62"/>
    <mergeCell ref="P63:R63"/>
    <mergeCell ref="P64:R64"/>
    <mergeCell ref="P65:R65"/>
    <mergeCell ref="P66:R66"/>
    <mergeCell ref="P67:R67"/>
    <mergeCell ref="P68:R68"/>
    <mergeCell ref="P55:R55"/>
    <mergeCell ref="P52:R52"/>
    <mergeCell ref="P53:R53"/>
    <mergeCell ref="P54:R54"/>
    <mergeCell ref="P56:R56"/>
    <mergeCell ref="P57:R57"/>
    <mergeCell ref="P58:R58"/>
    <mergeCell ref="P59:R59"/>
    <mergeCell ref="P60:R60"/>
    <mergeCell ref="P61:R61"/>
  </mergeCells>
  <phoneticPr fontId="1"/>
  <dataValidations count="4">
    <dataValidation type="list" allowBlank="1" showInputMessage="1" showErrorMessage="1" sqref="O8:O72" xr:uid="{E700D04F-717F-4B07-A072-08227AA9CC78}">
      <formula1>$AQ$9:$AQ$13</formula1>
    </dataValidation>
    <dataValidation type="whole" allowBlank="1" showInputMessage="1" showErrorMessage="1" sqref="F8:F72" xr:uid="{CF591B2A-3421-455F-AEC3-9B7612BBFE3A}">
      <formula1>1</formula1>
      <formula2>6</formula2>
    </dataValidation>
    <dataValidation type="whole" allowBlank="1" showInputMessage="1" showErrorMessage="1" sqref="S8:S72" xr:uid="{A037B403-5371-46B3-BC16-E5162230FD80}">
      <formula1>1</formula1>
      <formula2>12</formula2>
    </dataValidation>
    <dataValidation type="list" allowBlank="1" showInputMessage="1" showErrorMessage="1" sqref="K8:N72" xr:uid="{4BD7A8A7-ADCD-488F-BEC3-DFCC0A00403F}">
      <formula1>$AM$9:$AM$10</formula1>
    </dataValidation>
  </dataValidations>
  <pageMargins left="0.51181102362204722" right="0.51181102362204722" top="0.35433070866141736" bottom="0.19685039370078741" header="0.31496062992125984" footer="0.31496062992125984"/>
  <pageSetup paperSize="9" scale="53"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69159-2186-4699-93F5-62BFEC62D8F1}">
  <dimension ref="A1:S28"/>
  <sheetViews>
    <sheetView view="pageBreakPreview" zoomScale="115" zoomScaleNormal="100" zoomScaleSheetLayoutView="115" workbookViewId="0">
      <selection activeCell="J25" sqref="J25:K25"/>
    </sheetView>
  </sheetViews>
  <sheetFormatPr defaultColWidth="9" defaultRowHeight="13.5"/>
  <cols>
    <col min="1" max="1" width="5" style="1" customWidth="1"/>
    <col min="2" max="2" width="7.125" style="1" bestFit="1" customWidth="1"/>
    <col min="3" max="3" width="9.375" style="1" customWidth="1"/>
    <col min="4" max="15" width="6.625" style="1" customWidth="1"/>
    <col min="16" max="16" width="7.625" style="1" customWidth="1"/>
    <col min="17" max="17" width="26.875" style="1" customWidth="1"/>
    <col min="18" max="18" width="9" style="1"/>
    <col min="19" max="19" width="9.125" style="1" bestFit="1" customWidth="1"/>
    <col min="20" max="16384" width="9" style="1"/>
  </cols>
  <sheetData>
    <row r="1" spans="1:17">
      <c r="A1" s="268" t="s">
        <v>487</v>
      </c>
      <c r="B1" s="268"/>
      <c r="C1" s="268"/>
      <c r="D1" s="268"/>
      <c r="E1" s="268"/>
      <c r="F1" s="268"/>
      <c r="G1" s="268"/>
      <c r="H1" s="268"/>
      <c r="I1" s="268"/>
      <c r="J1" s="268"/>
      <c r="K1" s="268"/>
      <c r="L1" s="268"/>
      <c r="M1" s="268"/>
      <c r="N1" s="268"/>
      <c r="O1" s="268"/>
      <c r="P1" s="268"/>
      <c r="Q1" s="268"/>
    </row>
    <row r="2" spans="1:17" ht="16.5">
      <c r="A2" s="268"/>
      <c r="B2" s="268"/>
      <c r="C2" s="268"/>
      <c r="D2" s="269" t="s">
        <v>163</v>
      </c>
      <c r="E2" s="268"/>
      <c r="F2" s="268"/>
      <c r="G2" s="268"/>
      <c r="H2" s="268"/>
      <c r="I2" s="268"/>
      <c r="J2" s="268"/>
      <c r="K2" s="268"/>
      <c r="L2" s="589" t="s">
        <v>435</v>
      </c>
      <c r="M2" s="589"/>
      <c r="N2" s="590">
        <f>鑑!G7</f>
        <v>0</v>
      </c>
      <c r="O2" s="590"/>
      <c r="P2" s="590"/>
      <c r="Q2" s="590"/>
    </row>
    <row r="3" spans="1:17">
      <c r="A3" s="270" t="s">
        <v>137</v>
      </c>
      <c r="B3" s="268"/>
      <c r="C3" s="268"/>
      <c r="D3" s="268"/>
      <c r="E3" s="268"/>
      <c r="F3" s="268"/>
      <c r="G3" s="268"/>
      <c r="H3" s="268"/>
      <c r="I3" s="268"/>
      <c r="J3" s="268"/>
      <c r="K3" s="268"/>
      <c r="L3" s="268"/>
      <c r="M3" s="268"/>
      <c r="N3" s="268"/>
      <c r="O3" s="268"/>
      <c r="P3" s="268"/>
      <c r="Q3" s="268"/>
    </row>
    <row r="4" spans="1:17">
      <c r="A4" s="268"/>
      <c r="B4" s="268"/>
      <c r="C4" s="271"/>
      <c r="D4" s="272" t="s">
        <v>138</v>
      </c>
      <c r="E4" s="272" t="s">
        <v>139</v>
      </c>
      <c r="F4" s="272" t="s">
        <v>140</v>
      </c>
      <c r="G4" s="272" t="s">
        <v>141</v>
      </c>
      <c r="H4" s="272" t="s">
        <v>142</v>
      </c>
      <c r="I4" s="272" t="s">
        <v>143</v>
      </c>
      <c r="J4" s="272" t="s">
        <v>144</v>
      </c>
      <c r="K4" s="272" t="s">
        <v>145</v>
      </c>
      <c r="L4" s="272" t="s">
        <v>146</v>
      </c>
      <c r="M4" s="272" t="s">
        <v>147</v>
      </c>
      <c r="N4" s="272" t="s">
        <v>148</v>
      </c>
      <c r="O4" s="272" t="s">
        <v>149</v>
      </c>
      <c r="P4" s="273" t="s">
        <v>150</v>
      </c>
      <c r="Q4" s="268" t="s">
        <v>319</v>
      </c>
    </row>
    <row r="5" spans="1:17" ht="14.25" thickBot="1">
      <c r="A5" s="268"/>
      <c r="B5" s="580" t="s">
        <v>151</v>
      </c>
      <c r="C5" s="581"/>
      <c r="D5" s="274">
        <f>SUM(D7:D11)</f>
        <v>0</v>
      </c>
      <c r="E5" s="274">
        <f t="shared" ref="E5:O5" si="0">SUM(E7:E11)</f>
        <v>0</v>
      </c>
      <c r="F5" s="274">
        <f t="shared" si="0"/>
        <v>0</v>
      </c>
      <c r="G5" s="274">
        <f t="shared" si="0"/>
        <v>0</v>
      </c>
      <c r="H5" s="274">
        <f t="shared" si="0"/>
        <v>0</v>
      </c>
      <c r="I5" s="274">
        <f t="shared" si="0"/>
        <v>0</v>
      </c>
      <c r="J5" s="274">
        <f t="shared" si="0"/>
        <v>0</v>
      </c>
      <c r="K5" s="274">
        <f t="shared" si="0"/>
        <v>0</v>
      </c>
      <c r="L5" s="274">
        <f t="shared" si="0"/>
        <v>0</v>
      </c>
      <c r="M5" s="274">
        <f t="shared" si="0"/>
        <v>0</v>
      </c>
      <c r="N5" s="274">
        <f t="shared" si="0"/>
        <v>0</v>
      </c>
      <c r="O5" s="274">
        <f t="shared" si="0"/>
        <v>0</v>
      </c>
      <c r="P5" s="275">
        <f>SUM(D5:O5)</f>
        <v>0</v>
      </c>
      <c r="Q5" s="276" t="str">
        <f>IF(P5='様式１（放課後児童名簿・利用料割引者名簿）'!S73,"OK","様式1名簿と合っていません")</f>
        <v>OK</v>
      </c>
    </row>
    <row r="6" spans="1:17" ht="14.25" thickBot="1">
      <c r="A6" s="268"/>
      <c r="B6" s="582" t="s">
        <v>152</v>
      </c>
      <c r="C6" s="583"/>
      <c r="D6" s="57"/>
      <c r="E6" s="57"/>
      <c r="F6" s="57"/>
      <c r="G6" s="57"/>
      <c r="H6" s="57"/>
      <c r="I6" s="57"/>
      <c r="J6" s="57"/>
      <c r="K6" s="57"/>
      <c r="L6" s="57"/>
      <c r="M6" s="57"/>
      <c r="N6" s="57"/>
      <c r="O6" s="58"/>
      <c r="P6" s="277">
        <f>SUM(D6:O6)</f>
        <v>0</v>
      </c>
      <c r="Q6" s="268" t="str">
        <f>IF(P6='様式１（放課後児童名簿・利用料割引者名簿）'!P76,"OK","様式１名簿と合っていません")</f>
        <v>OK</v>
      </c>
    </row>
    <row r="7" spans="1:17">
      <c r="A7" s="268"/>
      <c r="B7" s="584" t="s">
        <v>153</v>
      </c>
      <c r="C7" s="278" t="s">
        <v>154</v>
      </c>
      <c r="D7" s="59"/>
      <c r="E7" s="59"/>
      <c r="F7" s="59"/>
      <c r="G7" s="59"/>
      <c r="H7" s="59"/>
      <c r="I7" s="59"/>
      <c r="J7" s="60"/>
      <c r="K7" s="60"/>
      <c r="L7" s="60"/>
      <c r="M7" s="60"/>
      <c r="N7" s="60"/>
      <c r="O7" s="60"/>
      <c r="P7" s="277">
        <f t="shared" ref="P7:P11" si="1">SUM(D7:O7)</f>
        <v>0</v>
      </c>
      <c r="Q7" s="268" t="str">
        <f>IF(P7='様式１（放課後児童名簿・利用料割引者名簿）'!K76,"OK","様式１名簿と合っていません")</f>
        <v>OK</v>
      </c>
    </row>
    <row r="8" spans="1:17">
      <c r="A8" s="268"/>
      <c r="B8" s="585"/>
      <c r="C8" s="279" t="s">
        <v>155</v>
      </c>
      <c r="D8" s="61"/>
      <c r="E8" s="61"/>
      <c r="F8" s="61"/>
      <c r="G8" s="61"/>
      <c r="H8" s="61"/>
      <c r="I8" s="61"/>
      <c r="J8" s="62"/>
      <c r="K8" s="62"/>
      <c r="L8" s="62"/>
      <c r="M8" s="62"/>
      <c r="N8" s="62"/>
      <c r="O8" s="62"/>
      <c r="P8" s="277">
        <f t="shared" si="1"/>
        <v>0</v>
      </c>
      <c r="Q8" s="268" t="str">
        <f>IF(P8='様式１（放課後児童名簿・利用料割引者名簿）'!L76,"OK","様式１名簿と合っていません")</f>
        <v>OK</v>
      </c>
    </row>
    <row r="9" spans="1:17">
      <c r="A9" s="268"/>
      <c r="B9" s="585"/>
      <c r="C9" s="279" t="s">
        <v>156</v>
      </c>
      <c r="D9" s="61"/>
      <c r="E9" s="61"/>
      <c r="F9" s="61"/>
      <c r="G9" s="61"/>
      <c r="H9" s="61"/>
      <c r="I9" s="61"/>
      <c r="J9" s="62"/>
      <c r="K9" s="62"/>
      <c r="L9" s="62"/>
      <c r="M9" s="62"/>
      <c r="N9" s="62"/>
      <c r="O9" s="62"/>
      <c r="P9" s="277">
        <f t="shared" si="1"/>
        <v>0</v>
      </c>
      <c r="Q9" s="268" t="str">
        <f>IF(P9='様式１（放課後児童名簿・利用料割引者名簿）'!M76,"OK","様式１名簿と合っていません")</f>
        <v>OK</v>
      </c>
    </row>
    <row r="10" spans="1:17">
      <c r="A10" s="268"/>
      <c r="B10" s="585"/>
      <c r="C10" s="279" t="s">
        <v>157</v>
      </c>
      <c r="D10" s="61"/>
      <c r="E10" s="61"/>
      <c r="F10" s="61"/>
      <c r="G10" s="61"/>
      <c r="H10" s="61"/>
      <c r="I10" s="61"/>
      <c r="J10" s="62"/>
      <c r="K10" s="62"/>
      <c r="L10" s="62"/>
      <c r="M10" s="62"/>
      <c r="N10" s="62"/>
      <c r="O10" s="62"/>
      <c r="P10" s="277">
        <f t="shared" si="1"/>
        <v>0</v>
      </c>
      <c r="Q10" s="268" t="str">
        <f>IF(P10='様式１（放課後児童名簿・利用料割引者名簿）'!N76,"OK","様式１名簿と合っていません")</f>
        <v>OK</v>
      </c>
    </row>
    <row r="11" spans="1:17" ht="14.25" thickBot="1">
      <c r="A11" s="268"/>
      <c r="B11" s="585"/>
      <c r="C11" s="280" t="s">
        <v>158</v>
      </c>
      <c r="D11" s="63"/>
      <c r="E11" s="63"/>
      <c r="F11" s="63"/>
      <c r="G11" s="63"/>
      <c r="H11" s="63"/>
      <c r="I11" s="63"/>
      <c r="J11" s="64"/>
      <c r="K11" s="64"/>
      <c r="L11" s="64"/>
      <c r="M11" s="64"/>
      <c r="N11" s="64"/>
      <c r="O11" s="64"/>
      <c r="P11" s="277">
        <f t="shared" si="1"/>
        <v>0</v>
      </c>
      <c r="Q11" s="268" t="str">
        <f>IF(P11='様式１（放課後児童名簿・利用料割引者名簿）'!O76,"OK","様式１名簿と合っていません")</f>
        <v>OK</v>
      </c>
    </row>
    <row r="12" spans="1:17" ht="14.25" thickBot="1">
      <c r="A12" s="268"/>
      <c r="B12" s="281" t="s">
        <v>231</v>
      </c>
      <c r="C12" s="282"/>
      <c r="D12" s="283">
        <f>D7+ROUNDUP(D8*0.8,0)+ROUNDUP(D9*0.6,0)+ROUNDUP(D10*0.4,0)+ROUNDUP(D11*0.2,0)</f>
        <v>0</v>
      </c>
      <c r="E12" s="284">
        <f t="shared" ref="E12:O12" si="2">E7+ROUNDUP(E8*0.8,0)+ROUNDUP(E9*0.6,0)+ROUNDUP(E10*0.4,0)+ROUNDUP(E11*0.2,0)</f>
        <v>0</v>
      </c>
      <c r="F12" s="284">
        <f t="shared" si="2"/>
        <v>0</v>
      </c>
      <c r="G12" s="284">
        <f t="shared" si="2"/>
        <v>0</v>
      </c>
      <c r="H12" s="284">
        <f t="shared" si="2"/>
        <v>0</v>
      </c>
      <c r="I12" s="284">
        <f t="shared" si="2"/>
        <v>0</v>
      </c>
      <c r="J12" s="284">
        <f t="shared" si="2"/>
        <v>0</v>
      </c>
      <c r="K12" s="284">
        <f t="shared" si="2"/>
        <v>0</v>
      </c>
      <c r="L12" s="284">
        <f t="shared" si="2"/>
        <v>0</v>
      </c>
      <c r="M12" s="284">
        <f t="shared" si="2"/>
        <v>0</v>
      </c>
      <c r="N12" s="284">
        <f t="shared" si="2"/>
        <v>0</v>
      </c>
      <c r="O12" s="284">
        <f t="shared" si="2"/>
        <v>0</v>
      </c>
      <c r="P12" s="285">
        <f>ROUNDUP(AVERAGE(D12:O12),0)</f>
        <v>0</v>
      </c>
      <c r="Q12" s="268"/>
    </row>
    <row r="13" spans="1:17" ht="14.25" thickBot="1">
      <c r="A13" s="268"/>
      <c r="B13" s="587" t="s">
        <v>167</v>
      </c>
      <c r="C13" s="588"/>
      <c r="D13" s="286">
        <f>IF(D12="","",COUNTIF(様式４年間開所カレンダー!D5:D34,"平日")+COUNTIF(様式４年間開所カレンダー!D5:D34,"土・日・祝・長期休暇")+COUNTIF(様式４年間開所カレンダー!D5:D34,"平日：開所とみなす閉所")+COUNTIF(様式４年間開所カレンダー!D5:D34,"土日祝長期：開所とみなす閉所"))</f>
        <v>0</v>
      </c>
      <c r="E13" s="286">
        <f>IF(E12="","",COUNTIF(様式４年間開所カレンダー!D35:D65,"平日")+COUNTIF(様式４年間開所カレンダー!D35:D65,"土・日・祝・長期休暇")+COUNTIF(様式４年間開所カレンダー!D35:D65,"平日：開所とみなす閉所")+COUNTIF(様式４年間開所カレンダー!D35:D65,"土日祝長期：開所とみなす閉所"))</f>
        <v>0</v>
      </c>
      <c r="F13" s="286">
        <f>IF(F12="","",COUNTIF(様式４年間開所カレンダー!D66:D95,"平日")+COUNTIF(様式４年間開所カレンダー!D66:D95,"土・日・祝・長期休暇")+COUNTIF(様式４年間開所カレンダー!D66:D95,"平日：開所とみなす閉所")+COUNTIF(様式４年間開所カレンダー!D66:D95,"土日祝長期：開所とみなす閉所"))</f>
        <v>0</v>
      </c>
      <c r="G13" s="286">
        <f>IF(G12="","",COUNTIF(様式４年間開所カレンダー!D96:D126,"平日")+COUNTIF(様式４年間開所カレンダー!D96:D126,"土・日・祝・長期休暇")+COUNTIF(様式４年間開所カレンダー!D96:D126,"平日：開所とみなす閉所")+COUNTIF(様式４年間開所カレンダー!D96:D126,"土日祝長期：開所とみなす閉所"))</f>
        <v>0</v>
      </c>
      <c r="H13" s="286">
        <f>IF(H12="","",COUNTIF(様式４年間開所カレンダー!D127:D157,"平日")+COUNTIF(様式４年間開所カレンダー!D127:D157,"土・日・祝・長期休暇")+COUNTIF(様式４年間開所カレンダー!D127:D157,"平日：開所とみなす閉所")+COUNTIF(様式４年間開所カレンダー!D127:D157,"土日祝長期：開所とみなす閉所"))</f>
        <v>0</v>
      </c>
      <c r="I13" s="286">
        <f>IF(I12="","",COUNTIF(様式４年間開所カレンダー!D158:D187,"平日")+COUNTIF(様式４年間開所カレンダー!D158:D187,"土・日・祝・長期休暇")+COUNTIF(様式４年間開所カレンダー!D158:D187,"平日：開所とみなす閉所")+COUNTIF(様式４年間開所カレンダー!D158:D187,"土日祝長期：開所とみなす閉所"))</f>
        <v>0</v>
      </c>
      <c r="J13" s="286">
        <f>IF(J12="","",COUNTIF(様式４年間開所カレンダー!D188:D218,"平日")+COUNTIF(様式４年間開所カレンダー!D188:D218,"土・日・祝・長期休暇")+COUNTIF(様式４年間開所カレンダー!D188:D218,"平日：開所とみなす閉所")+COUNTIF(様式４年間開所カレンダー!D188:D218,"土日祝長期：開所とみなす閉所"))</f>
        <v>0</v>
      </c>
      <c r="K13" s="286">
        <f>IF(K12="","",COUNTIF(様式４年間開所カレンダー!D219:D248,"平日")+COUNTIF(様式４年間開所カレンダー!D219:D248,"土・日・祝・長期休暇")+COUNTIF(様式４年間開所カレンダー!D219:D248,"平日：開所とみなす閉所")+COUNTIF(様式４年間開所カレンダー!D219:D248,"土日祝長期：開所とみなす閉所"))</f>
        <v>0</v>
      </c>
      <c r="L13" s="286">
        <f>IF(L12="","",COUNTIF(様式４年間開所カレンダー!D249:D279,"平日")+COUNTIF(様式４年間開所カレンダー!D249:D279,"土・日・祝・長期休暇")+COUNTIF(様式４年間開所カレンダー!D249:D279,"平日：開所とみなす閉所")+COUNTIF(様式４年間開所カレンダー!D249:D279,"土日祝長期：開所とみなす閉所"))</f>
        <v>0</v>
      </c>
      <c r="M13" s="286">
        <f>IF(M12="","",COUNTIF(様式４年間開所カレンダー!D280:D310,"平日")+COUNTIF(様式４年間開所カレンダー!D280:D310,"土・日・祝・長期休暇")+COUNTIF(様式４年間開所カレンダー!D280:D310,"平日：開所とみなす閉所")+COUNTIF(様式４年間開所カレンダー!D280:D310,"土日祝長期：開所とみなす閉所"))</f>
        <v>0</v>
      </c>
      <c r="N13" s="286">
        <f>IF(N12="","",COUNTIF(様式４年間開所カレンダー!D311:D338,"平日")+COUNTIF(様式４年間開所カレンダー!D311:D338,"土・日・祝・長期休暇")+COUNTIF(様式４年間開所カレンダー!D311:D338,"平日：開所とみなす閉所")+COUNTIF(様式４年間開所カレンダー!D311:D338,"土日祝長期：開所とみなす閉所"))</f>
        <v>0</v>
      </c>
      <c r="O13" s="287">
        <f>IF(O12="","",COUNTIF(様式４年間開所カレンダー!D339:D369,"平日")+COUNTIF(様式４年間開所カレンダー!D339:D369,"土・日・祝・長期休暇")+COUNTIF(様式４年間開所カレンダー!D339:D369,"平日：開所とみなす閉所")+COUNTIF(様式４年間開所カレンダー!D339:D369,"土日祝長期：開所とみなす閉所"))</f>
        <v>0</v>
      </c>
      <c r="P13" s="285">
        <f>SUM(D13:O13)</f>
        <v>0</v>
      </c>
      <c r="Q13" s="268"/>
    </row>
    <row r="14" spans="1:17">
      <c r="A14" s="268"/>
      <c r="B14" s="268"/>
      <c r="C14" s="268"/>
      <c r="D14" s="268"/>
      <c r="E14" s="268"/>
      <c r="F14" s="268"/>
      <c r="G14" s="268"/>
      <c r="H14" s="268"/>
      <c r="I14" s="268"/>
      <c r="J14" s="268"/>
      <c r="K14" s="268"/>
      <c r="L14" s="268"/>
      <c r="M14" s="268"/>
      <c r="N14" s="268"/>
      <c r="O14" s="268"/>
      <c r="P14" s="268"/>
      <c r="Q14" s="268"/>
    </row>
    <row r="15" spans="1:17" ht="14.25" thickBot="1">
      <c r="A15" s="270" t="s">
        <v>159</v>
      </c>
      <c r="B15" s="268"/>
      <c r="C15" s="268"/>
      <c r="D15" s="288" t="s">
        <v>138</v>
      </c>
      <c r="E15" s="288" t="s">
        <v>139</v>
      </c>
      <c r="F15" s="288" t="s">
        <v>140</v>
      </c>
      <c r="G15" s="288" t="s">
        <v>141</v>
      </c>
      <c r="H15" s="288" t="s">
        <v>142</v>
      </c>
      <c r="I15" s="288" t="s">
        <v>143</v>
      </c>
      <c r="J15" s="288" t="s">
        <v>144</v>
      </c>
      <c r="K15" s="288" t="s">
        <v>145</v>
      </c>
      <c r="L15" s="288" t="s">
        <v>146</v>
      </c>
      <c r="M15" s="288" t="s">
        <v>147</v>
      </c>
      <c r="N15" s="288" t="s">
        <v>148</v>
      </c>
      <c r="O15" s="289" t="s">
        <v>149</v>
      </c>
      <c r="P15" s="273" t="s">
        <v>150</v>
      </c>
      <c r="Q15" s="268"/>
    </row>
    <row r="16" spans="1:17" ht="14.25" thickBot="1">
      <c r="A16" s="268"/>
      <c r="B16" s="582" t="s">
        <v>151</v>
      </c>
      <c r="C16" s="586"/>
      <c r="D16" s="65"/>
      <c r="E16" s="57"/>
      <c r="F16" s="57"/>
      <c r="G16" s="57"/>
      <c r="H16" s="57"/>
      <c r="I16" s="57"/>
      <c r="J16" s="57"/>
      <c r="K16" s="57"/>
      <c r="L16" s="57"/>
      <c r="M16" s="57"/>
      <c r="N16" s="57"/>
      <c r="O16" s="58"/>
      <c r="P16" s="277">
        <f>SUM(D16:O16)</f>
        <v>0</v>
      </c>
      <c r="Q16" s="268"/>
    </row>
    <row r="17" spans="1:19" ht="14.25" thickBot="1">
      <c r="A17" s="268"/>
      <c r="B17" s="582" t="s">
        <v>152</v>
      </c>
      <c r="C17" s="586"/>
      <c r="D17" s="66"/>
      <c r="E17" s="67"/>
      <c r="F17" s="67"/>
      <c r="G17" s="67"/>
      <c r="H17" s="67"/>
      <c r="I17" s="67"/>
      <c r="J17" s="67"/>
      <c r="K17" s="67"/>
      <c r="L17" s="67"/>
      <c r="M17" s="67"/>
      <c r="N17" s="67"/>
      <c r="O17" s="68"/>
      <c r="P17" s="277">
        <f t="shared" ref="P17" si="3">SUM(D17:O17)</f>
        <v>0</v>
      </c>
      <c r="Q17" s="268" t="str">
        <f>IF(P6='様式１（放課後児童名簿・利用料割引者名簿）'!P76,"OK","様式１名簿と合っていません")</f>
        <v>OK</v>
      </c>
    </row>
    <row r="18" spans="1:19" ht="14.25" thickBot="1">
      <c r="A18" s="268"/>
      <c r="B18" s="281" t="s">
        <v>160</v>
      </c>
      <c r="C18" s="290"/>
      <c r="D18" s="69"/>
      <c r="E18" s="70"/>
      <c r="F18" s="71"/>
      <c r="G18" s="71"/>
      <c r="H18" s="71"/>
      <c r="I18" s="71"/>
      <c r="J18" s="71"/>
      <c r="K18" s="71"/>
      <c r="L18" s="71"/>
      <c r="M18" s="71"/>
      <c r="N18" s="71"/>
      <c r="O18" s="72"/>
      <c r="P18" s="291">
        <f>SUM(D18:O18)</f>
        <v>0</v>
      </c>
      <c r="Q18" s="268"/>
    </row>
    <row r="19" spans="1:19" ht="14.25" thickBot="1">
      <c r="A19" s="268"/>
      <c r="B19" s="292" t="s">
        <v>9</v>
      </c>
      <c r="C19" s="293"/>
      <c r="D19" s="294" t="str">
        <f t="shared" ref="D19:O19" si="4">IFERROR(ROUNDUP(D18/D20,0),"")</f>
        <v/>
      </c>
      <c r="E19" s="295" t="str">
        <f t="shared" si="4"/>
        <v/>
      </c>
      <c r="F19" s="295" t="str">
        <f t="shared" si="4"/>
        <v/>
      </c>
      <c r="G19" s="295" t="str">
        <f t="shared" si="4"/>
        <v/>
      </c>
      <c r="H19" s="295" t="str">
        <f t="shared" si="4"/>
        <v/>
      </c>
      <c r="I19" s="295" t="str">
        <f t="shared" si="4"/>
        <v/>
      </c>
      <c r="J19" s="295" t="str">
        <f t="shared" si="4"/>
        <v/>
      </c>
      <c r="K19" s="295" t="str">
        <f t="shared" si="4"/>
        <v/>
      </c>
      <c r="L19" s="295" t="str">
        <f t="shared" si="4"/>
        <v/>
      </c>
      <c r="M19" s="295" t="str">
        <f t="shared" si="4"/>
        <v/>
      </c>
      <c r="N19" s="295" t="str">
        <f t="shared" si="4"/>
        <v/>
      </c>
      <c r="O19" s="296" t="str">
        <f t="shared" si="4"/>
        <v/>
      </c>
      <c r="P19" s="297" t="str">
        <f>IFERROR(ROUNDUP(AVERAGE(D19:O19),0),"")</f>
        <v/>
      </c>
      <c r="Q19" s="268"/>
    </row>
    <row r="20" spans="1:19">
      <c r="A20" s="268"/>
      <c r="B20" s="596" t="s">
        <v>240</v>
      </c>
      <c r="C20" s="597"/>
      <c r="D20" s="298" t="str">
        <f>IF(D18="","",COUNTIF(様式４年間開所カレンダー!D5:D34,"平日")+COUNTIF(様式４年間開所カレンダー!D5:D34,"土・日・祝・長期休暇"))</f>
        <v/>
      </c>
      <c r="E20" s="299" t="str">
        <f>IF(E18="","",COUNTIF(様式４年間開所カレンダー!D35:D65,"平日")+COUNTIF(様式４年間開所カレンダー!D35:D65,"土・日・祝・長期休暇"))</f>
        <v/>
      </c>
      <c r="F20" s="299" t="str">
        <f>IF(F18="","",COUNTIF(様式４年間開所カレンダー!D66:D95,"平日")+COUNTIF(様式４年間開所カレンダー!D66:D95,"土・日・祝・長期休暇"))</f>
        <v/>
      </c>
      <c r="G20" s="299" t="str">
        <f>IF(G18="","",COUNTIF(様式４年間開所カレンダー!D96:D126,"平日")+COUNTIF(様式４年間開所カレンダー!D96:D126,"土・日・祝・長期休暇"))</f>
        <v/>
      </c>
      <c r="H20" s="299" t="str">
        <f>IF(H18="","",COUNTIF(様式４年間開所カレンダー!D127:D157,"平日")+COUNTIF(様式４年間開所カレンダー!D127:D157,"土・日・祝・長期休暇"))</f>
        <v/>
      </c>
      <c r="I20" s="299" t="str">
        <f>IF(I18="","",COUNTIF(様式４年間開所カレンダー!D158:D187,"平日")+COUNTIF(様式４年間開所カレンダー!D158:D187,"土・日・祝・長期休暇"))</f>
        <v/>
      </c>
      <c r="J20" s="299" t="str">
        <f>IF(J18="","",COUNTIF(様式４年間開所カレンダー!D188:D218,"平日")+COUNTIF(様式４年間開所カレンダー!D188:D218,"土・日・祝・長期休暇"))</f>
        <v/>
      </c>
      <c r="K20" s="299" t="str">
        <f>IF(K18="","",COUNTIF(様式４年間開所カレンダー!D219:D248,"平日")+COUNTIF(様式４年間開所カレンダー!D219:D248,"土・日・祝・長期休暇"))</f>
        <v/>
      </c>
      <c r="L20" s="299" t="str">
        <f>IF(L18="","",COUNTIF(様式４年間開所カレンダー!D249:D279,"平日")+COUNTIF(様式４年間開所カレンダー!D249:D279,"土・日・祝・長期休暇"))</f>
        <v/>
      </c>
      <c r="M20" s="299" t="str">
        <f>IF(M18="","",COUNTIF(様式４年間開所カレンダー!D280:D310,"平日")+COUNTIF(様式４年間開所カレンダー!D280:D310,"土・日・祝・長期休暇"))</f>
        <v/>
      </c>
      <c r="N20" s="299" t="str">
        <f>IF(N18="","",COUNTIF(様式４年間開所カレンダー!D311:D338,"平日")+COUNTIF(様式４年間開所カレンダー!D311:D338,"土・日・祝・長期休暇"))</f>
        <v/>
      </c>
      <c r="O20" s="300" t="str">
        <f>IF(O18="","",COUNTIF(様式４年間開所カレンダー!D339:D369,"平日")+COUNTIF(様式４年間開所カレンダー!D339:D369,"土・日・祝・長期休暇"))</f>
        <v/>
      </c>
      <c r="P20" s="301">
        <f>SUM(D20:O20)</f>
        <v>0</v>
      </c>
      <c r="Q20" s="268"/>
    </row>
    <row r="21" spans="1:19" ht="16.5" customHeight="1" thickBot="1">
      <c r="A21" s="268"/>
      <c r="B21" s="598" t="s">
        <v>241</v>
      </c>
      <c r="C21" s="599"/>
      <c r="D21" s="302" t="str">
        <f>IF(D18="","",COUNTIF(様式４年間開所カレンダー!D5:D34,"平日")+COUNTIF(様式４年間開所カレンダー!D5:D34,"土・日・祝・長期休暇")+COUNTIF(様式４年間開所カレンダー!D5:D34,"平日：開所とみなす閉所")+COUNTIF(様式４年間開所カレンダー!D5:D34,"土日祝長期：開所とみなす閉所"))</f>
        <v/>
      </c>
      <c r="E21" s="303" t="str">
        <f>IF(E18="","",COUNTIF(様式４年間開所カレンダー!D35:D65,"平日")+COUNTIF(様式４年間開所カレンダー!D35:D65,"土・日・祝・長期休暇")+COUNTIF(様式４年間開所カレンダー!D35:D65,"平日：開所とみなす閉所")+COUNTIF(様式４年間開所カレンダー!D35:D65,"土日祝長期：開所とみなす閉所"))</f>
        <v/>
      </c>
      <c r="F21" s="303" t="str">
        <f>IF(F18="","",COUNTIF(様式４年間開所カレンダー!D66:D95,"平日")+COUNTIF(様式４年間開所カレンダー!D66:D95,"土・日・祝・長期休暇")+COUNTIF(様式４年間開所カレンダー!D66:D95,"平日：開所とみなす閉所")+COUNTIF(様式４年間開所カレンダー!D66:D95,"土日祝長期：開所とみなす閉所"))</f>
        <v/>
      </c>
      <c r="G21" s="303" t="str">
        <f>IF(G18="","",COUNTIF(様式４年間開所カレンダー!D96:D126,"平日")+COUNTIF(様式４年間開所カレンダー!D96:D126,"土・日・祝・長期休暇")+COUNTIF(様式４年間開所カレンダー!D96:D126,"平日：開所とみなす閉所")+COUNTIF(様式４年間開所カレンダー!D96:D126,"土日祝長期：開所とみなす閉所"))</f>
        <v/>
      </c>
      <c r="H21" s="303" t="str">
        <f>IF(H18="","",COUNTIF(様式４年間開所カレンダー!D127:D157,"平日")+COUNTIF(様式４年間開所カレンダー!D127:D157,"土・日・祝・長期休暇")+COUNTIF(様式４年間開所カレンダー!D127:D157,"平日：開所とみなす閉所")+COUNTIF(様式４年間開所カレンダー!D127:D157,"土日祝長期：開所とみなす閉所"))</f>
        <v/>
      </c>
      <c r="I21" s="303" t="str">
        <f>IF(I18="","",COUNTIF(様式４年間開所カレンダー!D158:D187,"平日")+COUNTIF(様式４年間開所カレンダー!D158:D187,"土・日・祝・長期休暇")+COUNTIF(様式４年間開所カレンダー!D158:D187,"平日：開所とみなす閉所")+COUNTIF(様式４年間開所カレンダー!D158:D187,"土日祝長期：開所とみなす閉所"))</f>
        <v/>
      </c>
      <c r="J21" s="303" t="str">
        <f>IF(J18="","",COUNTIF(様式４年間開所カレンダー!D188:D218,"平日")+COUNTIF(様式４年間開所カレンダー!D188:D218,"土・日・祝・長期休暇")+COUNTIF(様式４年間開所カレンダー!D188:D218,"平日：開所とみなす閉所")+COUNTIF(様式４年間開所カレンダー!D188:D218,"土日祝長期：開所とみなす閉所"))</f>
        <v/>
      </c>
      <c r="K21" s="303" t="str">
        <f>IF(K18="","",COUNTIF(様式４年間開所カレンダー!D219:D248,"平日")+COUNTIF(様式４年間開所カレンダー!D219:D248,"土・日・祝・長期休暇")+COUNTIF(様式４年間開所カレンダー!D219:D248,"平日：開所とみなす閉所")+COUNTIF(様式４年間開所カレンダー!D219:D248,"土日祝長期：開所とみなす閉所"))</f>
        <v/>
      </c>
      <c r="L21" s="303" t="str">
        <f>IF(L18="","",COUNTIF(様式４年間開所カレンダー!D249:D279,"平日")+COUNTIF(様式４年間開所カレンダー!D249:D279,"土・日・祝・長期休暇")+COUNTIF(様式４年間開所カレンダー!D249:D279,"平日：開所とみなす閉所")+COUNTIF(様式４年間開所カレンダー!D249:D279,"土日祝長期：開所とみなす閉所"))</f>
        <v/>
      </c>
      <c r="M21" s="303" t="str">
        <f>IF(M18="","",COUNTIF(様式４年間開所カレンダー!D280:D310,"平日")+COUNTIF(様式４年間開所カレンダー!D280:D310,"土・日・祝・長期休暇")+COUNTIF(様式４年間開所カレンダー!D280:D310,"平日：開所とみなす閉所")+COUNTIF(様式４年間開所カレンダー!D280:D310,"土日祝長期：開所とみなす閉所"))</f>
        <v/>
      </c>
      <c r="N21" s="303" t="str">
        <f>IF(N18="","",COUNTIF(様式４年間開所カレンダー!D311:D338,"平日")+COUNTIF(様式４年間開所カレンダー!D311:D338,"土・日・祝・長期休暇")+COUNTIF(様式４年間開所カレンダー!D311:D338,"平日：開所とみなす閉所")+COUNTIF(様式４年間開所カレンダー!D311:D338,"土日祝長期：開所とみなす閉所"))</f>
        <v/>
      </c>
      <c r="O21" s="304" t="str">
        <f>IF(O18="","",COUNTIF(様式４年間開所カレンダー!D339:D369,"平日")+COUNTIF(様式４年間開所カレンダー!D339:D369,"土・日・祝・長期休暇")+COUNTIF(様式４年間開所カレンダー!D339:D369,"平日：開所とみなす閉所")+COUNTIF(様式４年間開所カレンダー!D339:D369,"土日祝長期：開所とみなす閉所"))</f>
        <v/>
      </c>
      <c r="P21" s="305">
        <f>SUM(D21:O21)</f>
        <v>0</v>
      </c>
      <c r="Q21" s="268"/>
    </row>
    <row r="22" spans="1:19">
      <c r="A22" s="268"/>
      <c r="B22" s="268"/>
      <c r="C22" s="268"/>
      <c r="D22" s="268"/>
      <c r="E22" s="268"/>
      <c r="F22" s="268"/>
      <c r="G22" s="268"/>
      <c r="H22" s="268"/>
      <c r="I22" s="268"/>
      <c r="J22" s="268"/>
      <c r="K22" s="268"/>
      <c r="L22" s="268"/>
      <c r="M22" s="268"/>
      <c r="N22" s="268"/>
      <c r="O22" s="268"/>
      <c r="P22" s="268"/>
      <c r="Q22" s="268"/>
    </row>
    <row r="23" spans="1:19" ht="14.25" thickBot="1">
      <c r="A23" s="268" t="s">
        <v>161</v>
      </c>
      <c r="B23" s="268"/>
      <c r="C23" s="268"/>
      <c r="D23" s="268"/>
      <c r="E23" s="268"/>
      <c r="F23" s="268"/>
      <c r="G23" s="268"/>
      <c r="H23" s="268"/>
      <c r="I23" s="268"/>
      <c r="J23" s="268"/>
      <c r="K23" s="268"/>
      <c r="L23" s="268"/>
      <c r="M23" s="268"/>
      <c r="N23" s="268"/>
      <c r="O23" s="268"/>
      <c r="P23" s="268"/>
      <c r="Q23" s="268"/>
    </row>
    <row r="24" spans="1:19" ht="26.25" customHeight="1" thickBot="1">
      <c r="A24" s="268"/>
      <c r="B24" s="268"/>
      <c r="C24" s="268"/>
      <c r="D24" s="268"/>
      <c r="E24" s="268"/>
      <c r="F24" s="268"/>
      <c r="G24" s="268"/>
      <c r="H24" s="281" t="s">
        <v>162</v>
      </c>
      <c r="I24" s="282"/>
      <c r="J24" s="281" t="s">
        <v>232</v>
      </c>
      <c r="K24" s="290"/>
      <c r="L24" s="306" t="s">
        <v>446</v>
      </c>
      <c r="M24" s="307" t="s">
        <v>233</v>
      </c>
      <c r="N24" s="308"/>
      <c r="O24" s="594" t="s">
        <v>234</v>
      </c>
      <c r="P24" s="595"/>
      <c r="Q24" s="268"/>
    </row>
    <row r="25" spans="1:19" ht="27" customHeight="1" thickBot="1">
      <c r="A25" s="268"/>
      <c r="B25" s="292" t="s">
        <v>164</v>
      </c>
      <c r="C25" s="309"/>
      <c r="D25" s="309"/>
      <c r="E25" s="309"/>
      <c r="F25" s="309"/>
      <c r="G25" s="293"/>
      <c r="H25" s="582">
        <f>IF(0&lt;COUNTIF($D$6:$O$6,"&gt;0"),COUNTIF($D$6:$O$6, "&gt;0"),COUNTIF($D$17:$O$17,"&gt;0"))</f>
        <v>0</v>
      </c>
      <c r="I25" s="593"/>
      <c r="J25" s="591">
        <f>IF(L25=1,ROUNDDOWN(2059000*H25/12,-3),0)</f>
        <v>0</v>
      </c>
      <c r="K25" s="606"/>
      <c r="L25" s="149"/>
      <c r="M25" s="607"/>
      <c r="N25" s="607"/>
      <c r="O25" s="591">
        <f>ROUNDDOWN(MIN(J25,M25),-3)</f>
        <v>0</v>
      </c>
      <c r="P25" s="592"/>
      <c r="Q25" s="268"/>
    </row>
    <row r="26" spans="1:19" ht="29.25" customHeight="1" thickBot="1">
      <c r="A26" s="268"/>
      <c r="B26" s="600" t="s">
        <v>165</v>
      </c>
      <c r="C26" s="601"/>
      <c r="D26" s="601"/>
      <c r="E26" s="601"/>
      <c r="F26" s="601"/>
      <c r="G26" s="602"/>
      <c r="H26" s="582">
        <f>IF(0&lt;COUNTIF($D$6:$O$6,"&gt;0"),COUNTIF($D$6:$O$6, "&gt;0"),COUNTIF($D$17:$O$17,"&gt;0"))</f>
        <v>0</v>
      </c>
      <c r="I26" s="593"/>
      <c r="J26" s="591">
        <f>IF(L26&gt;=1,ROUNDDOWN(411000*H26/12,-3),0)</f>
        <v>0</v>
      </c>
      <c r="K26" s="606"/>
      <c r="L26" s="149"/>
      <c r="M26" s="607"/>
      <c r="N26" s="607"/>
      <c r="O26" s="591">
        <f>ROUNDDOWN(MIN(J26,M26),-3)</f>
        <v>0</v>
      </c>
      <c r="P26" s="592"/>
      <c r="Q26" s="310"/>
      <c r="S26" s="1">
        <v>0</v>
      </c>
    </row>
    <row r="27" spans="1:19" ht="27" customHeight="1" thickBot="1">
      <c r="A27" s="268"/>
      <c r="B27" s="603" t="s">
        <v>166</v>
      </c>
      <c r="C27" s="604"/>
      <c r="D27" s="604"/>
      <c r="E27" s="604"/>
      <c r="F27" s="604"/>
      <c r="G27" s="605"/>
      <c r="H27" s="582">
        <f>IF(0&lt;COUNTIF($D$6:$O$6,"&gt;0"),COUNTIF($D$6:$O$6,"&gt;2"),COUNTIF($D$17:$O$17,"&gt;2"))</f>
        <v>0</v>
      </c>
      <c r="I27" s="593"/>
      <c r="J27" s="591">
        <f>IF(L27=2,ROUNDDOWN(2059000*H27/12,-3),0)</f>
        <v>0</v>
      </c>
      <c r="K27" s="606"/>
      <c r="L27" s="150"/>
      <c r="M27" s="608"/>
      <c r="N27" s="609"/>
      <c r="O27" s="591">
        <f>ROUNDDOWN(MIN(J27,M27),-3)</f>
        <v>0</v>
      </c>
      <c r="P27" s="592"/>
      <c r="Q27" s="310"/>
      <c r="S27" s="1">
        <v>1</v>
      </c>
    </row>
    <row r="28" spans="1:19" ht="12" customHeight="1">
      <c r="A28" s="268"/>
      <c r="B28" s="268"/>
      <c r="C28" s="268"/>
      <c r="D28" s="268"/>
      <c r="E28" s="268"/>
      <c r="F28" s="268"/>
      <c r="G28" s="268"/>
      <c r="H28" s="268"/>
      <c r="I28" s="268"/>
      <c r="J28" s="268"/>
      <c r="K28" s="268"/>
      <c r="L28" s="268"/>
      <c r="M28" s="268"/>
      <c r="N28" s="268"/>
      <c r="O28" s="268"/>
      <c r="P28" s="268"/>
      <c r="Q28" s="268"/>
      <c r="S28" s="1">
        <v>2</v>
      </c>
    </row>
  </sheetData>
  <sheetProtection sheet="1" objects="1" scenarios="1"/>
  <mergeCells count="25">
    <mergeCell ref="O27:P27"/>
    <mergeCell ref="O24:P24"/>
    <mergeCell ref="B20:C20"/>
    <mergeCell ref="B21:C21"/>
    <mergeCell ref="B26:G26"/>
    <mergeCell ref="B27:G27"/>
    <mergeCell ref="H27:I27"/>
    <mergeCell ref="J25:K25"/>
    <mergeCell ref="J26:K26"/>
    <mergeCell ref="J27:K27"/>
    <mergeCell ref="M25:N25"/>
    <mergeCell ref="M26:N26"/>
    <mergeCell ref="M27:N27"/>
    <mergeCell ref="L2:M2"/>
    <mergeCell ref="N2:Q2"/>
    <mergeCell ref="O25:P25"/>
    <mergeCell ref="H25:I25"/>
    <mergeCell ref="H26:I26"/>
    <mergeCell ref="O26:P26"/>
    <mergeCell ref="B5:C5"/>
    <mergeCell ref="B6:C6"/>
    <mergeCell ref="B7:B11"/>
    <mergeCell ref="B16:C16"/>
    <mergeCell ref="B17:C17"/>
    <mergeCell ref="B13:C13"/>
  </mergeCells>
  <phoneticPr fontId="1"/>
  <conditionalFormatting sqref="B5:P13">
    <cfRule type="expression" dxfId="29" priority="1">
      <formula>MAX($D$16:$O$16)&gt;=1</formula>
    </cfRule>
  </conditionalFormatting>
  <conditionalFormatting sqref="B16:P21">
    <cfRule type="expression" dxfId="28" priority="5">
      <formula>MAX($D$12:$O$12)&gt;=1</formula>
    </cfRule>
  </conditionalFormatting>
  <conditionalFormatting sqref="Q5:Q20">
    <cfRule type="containsText" dxfId="27" priority="7" operator="containsText" text="合っていません">
      <formula>NOT(ISERROR(SEARCH("合っていません",Q5)))</formula>
    </cfRule>
    <cfRule type="expression" priority="8">
      <formula>"*合っていません*"</formula>
    </cfRule>
  </conditionalFormatting>
  <dataValidations count="2">
    <dataValidation type="list" allowBlank="1" showInputMessage="1" showErrorMessage="1" sqref="L25" xr:uid="{086A9656-A62C-43C0-A2C2-315DCF0DEDA4}">
      <formula1>$S$26:$S$27</formula1>
    </dataValidation>
    <dataValidation type="list" allowBlank="1" showInputMessage="1" showErrorMessage="1" sqref="L26:L27" xr:uid="{5FBCF325-8A91-4A6D-8593-DE0C16D3593F}">
      <formula1>$S$26:$S$28</formula1>
    </dataValidation>
  </dataValidations>
  <pageMargins left="0.7" right="0.7" top="0.75" bottom="0.75" header="0.3" footer="0.3"/>
  <pageSetup paperSize="9"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F6465-E48B-4A50-9F44-33266375F7A8}">
  <sheetPr>
    <pageSetUpPr fitToPage="1"/>
  </sheetPr>
  <dimension ref="B1:AY175"/>
  <sheetViews>
    <sheetView view="pageBreakPreview" zoomScale="70" zoomScaleNormal="100" zoomScaleSheetLayoutView="70" workbookViewId="0">
      <selection activeCell="Y28" sqref="Y28:Y29"/>
    </sheetView>
  </sheetViews>
  <sheetFormatPr defaultColWidth="9" defaultRowHeight="17.25"/>
  <cols>
    <col min="1" max="1" width="3.875" style="13" customWidth="1"/>
    <col min="2" max="2" width="4.125" style="13" customWidth="1"/>
    <col min="3" max="8" width="4.625" style="13" customWidth="1"/>
    <col min="9" max="11" width="5.625" style="13" customWidth="1"/>
    <col min="12" max="12" width="13.75" style="13" customWidth="1"/>
    <col min="13" max="13" width="13.75" style="13" hidden="1" customWidth="1"/>
    <col min="14" max="15" width="9.625" style="13" customWidth="1"/>
    <col min="16" max="16" width="20.625" style="13" customWidth="1"/>
    <col min="17" max="17" width="12.625" style="13" customWidth="1"/>
    <col min="18" max="18" width="15.625" style="136" customWidth="1"/>
    <col min="19" max="19" width="9.625" style="13" customWidth="1"/>
    <col min="20" max="20" width="11.375" style="13" bestFit="1" customWidth="1"/>
    <col min="21" max="26" width="15.625" style="13" customWidth="1"/>
    <col min="27" max="27" width="12.625" style="13" customWidth="1"/>
    <col min="28" max="40" width="3.875" style="13" customWidth="1"/>
    <col min="41" max="41" width="3.875" style="13" hidden="1" customWidth="1"/>
    <col min="42" max="67" width="3.875" style="13" customWidth="1"/>
    <col min="68" max="16384" width="9" style="13"/>
  </cols>
  <sheetData>
    <row r="1" spans="2:51" ht="18.75" customHeight="1">
      <c r="B1" s="648" t="s">
        <v>459</v>
      </c>
      <c r="C1" s="649"/>
      <c r="D1" s="649"/>
      <c r="E1" s="649"/>
      <c r="F1" s="649"/>
      <c r="G1" s="649"/>
      <c r="H1" s="649"/>
      <c r="I1" s="649"/>
      <c r="J1" s="649"/>
      <c r="K1" s="649"/>
      <c r="L1" s="649"/>
      <c r="M1" s="649"/>
      <c r="N1" s="649"/>
      <c r="O1" s="129"/>
      <c r="P1" s="129"/>
      <c r="Q1" s="129"/>
      <c r="R1" s="135"/>
      <c r="S1" s="17"/>
      <c r="T1" s="17"/>
      <c r="U1" s="17"/>
      <c r="V1" s="667"/>
      <c r="W1" s="227"/>
      <c r="X1" s="227"/>
      <c r="Y1" s="227"/>
      <c r="Z1" s="227"/>
      <c r="AA1" s="227"/>
    </row>
    <row r="2" spans="2:51" ht="18.75" customHeight="1">
      <c r="B2" s="649"/>
      <c r="C2" s="649"/>
      <c r="D2" s="649"/>
      <c r="E2" s="649"/>
      <c r="F2" s="649"/>
      <c r="G2" s="649"/>
      <c r="H2" s="649"/>
      <c r="I2" s="649"/>
      <c r="J2" s="649"/>
      <c r="K2" s="649"/>
      <c r="L2" s="649"/>
      <c r="M2" s="649"/>
      <c r="N2" s="649"/>
      <c r="O2" s="668" t="s">
        <v>243</v>
      </c>
      <c r="P2" s="223"/>
      <c r="Q2" s="670">
        <f>鑑!G7</f>
        <v>0</v>
      </c>
      <c r="R2" s="670"/>
      <c r="S2" s="670"/>
      <c r="T2" s="670"/>
      <c r="U2" s="670"/>
      <c r="V2" s="667"/>
      <c r="W2" s="133" t="s">
        <v>341</v>
      </c>
      <c r="X2" s="134"/>
      <c r="Y2" s="610"/>
      <c r="Z2" s="610"/>
      <c r="AA2" s="611"/>
    </row>
    <row r="3" spans="2:51" ht="18.75" customHeight="1" thickBot="1">
      <c r="B3" s="649"/>
      <c r="C3" s="649"/>
      <c r="D3" s="649"/>
      <c r="E3" s="649"/>
      <c r="F3" s="649"/>
      <c r="G3" s="649"/>
      <c r="H3" s="649"/>
      <c r="I3" s="649"/>
      <c r="J3" s="649"/>
      <c r="K3" s="649"/>
      <c r="L3" s="649"/>
      <c r="M3" s="649"/>
      <c r="N3" s="649"/>
      <c r="O3" s="669"/>
      <c r="P3" s="148"/>
      <c r="Q3" s="671"/>
      <c r="R3" s="671"/>
      <c r="S3" s="671"/>
      <c r="T3" s="671"/>
      <c r="U3" s="671"/>
      <c r="V3" s="15"/>
      <c r="W3" s="15"/>
      <c r="X3" s="15"/>
      <c r="Y3" s="15"/>
      <c r="Z3" s="15"/>
      <c r="AA3" s="15"/>
      <c r="AE3" s="13" t="s">
        <v>449</v>
      </c>
    </row>
    <row r="4" spans="2:51" ht="18.75" customHeight="1" thickBot="1">
      <c r="B4" s="399"/>
      <c r="C4" s="399"/>
      <c r="D4" s="399"/>
      <c r="E4" s="399"/>
      <c r="F4" s="399"/>
      <c r="G4" s="399"/>
      <c r="H4" s="399"/>
      <c r="I4" s="399"/>
      <c r="J4" s="399"/>
      <c r="K4" s="399"/>
      <c r="L4" s="399"/>
      <c r="M4" s="399"/>
      <c r="N4" s="399"/>
      <c r="O4" s="397"/>
      <c r="P4" s="148"/>
      <c r="Q4" s="398"/>
      <c r="R4" s="701" t="s">
        <v>323</v>
      </c>
      <c r="S4" s="702"/>
      <c r="T4" s="703"/>
      <c r="U4" s="701" t="s">
        <v>495</v>
      </c>
      <c r="V4" s="703"/>
      <c r="W4" s="15"/>
      <c r="X4" s="15"/>
      <c r="Y4" s="15"/>
      <c r="Z4" s="15"/>
      <c r="AA4" s="15"/>
      <c r="AE4" s="16" t="s">
        <v>450</v>
      </c>
      <c r="AF4" s="16"/>
      <c r="AG4" s="16"/>
      <c r="AH4" s="16"/>
      <c r="AI4" s="16"/>
      <c r="AJ4" s="16"/>
      <c r="AK4" s="16"/>
      <c r="AL4" s="16"/>
      <c r="AM4" s="16"/>
      <c r="AN4" s="16"/>
      <c r="AO4" s="16"/>
      <c r="AP4" s="16"/>
      <c r="AQ4" s="16"/>
      <c r="AR4" s="16"/>
      <c r="AS4" s="16"/>
      <c r="AT4" s="16"/>
      <c r="AU4" s="16"/>
      <c r="AV4" s="16"/>
      <c r="AW4" s="16"/>
      <c r="AX4" s="16"/>
      <c r="AY4" s="16"/>
    </row>
    <row r="5" spans="2:51" s="16" customFormat="1" ht="18.75" customHeight="1">
      <c r="B5" s="672" t="s">
        <v>103</v>
      </c>
      <c r="C5" s="673"/>
      <c r="D5" s="673"/>
      <c r="E5" s="673"/>
      <c r="F5" s="673"/>
      <c r="G5" s="673"/>
      <c r="H5" s="673"/>
      <c r="I5" s="678" t="s">
        <v>251</v>
      </c>
      <c r="J5" s="678"/>
      <c r="K5" s="679"/>
      <c r="L5" s="698" t="s">
        <v>501</v>
      </c>
      <c r="M5" s="204"/>
      <c r="N5" s="684" t="s">
        <v>500</v>
      </c>
      <c r="O5" s="684" t="s">
        <v>499</v>
      </c>
      <c r="P5" s="684" t="s">
        <v>327</v>
      </c>
      <c r="Q5" s="687" t="s">
        <v>564</v>
      </c>
      <c r="R5" s="690" t="s">
        <v>464</v>
      </c>
      <c r="S5" s="664" t="s">
        <v>119</v>
      </c>
      <c r="T5" s="629" t="s">
        <v>496</v>
      </c>
      <c r="U5" s="695" t="s">
        <v>497</v>
      </c>
      <c r="V5" s="664" t="s">
        <v>498</v>
      </c>
      <c r="W5" s="663" t="s">
        <v>447</v>
      </c>
      <c r="X5" s="664"/>
      <c r="Y5" s="664"/>
      <c r="Z5" s="664"/>
      <c r="AA5" s="665"/>
    </row>
    <row r="6" spans="2:51" s="16" customFormat="1" ht="21" customHeight="1">
      <c r="B6" s="674"/>
      <c r="C6" s="675"/>
      <c r="D6" s="675"/>
      <c r="E6" s="675"/>
      <c r="F6" s="675"/>
      <c r="G6" s="675"/>
      <c r="H6" s="675"/>
      <c r="I6" s="680"/>
      <c r="J6" s="680"/>
      <c r="K6" s="681"/>
      <c r="L6" s="699"/>
      <c r="M6" s="205"/>
      <c r="N6" s="685"/>
      <c r="O6" s="685"/>
      <c r="P6" s="685"/>
      <c r="Q6" s="688"/>
      <c r="R6" s="691"/>
      <c r="S6" s="693"/>
      <c r="T6" s="630"/>
      <c r="U6" s="696"/>
      <c r="V6" s="693"/>
      <c r="W6" s="632" t="s">
        <v>322</v>
      </c>
      <c r="X6" s="634" t="s">
        <v>323</v>
      </c>
      <c r="Y6" s="634" t="s">
        <v>324</v>
      </c>
      <c r="Z6" s="634" t="s">
        <v>325</v>
      </c>
      <c r="AA6" s="661" t="s">
        <v>326</v>
      </c>
    </row>
    <row r="7" spans="2:51" s="16" customFormat="1" ht="21" customHeight="1" thickBot="1">
      <c r="B7" s="676"/>
      <c r="C7" s="677"/>
      <c r="D7" s="677"/>
      <c r="E7" s="677"/>
      <c r="F7" s="677"/>
      <c r="G7" s="677"/>
      <c r="H7" s="677"/>
      <c r="I7" s="682"/>
      <c r="J7" s="682"/>
      <c r="K7" s="683"/>
      <c r="L7" s="700"/>
      <c r="M7" s="206"/>
      <c r="N7" s="686"/>
      <c r="O7" s="686"/>
      <c r="P7" s="686"/>
      <c r="Q7" s="689"/>
      <c r="R7" s="692"/>
      <c r="S7" s="694"/>
      <c r="T7" s="631"/>
      <c r="U7" s="697"/>
      <c r="V7" s="694"/>
      <c r="W7" s="633"/>
      <c r="X7" s="635"/>
      <c r="Y7" s="635"/>
      <c r="Z7" s="635"/>
      <c r="AA7" s="662"/>
      <c r="AE7" s="13"/>
      <c r="AF7" s="13"/>
      <c r="AG7" s="13" t="s">
        <v>276</v>
      </c>
      <c r="AH7" s="13"/>
      <c r="AI7" s="13" t="s">
        <v>7</v>
      </c>
      <c r="AJ7" s="13"/>
      <c r="AK7" s="13" t="s">
        <v>271</v>
      </c>
      <c r="AL7" s="13"/>
      <c r="AM7" s="13"/>
      <c r="AN7" s="13"/>
      <c r="AO7" s="13"/>
      <c r="AP7" s="13"/>
      <c r="AQ7" s="13"/>
      <c r="AR7" s="13"/>
      <c r="AS7" s="13"/>
      <c r="AT7" s="13"/>
      <c r="AU7" s="13"/>
      <c r="AV7" s="13"/>
      <c r="AW7" s="13"/>
      <c r="AX7" s="13"/>
      <c r="AY7" s="13"/>
    </row>
    <row r="8" spans="2:51" ht="35.25" customHeight="1">
      <c r="B8" s="203">
        <v>1</v>
      </c>
      <c r="C8" s="650"/>
      <c r="D8" s="651"/>
      <c r="E8" s="651"/>
      <c r="F8" s="651"/>
      <c r="G8" s="651"/>
      <c r="H8" s="652"/>
      <c r="I8" s="653"/>
      <c r="J8" s="654"/>
      <c r="K8" s="655"/>
      <c r="L8" s="460"/>
      <c r="M8" s="461"/>
      <c r="N8" s="462"/>
      <c r="O8" s="462"/>
      <c r="P8" s="462"/>
      <c r="Q8" s="199"/>
      <c r="R8" s="463"/>
      <c r="S8" s="464"/>
      <c r="T8" s="465"/>
      <c r="U8" s="472"/>
      <c r="V8" s="473"/>
      <c r="W8" s="202"/>
      <c r="X8" s="137"/>
      <c r="Y8" s="202"/>
      <c r="Z8" s="202"/>
      <c r="AA8" s="222">
        <f>SUM(W8:Z8)</f>
        <v>0</v>
      </c>
      <c r="AD8" s="13" t="s">
        <v>269</v>
      </c>
      <c r="AG8" s="13" t="s">
        <v>277</v>
      </c>
      <c r="AI8" s="13" t="s">
        <v>8</v>
      </c>
      <c r="AK8" s="13" t="s">
        <v>272</v>
      </c>
    </row>
    <row r="9" spans="2:51" ht="35.25" customHeight="1">
      <c r="B9" s="198">
        <v>2</v>
      </c>
      <c r="C9" s="639"/>
      <c r="D9" s="640"/>
      <c r="E9" s="640"/>
      <c r="F9" s="640"/>
      <c r="G9" s="640"/>
      <c r="H9" s="641"/>
      <c r="I9" s="642"/>
      <c r="J9" s="643"/>
      <c r="K9" s="644"/>
      <c r="L9" s="531"/>
      <c r="M9" s="461"/>
      <c r="N9" s="462"/>
      <c r="O9" s="462"/>
      <c r="P9" s="462"/>
      <c r="Q9" s="199"/>
      <c r="R9" s="466"/>
      <c r="S9" s="467"/>
      <c r="T9" s="468"/>
      <c r="U9" s="474"/>
      <c r="V9" s="475"/>
      <c r="W9" s="201"/>
      <c r="X9" s="138"/>
      <c r="Y9" s="201"/>
      <c r="Z9" s="201"/>
      <c r="AA9" s="228">
        <f t="shared" ref="AA9:AA27" si="0">SUM(W9:Z9)</f>
        <v>0</v>
      </c>
      <c r="AD9" s="13" t="s">
        <v>270</v>
      </c>
      <c r="AG9" s="13" t="s">
        <v>278</v>
      </c>
      <c r="AI9" s="13" t="s">
        <v>168</v>
      </c>
    </row>
    <row r="10" spans="2:51" ht="35.25" customHeight="1">
      <c r="B10" s="198">
        <v>3</v>
      </c>
      <c r="C10" s="639"/>
      <c r="D10" s="640"/>
      <c r="E10" s="640"/>
      <c r="F10" s="640"/>
      <c r="G10" s="640"/>
      <c r="H10" s="641"/>
      <c r="I10" s="642"/>
      <c r="J10" s="643"/>
      <c r="K10" s="644"/>
      <c r="L10" s="531"/>
      <c r="M10" s="461"/>
      <c r="N10" s="462"/>
      <c r="O10" s="462"/>
      <c r="P10" s="462"/>
      <c r="Q10" s="199"/>
      <c r="R10" s="466"/>
      <c r="S10" s="467"/>
      <c r="T10" s="468"/>
      <c r="U10" s="474"/>
      <c r="V10" s="476"/>
      <c r="W10" s="201"/>
      <c r="X10" s="138"/>
      <c r="Y10" s="201"/>
      <c r="Z10" s="201"/>
      <c r="AA10" s="228">
        <f t="shared" si="0"/>
        <v>0</v>
      </c>
      <c r="AD10" s="13" t="s">
        <v>466</v>
      </c>
      <c r="AG10" s="13" t="s">
        <v>279</v>
      </c>
    </row>
    <row r="11" spans="2:51" ht="35.25" customHeight="1">
      <c r="B11" s="198">
        <v>4</v>
      </c>
      <c r="C11" s="639"/>
      <c r="D11" s="640"/>
      <c r="E11" s="640"/>
      <c r="F11" s="640"/>
      <c r="G11" s="640"/>
      <c r="H11" s="641"/>
      <c r="I11" s="642"/>
      <c r="J11" s="643"/>
      <c r="K11" s="644"/>
      <c r="L11" s="531"/>
      <c r="M11" s="461"/>
      <c r="N11" s="462"/>
      <c r="O11" s="462"/>
      <c r="P11" s="462"/>
      <c r="Q11" s="199"/>
      <c r="R11" s="466"/>
      <c r="S11" s="467"/>
      <c r="T11" s="468"/>
      <c r="U11" s="474"/>
      <c r="V11" s="476"/>
      <c r="W11" s="201"/>
      <c r="X11" s="138"/>
      <c r="Y11" s="201"/>
      <c r="Z11" s="201"/>
      <c r="AA11" s="228">
        <f t="shared" si="0"/>
        <v>0</v>
      </c>
      <c r="AG11" s="13" t="s">
        <v>280</v>
      </c>
      <c r="AI11" s="13">
        <v>1</v>
      </c>
      <c r="AK11" s="13" t="s">
        <v>273</v>
      </c>
    </row>
    <row r="12" spans="2:51" ht="35.25" customHeight="1">
      <c r="B12" s="198">
        <v>5</v>
      </c>
      <c r="C12" s="639"/>
      <c r="D12" s="640"/>
      <c r="E12" s="640"/>
      <c r="F12" s="640"/>
      <c r="G12" s="640"/>
      <c r="H12" s="641"/>
      <c r="I12" s="642"/>
      <c r="J12" s="643"/>
      <c r="K12" s="644"/>
      <c r="L12" s="531"/>
      <c r="M12" s="461"/>
      <c r="N12" s="462"/>
      <c r="O12" s="462"/>
      <c r="P12" s="462"/>
      <c r="Q12" s="199"/>
      <c r="R12" s="466"/>
      <c r="S12" s="467"/>
      <c r="T12" s="468"/>
      <c r="U12" s="474"/>
      <c r="V12" s="475"/>
      <c r="W12" s="201"/>
      <c r="X12" s="138"/>
      <c r="Y12" s="201"/>
      <c r="Z12" s="201"/>
      <c r="AA12" s="228">
        <f t="shared" si="0"/>
        <v>0</v>
      </c>
      <c r="AD12" s="13" t="s">
        <v>345</v>
      </c>
      <c r="AG12" s="13" t="s">
        <v>281</v>
      </c>
      <c r="AI12" s="13">
        <v>2</v>
      </c>
      <c r="AK12" s="13" t="s">
        <v>274</v>
      </c>
    </row>
    <row r="13" spans="2:51" ht="35.25" customHeight="1">
      <c r="B13" s="198">
        <v>6</v>
      </c>
      <c r="C13" s="639"/>
      <c r="D13" s="640"/>
      <c r="E13" s="640"/>
      <c r="F13" s="640"/>
      <c r="G13" s="640"/>
      <c r="H13" s="641"/>
      <c r="I13" s="642"/>
      <c r="J13" s="643"/>
      <c r="K13" s="644"/>
      <c r="L13" s="531"/>
      <c r="M13" s="461"/>
      <c r="N13" s="462"/>
      <c r="O13" s="462"/>
      <c r="P13" s="462"/>
      <c r="Q13" s="199"/>
      <c r="R13" s="466"/>
      <c r="S13" s="467"/>
      <c r="T13" s="468"/>
      <c r="U13" s="474"/>
      <c r="V13" s="476"/>
      <c r="W13" s="201"/>
      <c r="X13" s="138"/>
      <c r="Y13" s="201"/>
      <c r="Z13" s="201"/>
      <c r="AA13" s="228">
        <f t="shared" si="0"/>
        <v>0</v>
      </c>
      <c r="AG13" s="13" t="s">
        <v>282</v>
      </c>
      <c r="AI13" s="13">
        <v>3</v>
      </c>
      <c r="AK13" s="13" t="s">
        <v>223</v>
      </c>
    </row>
    <row r="14" spans="2:51" ht="35.25" customHeight="1">
      <c r="B14" s="198">
        <v>7</v>
      </c>
      <c r="C14" s="639"/>
      <c r="D14" s="640"/>
      <c r="E14" s="640"/>
      <c r="F14" s="640"/>
      <c r="G14" s="640"/>
      <c r="H14" s="641"/>
      <c r="I14" s="642"/>
      <c r="J14" s="643"/>
      <c r="K14" s="644"/>
      <c r="L14" s="531"/>
      <c r="M14" s="461"/>
      <c r="N14" s="462"/>
      <c r="O14" s="462"/>
      <c r="P14" s="462"/>
      <c r="Q14" s="396"/>
      <c r="R14" s="466"/>
      <c r="S14" s="467"/>
      <c r="T14" s="468"/>
      <c r="U14" s="474"/>
      <c r="V14" s="476"/>
      <c r="W14" s="201"/>
      <c r="X14" s="138"/>
      <c r="Y14" s="201"/>
      <c r="Z14" s="201"/>
      <c r="AA14" s="228">
        <f t="shared" si="0"/>
        <v>0</v>
      </c>
      <c r="AG14" s="13" t="s">
        <v>283</v>
      </c>
      <c r="AI14" s="13">
        <v>4</v>
      </c>
    </row>
    <row r="15" spans="2:51" ht="35.25" customHeight="1">
      <c r="B15" s="198">
        <v>8</v>
      </c>
      <c r="C15" s="639"/>
      <c r="D15" s="640"/>
      <c r="E15" s="640"/>
      <c r="F15" s="640"/>
      <c r="G15" s="640"/>
      <c r="H15" s="641"/>
      <c r="I15" s="642"/>
      <c r="J15" s="643"/>
      <c r="K15" s="644"/>
      <c r="L15" s="531"/>
      <c r="M15" s="461"/>
      <c r="N15" s="462"/>
      <c r="O15" s="462"/>
      <c r="P15" s="462"/>
      <c r="Q15" s="396"/>
      <c r="R15" s="466"/>
      <c r="S15" s="467"/>
      <c r="T15" s="468"/>
      <c r="U15" s="474"/>
      <c r="V15" s="475"/>
      <c r="W15" s="201"/>
      <c r="X15" s="138"/>
      <c r="Y15" s="201"/>
      <c r="Z15" s="201"/>
      <c r="AA15" s="228">
        <f t="shared" si="0"/>
        <v>0</v>
      </c>
      <c r="AG15" s="13" t="s">
        <v>284</v>
      </c>
      <c r="AI15" s="13">
        <v>5</v>
      </c>
      <c r="AK15" s="13" t="s">
        <v>275</v>
      </c>
    </row>
    <row r="16" spans="2:51" ht="35.25" customHeight="1">
      <c r="B16" s="198">
        <v>9</v>
      </c>
      <c r="C16" s="639"/>
      <c r="D16" s="640"/>
      <c r="E16" s="640"/>
      <c r="F16" s="640"/>
      <c r="G16" s="640"/>
      <c r="H16" s="641"/>
      <c r="I16" s="642"/>
      <c r="J16" s="643"/>
      <c r="K16" s="644"/>
      <c r="L16" s="531"/>
      <c r="M16" s="461"/>
      <c r="N16" s="462"/>
      <c r="O16" s="462"/>
      <c r="P16" s="462"/>
      <c r="Q16" s="396"/>
      <c r="R16" s="466"/>
      <c r="S16" s="467"/>
      <c r="T16" s="468"/>
      <c r="U16" s="474"/>
      <c r="V16" s="476"/>
      <c r="W16" s="201"/>
      <c r="X16" s="138"/>
      <c r="Y16" s="201"/>
      <c r="Z16" s="201"/>
      <c r="AA16" s="228">
        <f t="shared" si="0"/>
        <v>0</v>
      </c>
      <c r="AG16" s="13" t="s">
        <v>285</v>
      </c>
      <c r="AI16" s="13">
        <v>6</v>
      </c>
    </row>
    <row r="17" spans="2:51" ht="35.25" customHeight="1">
      <c r="B17" s="198">
        <v>10</v>
      </c>
      <c r="C17" s="639"/>
      <c r="D17" s="640"/>
      <c r="E17" s="640"/>
      <c r="F17" s="640"/>
      <c r="G17" s="640"/>
      <c r="H17" s="641"/>
      <c r="I17" s="642"/>
      <c r="J17" s="643"/>
      <c r="K17" s="644"/>
      <c r="L17" s="531"/>
      <c r="M17" s="461"/>
      <c r="N17" s="462"/>
      <c r="O17" s="462"/>
      <c r="P17" s="462"/>
      <c r="Q17" s="199"/>
      <c r="R17" s="466"/>
      <c r="S17" s="467"/>
      <c r="T17" s="468"/>
      <c r="U17" s="474"/>
      <c r="V17" s="476"/>
      <c r="W17" s="201"/>
      <c r="X17" s="138"/>
      <c r="Y17" s="201"/>
      <c r="Z17" s="201"/>
      <c r="AA17" s="228">
        <f t="shared" si="0"/>
        <v>0</v>
      </c>
      <c r="AG17" s="13" t="s">
        <v>286</v>
      </c>
      <c r="AI17" s="13">
        <v>7</v>
      </c>
    </row>
    <row r="18" spans="2:51" ht="35.25" customHeight="1">
      <c r="B18" s="198">
        <v>11</v>
      </c>
      <c r="C18" s="639"/>
      <c r="D18" s="640"/>
      <c r="E18" s="640"/>
      <c r="F18" s="640"/>
      <c r="G18" s="640"/>
      <c r="H18" s="641"/>
      <c r="I18" s="642"/>
      <c r="J18" s="643"/>
      <c r="K18" s="644"/>
      <c r="L18" s="531"/>
      <c r="M18" s="461"/>
      <c r="N18" s="462"/>
      <c r="O18" s="462"/>
      <c r="P18" s="462"/>
      <c r="Q18" s="396"/>
      <c r="R18" s="466"/>
      <c r="S18" s="467"/>
      <c r="T18" s="468"/>
      <c r="U18" s="474"/>
      <c r="V18" s="475"/>
      <c r="W18" s="201"/>
      <c r="X18" s="138"/>
      <c r="Y18" s="201"/>
      <c r="Z18" s="201"/>
      <c r="AA18" s="228">
        <f t="shared" si="0"/>
        <v>0</v>
      </c>
      <c r="AG18" s="13" t="s">
        <v>431</v>
      </c>
      <c r="AI18" s="13">
        <v>8</v>
      </c>
      <c r="AK18" s="13" t="s">
        <v>291</v>
      </c>
    </row>
    <row r="19" spans="2:51" ht="35.25" customHeight="1">
      <c r="B19" s="198">
        <v>12</v>
      </c>
      <c r="C19" s="639"/>
      <c r="D19" s="640"/>
      <c r="E19" s="640"/>
      <c r="F19" s="640"/>
      <c r="G19" s="640"/>
      <c r="H19" s="641"/>
      <c r="I19" s="642"/>
      <c r="J19" s="643"/>
      <c r="K19" s="644"/>
      <c r="L19" s="531"/>
      <c r="M19" s="461"/>
      <c r="N19" s="462"/>
      <c r="O19" s="462"/>
      <c r="P19" s="462"/>
      <c r="Q19" s="396"/>
      <c r="R19" s="466"/>
      <c r="S19" s="467"/>
      <c r="T19" s="468"/>
      <c r="U19" s="474"/>
      <c r="V19" s="476"/>
      <c r="W19" s="201"/>
      <c r="X19" s="138"/>
      <c r="Y19" s="201"/>
      <c r="Z19" s="201"/>
      <c r="AA19" s="228">
        <f t="shared" si="0"/>
        <v>0</v>
      </c>
      <c r="AG19" s="13" t="s">
        <v>432</v>
      </c>
      <c r="AI19" s="13">
        <v>9</v>
      </c>
      <c r="AK19" s="13" t="s">
        <v>293</v>
      </c>
    </row>
    <row r="20" spans="2:51" ht="35.25" customHeight="1">
      <c r="B20" s="198">
        <v>13</v>
      </c>
      <c r="C20" s="656"/>
      <c r="D20" s="657"/>
      <c r="E20" s="657"/>
      <c r="F20" s="657"/>
      <c r="G20" s="657"/>
      <c r="H20" s="658"/>
      <c r="I20" s="659"/>
      <c r="J20" s="659"/>
      <c r="K20" s="660"/>
      <c r="L20" s="531"/>
      <c r="M20" s="461"/>
      <c r="N20" s="462"/>
      <c r="O20" s="462"/>
      <c r="P20" s="462"/>
      <c r="Q20" s="226"/>
      <c r="R20" s="466"/>
      <c r="S20" s="467"/>
      <c r="T20" s="468"/>
      <c r="U20" s="474"/>
      <c r="V20" s="476"/>
      <c r="W20" s="201"/>
      <c r="X20" s="138"/>
      <c r="Y20" s="201"/>
      <c r="Z20" s="201"/>
      <c r="AA20" s="228">
        <f t="shared" si="0"/>
        <v>0</v>
      </c>
      <c r="AG20" s="13" t="s">
        <v>433</v>
      </c>
      <c r="AI20" s="13">
        <v>10</v>
      </c>
      <c r="AK20" s="13" t="s">
        <v>295</v>
      </c>
    </row>
    <row r="21" spans="2:51" ht="35.25" customHeight="1">
      <c r="B21" s="198">
        <v>14</v>
      </c>
      <c r="C21" s="656"/>
      <c r="D21" s="657"/>
      <c r="E21" s="657"/>
      <c r="F21" s="657"/>
      <c r="G21" s="657"/>
      <c r="H21" s="658"/>
      <c r="I21" s="659"/>
      <c r="J21" s="659"/>
      <c r="K21" s="660"/>
      <c r="L21" s="531"/>
      <c r="M21" s="461"/>
      <c r="N21" s="462"/>
      <c r="O21" s="462"/>
      <c r="P21" s="462"/>
      <c r="Q21" s="226"/>
      <c r="R21" s="466"/>
      <c r="S21" s="467"/>
      <c r="T21" s="468"/>
      <c r="U21" s="474"/>
      <c r="V21" s="475"/>
      <c r="W21" s="201"/>
      <c r="X21" s="138"/>
      <c r="Y21" s="201"/>
      <c r="Z21" s="201"/>
      <c r="AA21" s="228">
        <f t="shared" si="0"/>
        <v>0</v>
      </c>
      <c r="AG21" s="13" t="s">
        <v>434</v>
      </c>
      <c r="AI21" s="13">
        <v>11</v>
      </c>
      <c r="AK21" s="13" t="s">
        <v>334</v>
      </c>
    </row>
    <row r="22" spans="2:51" ht="35.25" customHeight="1">
      <c r="B22" s="198">
        <v>15</v>
      </c>
      <c r="C22" s="656"/>
      <c r="D22" s="657"/>
      <c r="E22" s="657"/>
      <c r="F22" s="657"/>
      <c r="G22" s="657"/>
      <c r="H22" s="658"/>
      <c r="I22" s="659"/>
      <c r="J22" s="659"/>
      <c r="K22" s="660"/>
      <c r="L22" s="531"/>
      <c r="M22" s="461"/>
      <c r="N22" s="462"/>
      <c r="O22" s="462"/>
      <c r="P22" s="462"/>
      <c r="Q22" s="200"/>
      <c r="R22" s="466"/>
      <c r="S22" s="467"/>
      <c r="T22" s="468"/>
      <c r="U22" s="474"/>
      <c r="V22" s="476"/>
      <c r="W22" s="201"/>
      <c r="X22" s="138"/>
      <c r="Y22" s="201"/>
      <c r="Z22" s="201"/>
      <c r="AA22" s="228">
        <f t="shared" si="0"/>
        <v>0</v>
      </c>
      <c r="AG22" s="13" t="s">
        <v>467</v>
      </c>
      <c r="AI22" s="13">
        <v>12</v>
      </c>
      <c r="AK22" s="13" t="s">
        <v>299</v>
      </c>
    </row>
    <row r="23" spans="2:51" ht="35.25" customHeight="1">
      <c r="B23" s="198">
        <v>16</v>
      </c>
      <c r="C23" s="656"/>
      <c r="D23" s="657"/>
      <c r="E23" s="657"/>
      <c r="F23" s="657"/>
      <c r="G23" s="657"/>
      <c r="H23" s="658"/>
      <c r="I23" s="659"/>
      <c r="J23" s="659"/>
      <c r="K23" s="660"/>
      <c r="L23" s="531"/>
      <c r="M23" s="461"/>
      <c r="N23" s="462"/>
      <c r="O23" s="462"/>
      <c r="P23" s="462"/>
      <c r="Q23" s="226"/>
      <c r="R23" s="466"/>
      <c r="S23" s="467"/>
      <c r="T23" s="468"/>
      <c r="U23" s="474"/>
      <c r="V23" s="475"/>
      <c r="W23" s="201"/>
      <c r="X23" s="138"/>
      <c r="Y23" s="201"/>
      <c r="Z23" s="201"/>
      <c r="AA23" s="228">
        <f t="shared" si="0"/>
        <v>0</v>
      </c>
      <c r="AG23" s="13" t="s">
        <v>503</v>
      </c>
      <c r="AK23" s="13" t="s">
        <v>335</v>
      </c>
    </row>
    <row r="24" spans="2:51" ht="35.25" customHeight="1">
      <c r="B24" s="198">
        <v>17</v>
      </c>
      <c r="C24" s="656"/>
      <c r="D24" s="657"/>
      <c r="E24" s="657"/>
      <c r="F24" s="657"/>
      <c r="G24" s="657"/>
      <c r="H24" s="658"/>
      <c r="I24" s="659"/>
      <c r="J24" s="659"/>
      <c r="K24" s="660"/>
      <c r="L24" s="531"/>
      <c r="M24" s="461"/>
      <c r="N24" s="462"/>
      <c r="O24" s="462"/>
      <c r="P24" s="462"/>
      <c r="Q24" s="226"/>
      <c r="R24" s="466"/>
      <c r="S24" s="467"/>
      <c r="T24" s="468"/>
      <c r="U24" s="474"/>
      <c r="V24" s="476"/>
      <c r="W24" s="201"/>
      <c r="X24" s="138"/>
      <c r="Y24" s="201"/>
      <c r="Z24" s="201"/>
      <c r="AA24" s="228">
        <f t="shared" si="0"/>
        <v>0</v>
      </c>
      <c r="AK24" s="13" t="s">
        <v>336</v>
      </c>
    </row>
    <row r="25" spans="2:51" ht="35.25" customHeight="1">
      <c r="B25" s="198">
        <v>18</v>
      </c>
      <c r="C25" s="656"/>
      <c r="D25" s="657"/>
      <c r="E25" s="657"/>
      <c r="F25" s="657"/>
      <c r="G25" s="657"/>
      <c r="H25" s="658"/>
      <c r="I25" s="659"/>
      <c r="J25" s="659"/>
      <c r="K25" s="660"/>
      <c r="L25" s="531"/>
      <c r="M25" s="461"/>
      <c r="N25" s="462"/>
      <c r="O25" s="462"/>
      <c r="P25" s="462"/>
      <c r="Q25" s="226"/>
      <c r="R25" s="466"/>
      <c r="S25" s="467"/>
      <c r="T25" s="468"/>
      <c r="U25" s="474"/>
      <c r="V25" s="476"/>
      <c r="W25" s="201"/>
      <c r="X25" s="138"/>
      <c r="Y25" s="201"/>
      <c r="Z25" s="201"/>
      <c r="AA25" s="228">
        <f t="shared" si="0"/>
        <v>0</v>
      </c>
      <c r="AK25" s="13" t="s">
        <v>337</v>
      </c>
    </row>
    <row r="26" spans="2:51" ht="35.25" customHeight="1">
      <c r="B26" s="198">
        <v>19</v>
      </c>
      <c r="C26" s="656"/>
      <c r="D26" s="657"/>
      <c r="E26" s="657"/>
      <c r="F26" s="657"/>
      <c r="G26" s="657"/>
      <c r="H26" s="658"/>
      <c r="I26" s="659"/>
      <c r="J26" s="659"/>
      <c r="K26" s="660"/>
      <c r="L26" s="531"/>
      <c r="M26" s="461"/>
      <c r="N26" s="462"/>
      <c r="O26" s="462"/>
      <c r="P26" s="462"/>
      <c r="Q26" s="226"/>
      <c r="R26" s="466"/>
      <c r="S26" s="467"/>
      <c r="T26" s="468"/>
      <c r="U26" s="477"/>
      <c r="V26" s="475"/>
      <c r="W26" s="201"/>
      <c r="X26" s="138"/>
      <c r="Y26" s="201"/>
      <c r="Z26" s="201"/>
      <c r="AA26" s="228">
        <f t="shared" si="0"/>
        <v>0</v>
      </c>
      <c r="AK26" s="13" t="s">
        <v>338</v>
      </c>
    </row>
    <row r="27" spans="2:51" ht="35.25" customHeight="1" thickBot="1">
      <c r="B27" s="198">
        <v>20</v>
      </c>
      <c r="C27" s="656"/>
      <c r="D27" s="657"/>
      <c r="E27" s="657"/>
      <c r="F27" s="657"/>
      <c r="G27" s="657"/>
      <c r="H27" s="658"/>
      <c r="I27" s="659"/>
      <c r="J27" s="659"/>
      <c r="K27" s="660"/>
      <c r="L27" s="531"/>
      <c r="M27" s="461"/>
      <c r="N27" s="462"/>
      <c r="O27" s="462"/>
      <c r="P27" s="462"/>
      <c r="Q27" s="226"/>
      <c r="R27" s="469"/>
      <c r="S27" s="470"/>
      <c r="T27" s="471"/>
      <c r="U27" s="477"/>
      <c r="V27" s="478"/>
      <c r="W27" s="201"/>
      <c r="X27" s="138"/>
      <c r="Y27" s="201"/>
      <c r="Z27" s="201"/>
      <c r="AA27" s="228">
        <f t="shared" si="0"/>
        <v>0</v>
      </c>
      <c r="AK27" s="13" t="s">
        <v>339</v>
      </c>
    </row>
    <row r="28" spans="2:51" ht="18" customHeight="1">
      <c r="B28" s="621" t="s">
        <v>287</v>
      </c>
      <c r="C28" s="622"/>
      <c r="D28" s="622"/>
      <c r="E28" s="622"/>
      <c r="F28" s="622"/>
      <c r="G28" s="622"/>
      <c r="H28" s="622"/>
      <c r="I28" s="622"/>
      <c r="J28" s="622"/>
      <c r="K28" s="622"/>
      <c r="L28" s="224"/>
      <c r="M28" s="224"/>
      <c r="N28" s="625"/>
      <c r="O28" s="626"/>
      <c r="P28" s="637" t="str">
        <f>IF(COUNTIF(P8:P27,"*すべて*"),"OK","要チェック")</f>
        <v>要チェック</v>
      </c>
      <c r="Q28" s="151"/>
      <c r="R28" s="714" t="str">
        <f>IF(COUNTIF(R8:R27,"③")&lt;=1,"OK","③は1人まで")</f>
        <v>OK</v>
      </c>
      <c r="S28" s="152"/>
      <c r="T28" s="152"/>
      <c r="U28" s="152"/>
      <c r="V28" s="705" t="s">
        <v>326</v>
      </c>
      <c r="W28" s="704">
        <f>SUM(W8:W27)</f>
        <v>0</v>
      </c>
      <c r="X28" s="704">
        <f>SUM(X8:X27)</f>
        <v>0</v>
      </c>
      <c r="Y28" s="704">
        <f>SUM(Y8:Y27)</f>
        <v>0</v>
      </c>
      <c r="Z28" s="704">
        <f>SUM(Z8:Z27)</f>
        <v>0</v>
      </c>
      <c r="AA28" s="704">
        <f>SUM(AA8:AA27)</f>
        <v>0</v>
      </c>
      <c r="AK28" s="13" t="s">
        <v>340</v>
      </c>
    </row>
    <row r="29" spans="2:51" ht="18" customHeight="1" thickBot="1">
      <c r="B29" s="623"/>
      <c r="C29" s="624"/>
      <c r="D29" s="624"/>
      <c r="E29" s="624"/>
      <c r="F29" s="624"/>
      <c r="G29" s="624"/>
      <c r="H29" s="624"/>
      <c r="I29" s="624"/>
      <c r="J29" s="624"/>
      <c r="K29" s="624"/>
      <c r="L29" s="225"/>
      <c r="M29" s="225"/>
      <c r="N29" s="627"/>
      <c r="O29" s="628"/>
      <c r="P29" s="638"/>
      <c r="Q29" s="153"/>
      <c r="R29" s="715"/>
      <c r="S29" s="154"/>
      <c r="T29" s="154"/>
      <c r="U29" s="154"/>
      <c r="V29" s="705"/>
      <c r="W29" s="704"/>
      <c r="X29" s="704"/>
      <c r="Y29" s="704"/>
      <c r="Z29" s="704"/>
      <c r="AA29" s="704"/>
      <c r="AK29" s="13" t="s">
        <v>328</v>
      </c>
    </row>
    <row r="30" spans="2:51" ht="36.75" customHeight="1">
      <c r="B30" s="229"/>
      <c r="C30" s="229"/>
      <c r="D30" s="229"/>
      <c r="E30" s="229"/>
      <c r="F30" s="229"/>
      <c r="G30" s="229"/>
      <c r="H30" s="229"/>
      <c r="I30" s="229"/>
      <c r="J30" s="229"/>
      <c r="K30" s="229"/>
      <c r="L30" s="229"/>
      <c r="M30" s="229"/>
      <c r="N30" s="229"/>
      <c r="O30" s="229"/>
      <c r="P30" s="153"/>
      <c r="Q30" s="153"/>
      <c r="R30" s="155"/>
      <c r="S30" s="154"/>
      <c r="T30" s="154"/>
      <c r="U30" s="154"/>
      <c r="V30" s="156" t="s">
        <v>343</v>
      </c>
      <c r="W30" s="201"/>
      <c r="X30" s="201"/>
      <c r="Y30" s="201"/>
      <c r="Z30" s="201"/>
      <c r="AA30" s="228">
        <f>SUM(W30:Z30)</f>
        <v>0</v>
      </c>
      <c r="AK30" s="13" t="s">
        <v>330</v>
      </c>
    </row>
    <row r="31" spans="2:51" ht="36.75" customHeight="1">
      <c r="B31" s="229"/>
      <c r="C31" s="229"/>
      <c r="D31" s="229"/>
      <c r="E31" s="229"/>
      <c r="F31" s="229"/>
      <c r="G31" s="229"/>
      <c r="H31" s="229"/>
      <c r="I31" s="229"/>
      <c r="J31" s="229"/>
      <c r="K31" s="229"/>
      <c r="L31" s="229"/>
      <c r="M31" s="229"/>
      <c r="N31" s="229"/>
      <c r="O31" s="229"/>
      <c r="P31" s="153"/>
      <c r="Q31" s="153"/>
      <c r="R31" s="155"/>
      <c r="S31" s="154"/>
      <c r="T31" s="154"/>
      <c r="U31" s="154"/>
      <c r="V31" s="156" t="s">
        <v>448</v>
      </c>
      <c r="W31" s="158"/>
      <c r="X31" s="158"/>
      <c r="Y31" s="201"/>
      <c r="Z31" s="201"/>
      <c r="AA31" s="157"/>
      <c r="AK31" s="13" t="s">
        <v>332</v>
      </c>
    </row>
    <row r="32" spans="2:51" ht="36.75" customHeight="1" thickBot="1">
      <c r="B32" s="229"/>
      <c r="C32" s="229"/>
      <c r="D32" s="229"/>
      <c r="E32" s="229"/>
      <c r="F32" s="229"/>
      <c r="G32" s="229"/>
      <c r="H32" s="229"/>
      <c r="I32" s="229"/>
      <c r="J32" s="229"/>
      <c r="K32" s="229"/>
      <c r="L32" s="229"/>
      <c r="M32" s="229"/>
      <c r="N32" s="229"/>
      <c r="O32" s="229"/>
      <c r="P32" s="153"/>
      <c r="Q32" s="153"/>
      <c r="R32" s="155"/>
      <c r="S32" s="154"/>
      <c r="T32" s="154"/>
      <c r="U32" s="154"/>
      <c r="V32" s="159" t="s">
        <v>344</v>
      </c>
      <c r="W32" s="157">
        <f>SUM(W28:W30)</f>
        <v>0</v>
      </c>
      <c r="X32" s="157">
        <f t="shared" ref="X32" si="1">SUM(X28:X30)</f>
        <v>0</v>
      </c>
      <c r="Y32" s="157">
        <f>SUM(Y28:Y31)</f>
        <v>0</v>
      </c>
      <c r="Z32" s="157">
        <f>SUM(Z28:Z31)</f>
        <v>0</v>
      </c>
      <c r="AA32" s="157">
        <f>SUM(W32:Z32)</f>
        <v>0</v>
      </c>
      <c r="AE32" s="147"/>
      <c r="AF32" s="147"/>
      <c r="AG32" s="147"/>
      <c r="AH32" s="147"/>
      <c r="AI32" s="147"/>
      <c r="AJ32" s="147"/>
      <c r="AK32" s="147"/>
      <c r="AL32" s="147"/>
      <c r="AM32" s="147"/>
      <c r="AN32" s="147"/>
      <c r="AO32" s="147"/>
      <c r="AP32" s="147"/>
      <c r="AQ32" s="147"/>
      <c r="AR32" s="147"/>
      <c r="AS32" s="147"/>
      <c r="AT32" s="147"/>
      <c r="AU32" s="147"/>
      <c r="AV32" s="147"/>
      <c r="AW32" s="147"/>
      <c r="AX32" s="147"/>
      <c r="AY32" s="147"/>
    </row>
    <row r="33" spans="2:51" s="147" customFormat="1" ht="36.75" customHeight="1" thickBot="1">
      <c r="B33" s="706" t="s">
        <v>445</v>
      </c>
      <c r="C33" s="707"/>
      <c r="D33" s="707"/>
      <c r="E33" s="707"/>
      <c r="F33" s="707"/>
      <c r="G33" s="707"/>
      <c r="H33" s="707"/>
      <c r="I33" s="707"/>
      <c r="J33" s="707"/>
      <c r="K33" s="707"/>
      <c r="L33" s="707"/>
      <c r="M33" s="707"/>
      <c r="N33" s="707"/>
      <c r="O33" s="707"/>
      <c r="P33" s="708"/>
      <c r="Q33" s="712"/>
      <c r="R33" s="160"/>
      <c r="S33" s="160"/>
      <c r="T33" s="160"/>
      <c r="U33" s="160"/>
      <c r="V33" s="161" t="s">
        <v>444</v>
      </c>
      <c r="W33" s="162" t="e">
        <f>ROUNDDOWN(MIN(MAX(_xlfn.IFS(Y2=AE3,IF(W32&lt;=1678000,W32,1678000),Y2=AE4,IF(W32&lt;=W35,W32,W35)),0),3158000),-3)</f>
        <v>#N/A</v>
      </c>
      <c r="X33" s="163">
        <f>ROUNDDOWN(MIN(X32,919000),-3)</f>
        <v>0</v>
      </c>
      <c r="Y33" s="163">
        <f>ROUNDDOWN(MIN(Y32,ROUNDDOWN(536000*'様式６（事業計画変更申請書）'!I33/12,-3)),-3)</f>
        <v>0</v>
      </c>
      <c r="Z33" s="163">
        <f>ROUNDDOWN(MIN(Z32,1500000),-3)</f>
        <v>0</v>
      </c>
      <c r="AA33" s="163"/>
      <c r="AE33" s="13"/>
      <c r="AF33" s="13"/>
      <c r="AG33" s="13"/>
      <c r="AH33" s="13"/>
      <c r="AI33" s="13"/>
      <c r="AJ33" s="13"/>
      <c r="AK33" s="13"/>
      <c r="AL33" s="13"/>
      <c r="AM33" s="13"/>
      <c r="AN33" s="13"/>
      <c r="AO33" s="13"/>
      <c r="AP33" s="13"/>
      <c r="AQ33" s="13"/>
      <c r="AR33" s="13"/>
      <c r="AS33" s="13"/>
      <c r="AT33" s="13"/>
      <c r="AU33" s="13"/>
      <c r="AV33" s="13"/>
      <c r="AW33" s="13"/>
      <c r="AX33" s="13"/>
      <c r="AY33" s="13"/>
    </row>
    <row r="34" spans="2:51" ht="38.25" customHeight="1" thickBot="1">
      <c r="B34" s="709"/>
      <c r="C34" s="710"/>
      <c r="D34" s="710"/>
      <c r="E34" s="710"/>
      <c r="F34" s="710"/>
      <c r="G34" s="710"/>
      <c r="H34" s="710"/>
      <c r="I34" s="710"/>
      <c r="J34" s="710"/>
      <c r="K34" s="710"/>
      <c r="L34" s="710"/>
      <c r="M34" s="710"/>
      <c r="N34" s="710"/>
      <c r="O34" s="710"/>
      <c r="P34" s="711"/>
      <c r="Q34" s="713"/>
      <c r="R34" s="164"/>
      <c r="S34" s="165"/>
      <c r="T34" s="165"/>
      <c r="U34" s="165"/>
      <c r="V34" s="166" t="s">
        <v>342</v>
      </c>
      <c r="W34" s="167" t="e">
        <f>_xlfn.IFS(
    Y2=AE3, IF(W33&lt;=1678000, "OK", "上限超"),
    Y2=AE4, IF(W35&lt;0, "処遇改善の上限額がマイナスです", IF(W33&lt;=W35, "OK", "上限超"))
)</f>
        <v>#N/A</v>
      </c>
      <c r="X34" s="167" t="str">
        <f>IF(X33&lt;=919000,"OK","上限超")</f>
        <v>OK</v>
      </c>
      <c r="Y34" s="167" t="str">
        <f>IF(Y33&lt;=ROUNDDOWN(536000*'様式６（事業計画変更申請書）'!I33/12,-3),"OK","上限超")</f>
        <v>OK</v>
      </c>
      <c r="Z34" s="167" t="str">
        <f>IF(Z33&lt;=1500000,"OK","上限超")</f>
        <v>OK</v>
      </c>
      <c r="AA34" s="168"/>
      <c r="AE34" s="14"/>
      <c r="AF34" s="14"/>
      <c r="AG34" s="14"/>
      <c r="AH34" s="14"/>
      <c r="AI34" s="14"/>
      <c r="AJ34" s="14"/>
      <c r="AK34" s="14"/>
      <c r="AL34" s="14"/>
      <c r="AM34" s="14"/>
      <c r="AN34" s="14"/>
      <c r="AO34" s="14"/>
      <c r="AP34" s="14"/>
      <c r="AQ34" s="14"/>
      <c r="AR34" s="14"/>
      <c r="AS34" s="14"/>
      <c r="AT34" s="14"/>
      <c r="AU34" s="14"/>
      <c r="AV34" s="14"/>
      <c r="AW34" s="14"/>
      <c r="AX34" s="14"/>
      <c r="AY34" s="14"/>
    </row>
    <row r="35" spans="2:51" s="14" customFormat="1" ht="18" customHeight="1">
      <c r="B35" s="719"/>
      <c r="C35" s="719"/>
      <c r="D35" s="719"/>
      <c r="E35" s="719"/>
      <c r="F35" s="719"/>
      <c r="G35" s="719"/>
      <c r="H35" s="719"/>
      <c r="I35" s="720"/>
      <c r="J35" s="721"/>
      <c r="K35" s="721"/>
      <c r="L35" s="231"/>
      <c r="M35" s="231"/>
      <c r="N35" s="231"/>
      <c r="O35" s="231"/>
      <c r="P35" s="231"/>
      <c r="Q35" s="169"/>
      <c r="R35" s="170"/>
      <c r="S35" s="229"/>
      <c r="T35" s="229"/>
      <c r="U35" s="229" t="s">
        <v>357</v>
      </c>
      <c r="V35" s="229" t="s">
        <v>358</v>
      </c>
      <c r="W35" s="171">
        <f>●常勤処遇改善の交付額!G22</f>
        <v>0</v>
      </c>
      <c r="X35" s="229"/>
      <c r="Y35" s="229"/>
      <c r="Z35" s="229"/>
      <c r="AA35" s="229"/>
      <c r="AD35" s="13"/>
    </row>
    <row r="36" spans="2:51" s="14" customFormat="1" ht="18" customHeight="1">
      <c r="B36" s="719"/>
      <c r="C36" s="719"/>
      <c r="D36" s="719"/>
      <c r="E36" s="719"/>
      <c r="F36" s="719"/>
      <c r="G36" s="719"/>
      <c r="H36" s="719"/>
      <c r="I36" s="720"/>
      <c r="J36" s="720"/>
      <c r="K36" s="720"/>
      <c r="L36" s="230"/>
      <c r="M36" s="230"/>
      <c r="N36" s="230"/>
      <c r="O36" s="230"/>
      <c r="P36" s="230"/>
      <c r="Q36" s="169"/>
      <c r="R36" s="170"/>
      <c r="S36" s="229"/>
      <c r="T36" s="229"/>
      <c r="U36" s="229"/>
      <c r="V36" s="229" t="s">
        <v>359</v>
      </c>
      <c r="W36" s="230" t="str">
        <f>IF(SUM(様式４年間開所カレンダー!D375:D378)&gt;=250,"OK","250日未満")</f>
        <v>250日未満</v>
      </c>
      <c r="X36" s="229"/>
      <c r="Y36" s="229"/>
      <c r="Z36" s="229"/>
      <c r="AA36" s="229"/>
    </row>
    <row r="37" spans="2:51" s="14" customFormat="1" ht="18" customHeight="1">
      <c r="B37" s="719"/>
      <c r="C37" s="719"/>
      <c r="D37" s="719"/>
      <c r="E37" s="719"/>
      <c r="F37" s="719"/>
      <c r="G37" s="719"/>
      <c r="H37" s="719"/>
      <c r="I37" s="720"/>
      <c r="J37" s="720"/>
      <c r="K37" s="720"/>
      <c r="L37" s="230"/>
      <c r="M37" s="230"/>
      <c r="N37" s="230"/>
      <c r="O37" s="230"/>
      <c r="P37" s="230"/>
      <c r="Q37" s="169"/>
      <c r="R37" s="170"/>
      <c r="S37" s="229"/>
      <c r="T37" s="229"/>
      <c r="U37" s="229"/>
      <c r="V37" s="229" t="s">
        <v>360</v>
      </c>
      <c r="W37" s="533">
        <f>様式４年間開所カレンダー!F377</f>
        <v>4.1666666666666664E-2</v>
      </c>
      <c r="X37" s="229"/>
      <c r="Y37" s="229"/>
      <c r="Z37" s="229"/>
      <c r="AA37" s="229"/>
      <c r="AE37" s="13"/>
      <c r="AF37" s="13"/>
      <c r="AG37" s="13"/>
      <c r="AH37" s="13"/>
      <c r="AI37" s="13"/>
      <c r="AJ37" s="13"/>
      <c r="AK37" s="13"/>
      <c r="AL37" s="13"/>
      <c r="AM37" s="13"/>
      <c r="AN37" s="13"/>
      <c r="AO37" s="13"/>
      <c r="AP37" s="13"/>
      <c r="AQ37" s="13"/>
      <c r="AR37" s="13"/>
      <c r="AS37" s="13"/>
      <c r="AT37" s="13"/>
      <c r="AU37" s="13"/>
      <c r="AV37" s="13"/>
      <c r="AW37" s="13"/>
      <c r="AX37" s="13"/>
      <c r="AY37" s="13"/>
    </row>
    <row r="38" spans="2:51" ht="55.5" customHeight="1">
      <c r="B38" s="666" t="s">
        <v>288</v>
      </c>
      <c r="C38" s="666"/>
      <c r="D38" s="666"/>
      <c r="E38" s="666"/>
      <c r="F38" s="666"/>
      <c r="G38" s="666"/>
      <c r="H38" s="666"/>
      <c r="I38" s="666"/>
      <c r="J38" s="666"/>
      <c r="K38" s="666"/>
      <c r="L38" s="666"/>
      <c r="M38" s="666"/>
      <c r="N38" s="666"/>
      <c r="O38" s="666"/>
      <c r="P38" s="666"/>
      <c r="Q38" s="666"/>
      <c r="R38" s="666"/>
      <c r="S38" s="666"/>
      <c r="T38" s="666"/>
      <c r="U38" s="666"/>
      <c r="V38" s="666"/>
    </row>
    <row r="39" spans="2:51" ht="55.5" customHeight="1">
      <c r="B39" s="717" t="s">
        <v>275</v>
      </c>
      <c r="C39" s="717"/>
      <c r="D39" s="615" t="s">
        <v>289</v>
      </c>
      <c r="E39" s="616"/>
      <c r="F39" s="616"/>
      <c r="G39" s="616"/>
      <c r="H39" s="616"/>
      <c r="I39" s="616"/>
      <c r="J39" s="616"/>
      <c r="K39" s="616"/>
      <c r="L39" s="616"/>
      <c r="M39" s="616"/>
      <c r="N39" s="616"/>
      <c r="O39" s="616"/>
      <c r="P39" s="616"/>
      <c r="Q39" s="616"/>
      <c r="R39" s="616"/>
      <c r="S39" s="616"/>
      <c r="T39" s="615" t="s">
        <v>346</v>
      </c>
      <c r="U39" s="616"/>
      <c r="V39" s="616"/>
      <c r="W39" s="616"/>
      <c r="X39" s="616"/>
      <c r="Y39" s="616"/>
      <c r="Z39" s="616"/>
      <c r="AA39" s="617"/>
    </row>
    <row r="40" spans="2:51" ht="90" customHeight="1">
      <c r="B40" s="645" t="s">
        <v>290</v>
      </c>
      <c r="C40" s="718"/>
      <c r="D40" s="645" t="s">
        <v>291</v>
      </c>
      <c r="E40" s="645"/>
      <c r="F40" s="716"/>
      <c r="G40" s="612" t="s">
        <v>292</v>
      </c>
      <c r="H40" s="613"/>
      <c r="I40" s="613"/>
      <c r="J40" s="613"/>
      <c r="K40" s="613"/>
      <c r="L40" s="613"/>
      <c r="M40" s="613"/>
      <c r="N40" s="613"/>
      <c r="O40" s="613"/>
      <c r="P40" s="613"/>
      <c r="Q40" s="613"/>
      <c r="R40" s="613"/>
      <c r="S40" s="614"/>
      <c r="T40" s="618"/>
      <c r="U40" s="619"/>
      <c r="V40" s="619"/>
      <c r="W40" s="619"/>
      <c r="X40" s="619"/>
      <c r="Y40" s="619"/>
      <c r="Z40" s="619"/>
      <c r="AA40" s="620"/>
      <c r="AD40" s="13" t="s">
        <v>291</v>
      </c>
    </row>
    <row r="41" spans="2:51" ht="90" customHeight="1">
      <c r="B41" s="718"/>
      <c r="C41" s="718"/>
      <c r="D41" s="645" t="s">
        <v>293</v>
      </c>
      <c r="E41" s="645"/>
      <c r="F41" s="716"/>
      <c r="G41" s="612" t="s">
        <v>294</v>
      </c>
      <c r="H41" s="613"/>
      <c r="I41" s="613"/>
      <c r="J41" s="613"/>
      <c r="K41" s="613"/>
      <c r="L41" s="613"/>
      <c r="M41" s="613"/>
      <c r="N41" s="613"/>
      <c r="O41" s="613"/>
      <c r="P41" s="613"/>
      <c r="Q41" s="613"/>
      <c r="R41" s="613"/>
      <c r="S41" s="614"/>
      <c r="T41" s="618"/>
      <c r="U41" s="619"/>
      <c r="V41" s="619"/>
      <c r="W41" s="619"/>
      <c r="X41" s="619"/>
      <c r="Y41" s="619"/>
      <c r="Z41" s="619"/>
      <c r="AA41" s="620"/>
      <c r="AD41" s="13" t="s">
        <v>293</v>
      </c>
    </row>
    <row r="42" spans="2:51" ht="90" customHeight="1">
      <c r="B42" s="718"/>
      <c r="C42" s="718"/>
      <c r="D42" s="645" t="s">
        <v>295</v>
      </c>
      <c r="E42" s="645"/>
      <c r="F42" s="716"/>
      <c r="G42" s="612" t="s">
        <v>296</v>
      </c>
      <c r="H42" s="613"/>
      <c r="I42" s="613"/>
      <c r="J42" s="613"/>
      <c r="K42" s="613"/>
      <c r="L42" s="613"/>
      <c r="M42" s="613"/>
      <c r="N42" s="613"/>
      <c r="O42" s="613"/>
      <c r="P42" s="613"/>
      <c r="Q42" s="613"/>
      <c r="R42" s="613"/>
      <c r="S42" s="614"/>
      <c r="T42" s="618"/>
      <c r="U42" s="619"/>
      <c r="V42" s="619"/>
      <c r="W42" s="619"/>
      <c r="X42" s="619"/>
      <c r="Y42" s="619"/>
      <c r="Z42" s="619"/>
      <c r="AA42" s="620"/>
      <c r="AD42" s="13" t="s">
        <v>295</v>
      </c>
    </row>
    <row r="43" spans="2:51" ht="90" customHeight="1">
      <c r="B43" s="718"/>
      <c r="C43" s="718"/>
      <c r="D43" s="645" t="s">
        <v>297</v>
      </c>
      <c r="E43" s="645"/>
      <c r="F43" s="716"/>
      <c r="G43" s="612" t="s">
        <v>298</v>
      </c>
      <c r="H43" s="613"/>
      <c r="I43" s="613"/>
      <c r="J43" s="613"/>
      <c r="K43" s="613"/>
      <c r="L43" s="613"/>
      <c r="M43" s="613"/>
      <c r="N43" s="613"/>
      <c r="O43" s="613"/>
      <c r="P43" s="613"/>
      <c r="Q43" s="613"/>
      <c r="R43" s="613"/>
      <c r="S43" s="614"/>
      <c r="T43" s="618"/>
      <c r="U43" s="619"/>
      <c r="V43" s="619"/>
      <c r="W43" s="619"/>
      <c r="X43" s="619"/>
      <c r="Y43" s="619"/>
      <c r="Z43" s="619"/>
      <c r="AA43" s="620"/>
      <c r="AD43" s="13" t="s">
        <v>334</v>
      </c>
    </row>
    <row r="44" spans="2:51" ht="90" customHeight="1">
      <c r="B44" s="718"/>
      <c r="C44" s="718"/>
      <c r="D44" s="645" t="s">
        <v>299</v>
      </c>
      <c r="E44" s="645"/>
      <c r="F44" s="716"/>
      <c r="G44" s="612" t="s">
        <v>300</v>
      </c>
      <c r="H44" s="613"/>
      <c r="I44" s="613"/>
      <c r="J44" s="613"/>
      <c r="K44" s="613"/>
      <c r="L44" s="613"/>
      <c r="M44" s="613"/>
      <c r="N44" s="613"/>
      <c r="O44" s="613"/>
      <c r="P44" s="613"/>
      <c r="Q44" s="613"/>
      <c r="R44" s="613"/>
      <c r="S44" s="614"/>
      <c r="T44" s="618"/>
      <c r="U44" s="619"/>
      <c r="V44" s="619"/>
      <c r="W44" s="619"/>
      <c r="X44" s="619"/>
      <c r="Y44" s="619"/>
      <c r="Z44" s="619"/>
      <c r="AA44" s="620"/>
      <c r="AD44" s="13" t="s">
        <v>299</v>
      </c>
    </row>
    <row r="45" spans="2:51" ht="90" customHeight="1">
      <c r="B45" s="645" t="s">
        <v>301</v>
      </c>
      <c r="C45" s="645"/>
      <c r="D45" s="646" t="s">
        <v>302</v>
      </c>
      <c r="E45" s="646"/>
      <c r="F45" s="647"/>
      <c r="G45" s="612" t="s">
        <v>453</v>
      </c>
      <c r="H45" s="613"/>
      <c r="I45" s="613"/>
      <c r="J45" s="613"/>
      <c r="K45" s="613"/>
      <c r="L45" s="613"/>
      <c r="M45" s="613"/>
      <c r="N45" s="613"/>
      <c r="O45" s="613"/>
      <c r="P45" s="613"/>
      <c r="Q45" s="613"/>
      <c r="R45" s="613"/>
      <c r="S45" s="614"/>
      <c r="T45" s="618"/>
      <c r="U45" s="619"/>
      <c r="V45" s="619"/>
      <c r="W45" s="619"/>
      <c r="X45" s="619"/>
      <c r="Y45" s="619"/>
      <c r="Z45" s="619"/>
      <c r="AA45" s="620"/>
      <c r="AD45" s="13" t="s">
        <v>335</v>
      </c>
    </row>
    <row r="46" spans="2:51" ht="90" customHeight="1">
      <c r="B46" s="645"/>
      <c r="C46" s="645"/>
      <c r="D46" s="646" t="s">
        <v>303</v>
      </c>
      <c r="E46" s="646"/>
      <c r="F46" s="647"/>
      <c r="G46" s="612" t="s">
        <v>304</v>
      </c>
      <c r="H46" s="613"/>
      <c r="I46" s="613"/>
      <c r="J46" s="613"/>
      <c r="K46" s="613"/>
      <c r="L46" s="613"/>
      <c r="M46" s="613"/>
      <c r="N46" s="613"/>
      <c r="O46" s="613"/>
      <c r="P46" s="613"/>
      <c r="Q46" s="613"/>
      <c r="R46" s="613"/>
      <c r="S46" s="614"/>
      <c r="T46" s="618"/>
      <c r="U46" s="619"/>
      <c r="V46" s="619"/>
      <c r="W46" s="619"/>
      <c r="X46" s="619"/>
      <c r="Y46" s="619"/>
      <c r="Z46" s="619"/>
      <c r="AA46" s="620"/>
      <c r="AD46" s="13" t="s">
        <v>336</v>
      </c>
    </row>
    <row r="47" spans="2:51" ht="90" customHeight="1">
      <c r="B47" s="645"/>
      <c r="C47" s="645"/>
      <c r="D47" s="646" t="s">
        <v>305</v>
      </c>
      <c r="E47" s="646"/>
      <c r="F47" s="647"/>
      <c r="G47" s="612" t="s">
        <v>306</v>
      </c>
      <c r="H47" s="613"/>
      <c r="I47" s="613"/>
      <c r="J47" s="613"/>
      <c r="K47" s="613"/>
      <c r="L47" s="613"/>
      <c r="M47" s="613"/>
      <c r="N47" s="613"/>
      <c r="O47" s="613"/>
      <c r="P47" s="613"/>
      <c r="Q47" s="613"/>
      <c r="R47" s="613"/>
      <c r="S47" s="614"/>
      <c r="T47" s="618"/>
      <c r="U47" s="619"/>
      <c r="V47" s="619"/>
      <c r="W47" s="619"/>
      <c r="X47" s="619"/>
      <c r="Y47" s="619"/>
      <c r="Z47" s="619"/>
      <c r="AA47" s="620"/>
      <c r="AD47" s="13" t="s">
        <v>337</v>
      </c>
    </row>
    <row r="48" spans="2:51" ht="90" customHeight="1">
      <c r="B48" s="645"/>
      <c r="C48" s="645"/>
      <c r="D48" s="646" t="s">
        <v>307</v>
      </c>
      <c r="E48" s="646"/>
      <c r="F48" s="647"/>
      <c r="G48" s="612" t="s">
        <v>308</v>
      </c>
      <c r="H48" s="613"/>
      <c r="I48" s="613"/>
      <c r="J48" s="613"/>
      <c r="K48" s="613"/>
      <c r="L48" s="613"/>
      <c r="M48" s="613"/>
      <c r="N48" s="613"/>
      <c r="O48" s="613"/>
      <c r="P48" s="613"/>
      <c r="Q48" s="613"/>
      <c r="R48" s="613"/>
      <c r="S48" s="614"/>
      <c r="T48" s="618"/>
      <c r="U48" s="619"/>
      <c r="V48" s="619"/>
      <c r="W48" s="619"/>
      <c r="X48" s="619"/>
      <c r="Y48" s="619"/>
      <c r="Z48" s="619"/>
      <c r="AA48" s="620"/>
      <c r="AD48" s="13" t="s">
        <v>338</v>
      </c>
    </row>
    <row r="49" spans="2:30" ht="90" customHeight="1">
      <c r="B49" s="645"/>
      <c r="C49" s="645"/>
      <c r="D49" s="646" t="s">
        <v>309</v>
      </c>
      <c r="E49" s="646"/>
      <c r="F49" s="647"/>
      <c r="G49" s="612" t="s">
        <v>310</v>
      </c>
      <c r="H49" s="613"/>
      <c r="I49" s="613"/>
      <c r="J49" s="613"/>
      <c r="K49" s="613"/>
      <c r="L49" s="613"/>
      <c r="M49" s="613"/>
      <c r="N49" s="613"/>
      <c r="O49" s="613"/>
      <c r="P49" s="613"/>
      <c r="Q49" s="613"/>
      <c r="R49" s="613"/>
      <c r="S49" s="614"/>
      <c r="T49" s="618"/>
      <c r="U49" s="619"/>
      <c r="V49" s="619"/>
      <c r="W49" s="619"/>
      <c r="X49" s="619"/>
      <c r="Y49" s="619"/>
      <c r="Z49" s="619"/>
      <c r="AA49" s="620"/>
      <c r="AD49" s="13" t="s">
        <v>339</v>
      </c>
    </row>
    <row r="50" spans="2:30" ht="90" customHeight="1">
      <c r="B50" s="645"/>
      <c r="C50" s="645"/>
      <c r="D50" s="646" t="s">
        <v>311</v>
      </c>
      <c r="E50" s="646"/>
      <c r="F50" s="647"/>
      <c r="G50" s="612" t="s">
        <v>312</v>
      </c>
      <c r="H50" s="613"/>
      <c r="I50" s="613"/>
      <c r="J50" s="613"/>
      <c r="K50" s="613"/>
      <c r="L50" s="613"/>
      <c r="M50" s="613"/>
      <c r="N50" s="613"/>
      <c r="O50" s="613"/>
      <c r="P50" s="613"/>
      <c r="Q50" s="613"/>
      <c r="R50" s="613"/>
      <c r="S50" s="614"/>
      <c r="T50" s="618"/>
      <c r="U50" s="619"/>
      <c r="V50" s="619"/>
      <c r="W50" s="619"/>
      <c r="X50" s="619"/>
      <c r="Y50" s="619"/>
      <c r="Z50" s="619"/>
      <c r="AA50" s="620"/>
      <c r="AD50" s="13" t="s">
        <v>340</v>
      </c>
    </row>
    <row r="51" spans="2:30" ht="90" customHeight="1">
      <c r="D51" s="636" t="s">
        <v>329</v>
      </c>
      <c r="E51" s="636"/>
      <c r="F51" s="636"/>
      <c r="AD51" s="13" t="s">
        <v>328</v>
      </c>
    </row>
    <row r="52" spans="2:30" ht="55.5" customHeight="1">
      <c r="D52" s="636" t="s">
        <v>331</v>
      </c>
      <c r="E52" s="636"/>
      <c r="F52" s="636"/>
      <c r="AD52" s="13" t="s">
        <v>330</v>
      </c>
    </row>
    <row r="53" spans="2:30" ht="55.5" customHeight="1">
      <c r="D53" s="636" t="s">
        <v>333</v>
      </c>
      <c r="E53" s="636"/>
      <c r="F53" s="636"/>
      <c r="AD53" s="13" t="s">
        <v>332</v>
      </c>
    </row>
    <row r="54" spans="2:30" ht="55.5" customHeight="1"/>
    <row r="55" spans="2:30" ht="55.5" customHeight="1"/>
    <row r="56" spans="2:30" ht="55.5" customHeight="1"/>
    <row r="57" spans="2:30" ht="55.5" customHeight="1"/>
    <row r="58" spans="2:30" ht="55.5" customHeight="1"/>
    <row r="59" spans="2:30" ht="55.5" customHeight="1"/>
    <row r="60" spans="2:30" ht="55.5" customHeight="1"/>
    <row r="61" spans="2:30" ht="55.5" customHeight="1"/>
    <row r="62" spans="2:30" ht="55.5" customHeight="1"/>
    <row r="63" spans="2:30" ht="55.5" customHeight="1"/>
    <row r="64" spans="2:30" ht="55.5" customHeight="1"/>
    <row r="65" ht="55.5" customHeight="1"/>
    <row r="66" ht="55.5" customHeight="1"/>
    <row r="67" ht="55.5" customHeight="1"/>
    <row r="68" ht="55.5" customHeight="1"/>
    <row r="69" ht="55.5" customHeight="1"/>
    <row r="70" ht="55.5" customHeight="1"/>
    <row r="71" ht="55.5" customHeight="1"/>
    <row r="72" ht="55.5" customHeight="1"/>
    <row r="73" ht="55.5" customHeight="1"/>
    <row r="74" ht="55.5" customHeight="1"/>
    <row r="75" ht="55.5" customHeight="1"/>
    <row r="76" ht="55.5" customHeight="1"/>
    <row r="77" ht="55.5" customHeight="1"/>
    <row r="78" ht="55.5" customHeight="1"/>
    <row r="79" ht="55.5" customHeight="1"/>
    <row r="80" ht="55.5" customHeight="1"/>
    <row r="81" ht="55.5" customHeight="1"/>
    <row r="82" ht="55.5" customHeight="1"/>
    <row r="83" ht="55.5" customHeight="1"/>
    <row r="84" ht="55.5" customHeight="1"/>
    <row r="85" ht="55.5" customHeight="1"/>
    <row r="86" ht="55.5" customHeight="1"/>
    <row r="87" ht="55.5" customHeight="1"/>
    <row r="88" ht="55.5" customHeight="1"/>
    <row r="89" ht="55.5" customHeight="1"/>
    <row r="90" ht="55.5" customHeight="1"/>
    <row r="91" ht="55.5" customHeight="1"/>
    <row r="92" ht="55.5" customHeight="1"/>
    <row r="93" ht="55.5" customHeight="1"/>
    <row r="94" ht="55.5" customHeight="1"/>
    <row r="95" ht="55.5" customHeight="1"/>
    <row r="96" ht="55.5" customHeight="1"/>
    <row r="97" ht="55.5" customHeight="1"/>
    <row r="98" ht="55.5" customHeight="1"/>
    <row r="99" ht="55.5" customHeight="1"/>
    <row r="100" ht="55.5" customHeight="1"/>
    <row r="101" ht="55.5" customHeight="1"/>
    <row r="102" ht="55.5" customHeight="1"/>
    <row r="103" ht="55.5" customHeight="1"/>
    <row r="104" ht="55.5" customHeight="1"/>
    <row r="105" ht="55.5" customHeight="1"/>
    <row r="106" ht="55.5" customHeight="1"/>
    <row r="107" ht="55.5" customHeight="1"/>
    <row r="108" ht="55.5" customHeight="1"/>
    <row r="109" ht="55.5" customHeight="1"/>
    <row r="110" ht="55.5" customHeight="1"/>
    <row r="111" ht="55.5" customHeight="1"/>
    <row r="112" ht="55.5" customHeight="1"/>
    <row r="113" ht="55.5" customHeight="1"/>
    <row r="114" ht="55.5" customHeight="1"/>
    <row r="115" ht="55.5" customHeight="1"/>
    <row r="116" ht="55.5" customHeight="1"/>
    <row r="117" ht="55.5" customHeight="1"/>
    <row r="118" ht="55.5" customHeight="1"/>
    <row r="119" ht="55.5" customHeight="1"/>
    <row r="120" ht="55.5" customHeight="1"/>
    <row r="121" ht="55.5" customHeight="1"/>
    <row r="122" ht="55.5" customHeight="1"/>
    <row r="123" ht="55.5" customHeight="1"/>
    <row r="124" ht="55.5" customHeight="1"/>
    <row r="125" ht="55.5" customHeight="1"/>
    <row r="126" ht="55.5" customHeight="1"/>
    <row r="127" ht="55.5" customHeight="1"/>
    <row r="128" ht="55.5" customHeight="1"/>
    <row r="129" ht="55.5" customHeight="1"/>
    <row r="130" ht="55.5" customHeight="1"/>
    <row r="131" ht="55.5" customHeight="1"/>
    <row r="132" ht="55.5" customHeight="1"/>
    <row r="133" ht="55.5" customHeight="1"/>
    <row r="134" ht="55.5" customHeight="1"/>
    <row r="135" ht="55.5" customHeight="1"/>
    <row r="136" ht="55.5" customHeight="1"/>
    <row r="137" ht="55.5" customHeight="1"/>
    <row r="138" ht="55.5" customHeight="1"/>
    <row r="139" ht="55.5" customHeight="1"/>
    <row r="140" ht="55.5" customHeight="1"/>
    <row r="141" ht="55.5" customHeight="1"/>
    <row r="142" ht="55.5" customHeight="1"/>
    <row r="143" ht="55.5" customHeight="1"/>
    <row r="144" ht="55.5" customHeight="1"/>
    <row r="145" ht="55.5" customHeight="1"/>
    <row r="146" ht="55.5" customHeight="1"/>
    <row r="147" ht="55.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sheetData>
  <sheetProtection sheet="1" insertRows="0" deleteRows="0"/>
  <mergeCells count="125">
    <mergeCell ref="T48:AA48"/>
    <mergeCell ref="T49:AA49"/>
    <mergeCell ref="T50:AA50"/>
    <mergeCell ref="B33:P34"/>
    <mergeCell ref="Q33:Q34"/>
    <mergeCell ref="R28:R29"/>
    <mergeCell ref="D42:F42"/>
    <mergeCell ref="D43:F43"/>
    <mergeCell ref="B39:C39"/>
    <mergeCell ref="B40:C44"/>
    <mergeCell ref="D40:F40"/>
    <mergeCell ref="D41:F41"/>
    <mergeCell ref="D44:F44"/>
    <mergeCell ref="B35:H35"/>
    <mergeCell ref="I35:K35"/>
    <mergeCell ref="B36:H36"/>
    <mergeCell ref="I36:K36"/>
    <mergeCell ref="B37:H37"/>
    <mergeCell ref="I37:K37"/>
    <mergeCell ref="W28:W29"/>
    <mergeCell ref="X28:X29"/>
    <mergeCell ref="C19:H19"/>
    <mergeCell ref="I19:K19"/>
    <mergeCell ref="C18:H18"/>
    <mergeCell ref="I18:K18"/>
    <mergeCell ref="Z28:Z29"/>
    <mergeCell ref="AA28:AA29"/>
    <mergeCell ref="C27:H27"/>
    <mergeCell ref="I27:K27"/>
    <mergeCell ref="C26:H26"/>
    <mergeCell ref="I26:K26"/>
    <mergeCell ref="C25:H25"/>
    <mergeCell ref="I25:K25"/>
    <mergeCell ref="C24:H24"/>
    <mergeCell ref="I24:K24"/>
    <mergeCell ref="Y28:Y29"/>
    <mergeCell ref="V28:V29"/>
    <mergeCell ref="V1:V2"/>
    <mergeCell ref="O2:O3"/>
    <mergeCell ref="Q2:U3"/>
    <mergeCell ref="B5:H7"/>
    <mergeCell ref="I5:K7"/>
    <mergeCell ref="N5:N7"/>
    <mergeCell ref="O5:O7"/>
    <mergeCell ref="Q5:Q7"/>
    <mergeCell ref="R5:R7"/>
    <mergeCell ref="S5:S7"/>
    <mergeCell ref="U5:U7"/>
    <mergeCell ref="V5:V7"/>
    <mergeCell ref="P5:P7"/>
    <mergeCell ref="L5:L7"/>
    <mergeCell ref="R4:T4"/>
    <mergeCell ref="U4:V4"/>
    <mergeCell ref="Y6:Y7"/>
    <mergeCell ref="AA6:AA7"/>
    <mergeCell ref="W5:AA5"/>
    <mergeCell ref="Z6:Z7"/>
    <mergeCell ref="D46:F46"/>
    <mergeCell ref="D49:F49"/>
    <mergeCell ref="D50:F50"/>
    <mergeCell ref="D47:F47"/>
    <mergeCell ref="D48:F48"/>
    <mergeCell ref="B38:V38"/>
    <mergeCell ref="C12:H12"/>
    <mergeCell ref="I12:K12"/>
    <mergeCell ref="C15:H15"/>
    <mergeCell ref="C9:H9"/>
    <mergeCell ref="I9:K9"/>
    <mergeCell ref="C17:H17"/>
    <mergeCell ref="I17:K17"/>
    <mergeCell ref="C16:H16"/>
    <mergeCell ref="I16:K16"/>
    <mergeCell ref="I15:K15"/>
    <mergeCell ref="C11:H11"/>
    <mergeCell ref="I11:K11"/>
    <mergeCell ref="C10:H10"/>
    <mergeCell ref="I10:K10"/>
    <mergeCell ref="D52:F52"/>
    <mergeCell ref="P28:P29"/>
    <mergeCell ref="D51:F51"/>
    <mergeCell ref="C13:H13"/>
    <mergeCell ref="I13:K13"/>
    <mergeCell ref="B45:C50"/>
    <mergeCell ref="D45:F45"/>
    <mergeCell ref="D53:F53"/>
    <mergeCell ref="B1:N3"/>
    <mergeCell ref="G48:S48"/>
    <mergeCell ref="G49:S49"/>
    <mergeCell ref="G50:S50"/>
    <mergeCell ref="C8:H8"/>
    <mergeCell ref="I8:K8"/>
    <mergeCell ref="C14:H14"/>
    <mergeCell ref="I14:K14"/>
    <mergeCell ref="C20:H20"/>
    <mergeCell ref="I20:K20"/>
    <mergeCell ref="C23:H23"/>
    <mergeCell ref="I23:K23"/>
    <mergeCell ref="C22:H22"/>
    <mergeCell ref="I22:K22"/>
    <mergeCell ref="C21:H21"/>
    <mergeCell ref="I21:K21"/>
    <mergeCell ref="Y2:AA2"/>
    <mergeCell ref="G40:S40"/>
    <mergeCell ref="G41:S41"/>
    <mergeCell ref="G42:S42"/>
    <mergeCell ref="G43:S43"/>
    <mergeCell ref="G44:S44"/>
    <mergeCell ref="G45:S45"/>
    <mergeCell ref="G46:S46"/>
    <mergeCell ref="G47:S47"/>
    <mergeCell ref="D39:S39"/>
    <mergeCell ref="T39:AA39"/>
    <mergeCell ref="T40:AA40"/>
    <mergeCell ref="T41:AA41"/>
    <mergeCell ref="T42:AA42"/>
    <mergeCell ref="T43:AA43"/>
    <mergeCell ref="T44:AA44"/>
    <mergeCell ref="T45:AA45"/>
    <mergeCell ref="T46:AA46"/>
    <mergeCell ref="T47:AA47"/>
    <mergeCell ref="B28:K29"/>
    <mergeCell ref="N28:O29"/>
    <mergeCell ref="T5:T7"/>
    <mergeCell ref="W6:W7"/>
    <mergeCell ref="X6:X7"/>
  </mergeCells>
  <phoneticPr fontId="1"/>
  <conditionalFormatting sqref="L8:L27">
    <cfRule type="expression" dxfId="26" priority="2">
      <formula>OR(ISNUMBER(SEARCH("補助員", I8)), ISNUMBER(SEARCH("事務員等", I8)))</formula>
    </cfRule>
  </conditionalFormatting>
  <conditionalFormatting sqref="N28:O29">
    <cfRule type="expression" dxfId="25" priority="1">
      <formula>COUNTIF($O$8:$O$27, "その他") &gt;= 1</formula>
    </cfRule>
  </conditionalFormatting>
  <conditionalFormatting sqref="P28:P29">
    <cfRule type="containsText" dxfId="24" priority="10" operator="containsText" text="チェック">
      <formula>NOT(ISERROR(SEARCH("チェック",P28)))</formula>
    </cfRule>
  </conditionalFormatting>
  <conditionalFormatting sqref="R28:R29">
    <cfRule type="containsText" dxfId="23" priority="6" operator="containsText" text="③は1人まで">
      <formula>NOT(ISERROR(SEARCH("③は1人まで",R28)))</formula>
    </cfRule>
  </conditionalFormatting>
  <conditionalFormatting sqref="T45:AA50">
    <cfRule type="expression" dxfId="22" priority="3">
      <formula>$Y$2="（A）家庭、学校等との連絡および情報交換等の育成支援に従事する職員を配置"</formula>
    </cfRule>
  </conditionalFormatting>
  <conditionalFormatting sqref="W34:Z34">
    <cfRule type="containsText" dxfId="21" priority="7" operator="containsText" text="OK">
      <formula>NOT(ISERROR(SEARCH("OK",W34)))</formula>
    </cfRule>
  </conditionalFormatting>
  <dataValidations count="12">
    <dataValidation type="list" allowBlank="1" showInputMessage="1" showErrorMessage="1" sqref="Q33:Q34 T8:T27" xr:uid="{7556F3DB-5F41-4691-93B1-017190B21134}">
      <formula1>$AD$12:$AD$13</formula1>
    </dataValidation>
    <dataValidation type="list" allowBlank="1" showInputMessage="1" showErrorMessage="1" sqref="M8:M27" xr:uid="{C380F097-A1E1-4AE5-8EAB-09D902676432}">
      <formula1>$AG$7:$AG$23</formula1>
    </dataValidation>
    <dataValidation type="list" allowBlank="1" showInputMessage="1" showErrorMessage="1" sqref="I8:K27" xr:uid="{0A34A77D-A070-4ABB-A664-7B573EB7CB89}">
      <formula1>$AD$8:$AD$10</formula1>
    </dataValidation>
    <dataValidation type="list" allowBlank="1" showInputMessage="1" showErrorMessage="1" sqref="O8:O27" xr:uid="{31C5B35C-F56B-481B-8C18-53A75ADA5492}">
      <formula1>$AK$11:$AK$13</formula1>
    </dataValidation>
    <dataValidation type="list" allowBlank="1" showInputMessage="1" showErrorMessage="1" sqref="N8:N27" xr:uid="{129495EF-5901-4536-B0C0-0CAE97054C78}">
      <formula1>$AK$7:$AK$8</formula1>
    </dataValidation>
    <dataValidation type="list" showInputMessage="1" showErrorMessage="1" sqref="U8:U27" xr:uid="{F058C6A2-E04E-4012-A063-E61EC6F3B755}">
      <formula1>$AK$15:$AK$16</formula1>
    </dataValidation>
    <dataValidation type="list" allowBlank="1" showInputMessage="1" showErrorMessage="1" sqref="P8:P27" xr:uid="{4BA6AA8F-00A0-484C-AF58-C1AAB97ACEB3}">
      <formula1>$AK$18:$AK$32</formula1>
    </dataValidation>
    <dataValidation type="list" allowBlank="1" showInputMessage="1" showErrorMessage="1" sqref="R8:R27" xr:uid="{D4AFE4E1-3F95-4093-83E2-91E105BE98DE}">
      <formula1>$AI$7:$AI$10</formula1>
    </dataValidation>
    <dataValidation type="list" allowBlank="1" showInputMessage="1" showErrorMessage="1" sqref="S8:S27" xr:uid="{7C2F9C99-7B39-4E83-AB17-98D0550E77A2}">
      <formula1>$AI$11:$AI$23</formula1>
    </dataValidation>
    <dataValidation type="list" allowBlank="1" showInputMessage="1" showErrorMessage="1" sqref="V8:V27" xr:uid="{E1928F9B-8F18-4960-974B-068E19FAF1DC}">
      <formula1>$AG$18:$AG$24</formula1>
    </dataValidation>
    <dataValidation type="list" allowBlank="1" showInputMessage="1" showErrorMessage="1" sqref="L8:L27" xr:uid="{4394BE41-4CFC-403E-BDA4-CF13479563C7}">
      <formula1>$AG$7:$AG$24</formula1>
    </dataValidation>
    <dataValidation type="list" allowBlank="1" showInputMessage="1" showErrorMessage="1" sqref="Y2:AA2" xr:uid="{13D1D748-B27E-4FA6-868D-0B78923E98A8}">
      <formula1>$AE$3:$AE$4</formula1>
    </dataValidation>
  </dataValidations>
  <pageMargins left="0.39370078740157483" right="0.39370078740157483" top="0.35433070866141736" bottom="0.35433070866141736" header="0.31496062992125984" footer="0.31496062992125984"/>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83F58-D4B8-46B7-B6D6-9B673865A005}">
  <sheetPr>
    <pageSetUpPr fitToPage="1"/>
  </sheetPr>
  <dimension ref="A1:AR379"/>
  <sheetViews>
    <sheetView view="pageBreakPreview" zoomScaleNormal="70" zoomScaleSheetLayoutView="100" workbookViewId="0">
      <selection activeCell="F379" sqref="F379"/>
    </sheetView>
  </sheetViews>
  <sheetFormatPr defaultColWidth="9" defaultRowHeight="13.5"/>
  <cols>
    <col min="1" max="2" width="5.375" style="12" bestFit="1" customWidth="1"/>
    <col min="3" max="3" width="4.875" style="22" bestFit="1" customWidth="1"/>
    <col min="4" max="4" width="18.625" style="23" bestFit="1" customWidth="1"/>
    <col min="5" max="5" width="8.125" style="24" customWidth="1"/>
    <col min="6" max="6" width="8.125" style="24" bestFit="1" customWidth="1"/>
    <col min="7" max="7" width="8" style="12" bestFit="1" customWidth="1"/>
    <col min="8" max="8" width="8.875" style="22" customWidth="1"/>
    <col min="9" max="9" width="8.875" style="24" customWidth="1"/>
    <col min="10" max="10" width="5.125" style="25" customWidth="1"/>
    <col min="11" max="11" width="8.125" style="26" customWidth="1"/>
    <col min="12" max="12" width="8.125" style="27" customWidth="1"/>
    <col min="13" max="13" width="16.125" style="81" customWidth="1"/>
    <col min="14" max="14" width="8.5" style="12" customWidth="1"/>
    <col min="15" max="15" width="3.5" style="12" bestFit="1" customWidth="1"/>
    <col min="16" max="18" width="5.875" style="12" customWidth="1"/>
    <col min="19" max="19" width="8.625" style="82" customWidth="1"/>
    <col min="20" max="21" width="7.5" style="83" customWidth="1"/>
    <col min="22" max="22" width="8.625" style="82" customWidth="1"/>
    <col min="23" max="24" width="7.5" style="83" customWidth="1"/>
    <col min="25" max="25" width="8.625" style="82" customWidth="1"/>
    <col min="26" max="27" width="7.5" style="83" customWidth="1"/>
    <col min="28" max="28" width="8.625" style="82" customWidth="1"/>
    <col min="29" max="30" width="7.625" style="83" customWidth="1"/>
    <col min="31" max="31" width="8.625" style="82" customWidth="1"/>
    <col min="32" max="33" width="7.375" style="83" customWidth="1"/>
    <col min="34" max="35" width="23.625" style="86" customWidth="1"/>
    <col min="36" max="36" width="33.625" style="86" customWidth="1"/>
    <col min="37" max="38" width="23.625" style="86" customWidth="1"/>
    <col min="39" max="39" width="8.5" style="12" customWidth="1"/>
    <col min="40" max="40" width="9" style="12"/>
    <col min="41" max="41" width="9.375" style="12" bestFit="1" customWidth="1"/>
    <col min="42" max="16384" width="9" style="12"/>
  </cols>
  <sheetData>
    <row r="1" spans="1:42" ht="14.25">
      <c r="B1" s="4" t="s">
        <v>460</v>
      </c>
      <c r="V1" s="82" t="s">
        <v>243</v>
      </c>
      <c r="W1" s="722">
        <f>鑑!G7</f>
        <v>0</v>
      </c>
      <c r="X1" s="722"/>
      <c r="Y1" s="722"/>
      <c r="Z1" s="722"/>
      <c r="AA1" s="722"/>
      <c r="AB1" s="722"/>
      <c r="AC1" s="722"/>
      <c r="AD1" s="722"/>
      <c r="AE1" s="722"/>
      <c r="AF1" s="84"/>
      <c r="AG1" s="84"/>
      <c r="AH1" s="85"/>
      <c r="AI1" s="85"/>
      <c r="AJ1" s="85"/>
      <c r="AK1" s="85"/>
      <c r="AL1" s="85"/>
    </row>
    <row r="2" spans="1:42" ht="14.25" thickBot="1"/>
    <row r="3" spans="1:42" s="80" customFormat="1" ht="45" customHeight="1">
      <c r="A3" s="236"/>
      <c r="B3" s="236"/>
      <c r="C3" s="723" t="s">
        <v>244</v>
      </c>
      <c r="D3" s="724"/>
      <c r="E3" s="724"/>
      <c r="F3" s="724"/>
      <c r="G3" s="725"/>
      <c r="H3" s="726" t="s">
        <v>237</v>
      </c>
      <c r="I3" s="727"/>
      <c r="J3" s="728"/>
      <c r="K3" s="729" t="s">
        <v>238</v>
      </c>
      <c r="L3" s="730"/>
      <c r="M3" s="87" t="s">
        <v>245</v>
      </c>
      <c r="N3" s="731" t="s">
        <v>27</v>
      </c>
      <c r="O3" s="731"/>
      <c r="P3" s="732" t="s">
        <v>246</v>
      </c>
      <c r="Q3" s="733"/>
      <c r="R3" s="734"/>
      <c r="S3" s="735" t="s">
        <v>502</v>
      </c>
      <c r="T3" s="736"/>
      <c r="U3" s="736"/>
      <c r="V3" s="736"/>
      <c r="W3" s="736"/>
      <c r="X3" s="736"/>
      <c r="Y3" s="736"/>
      <c r="Z3" s="736"/>
      <c r="AA3" s="736"/>
      <c r="AB3" s="736"/>
      <c r="AC3" s="736"/>
      <c r="AD3" s="736"/>
      <c r="AE3" s="736"/>
      <c r="AF3" s="736"/>
      <c r="AG3" s="736"/>
      <c r="AH3" s="737" t="s">
        <v>245</v>
      </c>
      <c r="AI3" s="738"/>
      <c r="AJ3" s="738"/>
      <c r="AK3" s="738"/>
      <c r="AL3" s="739"/>
      <c r="AM3" s="236"/>
      <c r="AN3" s="236"/>
      <c r="AO3" s="236"/>
      <c r="AP3" s="236"/>
    </row>
    <row r="4" spans="1:42" s="90" customFormat="1" ht="73.5" customHeight="1" thickBot="1">
      <c r="A4" s="88"/>
      <c r="B4" s="88"/>
      <c r="C4" s="488" t="s">
        <v>169</v>
      </c>
      <c r="D4" s="489"/>
      <c r="E4" s="490" t="s">
        <v>170</v>
      </c>
      <c r="F4" s="490" t="s">
        <v>171</v>
      </c>
      <c r="G4" s="491" t="s">
        <v>25</v>
      </c>
      <c r="H4" s="488" t="s">
        <v>172</v>
      </c>
      <c r="I4" s="490" t="s">
        <v>173</v>
      </c>
      <c r="J4" s="492" t="s">
        <v>561</v>
      </c>
      <c r="K4" s="493" t="s">
        <v>174</v>
      </c>
      <c r="L4" s="494" t="s">
        <v>560</v>
      </c>
      <c r="M4" s="495" t="s">
        <v>247</v>
      </c>
      <c r="N4" s="496" t="s">
        <v>175</v>
      </c>
      <c r="O4" s="491"/>
      <c r="P4" s="497" t="s">
        <v>248</v>
      </c>
      <c r="Q4" s="498" t="s">
        <v>249</v>
      </c>
      <c r="R4" s="499"/>
      <c r="S4" s="500" t="s">
        <v>250</v>
      </c>
      <c r="T4" s="501" t="s">
        <v>251</v>
      </c>
      <c r="U4" s="502" t="s">
        <v>252</v>
      </c>
      <c r="V4" s="503" t="s">
        <v>253</v>
      </c>
      <c r="W4" s="501" t="s">
        <v>251</v>
      </c>
      <c r="X4" s="502" t="s">
        <v>252</v>
      </c>
      <c r="Y4" s="503" t="s">
        <v>254</v>
      </c>
      <c r="Z4" s="501" t="s">
        <v>251</v>
      </c>
      <c r="AA4" s="502" t="s">
        <v>252</v>
      </c>
      <c r="AB4" s="503" t="s">
        <v>255</v>
      </c>
      <c r="AC4" s="501" t="s">
        <v>251</v>
      </c>
      <c r="AD4" s="502" t="s">
        <v>252</v>
      </c>
      <c r="AE4" s="503" t="s">
        <v>256</v>
      </c>
      <c r="AF4" s="501" t="s">
        <v>251</v>
      </c>
      <c r="AG4" s="502" t="s">
        <v>252</v>
      </c>
      <c r="AH4" s="740" t="s">
        <v>257</v>
      </c>
      <c r="AI4" s="741"/>
      <c r="AJ4" s="741"/>
      <c r="AK4" s="741"/>
      <c r="AL4" s="742"/>
      <c r="AM4" s="89" t="s">
        <v>24</v>
      </c>
    </row>
    <row r="5" spans="1:42" ht="14.25">
      <c r="A5" s="744" t="s">
        <v>138</v>
      </c>
      <c r="B5" s="28" t="s">
        <v>176</v>
      </c>
      <c r="C5" s="29" t="s">
        <v>505</v>
      </c>
      <c r="D5" s="479"/>
      <c r="E5" s="54"/>
      <c r="F5" s="54"/>
      <c r="G5" s="91">
        <f t="shared" ref="G5:G68" si="0">F5-E5</f>
        <v>0</v>
      </c>
      <c r="H5" s="92">
        <f>IF(D5="平日",IF(E5+TIME(6,0,0)&lt;TIME(17,59,59),F5-TIME(18,0,0),0),0)</f>
        <v>0</v>
      </c>
      <c r="I5" s="30">
        <f>IF(D5="平日",IF(E5+TIME(6,0,0)&gt;TIME(17,59,59),MAX(F5-(E5+TIME(6,0,0)),0),0),0)</f>
        <v>0</v>
      </c>
      <c r="J5" s="403">
        <f>IF(ISNUMBER(SEARCH("平日", D5)), 1, 0)</f>
        <v>0</v>
      </c>
      <c r="K5" s="94">
        <f t="shared" ref="K5:K68" si="1">IF(D5="土・日・祝・長期休暇",MAX(G5-TIME(8,0,0),0),0)</f>
        <v>0</v>
      </c>
      <c r="L5" s="404">
        <f>IF(ISNUMBER(SEARCH("長期", D5)), 1, 0)</f>
        <v>0</v>
      </c>
      <c r="M5" s="95" t="str">
        <f>IF(D5="休所",IF(E5&lt;&gt;"","入力にエラーがあります",""),"")</f>
        <v/>
      </c>
      <c r="N5" s="96">
        <f>IF(OR(D5="休所",D5="",D5="平日：開所とみなす閉所"),0,IF(OR(G5-TIME(7,59,59)&gt;0,D5="土日祝長期：開所とみなす閉所"),1,0))</f>
        <v>0</v>
      </c>
      <c r="O5" s="97">
        <f>IF(N5=0,0,IF(SUM($N$5:N5)&gt;251,1,0))</f>
        <v>0</v>
      </c>
      <c r="P5" s="172"/>
      <c r="Q5" s="173"/>
      <c r="R5" s="98"/>
      <c r="S5" s="482"/>
      <c r="T5" s="99">
        <f>VLOOKUP(S5,$AN$11:$AO$31,2,FALSE)</f>
        <v>0</v>
      </c>
      <c r="U5" s="100">
        <f>VLOOKUP(S5,$AN$11:$AP$31,3,FALSE)</f>
        <v>0</v>
      </c>
      <c r="V5" s="485"/>
      <c r="W5" s="99">
        <f>VLOOKUP(V5,$AN$11:$AO$31,2,FALSE)</f>
        <v>0</v>
      </c>
      <c r="X5" s="100">
        <f>VLOOKUP(V5,$AN$11:$AP$31,3,FALSE)</f>
        <v>0</v>
      </c>
      <c r="Y5" s="485"/>
      <c r="Z5" s="99">
        <f>VLOOKUP(Y5,$AN$11:$AO$31,2,FALSE)</f>
        <v>0</v>
      </c>
      <c r="AA5" s="100">
        <f>VLOOKUP(Y5,$AN$11:$AP$31,3,FALSE)</f>
        <v>0</v>
      </c>
      <c r="AB5" s="485"/>
      <c r="AC5" s="99">
        <f>VLOOKUP(AB5,$AN$11:$AO$31,2,FALSE)</f>
        <v>0</v>
      </c>
      <c r="AD5" s="100">
        <f>VLOOKUP(AB5,$AN$11:$AP$31,3,FALSE)</f>
        <v>0</v>
      </c>
      <c r="AE5" s="485"/>
      <c r="AF5" s="99">
        <f>VLOOKUP(AE5,$AN$11:$AO$31,2,FALSE)</f>
        <v>0</v>
      </c>
      <c r="AG5" s="100">
        <f>VLOOKUP(AE5,$AN$11:$AP$31,3,FALSE)</f>
        <v>0</v>
      </c>
      <c r="AH5" s="409" t="str">
        <f>IF(OR(D5=$AM$6,D5=$AM$7,D5=$AM$8,D5=""),"",IF(COUNTIF(S5:AG5,"支援員")&gt;0,"","支援員がいません！"))</f>
        <v/>
      </c>
      <c r="AI5" s="402" t="str">
        <f>IF(OR(D5=$AM$6,D5=$AM$7,D5=$AM$8),"",IF(Q5&gt;0,IF(COUNTIF(S5:AG5,"対象")&gt;0,"","障害児加配対象職員がいません"),""))</f>
        <v/>
      </c>
      <c r="AJ5" s="420" t="str">
        <f>IF(OR(D5=$AM$6, D5=$AM$7, D5=$AM$8), "", IF(Q5&gt;2, IF(COUNTIF(S5:AG5, "対象")&lt;=1, IF(AB5&lt;&gt;"", "", "障害児が３名以上いますが、職員の配置が３名以下です(強化加算対象外)"), IF(AB5&lt;&gt;"", "", "障害児が３名以上いますが、職員の配置が３名以下です(強化加算対象外)")), ""))</f>
        <v/>
      </c>
      <c r="AK5" s="420" t="str">
        <f>IF(AND(D5="平日", G5*24&lt;3), "平日は3時間以上開所", IF(AND(D5="土・日・祝・長期休暇", G5*24&lt;8), "学校の休業日は8時間以上開所", ""))</f>
        <v/>
      </c>
      <c r="AL5" s="421" t="str">
        <f>IF(AND(OR(D5="平日", D5="土・日・祝・長期休暇"), OR(P5="")), "児童数が入力されていません！", "")</f>
        <v/>
      </c>
      <c r="AM5" s="33" t="s">
        <v>177</v>
      </c>
    </row>
    <row r="6" spans="1:42" ht="14.25">
      <c r="A6" s="745"/>
      <c r="B6" s="34" t="s">
        <v>178</v>
      </c>
      <c r="C6" s="196" t="s">
        <v>504</v>
      </c>
      <c r="D6" s="480"/>
      <c r="E6" s="55"/>
      <c r="F6" s="55"/>
      <c r="G6" s="101">
        <f t="shared" si="0"/>
        <v>0</v>
      </c>
      <c r="H6" s="102">
        <f t="shared" ref="H6:H68" si="2">IF(D6="平日",IF(E6+TIME(6,0,0)&lt;TIME(17,59,59),F6-TIME(18,0,0),0),0)</f>
        <v>0</v>
      </c>
      <c r="I6" s="31">
        <f t="shared" ref="I6:I68" si="3">IF(D6="平日",IF(E6+TIME(6,0,0)&gt;TIME(17,59,59),MAX(F6-(E6+TIME(6,0,0)),0),0),0)</f>
        <v>0</v>
      </c>
      <c r="J6" s="103">
        <f>IF(ISNUMBER(SEARCH("平日", D6)), 1, 0)</f>
        <v>0</v>
      </c>
      <c r="K6" s="104">
        <f t="shared" si="1"/>
        <v>0</v>
      </c>
      <c r="L6" s="35">
        <f>IF(ISNUMBER(SEARCH("長期", D6)), 1, 0)</f>
        <v>0</v>
      </c>
      <c r="M6" s="105" t="str">
        <f t="shared" ref="M6:M69" si="4">IF(D6="休所",IF(E6&lt;&gt;"","入力にエラーがあります",""),"")</f>
        <v/>
      </c>
      <c r="N6" s="106">
        <f t="shared" ref="N6:N68" si="5">IF(OR(D6="休所",D6="",D6="平日：開所とみなす閉所"),0,IF(OR(G6-TIME(7,59,59)&gt;0,D6="土日祝長期：開所とみなす閉所"),1,0))</f>
        <v>0</v>
      </c>
      <c r="O6" s="107">
        <f>IF(N6=0,0,IF(SUM($N$5:N6)&gt;251,1,0))</f>
        <v>0</v>
      </c>
      <c r="P6" s="174"/>
      <c r="Q6" s="175"/>
      <c r="R6" s="108"/>
      <c r="S6" s="483"/>
      <c r="T6" s="109">
        <f>VLOOKUP(S6,$AN$11:$AO$31,2,FALSE)</f>
        <v>0</v>
      </c>
      <c r="U6" s="110">
        <f t="shared" ref="U6:U69" si="6">VLOOKUP(S6,$AN$12:$AP$31,3,FALSE)</f>
        <v>0</v>
      </c>
      <c r="V6" s="486"/>
      <c r="W6" s="109">
        <f>VLOOKUP(V6,$AN$11:$AO$31,2,FALSE)</f>
        <v>0</v>
      </c>
      <c r="X6" s="110">
        <f t="shared" ref="X6:X69" si="7">VLOOKUP(V6,$AN$12:$AP$31,3,FALSE)</f>
        <v>0</v>
      </c>
      <c r="Y6" s="486"/>
      <c r="Z6" s="109">
        <f>VLOOKUP(Y6,$AN$11:$AO$31,2,FALSE)</f>
        <v>0</v>
      </c>
      <c r="AA6" s="110">
        <f t="shared" ref="AA6:AA69" si="8">VLOOKUP(Y6,$AN$12:$AP$31,3,FALSE)</f>
        <v>0</v>
      </c>
      <c r="AB6" s="486"/>
      <c r="AC6" s="109">
        <f>VLOOKUP(AB6,$AN$11:$AO$31,2,FALSE)</f>
        <v>0</v>
      </c>
      <c r="AD6" s="110">
        <f t="shared" ref="AD6:AD69" si="9">VLOOKUP(AB6,$AN$12:$AP$31,3,FALSE)</f>
        <v>0</v>
      </c>
      <c r="AE6" s="486"/>
      <c r="AF6" s="109">
        <f>VLOOKUP(AE6,$AN$11:$AO$31,2,FALSE)</f>
        <v>0</v>
      </c>
      <c r="AG6" s="110">
        <f t="shared" ref="AG6:AG69" si="10">VLOOKUP(AE6,$AN$12:$AP$31,3,FALSE)</f>
        <v>0</v>
      </c>
      <c r="AH6" s="410" t="str">
        <f t="shared" ref="AH6" si="11">IF(OR(D6=$AM$6,D6=$AM$7,D6=$AM$8,D6=""),"",IF(COUNTIF(S6:AG6,"支援員")&gt;0,"","支援員がいません！"))</f>
        <v/>
      </c>
      <c r="AI6" s="311" t="str">
        <f t="shared" ref="AI6" si="12">IF(OR(D6=$AM$6,D6=$AM$7,D6=$AM$8),"",IF(Q6&gt;0,IF(COUNTIF(S6:AG6,"対象")&gt;0,"","障害児加配対象職員がいません"),""))</f>
        <v/>
      </c>
      <c r="AJ6" s="419" t="str">
        <f t="shared" ref="AJ6:AJ69" si="13">IF(OR(D6=$AM$6, D6=$AM$7, D6=$AM$8), "", IF(Q6&gt;2, IF(COUNTIF(S6:AG6, "対象")&lt;=1, IF(AB6&lt;&gt;"", "", "障害児が３名以上いますが、職員の配置が３名以下です(強化加算対象外)"), IF(AB6&lt;&gt;"", "", "障害児が３名以上いますが、職員の配置が３名以下です(強化加算対象外)")), ""))</f>
        <v/>
      </c>
      <c r="AK6" s="311" t="str">
        <f t="shared" ref="AK6:AK69" si="14">IF(AND(D6="平日", G6*24&lt;3), "平日は3時間以上開所", IF(AND(D6="土・日・祝・長期休暇", G6*24&lt;8), "学校の休業日は8時間以上開所", ""))</f>
        <v/>
      </c>
      <c r="AL6" s="422" t="str">
        <f t="shared" ref="AL6:AL69" si="15">IF(AND(OR(D6="平日", D6="土・日・祝・長期休暇"), OR(P6="")), "児童数が入力されていません！", "")</f>
        <v/>
      </c>
      <c r="AM6" s="33" t="s">
        <v>179</v>
      </c>
    </row>
    <row r="7" spans="1:42" ht="14.25">
      <c r="A7" s="745"/>
      <c r="B7" s="34" t="s">
        <v>180</v>
      </c>
      <c r="C7" s="196" t="s">
        <v>506</v>
      </c>
      <c r="D7" s="480"/>
      <c r="E7" s="55"/>
      <c r="F7" s="55"/>
      <c r="G7" s="101">
        <f t="shared" si="0"/>
        <v>0</v>
      </c>
      <c r="H7" s="102">
        <f t="shared" si="2"/>
        <v>0</v>
      </c>
      <c r="I7" s="31">
        <f t="shared" si="3"/>
        <v>0</v>
      </c>
      <c r="J7" s="103">
        <f t="shared" ref="J7:J70" si="16">IF(ISNUMBER(SEARCH("平日", D7)), 1, 0)</f>
        <v>0</v>
      </c>
      <c r="K7" s="104">
        <f t="shared" si="1"/>
        <v>0</v>
      </c>
      <c r="L7" s="35">
        <f t="shared" ref="L7:L70" si="17">IF(ISNUMBER(SEARCH("長期", D7)), 1, 0)</f>
        <v>0</v>
      </c>
      <c r="M7" s="105" t="str">
        <f t="shared" si="4"/>
        <v/>
      </c>
      <c r="N7" s="106">
        <f t="shared" si="5"/>
        <v>0</v>
      </c>
      <c r="O7" s="107">
        <f>IF(N7=0,0,IF(SUM($N$5:N7)&gt;251,1,0))</f>
        <v>0</v>
      </c>
      <c r="P7" s="174"/>
      <c r="Q7" s="175"/>
      <c r="R7" s="108"/>
      <c r="S7" s="483"/>
      <c r="T7" s="109">
        <f t="shared" ref="T7:T70" si="18">VLOOKUP(S7,$AN$12:$AO$31,2,FALSE)</f>
        <v>0</v>
      </c>
      <c r="U7" s="110">
        <f t="shared" si="6"/>
        <v>0</v>
      </c>
      <c r="V7" s="486"/>
      <c r="W7" s="109">
        <f t="shared" ref="W7:W70" si="19">VLOOKUP(V7,$AN$12:$AO$31,2,FALSE)</f>
        <v>0</v>
      </c>
      <c r="X7" s="110">
        <f t="shared" si="7"/>
        <v>0</v>
      </c>
      <c r="Y7" s="486"/>
      <c r="Z7" s="109">
        <f t="shared" ref="Z7:Z70" si="20">VLOOKUP(Y7,$AN$12:$AO$31,2,FALSE)</f>
        <v>0</v>
      </c>
      <c r="AA7" s="110">
        <f t="shared" si="8"/>
        <v>0</v>
      </c>
      <c r="AB7" s="486"/>
      <c r="AC7" s="109">
        <f t="shared" ref="AC7:AC70" si="21">VLOOKUP(AB7,$AN$12:$AO$31,2,FALSE)</f>
        <v>0</v>
      </c>
      <c r="AD7" s="110">
        <f t="shared" si="9"/>
        <v>0</v>
      </c>
      <c r="AE7" s="486"/>
      <c r="AF7" s="109">
        <f t="shared" ref="AF7:AF70" si="22">VLOOKUP(AE7,$AN$12:$AO$31,2,FALSE)</f>
        <v>0</v>
      </c>
      <c r="AG7" s="110">
        <f t="shared" si="10"/>
        <v>0</v>
      </c>
      <c r="AH7" s="410" t="str">
        <f t="shared" ref="AH7:AH70" si="23">IF(OR(D7=$AM$6,D7=$AM$7,D7=$AM$8,D7=""),"",IF(COUNTIF(S7:AG7,"支援員")&gt;0,"","支援員がいません！"))</f>
        <v/>
      </c>
      <c r="AI7" s="311" t="str">
        <f t="shared" ref="AI7:AI70" si="24">IF(OR(D7=$AM$6,D7=$AM$7,D7=$AM$8),"",IF(Q7&gt;0,IF(COUNTIF(S7:AG7,"対象")&gt;0,"","障害児加配対象職員がいません"),""))</f>
        <v/>
      </c>
      <c r="AJ7" s="419" t="str">
        <f t="shared" si="13"/>
        <v/>
      </c>
      <c r="AK7" s="311" t="str">
        <f t="shared" si="14"/>
        <v/>
      </c>
      <c r="AL7" s="422" t="str">
        <f t="shared" si="15"/>
        <v/>
      </c>
      <c r="AM7" s="12" t="s">
        <v>235</v>
      </c>
    </row>
    <row r="8" spans="1:42" ht="14.25">
      <c r="A8" s="745"/>
      <c r="B8" s="34" t="s">
        <v>181</v>
      </c>
      <c r="C8" s="196" t="s">
        <v>122</v>
      </c>
      <c r="D8" s="480"/>
      <c r="E8" s="55"/>
      <c r="F8" s="55"/>
      <c r="G8" s="101">
        <f t="shared" si="0"/>
        <v>0</v>
      </c>
      <c r="H8" s="102">
        <f t="shared" si="2"/>
        <v>0</v>
      </c>
      <c r="I8" s="31">
        <f t="shared" si="3"/>
        <v>0</v>
      </c>
      <c r="J8" s="103">
        <f t="shared" si="16"/>
        <v>0</v>
      </c>
      <c r="K8" s="104">
        <f t="shared" si="1"/>
        <v>0</v>
      </c>
      <c r="L8" s="35">
        <f t="shared" si="17"/>
        <v>0</v>
      </c>
      <c r="M8" s="105" t="str">
        <f t="shared" si="4"/>
        <v/>
      </c>
      <c r="N8" s="106">
        <f t="shared" si="5"/>
        <v>0</v>
      </c>
      <c r="O8" s="107">
        <f>IF(N8=0,0,IF(SUM($N$5:N8)&gt;251,1,0))</f>
        <v>0</v>
      </c>
      <c r="P8" s="174"/>
      <c r="Q8" s="175"/>
      <c r="R8" s="108"/>
      <c r="S8" s="483"/>
      <c r="T8" s="109">
        <f t="shared" si="18"/>
        <v>0</v>
      </c>
      <c r="U8" s="110">
        <f t="shared" si="6"/>
        <v>0</v>
      </c>
      <c r="V8" s="486"/>
      <c r="W8" s="109">
        <f t="shared" si="19"/>
        <v>0</v>
      </c>
      <c r="X8" s="110">
        <f t="shared" si="7"/>
        <v>0</v>
      </c>
      <c r="Y8" s="486"/>
      <c r="Z8" s="109">
        <f t="shared" si="20"/>
        <v>0</v>
      </c>
      <c r="AA8" s="110">
        <f t="shared" si="8"/>
        <v>0</v>
      </c>
      <c r="AB8" s="486"/>
      <c r="AC8" s="109">
        <f t="shared" si="21"/>
        <v>0</v>
      </c>
      <c r="AD8" s="110">
        <f t="shared" si="9"/>
        <v>0</v>
      </c>
      <c r="AE8" s="486"/>
      <c r="AF8" s="109">
        <f t="shared" si="22"/>
        <v>0</v>
      </c>
      <c r="AG8" s="110">
        <f t="shared" si="10"/>
        <v>0</v>
      </c>
      <c r="AH8" s="410" t="str">
        <f t="shared" si="23"/>
        <v/>
      </c>
      <c r="AI8" s="311" t="str">
        <f t="shared" si="24"/>
        <v/>
      </c>
      <c r="AJ8" s="419" t="str">
        <f t="shared" si="13"/>
        <v/>
      </c>
      <c r="AK8" s="311" t="str">
        <f t="shared" si="14"/>
        <v/>
      </c>
      <c r="AL8" s="422" t="str">
        <f t="shared" si="15"/>
        <v/>
      </c>
      <c r="AM8" s="12" t="s">
        <v>236</v>
      </c>
    </row>
    <row r="9" spans="1:42" ht="14.25">
      <c r="A9" s="745"/>
      <c r="B9" s="34" t="s">
        <v>182</v>
      </c>
      <c r="C9" s="196" t="s">
        <v>123</v>
      </c>
      <c r="D9" s="480"/>
      <c r="E9" s="55"/>
      <c r="F9" s="55"/>
      <c r="G9" s="101">
        <f t="shared" si="0"/>
        <v>0</v>
      </c>
      <c r="H9" s="102">
        <f t="shared" si="2"/>
        <v>0</v>
      </c>
      <c r="I9" s="31">
        <f t="shared" si="3"/>
        <v>0</v>
      </c>
      <c r="J9" s="103">
        <f t="shared" si="16"/>
        <v>0</v>
      </c>
      <c r="K9" s="104">
        <f t="shared" si="1"/>
        <v>0</v>
      </c>
      <c r="L9" s="35">
        <f t="shared" si="17"/>
        <v>0</v>
      </c>
      <c r="M9" s="105" t="str">
        <f t="shared" si="4"/>
        <v/>
      </c>
      <c r="N9" s="106">
        <f t="shared" si="5"/>
        <v>0</v>
      </c>
      <c r="O9" s="107">
        <f>IF(N9=0,0,IF(SUM($N$5:N9)&gt;251,1,0))</f>
        <v>0</v>
      </c>
      <c r="P9" s="174"/>
      <c r="Q9" s="175"/>
      <c r="R9" s="108"/>
      <c r="S9" s="483"/>
      <c r="T9" s="109">
        <f t="shared" si="18"/>
        <v>0</v>
      </c>
      <c r="U9" s="110">
        <f t="shared" si="6"/>
        <v>0</v>
      </c>
      <c r="V9" s="486"/>
      <c r="W9" s="109">
        <f t="shared" si="19"/>
        <v>0</v>
      </c>
      <c r="X9" s="110">
        <f t="shared" si="7"/>
        <v>0</v>
      </c>
      <c r="Y9" s="486"/>
      <c r="Z9" s="109">
        <f t="shared" si="20"/>
        <v>0</v>
      </c>
      <c r="AA9" s="110">
        <f t="shared" si="8"/>
        <v>0</v>
      </c>
      <c r="AB9" s="486"/>
      <c r="AC9" s="109">
        <f t="shared" si="21"/>
        <v>0</v>
      </c>
      <c r="AD9" s="110">
        <f t="shared" si="9"/>
        <v>0</v>
      </c>
      <c r="AE9" s="486"/>
      <c r="AF9" s="109">
        <f t="shared" si="22"/>
        <v>0</v>
      </c>
      <c r="AG9" s="110">
        <f t="shared" si="10"/>
        <v>0</v>
      </c>
      <c r="AH9" s="410" t="str">
        <f t="shared" si="23"/>
        <v/>
      </c>
      <c r="AI9" s="311" t="str">
        <f t="shared" si="24"/>
        <v/>
      </c>
      <c r="AJ9" s="419" t="str">
        <f t="shared" si="13"/>
        <v/>
      </c>
      <c r="AK9" s="311" t="str">
        <f t="shared" si="14"/>
        <v/>
      </c>
      <c r="AL9" s="422" t="str">
        <f t="shared" si="15"/>
        <v/>
      </c>
    </row>
    <row r="10" spans="1:42" ht="14.25">
      <c r="A10" s="745"/>
      <c r="B10" s="34" t="s">
        <v>183</v>
      </c>
      <c r="C10" s="196" t="s">
        <v>124</v>
      </c>
      <c r="D10" s="480"/>
      <c r="E10" s="55"/>
      <c r="F10" s="55"/>
      <c r="G10" s="101">
        <f t="shared" si="0"/>
        <v>0</v>
      </c>
      <c r="H10" s="102">
        <f t="shared" si="2"/>
        <v>0</v>
      </c>
      <c r="I10" s="31">
        <f t="shared" si="3"/>
        <v>0</v>
      </c>
      <c r="J10" s="103">
        <f t="shared" si="16"/>
        <v>0</v>
      </c>
      <c r="K10" s="104">
        <f t="shared" si="1"/>
        <v>0</v>
      </c>
      <c r="L10" s="35">
        <f t="shared" si="17"/>
        <v>0</v>
      </c>
      <c r="M10" s="105" t="str">
        <f t="shared" si="4"/>
        <v/>
      </c>
      <c r="N10" s="106">
        <f t="shared" si="5"/>
        <v>0</v>
      </c>
      <c r="O10" s="107">
        <f>IF(N10=0,0,IF(SUM($N$5:N10)&gt;251,1,0))</f>
        <v>0</v>
      </c>
      <c r="P10" s="174"/>
      <c r="Q10" s="175"/>
      <c r="R10" s="108"/>
      <c r="S10" s="483"/>
      <c r="T10" s="109">
        <f t="shared" si="18"/>
        <v>0</v>
      </c>
      <c r="U10" s="110">
        <f t="shared" si="6"/>
        <v>0</v>
      </c>
      <c r="V10" s="486"/>
      <c r="W10" s="109">
        <f t="shared" si="19"/>
        <v>0</v>
      </c>
      <c r="X10" s="110">
        <f t="shared" si="7"/>
        <v>0</v>
      </c>
      <c r="Y10" s="486"/>
      <c r="Z10" s="109">
        <f t="shared" si="20"/>
        <v>0</v>
      </c>
      <c r="AA10" s="110">
        <f t="shared" si="8"/>
        <v>0</v>
      </c>
      <c r="AB10" s="486"/>
      <c r="AC10" s="109">
        <f t="shared" si="21"/>
        <v>0</v>
      </c>
      <c r="AD10" s="110">
        <f t="shared" si="9"/>
        <v>0</v>
      </c>
      <c r="AE10" s="486"/>
      <c r="AF10" s="109">
        <f t="shared" si="22"/>
        <v>0</v>
      </c>
      <c r="AG10" s="110">
        <f t="shared" si="10"/>
        <v>0</v>
      </c>
      <c r="AH10" s="410" t="str">
        <f t="shared" si="23"/>
        <v/>
      </c>
      <c r="AI10" s="311" t="str">
        <f t="shared" si="24"/>
        <v/>
      </c>
      <c r="AJ10" s="419" t="str">
        <f t="shared" si="13"/>
        <v/>
      </c>
      <c r="AK10" s="311" t="str">
        <f t="shared" si="14"/>
        <v/>
      </c>
      <c r="AL10" s="422" t="str">
        <f t="shared" si="15"/>
        <v/>
      </c>
      <c r="AN10" s="12" t="s">
        <v>258</v>
      </c>
      <c r="AO10" s="12" t="s">
        <v>251</v>
      </c>
      <c r="AP10" s="12" t="s">
        <v>252</v>
      </c>
    </row>
    <row r="11" spans="1:42" ht="14.25">
      <c r="A11" s="745"/>
      <c r="B11" s="34" t="s">
        <v>184</v>
      </c>
      <c r="C11" s="196" t="s">
        <v>189</v>
      </c>
      <c r="D11" s="480"/>
      <c r="E11" s="55"/>
      <c r="F11" s="55"/>
      <c r="G11" s="101">
        <f t="shared" si="0"/>
        <v>0</v>
      </c>
      <c r="H11" s="102">
        <f t="shared" si="2"/>
        <v>0</v>
      </c>
      <c r="I11" s="31">
        <f t="shared" si="3"/>
        <v>0</v>
      </c>
      <c r="J11" s="103">
        <f t="shared" si="16"/>
        <v>0</v>
      </c>
      <c r="K11" s="104">
        <f t="shared" si="1"/>
        <v>0</v>
      </c>
      <c r="L11" s="35">
        <f t="shared" si="17"/>
        <v>0</v>
      </c>
      <c r="M11" s="105" t="str">
        <f t="shared" si="4"/>
        <v/>
      </c>
      <c r="N11" s="106">
        <f t="shared" si="5"/>
        <v>0</v>
      </c>
      <c r="O11" s="107">
        <f>IF(N11=0,0,IF(SUM($N$5:N11)&gt;251,1,0))</f>
        <v>0</v>
      </c>
      <c r="P11" s="174"/>
      <c r="Q11" s="175"/>
      <c r="R11" s="108"/>
      <c r="S11" s="483"/>
      <c r="T11" s="109">
        <f t="shared" si="18"/>
        <v>0</v>
      </c>
      <c r="U11" s="110">
        <f t="shared" si="6"/>
        <v>0</v>
      </c>
      <c r="V11" s="486"/>
      <c r="W11" s="109">
        <f t="shared" si="19"/>
        <v>0</v>
      </c>
      <c r="X11" s="110">
        <f t="shared" si="7"/>
        <v>0</v>
      </c>
      <c r="Y11" s="486"/>
      <c r="Z11" s="109">
        <f t="shared" si="20"/>
        <v>0</v>
      </c>
      <c r="AA11" s="110">
        <f t="shared" si="8"/>
        <v>0</v>
      </c>
      <c r="AB11" s="486"/>
      <c r="AC11" s="109">
        <f t="shared" si="21"/>
        <v>0</v>
      </c>
      <c r="AD11" s="110">
        <f t="shared" si="9"/>
        <v>0</v>
      </c>
      <c r="AE11" s="486"/>
      <c r="AF11" s="109">
        <f t="shared" si="22"/>
        <v>0</v>
      </c>
      <c r="AG11" s="110">
        <f t="shared" si="10"/>
        <v>0</v>
      </c>
      <c r="AH11" s="410" t="str">
        <f t="shared" si="23"/>
        <v/>
      </c>
      <c r="AI11" s="311" t="str">
        <f t="shared" si="24"/>
        <v/>
      </c>
      <c r="AJ11" s="419" t="str">
        <f t="shared" si="13"/>
        <v/>
      </c>
      <c r="AK11" s="311" t="str">
        <f t="shared" si="14"/>
        <v/>
      </c>
      <c r="AL11" s="422" t="str">
        <f t="shared" si="15"/>
        <v/>
      </c>
    </row>
    <row r="12" spans="1:42" ht="14.25">
      <c r="A12" s="745"/>
      <c r="B12" s="34" t="s">
        <v>185</v>
      </c>
      <c r="C12" s="196" t="s">
        <v>120</v>
      </c>
      <c r="D12" s="480"/>
      <c r="E12" s="55"/>
      <c r="F12" s="55"/>
      <c r="G12" s="101">
        <f t="shared" si="0"/>
        <v>0</v>
      </c>
      <c r="H12" s="102">
        <f t="shared" si="2"/>
        <v>0</v>
      </c>
      <c r="I12" s="31">
        <f t="shared" si="3"/>
        <v>0</v>
      </c>
      <c r="J12" s="103">
        <f t="shared" si="16"/>
        <v>0</v>
      </c>
      <c r="K12" s="104">
        <f t="shared" si="1"/>
        <v>0</v>
      </c>
      <c r="L12" s="35">
        <f t="shared" si="17"/>
        <v>0</v>
      </c>
      <c r="M12" s="105" t="str">
        <f t="shared" si="4"/>
        <v/>
      </c>
      <c r="N12" s="106">
        <f t="shared" si="5"/>
        <v>0</v>
      </c>
      <c r="O12" s="107">
        <f>IF(N12=0,0,IF(SUM($N$5:N12)&gt;251,1,0))</f>
        <v>0</v>
      </c>
      <c r="P12" s="174"/>
      <c r="Q12" s="175"/>
      <c r="R12" s="108"/>
      <c r="S12" s="483"/>
      <c r="T12" s="109">
        <f t="shared" si="18"/>
        <v>0</v>
      </c>
      <c r="U12" s="110">
        <f t="shared" si="6"/>
        <v>0</v>
      </c>
      <c r="V12" s="486"/>
      <c r="W12" s="109">
        <f t="shared" si="19"/>
        <v>0</v>
      </c>
      <c r="X12" s="110">
        <f t="shared" si="7"/>
        <v>0</v>
      </c>
      <c r="Y12" s="486"/>
      <c r="Z12" s="109">
        <f t="shared" si="20"/>
        <v>0</v>
      </c>
      <c r="AA12" s="110">
        <f t="shared" si="8"/>
        <v>0</v>
      </c>
      <c r="AB12" s="486"/>
      <c r="AC12" s="109">
        <f t="shared" si="21"/>
        <v>0</v>
      </c>
      <c r="AD12" s="110">
        <f t="shared" si="9"/>
        <v>0</v>
      </c>
      <c r="AE12" s="486"/>
      <c r="AF12" s="109">
        <f t="shared" si="22"/>
        <v>0</v>
      </c>
      <c r="AG12" s="110">
        <f t="shared" si="10"/>
        <v>0</v>
      </c>
      <c r="AH12" s="410" t="str">
        <f t="shared" si="23"/>
        <v/>
      </c>
      <c r="AI12" s="311" t="str">
        <f t="shared" si="24"/>
        <v/>
      </c>
      <c r="AJ12" s="419" t="str">
        <f t="shared" si="13"/>
        <v/>
      </c>
      <c r="AK12" s="311" t="str">
        <f t="shared" si="14"/>
        <v/>
      </c>
      <c r="AL12" s="422" t="str">
        <f t="shared" si="15"/>
        <v/>
      </c>
      <c r="AN12" s="12">
        <f>様式３職員名簿および各種加算等一覧!C8</f>
        <v>0</v>
      </c>
      <c r="AO12" s="12">
        <f>様式３職員名簿および各種加算等一覧!I8</f>
        <v>0</v>
      </c>
      <c r="AP12" s="12">
        <f>様式３職員名簿および各種加算等一覧!U8</f>
        <v>0</v>
      </c>
    </row>
    <row r="13" spans="1:42" ht="14.25">
      <c r="A13" s="745"/>
      <c r="B13" s="34" t="s">
        <v>186</v>
      </c>
      <c r="C13" s="196" t="s">
        <v>125</v>
      </c>
      <c r="D13" s="480"/>
      <c r="E13" s="55"/>
      <c r="F13" s="55"/>
      <c r="G13" s="101">
        <f t="shared" si="0"/>
        <v>0</v>
      </c>
      <c r="H13" s="102">
        <f t="shared" si="2"/>
        <v>0</v>
      </c>
      <c r="I13" s="31">
        <f t="shared" si="3"/>
        <v>0</v>
      </c>
      <c r="J13" s="103">
        <f t="shared" si="16"/>
        <v>0</v>
      </c>
      <c r="K13" s="104">
        <f t="shared" si="1"/>
        <v>0</v>
      </c>
      <c r="L13" s="35">
        <f t="shared" si="17"/>
        <v>0</v>
      </c>
      <c r="M13" s="105" t="str">
        <f t="shared" si="4"/>
        <v/>
      </c>
      <c r="N13" s="106">
        <f t="shared" si="5"/>
        <v>0</v>
      </c>
      <c r="O13" s="107">
        <f>IF(N13=0,0,IF(SUM($N$5:N13)&gt;251,1,0))</f>
        <v>0</v>
      </c>
      <c r="P13" s="174"/>
      <c r="Q13" s="175"/>
      <c r="R13" s="108"/>
      <c r="S13" s="483"/>
      <c r="T13" s="109">
        <f t="shared" si="18"/>
        <v>0</v>
      </c>
      <c r="U13" s="110">
        <f t="shared" si="6"/>
        <v>0</v>
      </c>
      <c r="V13" s="486"/>
      <c r="W13" s="109">
        <f t="shared" si="19"/>
        <v>0</v>
      </c>
      <c r="X13" s="110">
        <f t="shared" si="7"/>
        <v>0</v>
      </c>
      <c r="Y13" s="486"/>
      <c r="Z13" s="109">
        <f t="shared" si="20"/>
        <v>0</v>
      </c>
      <c r="AA13" s="110">
        <f t="shared" si="8"/>
        <v>0</v>
      </c>
      <c r="AB13" s="486"/>
      <c r="AC13" s="109">
        <f t="shared" si="21"/>
        <v>0</v>
      </c>
      <c r="AD13" s="110">
        <f t="shared" si="9"/>
        <v>0</v>
      </c>
      <c r="AE13" s="486"/>
      <c r="AF13" s="109">
        <f t="shared" si="22"/>
        <v>0</v>
      </c>
      <c r="AG13" s="110">
        <f t="shared" si="10"/>
        <v>0</v>
      </c>
      <c r="AH13" s="410" t="str">
        <f t="shared" si="23"/>
        <v/>
      </c>
      <c r="AI13" s="311" t="str">
        <f>IF(OR(D13=$AM$6,D13=$AM$7,D13=$AM$8),"",IF(Q13&gt;0,IF(COUNTIF(S13:AG13,"対象")&gt;0,"","障害児加配対象職員がいません"),""))</f>
        <v/>
      </c>
      <c r="AJ13" s="419" t="str">
        <f t="shared" si="13"/>
        <v/>
      </c>
      <c r="AK13" s="311" t="str">
        <f t="shared" si="14"/>
        <v/>
      </c>
      <c r="AL13" s="422" t="str">
        <f t="shared" si="15"/>
        <v/>
      </c>
      <c r="AN13" s="12">
        <f>様式３職員名簿および各種加算等一覧!C9</f>
        <v>0</v>
      </c>
      <c r="AO13" s="12">
        <f>様式３職員名簿および各種加算等一覧!I9</f>
        <v>0</v>
      </c>
      <c r="AP13" s="12">
        <f>様式３職員名簿および各種加算等一覧!U9</f>
        <v>0</v>
      </c>
    </row>
    <row r="14" spans="1:42" ht="14.25">
      <c r="A14" s="745"/>
      <c r="B14" s="34" t="s">
        <v>187</v>
      </c>
      <c r="C14" s="196" t="s">
        <v>121</v>
      </c>
      <c r="D14" s="480"/>
      <c r="E14" s="55"/>
      <c r="F14" s="55"/>
      <c r="G14" s="101">
        <f t="shared" si="0"/>
        <v>0</v>
      </c>
      <c r="H14" s="102">
        <f t="shared" si="2"/>
        <v>0</v>
      </c>
      <c r="I14" s="31">
        <f t="shared" si="3"/>
        <v>0</v>
      </c>
      <c r="J14" s="103">
        <f t="shared" si="16"/>
        <v>0</v>
      </c>
      <c r="K14" s="104">
        <f t="shared" si="1"/>
        <v>0</v>
      </c>
      <c r="L14" s="35">
        <f t="shared" si="17"/>
        <v>0</v>
      </c>
      <c r="M14" s="105" t="str">
        <f t="shared" si="4"/>
        <v/>
      </c>
      <c r="N14" s="106">
        <f t="shared" si="5"/>
        <v>0</v>
      </c>
      <c r="O14" s="107">
        <f>IF(N14=0,0,IF(SUM($N$5:N14)&gt;251,1,0))</f>
        <v>0</v>
      </c>
      <c r="P14" s="174"/>
      <c r="Q14" s="175"/>
      <c r="R14" s="108"/>
      <c r="S14" s="483"/>
      <c r="T14" s="109">
        <f t="shared" si="18"/>
        <v>0</v>
      </c>
      <c r="U14" s="110">
        <f t="shared" si="6"/>
        <v>0</v>
      </c>
      <c r="V14" s="486"/>
      <c r="W14" s="109">
        <f t="shared" si="19"/>
        <v>0</v>
      </c>
      <c r="X14" s="110">
        <f t="shared" si="7"/>
        <v>0</v>
      </c>
      <c r="Y14" s="486"/>
      <c r="Z14" s="109">
        <f t="shared" si="20"/>
        <v>0</v>
      </c>
      <c r="AA14" s="110">
        <f t="shared" si="8"/>
        <v>0</v>
      </c>
      <c r="AB14" s="486"/>
      <c r="AC14" s="109">
        <f t="shared" si="21"/>
        <v>0</v>
      </c>
      <c r="AD14" s="110">
        <f t="shared" si="9"/>
        <v>0</v>
      </c>
      <c r="AE14" s="486"/>
      <c r="AF14" s="109">
        <f t="shared" si="22"/>
        <v>0</v>
      </c>
      <c r="AG14" s="110">
        <f t="shared" si="10"/>
        <v>0</v>
      </c>
      <c r="AH14" s="410" t="str">
        <f t="shared" si="23"/>
        <v/>
      </c>
      <c r="AI14" s="311" t="str">
        <f t="shared" si="24"/>
        <v/>
      </c>
      <c r="AJ14" s="419" t="str">
        <f t="shared" si="13"/>
        <v/>
      </c>
      <c r="AK14" s="311" t="str">
        <f t="shared" si="14"/>
        <v/>
      </c>
      <c r="AL14" s="422" t="str">
        <f t="shared" si="15"/>
        <v/>
      </c>
      <c r="AN14" s="12">
        <f>様式３職員名簿および各種加算等一覧!C10</f>
        <v>0</v>
      </c>
      <c r="AO14" s="12">
        <f>様式３職員名簿および各種加算等一覧!I10</f>
        <v>0</v>
      </c>
      <c r="AP14" s="12">
        <f>様式３職員名簿および各種加算等一覧!U10</f>
        <v>0</v>
      </c>
    </row>
    <row r="15" spans="1:42" ht="14.25">
      <c r="A15" s="745"/>
      <c r="B15" s="34" t="s">
        <v>188</v>
      </c>
      <c r="C15" s="196" t="s">
        <v>122</v>
      </c>
      <c r="D15" s="480"/>
      <c r="E15" s="55"/>
      <c r="F15" s="55"/>
      <c r="G15" s="101">
        <f t="shared" si="0"/>
        <v>0</v>
      </c>
      <c r="H15" s="102">
        <f t="shared" si="2"/>
        <v>0</v>
      </c>
      <c r="I15" s="31">
        <f t="shared" si="3"/>
        <v>0</v>
      </c>
      <c r="J15" s="103">
        <f t="shared" si="16"/>
        <v>0</v>
      </c>
      <c r="K15" s="104">
        <f t="shared" si="1"/>
        <v>0</v>
      </c>
      <c r="L15" s="35">
        <f t="shared" si="17"/>
        <v>0</v>
      </c>
      <c r="M15" s="105" t="str">
        <f t="shared" si="4"/>
        <v/>
      </c>
      <c r="N15" s="106">
        <f t="shared" si="5"/>
        <v>0</v>
      </c>
      <c r="O15" s="107">
        <f>IF(N15=0,0,IF(SUM($N$5:N15)&gt;251,1,0))</f>
        <v>0</v>
      </c>
      <c r="P15" s="174"/>
      <c r="Q15" s="175"/>
      <c r="R15" s="108"/>
      <c r="S15" s="483"/>
      <c r="T15" s="109">
        <f t="shared" si="18"/>
        <v>0</v>
      </c>
      <c r="U15" s="110">
        <f t="shared" si="6"/>
        <v>0</v>
      </c>
      <c r="V15" s="486"/>
      <c r="W15" s="109">
        <f t="shared" si="19"/>
        <v>0</v>
      </c>
      <c r="X15" s="110">
        <f t="shared" si="7"/>
        <v>0</v>
      </c>
      <c r="Y15" s="486"/>
      <c r="Z15" s="109">
        <f t="shared" si="20"/>
        <v>0</v>
      </c>
      <c r="AA15" s="110">
        <f t="shared" si="8"/>
        <v>0</v>
      </c>
      <c r="AB15" s="486"/>
      <c r="AC15" s="109">
        <f t="shared" si="21"/>
        <v>0</v>
      </c>
      <c r="AD15" s="110">
        <f t="shared" si="9"/>
        <v>0</v>
      </c>
      <c r="AE15" s="486"/>
      <c r="AF15" s="109">
        <f t="shared" si="22"/>
        <v>0</v>
      </c>
      <c r="AG15" s="110">
        <f t="shared" si="10"/>
        <v>0</v>
      </c>
      <c r="AH15" s="410" t="str">
        <f t="shared" si="23"/>
        <v/>
      </c>
      <c r="AI15" s="311" t="str">
        <f t="shared" si="24"/>
        <v/>
      </c>
      <c r="AJ15" s="419" t="str">
        <f t="shared" si="13"/>
        <v/>
      </c>
      <c r="AK15" s="311" t="str">
        <f t="shared" si="14"/>
        <v/>
      </c>
      <c r="AL15" s="422" t="str">
        <f t="shared" si="15"/>
        <v/>
      </c>
      <c r="AN15" s="12">
        <f>様式３職員名簿および各種加算等一覧!C11</f>
        <v>0</v>
      </c>
      <c r="AO15" s="12">
        <f>様式３職員名簿および各種加算等一覧!I11</f>
        <v>0</v>
      </c>
      <c r="AP15" s="12">
        <f>様式３職員名簿および各種加算等一覧!U11</f>
        <v>0</v>
      </c>
    </row>
    <row r="16" spans="1:42" ht="14.25">
      <c r="A16" s="745"/>
      <c r="B16" s="34" t="s">
        <v>190</v>
      </c>
      <c r="C16" s="196" t="s">
        <v>123</v>
      </c>
      <c r="D16" s="480"/>
      <c r="E16" s="55"/>
      <c r="F16" s="55"/>
      <c r="G16" s="101">
        <f t="shared" si="0"/>
        <v>0</v>
      </c>
      <c r="H16" s="102">
        <f t="shared" si="2"/>
        <v>0</v>
      </c>
      <c r="I16" s="31">
        <f t="shared" si="3"/>
        <v>0</v>
      </c>
      <c r="J16" s="103">
        <f t="shared" si="16"/>
        <v>0</v>
      </c>
      <c r="K16" s="104">
        <f t="shared" si="1"/>
        <v>0</v>
      </c>
      <c r="L16" s="35">
        <f t="shared" si="17"/>
        <v>0</v>
      </c>
      <c r="M16" s="105" t="str">
        <f t="shared" si="4"/>
        <v/>
      </c>
      <c r="N16" s="106">
        <f t="shared" si="5"/>
        <v>0</v>
      </c>
      <c r="O16" s="107">
        <f>IF(N16=0,0,IF(SUM($N$5:N16)&gt;251,1,0))</f>
        <v>0</v>
      </c>
      <c r="P16" s="174"/>
      <c r="Q16" s="175"/>
      <c r="R16" s="108"/>
      <c r="S16" s="483"/>
      <c r="T16" s="109">
        <f t="shared" si="18"/>
        <v>0</v>
      </c>
      <c r="U16" s="110">
        <f t="shared" si="6"/>
        <v>0</v>
      </c>
      <c r="V16" s="486"/>
      <c r="W16" s="109">
        <f t="shared" si="19"/>
        <v>0</v>
      </c>
      <c r="X16" s="110">
        <f t="shared" si="7"/>
        <v>0</v>
      </c>
      <c r="Y16" s="486"/>
      <c r="Z16" s="109">
        <f t="shared" si="20"/>
        <v>0</v>
      </c>
      <c r="AA16" s="110">
        <f t="shared" si="8"/>
        <v>0</v>
      </c>
      <c r="AB16" s="486"/>
      <c r="AC16" s="109">
        <f t="shared" si="21"/>
        <v>0</v>
      </c>
      <c r="AD16" s="110">
        <f t="shared" si="9"/>
        <v>0</v>
      </c>
      <c r="AE16" s="486"/>
      <c r="AF16" s="109">
        <f t="shared" si="22"/>
        <v>0</v>
      </c>
      <c r="AG16" s="110">
        <f t="shared" si="10"/>
        <v>0</v>
      </c>
      <c r="AH16" s="410" t="str">
        <f t="shared" si="23"/>
        <v/>
      </c>
      <c r="AI16" s="311" t="str">
        <f t="shared" si="24"/>
        <v/>
      </c>
      <c r="AJ16" s="419" t="str">
        <f>IF(OR(D16=$AM$6, D16=$AM$7, D16=$AM$8), "", IF(Q16&gt;2, IF(COUNTIF(S16:AG16, "対象")&lt;=1, IF(AB16&lt;&gt;"", "", "障害児が３名以上いますが、職員の配置が３名以下です(強化加算対象外)"), IF(AB16&lt;&gt;"", "", "障害児が３名以上いますが、職員の配置が３名以下です(強化加算対象外)")), ""))</f>
        <v/>
      </c>
      <c r="AK16" s="311" t="str">
        <f t="shared" si="14"/>
        <v/>
      </c>
      <c r="AL16" s="422" t="str">
        <f t="shared" si="15"/>
        <v/>
      </c>
      <c r="AN16" s="12">
        <f>様式３職員名簿および各種加算等一覧!C12</f>
        <v>0</v>
      </c>
      <c r="AO16" s="12">
        <f>様式３職員名簿および各種加算等一覧!I12</f>
        <v>0</v>
      </c>
      <c r="AP16" s="12">
        <f>様式３職員名簿および各種加算等一覧!U12</f>
        <v>0</v>
      </c>
    </row>
    <row r="17" spans="1:42" ht="14.25">
      <c r="A17" s="745"/>
      <c r="B17" s="34" t="s">
        <v>191</v>
      </c>
      <c r="C17" s="196" t="s">
        <v>124</v>
      </c>
      <c r="D17" s="480"/>
      <c r="E17" s="55"/>
      <c r="F17" s="55"/>
      <c r="G17" s="101">
        <f t="shared" si="0"/>
        <v>0</v>
      </c>
      <c r="H17" s="102">
        <f t="shared" si="2"/>
        <v>0</v>
      </c>
      <c r="I17" s="31">
        <f t="shared" si="3"/>
        <v>0</v>
      </c>
      <c r="J17" s="103">
        <f t="shared" si="16"/>
        <v>0</v>
      </c>
      <c r="K17" s="104">
        <f t="shared" si="1"/>
        <v>0</v>
      </c>
      <c r="L17" s="35">
        <f t="shared" si="17"/>
        <v>0</v>
      </c>
      <c r="M17" s="105" t="str">
        <f t="shared" si="4"/>
        <v/>
      </c>
      <c r="N17" s="106">
        <f t="shared" si="5"/>
        <v>0</v>
      </c>
      <c r="O17" s="107">
        <f>IF(N17=0,0,IF(SUM($N$5:N17)&gt;251,1,0))</f>
        <v>0</v>
      </c>
      <c r="P17" s="174"/>
      <c r="Q17" s="175"/>
      <c r="R17" s="108"/>
      <c r="S17" s="483"/>
      <c r="T17" s="109">
        <f t="shared" si="18"/>
        <v>0</v>
      </c>
      <c r="U17" s="110">
        <f t="shared" si="6"/>
        <v>0</v>
      </c>
      <c r="V17" s="486"/>
      <c r="W17" s="109">
        <f t="shared" si="19"/>
        <v>0</v>
      </c>
      <c r="X17" s="110">
        <f t="shared" si="7"/>
        <v>0</v>
      </c>
      <c r="Y17" s="486"/>
      <c r="Z17" s="109">
        <f t="shared" si="20"/>
        <v>0</v>
      </c>
      <c r="AA17" s="110">
        <f t="shared" si="8"/>
        <v>0</v>
      </c>
      <c r="AB17" s="486"/>
      <c r="AC17" s="109">
        <f t="shared" si="21"/>
        <v>0</v>
      </c>
      <c r="AD17" s="110">
        <f t="shared" si="9"/>
        <v>0</v>
      </c>
      <c r="AE17" s="486"/>
      <c r="AF17" s="109">
        <f t="shared" si="22"/>
        <v>0</v>
      </c>
      <c r="AG17" s="110">
        <f t="shared" si="10"/>
        <v>0</v>
      </c>
      <c r="AH17" s="410" t="str">
        <f t="shared" si="23"/>
        <v/>
      </c>
      <c r="AI17" s="311" t="str">
        <f t="shared" si="24"/>
        <v/>
      </c>
      <c r="AJ17" s="419" t="str">
        <f t="shared" si="13"/>
        <v/>
      </c>
      <c r="AK17" s="311" t="str">
        <f t="shared" si="14"/>
        <v/>
      </c>
      <c r="AL17" s="422" t="str">
        <f t="shared" si="15"/>
        <v/>
      </c>
      <c r="AN17" s="12">
        <f>様式３職員名簿および各種加算等一覧!C13</f>
        <v>0</v>
      </c>
      <c r="AO17" s="12">
        <f>様式３職員名簿および各種加算等一覧!I13</f>
        <v>0</v>
      </c>
      <c r="AP17" s="12">
        <f>様式３職員名簿および各種加算等一覧!U13</f>
        <v>0</v>
      </c>
    </row>
    <row r="18" spans="1:42" ht="14.25">
      <c r="A18" s="745"/>
      <c r="B18" s="34" t="s">
        <v>192</v>
      </c>
      <c r="C18" s="196" t="s">
        <v>189</v>
      </c>
      <c r="D18" s="480"/>
      <c r="E18" s="55"/>
      <c r="F18" s="55"/>
      <c r="G18" s="101">
        <f t="shared" si="0"/>
        <v>0</v>
      </c>
      <c r="H18" s="102">
        <f t="shared" si="2"/>
        <v>0</v>
      </c>
      <c r="I18" s="31">
        <f t="shared" si="3"/>
        <v>0</v>
      </c>
      <c r="J18" s="103">
        <f t="shared" si="16"/>
        <v>0</v>
      </c>
      <c r="K18" s="104">
        <f t="shared" si="1"/>
        <v>0</v>
      </c>
      <c r="L18" s="35">
        <f t="shared" si="17"/>
        <v>0</v>
      </c>
      <c r="M18" s="105" t="str">
        <f t="shared" si="4"/>
        <v/>
      </c>
      <c r="N18" s="106">
        <f t="shared" si="5"/>
        <v>0</v>
      </c>
      <c r="O18" s="107">
        <f>IF(N18=0,0,IF(SUM($N$5:N18)&gt;251,1,0))</f>
        <v>0</v>
      </c>
      <c r="P18" s="174"/>
      <c r="Q18" s="175"/>
      <c r="R18" s="108"/>
      <c r="S18" s="483"/>
      <c r="T18" s="109">
        <f t="shared" si="18"/>
        <v>0</v>
      </c>
      <c r="U18" s="110">
        <f t="shared" si="6"/>
        <v>0</v>
      </c>
      <c r="V18" s="486"/>
      <c r="W18" s="109">
        <f t="shared" si="19"/>
        <v>0</v>
      </c>
      <c r="X18" s="110">
        <f t="shared" si="7"/>
        <v>0</v>
      </c>
      <c r="Y18" s="486"/>
      <c r="Z18" s="109">
        <f t="shared" si="20"/>
        <v>0</v>
      </c>
      <c r="AA18" s="110">
        <f t="shared" si="8"/>
        <v>0</v>
      </c>
      <c r="AB18" s="486"/>
      <c r="AC18" s="109">
        <f t="shared" si="21"/>
        <v>0</v>
      </c>
      <c r="AD18" s="110">
        <f t="shared" si="9"/>
        <v>0</v>
      </c>
      <c r="AE18" s="486"/>
      <c r="AF18" s="109">
        <f t="shared" si="22"/>
        <v>0</v>
      </c>
      <c r="AG18" s="110">
        <f t="shared" si="10"/>
        <v>0</v>
      </c>
      <c r="AH18" s="410" t="str">
        <f t="shared" si="23"/>
        <v/>
      </c>
      <c r="AI18" s="311" t="str">
        <f t="shared" si="24"/>
        <v/>
      </c>
      <c r="AJ18" s="419" t="str">
        <f t="shared" si="13"/>
        <v/>
      </c>
      <c r="AK18" s="311" t="str">
        <f t="shared" si="14"/>
        <v/>
      </c>
      <c r="AL18" s="422" t="str">
        <f t="shared" si="15"/>
        <v/>
      </c>
      <c r="AN18" s="12">
        <f>様式３職員名簿および各種加算等一覧!C14</f>
        <v>0</v>
      </c>
      <c r="AO18" s="12">
        <f>様式３職員名簿および各種加算等一覧!I14</f>
        <v>0</v>
      </c>
      <c r="AP18" s="12">
        <f>様式３職員名簿および各種加算等一覧!U14</f>
        <v>0</v>
      </c>
    </row>
    <row r="19" spans="1:42" ht="14.25">
      <c r="A19" s="745"/>
      <c r="B19" s="34" t="s">
        <v>193</v>
      </c>
      <c r="C19" s="196" t="s">
        <v>120</v>
      </c>
      <c r="D19" s="480"/>
      <c r="E19" s="55"/>
      <c r="F19" s="55"/>
      <c r="G19" s="101">
        <f t="shared" si="0"/>
        <v>0</v>
      </c>
      <c r="H19" s="102">
        <f t="shared" si="2"/>
        <v>0</v>
      </c>
      <c r="I19" s="31">
        <f t="shared" si="3"/>
        <v>0</v>
      </c>
      <c r="J19" s="103">
        <f t="shared" si="16"/>
        <v>0</v>
      </c>
      <c r="K19" s="104">
        <f t="shared" si="1"/>
        <v>0</v>
      </c>
      <c r="L19" s="35">
        <f t="shared" si="17"/>
        <v>0</v>
      </c>
      <c r="M19" s="105" t="str">
        <f t="shared" si="4"/>
        <v/>
      </c>
      <c r="N19" s="106">
        <f t="shared" si="5"/>
        <v>0</v>
      </c>
      <c r="O19" s="107">
        <f>IF(N19=0,0,IF(SUM($N$5:N19)&gt;251,1,0))</f>
        <v>0</v>
      </c>
      <c r="P19" s="174"/>
      <c r="Q19" s="175"/>
      <c r="R19" s="108"/>
      <c r="S19" s="483"/>
      <c r="T19" s="109">
        <f t="shared" si="18"/>
        <v>0</v>
      </c>
      <c r="U19" s="110">
        <f t="shared" si="6"/>
        <v>0</v>
      </c>
      <c r="V19" s="486"/>
      <c r="W19" s="109">
        <f t="shared" si="19"/>
        <v>0</v>
      </c>
      <c r="X19" s="110">
        <f t="shared" si="7"/>
        <v>0</v>
      </c>
      <c r="Y19" s="486"/>
      <c r="Z19" s="109">
        <f t="shared" si="20"/>
        <v>0</v>
      </c>
      <c r="AA19" s="110">
        <f t="shared" si="8"/>
        <v>0</v>
      </c>
      <c r="AB19" s="486"/>
      <c r="AC19" s="109">
        <f t="shared" si="21"/>
        <v>0</v>
      </c>
      <c r="AD19" s="110">
        <f t="shared" si="9"/>
        <v>0</v>
      </c>
      <c r="AE19" s="486"/>
      <c r="AF19" s="109">
        <f t="shared" si="22"/>
        <v>0</v>
      </c>
      <c r="AG19" s="110">
        <f t="shared" si="10"/>
        <v>0</v>
      </c>
      <c r="AH19" s="410" t="str">
        <f t="shared" si="23"/>
        <v/>
      </c>
      <c r="AI19" s="311" t="str">
        <f t="shared" si="24"/>
        <v/>
      </c>
      <c r="AJ19" s="419" t="str">
        <f t="shared" si="13"/>
        <v/>
      </c>
      <c r="AK19" s="311" t="str">
        <f t="shared" si="14"/>
        <v/>
      </c>
      <c r="AL19" s="422" t="str">
        <f t="shared" si="15"/>
        <v/>
      </c>
      <c r="AN19" s="12">
        <f>様式３職員名簿および各種加算等一覧!C15</f>
        <v>0</v>
      </c>
      <c r="AO19" s="12">
        <f>様式３職員名簿および各種加算等一覧!I15</f>
        <v>0</v>
      </c>
      <c r="AP19" s="12">
        <f>様式３職員名簿および各種加算等一覧!U15</f>
        <v>0</v>
      </c>
    </row>
    <row r="20" spans="1:42" ht="14.25">
      <c r="A20" s="745"/>
      <c r="B20" s="34" t="s">
        <v>194</v>
      </c>
      <c r="C20" s="196" t="s">
        <v>125</v>
      </c>
      <c r="D20" s="480"/>
      <c r="E20" s="55"/>
      <c r="F20" s="55"/>
      <c r="G20" s="101">
        <f t="shared" si="0"/>
        <v>0</v>
      </c>
      <c r="H20" s="102">
        <f t="shared" si="2"/>
        <v>0</v>
      </c>
      <c r="I20" s="31">
        <f t="shared" si="3"/>
        <v>0</v>
      </c>
      <c r="J20" s="103">
        <f t="shared" si="16"/>
        <v>0</v>
      </c>
      <c r="K20" s="104">
        <f t="shared" si="1"/>
        <v>0</v>
      </c>
      <c r="L20" s="35">
        <f t="shared" si="17"/>
        <v>0</v>
      </c>
      <c r="M20" s="105" t="str">
        <f t="shared" si="4"/>
        <v/>
      </c>
      <c r="N20" s="106">
        <f t="shared" si="5"/>
        <v>0</v>
      </c>
      <c r="O20" s="107">
        <f>IF(N20=0,0,IF(SUM($N$5:N20)&gt;251,1,0))</f>
        <v>0</v>
      </c>
      <c r="P20" s="174"/>
      <c r="Q20" s="175"/>
      <c r="R20" s="108"/>
      <c r="S20" s="483"/>
      <c r="T20" s="109">
        <f t="shared" si="18"/>
        <v>0</v>
      </c>
      <c r="U20" s="110">
        <f t="shared" si="6"/>
        <v>0</v>
      </c>
      <c r="V20" s="486"/>
      <c r="W20" s="109">
        <f t="shared" si="19"/>
        <v>0</v>
      </c>
      <c r="X20" s="110">
        <f t="shared" si="7"/>
        <v>0</v>
      </c>
      <c r="Y20" s="486"/>
      <c r="Z20" s="109">
        <f t="shared" si="20"/>
        <v>0</v>
      </c>
      <c r="AA20" s="110">
        <f t="shared" si="8"/>
        <v>0</v>
      </c>
      <c r="AB20" s="486"/>
      <c r="AC20" s="109">
        <f t="shared" si="21"/>
        <v>0</v>
      </c>
      <c r="AD20" s="110">
        <f t="shared" si="9"/>
        <v>0</v>
      </c>
      <c r="AE20" s="486"/>
      <c r="AF20" s="109">
        <f t="shared" si="22"/>
        <v>0</v>
      </c>
      <c r="AG20" s="110">
        <f t="shared" si="10"/>
        <v>0</v>
      </c>
      <c r="AH20" s="410" t="str">
        <f t="shared" si="23"/>
        <v/>
      </c>
      <c r="AI20" s="311" t="str">
        <f t="shared" si="24"/>
        <v/>
      </c>
      <c r="AJ20" s="419" t="str">
        <f t="shared" si="13"/>
        <v/>
      </c>
      <c r="AK20" s="311" t="str">
        <f t="shared" si="14"/>
        <v/>
      </c>
      <c r="AL20" s="422" t="str">
        <f t="shared" si="15"/>
        <v/>
      </c>
      <c r="AN20" s="12">
        <f>様式３職員名簿および各種加算等一覧!C16</f>
        <v>0</v>
      </c>
      <c r="AO20" s="12">
        <f>様式３職員名簿および各種加算等一覧!I16</f>
        <v>0</v>
      </c>
      <c r="AP20" s="12">
        <f>様式３職員名簿および各種加算等一覧!U16</f>
        <v>0</v>
      </c>
    </row>
    <row r="21" spans="1:42" ht="14.25">
      <c r="A21" s="745"/>
      <c r="B21" s="34" t="s">
        <v>195</v>
      </c>
      <c r="C21" s="196" t="s">
        <v>121</v>
      </c>
      <c r="D21" s="480"/>
      <c r="E21" s="55"/>
      <c r="F21" s="55"/>
      <c r="G21" s="101">
        <f t="shared" si="0"/>
        <v>0</v>
      </c>
      <c r="H21" s="102">
        <f t="shared" si="2"/>
        <v>0</v>
      </c>
      <c r="I21" s="31">
        <f t="shared" si="3"/>
        <v>0</v>
      </c>
      <c r="J21" s="103">
        <f t="shared" si="16"/>
        <v>0</v>
      </c>
      <c r="K21" s="104">
        <f t="shared" si="1"/>
        <v>0</v>
      </c>
      <c r="L21" s="35">
        <f t="shared" si="17"/>
        <v>0</v>
      </c>
      <c r="M21" s="105" t="str">
        <f t="shared" si="4"/>
        <v/>
      </c>
      <c r="N21" s="106">
        <f t="shared" si="5"/>
        <v>0</v>
      </c>
      <c r="O21" s="107">
        <f>IF(N21=0,0,IF(SUM($N$5:N21)&gt;251,1,0))</f>
        <v>0</v>
      </c>
      <c r="P21" s="174"/>
      <c r="Q21" s="175"/>
      <c r="R21" s="108"/>
      <c r="S21" s="483"/>
      <c r="T21" s="109">
        <f t="shared" si="18"/>
        <v>0</v>
      </c>
      <c r="U21" s="110">
        <f t="shared" si="6"/>
        <v>0</v>
      </c>
      <c r="V21" s="486"/>
      <c r="W21" s="109">
        <f t="shared" si="19"/>
        <v>0</v>
      </c>
      <c r="X21" s="110">
        <f t="shared" si="7"/>
        <v>0</v>
      </c>
      <c r="Y21" s="486"/>
      <c r="Z21" s="109">
        <f t="shared" si="20"/>
        <v>0</v>
      </c>
      <c r="AA21" s="110">
        <f t="shared" si="8"/>
        <v>0</v>
      </c>
      <c r="AB21" s="486"/>
      <c r="AC21" s="109">
        <f t="shared" si="21"/>
        <v>0</v>
      </c>
      <c r="AD21" s="110">
        <f t="shared" si="9"/>
        <v>0</v>
      </c>
      <c r="AE21" s="486"/>
      <c r="AF21" s="109">
        <f t="shared" si="22"/>
        <v>0</v>
      </c>
      <c r="AG21" s="110">
        <f t="shared" si="10"/>
        <v>0</v>
      </c>
      <c r="AH21" s="410" t="str">
        <f t="shared" si="23"/>
        <v/>
      </c>
      <c r="AI21" s="311" t="str">
        <f t="shared" si="24"/>
        <v/>
      </c>
      <c r="AJ21" s="419" t="str">
        <f t="shared" si="13"/>
        <v/>
      </c>
      <c r="AK21" s="311" t="str">
        <f t="shared" si="14"/>
        <v/>
      </c>
      <c r="AL21" s="422" t="str">
        <f t="shared" si="15"/>
        <v/>
      </c>
      <c r="AN21" s="12">
        <f>様式３職員名簿および各種加算等一覧!C17</f>
        <v>0</v>
      </c>
      <c r="AO21" s="12">
        <f>様式３職員名簿および各種加算等一覧!I17</f>
        <v>0</v>
      </c>
      <c r="AP21" s="12">
        <f>様式３職員名簿および各種加算等一覧!U17</f>
        <v>0</v>
      </c>
    </row>
    <row r="22" spans="1:42" ht="14.25">
      <c r="A22" s="745"/>
      <c r="B22" s="34" t="s">
        <v>196</v>
      </c>
      <c r="C22" s="196" t="s">
        <v>122</v>
      </c>
      <c r="D22" s="480"/>
      <c r="E22" s="55"/>
      <c r="F22" s="55"/>
      <c r="G22" s="101">
        <f t="shared" si="0"/>
        <v>0</v>
      </c>
      <c r="H22" s="102">
        <f t="shared" si="2"/>
        <v>0</v>
      </c>
      <c r="I22" s="31">
        <f t="shared" si="3"/>
        <v>0</v>
      </c>
      <c r="J22" s="103">
        <f t="shared" si="16"/>
        <v>0</v>
      </c>
      <c r="K22" s="104">
        <f t="shared" si="1"/>
        <v>0</v>
      </c>
      <c r="L22" s="35">
        <f t="shared" si="17"/>
        <v>0</v>
      </c>
      <c r="M22" s="105" t="str">
        <f t="shared" si="4"/>
        <v/>
      </c>
      <c r="N22" s="106">
        <f t="shared" si="5"/>
        <v>0</v>
      </c>
      <c r="O22" s="107">
        <f>IF(N22=0,0,IF(SUM($N$5:N22)&gt;251,1,0))</f>
        <v>0</v>
      </c>
      <c r="P22" s="174"/>
      <c r="Q22" s="175"/>
      <c r="R22" s="108"/>
      <c r="S22" s="483"/>
      <c r="T22" s="109">
        <f t="shared" si="18"/>
        <v>0</v>
      </c>
      <c r="U22" s="110">
        <f t="shared" si="6"/>
        <v>0</v>
      </c>
      <c r="V22" s="486"/>
      <c r="W22" s="109">
        <f t="shared" si="19"/>
        <v>0</v>
      </c>
      <c r="X22" s="110">
        <f t="shared" si="7"/>
        <v>0</v>
      </c>
      <c r="Y22" s="486"/>
      <c r="Z22" s="109">
        <f t="shared" si="20"/>
        <v>0</v>
      </c>
      <c r="AA22" s="110">
        <f t="shared" si="8"/>
        <v>0</v>
      </c>
      <c r="AB22" s="486"/>
      <c r="AC22" s="109">
        <f t="shared" si="21"/>
        <v>0</v>
      </c>
      <c r="AD22" s="110">
        <f t="shared" si="9"/>
        <v>0</v>
      </c>
      <c r="AE22" s="486"/>
      <c r="AF22" s="109">
        <f t="shared" si="22"/>
        <v>0</v>
      </c>
      <c r="AG22" s="110">
        <f t="shared" si="10"/>
        <v>0</v>
      </c>
      <c r="AH22" s="410" t="str">
        <f t="shared" si="23"/>
        <v/>
      </c>
      <c r="AI22" s="311" t="str">
        <f t="shared" si="24"/>
        <v/>
      </c>
      <c r="AJ22" s="419" t="str">
        <f t="shared" si="13"/>
        <v/>
      </c>
      <c r="AK22" s="311" t="str">
        <f t="shared" si="14"/>
        <v/>
      </c>
      <c r="AL22" s="422" t="str">
        <f t="shared" si="15"/>
        <v/>
      </c>
      <c r="AN22" s="12">
        <f>様式３職員名簿および各種加算等一覧!C18</f>
        <v>0</v>
      </c>
      <c r="AO22" s="12">
        <f>様式３職員名簿および各種加算等一覧!I18</f>
        <v>0</v>
      </c>
      <c r="AP22" s="12">
        <f>様式３職員名簿および各種加算等一覧!U18</f>
        <v>0</v>
      </c>
    </row>
    <row r="23" spans="1:42" ht="14.25">
      <c r="A23" s="745"/>
      <c r="B23" s="34" t="s">
        <v>197</v>
      </c>
      <c r="C23" s="196" t="s">
        <v>123</v>
      </c>
      <c r="D23" s="480"/>
      <c r="E23" s="55"/>
      <c r="F23" s="55"/>
      <c r="G23" s="101">
        <f t="shared" si="0"/>
        <v>0</v>
      </c>
      <c r="H23" s="102">
        <f t="shared" si="2"/>
        <v>0</v>
      </c>
      <c r="I23" s="31">
        <f t="shared" si="3"/>
        <v>0</v>
      </c>
      <c r="J23" s="103">
        <f t="shared" si="16"/>
        <v>0</v>
      </c>
      <c r="K23" s="104">
        <f t="shared" si="1"/>
        <v>0</v>
      </c>
      <c r="L23" s="35">
        <f t="shared" si="17"/>
        <v>0</v>
      </c>
      <c r="M23" s="105" t="str">
        <f t="shared" si="4"/>
        <v/>
      </c>
      <c r="N23" s="106">
        <f t="shared" si="5"/>
        <v>0</v>
      </c>
      <c r="O23" s="107">
        <f>IF(N23=0,0,IF(SUM($N$5:N23)&gt;251,1,0))</f>
        <v>0</v>
      </c>
      <c r="P23" s="174"/>
      <c r="Q23" s="175"/>
      <c r="R23" s="108"/>
      <c r="S23" s="483"/>
      <c r="T23" s="109">
        <f t="shared" si="18"/>
        <v>0</v>
      </c>
      <c r="U23" s="110">
        <f t="shared" si="6"/>
        <v>0</v>
      </c>
      <c r="V23" s="486"/>
      <c r="W23" s="109">
        <f t="shared" si="19"/>
        <v>0</v>
      </c>
      <c r="X23" s="110">
        <f t="shared" si="7"/>
        <v>0</v>
      </c>
      <c r="Y23" s="486"/>
      <c r="Z23" s="109">
        <f t="shared" si="20"/>
        <v>0</v>
      </c>
      <c r="AA23" s="110">
        <f t="shared" si="8"/>
        <v>0</v>
      </c>
      <c r="AB23" s="486"/>
      <c r="AC23" s="109">
        <f t="shared" si="21"/>
        <v>0</v>
      </c>
      <c r="AD23" s="110">
        <f t="shared" si="9"/>
        <v>0</v>
      </c>
      <c r="AE23" s="486"/>
      <c r="AF23" s="109">
        <f t="shared" si="22"/>
        <v>0</v>
      </c>
      <c r="AG23" s="110">
        <f t="shared" si="10"/>
        <v>0</v>
      </c>
      <c r="AH23" s="410" t="str">
        <f t="shared" si="23"/>
        <v/>
      </c>
      <c r="AI23" s="311" t="str">
        <f t="shared" si="24"/>
        <v/>
      </c>
      <c r="AJ23" s="419" t="str">
        <f t="shared" si="13"/>
        <v/>
      </c>
      <c r="AK23" s="311" t="str">
        <f t="shared" si="14"/>
        <v/>
      </c>
      <c r="AL23" s="422" t="str">
        <f t="shared" si="15"/>
        <v/>
      </c>
      <c r="AN23" s="12">
        <f>様式３職員名簿および各種加算等一覧!C19</f>
        <v>0</v>
      </c>
      <c r="AO23" s="12">
        <f>様式３職員名簿および各種加算等一覧!I19</f>
        <v>0</v>
      </c>
      <c r="AP23" s="12">
        <f>様式３職員名簿および各種加算等一覧!U19</f>
        <v>0</v>
      </c>
    </row>
    <row r="24" spans="1:42" ht="14.25">
      <c r="A24" s="745"/>
      <c r="B24" s="34" t="s">
        <v>198</v>
      </c>
      <c r="C24" s="196" t="s">
        <v>124</v>
      </c>
      <c r="D24" s="480"/>
      <c r="E24" s="55"/>
      <c r="F24" s="55"/>
      <c r="G24" s="101">
        <f t="shared" si="0"/>
        <v>0</v>
      </c>
      <c r="H24" s="102">
        <f t="shared" si="2"/>
        <v>0</v>
      </c>
      <c r="I24" s="31">
        <f t="shared" si="3"/>
        <v>0</v>
      </c>
      <c r="J24" s="103">
        <f t="shared" si="16"/>
        <v>0</v>
      </c>
      <c r="K24" s="104">
        <f t="shared" si="1"/>
        <v>0</v>
      </c>
      <c r="L24" s="35">
        <f t="shared" si="17"/>
        <v>0</v>
      </c>
      <c r="M24" s="105" t="str">
        <f t="shared" si="4"/>
        <v/>
      </c>
      <c r="N24" s="106">
        <f t="shared" si="5"/>
        <v>0</v>
      </c>
      <c r="O24" s="107">
        <f>IF(N24=0,0,IF(SUM($N$5:N24)&gt;251,1,0))</f>
        <v>0</v>
      </c>
      <c r="P24" s="174"/>
      <c r="Q24" s="175"/>
      <c r="R24" s="108"/>
      <c r="S24" s="483"/>
      <c r="T24" s="109">
        <f t="shared" si="18"/>
        <v>0</v>
      </c>
      <c r="U24" s="110">
        <f t="shared" si="6"/>
        <v>0</v>
      </c>
      <c r="V24" s="486"/>
      <c r="W24" s="109">
        <f t="shared" si="19"/>
        <v>0</v>
      </c>
      <c r="X24" s="110">
        <f t="shared" si="7"/>
        <v>0</v>
      </c>
      <c r="Y24" s="486"/>
      <c r="Z24" s="109">
        <f t="shared" si="20"/>
        <v>0</v>
      </c>
      <c r="AA24" s="110">
        <f t="shared" si="8"/>
        <v>0</v>
      </c>
      <c r="AB24" s="486"/>
      <c r="AC24" s="109">
        <f t="shared" si="21"/>
        <v>0</v>
      </c>
      <c r="AD24" s="110">
        <f t="shared" si="9"/>
        <v>0</v>
      </c>
      <c r="AE24" s="486"/>
      <c r="AF24" s="109">
        <f t="shared" si="22"/>
        <v>0</v>
      </c>
      <c r="AG24" s="110">
        <f t="shared" si="10"/>
        <v>0</v>
      </c>
      <c r="AH24" s="410" t="str">
        <f t="shared" si="23"/>
        <v/>
      </c>
      <c r="AI24" s="311" t="str">
        <f t="shared" si="24"/>
        <v/>
      </c>
      <c r="AJ24" s="419" t="str">
        <f t="shared" si="13"/>
        <v/>
      </c>
      <c r="AK24" s="311" t="str">
        <f t="shared" si="14"/>
        <v/>
      </c>
      <c r="AL24" s="422" t="str">
        <f t="shared" si="15"/>
        <v/>
      </c>
      <c r="AN24" s="12">
        <f>様式３職員名簿および各種加算等一覧!C20</f>
        <v>0</v>
      </c>
      <c r="AO24" s="12">
        <f>様式３職員名簿および各種加算等一覧!I20</f>
        <v>0</v>
      </c>
      <c r="AP24" s="12">
        <f>様式３職員名簿および各種加算等一覧!U20</f>
        <v>0</v>
      </c>
    </row>
    <row r="25" spans="1:42" ht="14.25">
      <c r="A25" s="745"/>
      <c r="B25" s="34" t="s">
        <v>199</v>
      </c>
      <c r="C25" s="196" t="s">
        <v>189</v>
      </c>
      <c r="D25" s="480"/>
      <c r="E25" s="55"/>
      <c r="F25" s="55"/>
      <c r="G25" s="101">
        <f t="shared" si="0"/>
        <v>0</v>
      </c>
      <c r="H25" s="102">
        <f t="shared" si="2"/>
        <v>0</v>
      </c>
      <c r="I25" s="31">
        <f t="shared" si="3"/>
        <v>0</v>
      </c>
      <c r="J25" s="103">
        <f t="shared" si="16"/>
        <v>0</v>
      </c>
      <c r="K25" s="104">
        <f t="shared" si="1"/>
        <v>0</v>
      </c>
      <c r="L25" s="35">
        <f t="shared" si="17"/>
        <v>0</v>
      </c>
      <c r="M25" s="105" t="str">
        <f t="shared" si="4"/>
        <v/>
      </c>
      <c r="N25" s="106">
        <f t="shared" si="5"/>
        <v>0</v>
      </c>
      <c r="O25" s="107">
        <f>IF(N25=0,0,IF(SUM($N$5:N25)&gt;251,1,0))</f>
        <v>0</v>
      </c>
      <c r="P25" s="174"/>
      <c r="Q25" s="175"/>
      <c r="R25" s="108"/>
      <c r="S25" s="483"/>
      <c r="T25" s="109">
        <f t="shared" si="18"/>
        <v>0</v>
      </c>
      <c r="U25" s="110">
        <f t="shared" si="6"/>
        <v>0</v>
      </c>
      <c r="V25" s="486"/>
      <c r="W25" s="109">
        <f t="shared" si="19"/>
        <v>0</v>
      </c>
      <c r="X25" s="110">
        <f t="shared" si="7"/>
        <v>0</v>
      </c>
      <c r="Y25" s="486"/>
      <c r="Z25" s="109">
        <f t="shared" si="20"/>
        <v>0</v>
      </c>
      <c r="AA25" s="110">
        <f t="shared" si="8"/>
        <v>0</v>
      </c>
      <c r="AB25" s="486"/>
      <c r="AC25" s="109">
        <f t="shared" si="21"/>
        <v>0</v>
      </c>
      <c r="AD25" s="110">
        <f t="shared" si="9"/>
        <v>0</v>
      </c>
      <c r="AE25" s="486"/>
      <c r="AF25" s="109">
        <f t="shared" si="22"/>
        <v>0</v>
      </c>
      <c r="AG25" s="110">
        <f t="shared" si="10"/>
        <v>0</v>
      </c>
      <c r="AH25" s="410" t="str">
        <f t="shared" si="23"/>
        <v/>
      </c>
      <c r="AI25" s="311" t="str">
        <f t="shared" si="24"/>
        <v/>
      </c>
      <c r="AJ25" s="419" t="str">
        <f t="shared" si="13"/>
        <v/>
      </c>
      <c r="AK25" s="311" t="str">
        <f t="shared" si="14"/>
        <v/>
      </c>
      <c r="AL25" s="422" t="str">
        <f t="shared" si="15"/>
        <v/>
      </c>
      <c r="AN25" s="12">
        <f>様式３職員名簿および各種加算等一覧!C21</f>
        <v>0</v>
      </c>
      <c r="AO25" s="12">
        <f>様式３職員名簿および各種加算等一覧!I21</f>
        <v>0</v>
      </c>
      <c r="AP25" s="12">
        <f>様式３職員名簿および各種加算等一覧!U21</f>
        <v>0</v>
      </c>
    </row>
    <row r="26" spans="1:42" ht="14.25">
      <c r="A26" s="745"/>
      <c r="B26" s="34" t="s">
        <v>200</v>
      </c>
      <c r="C26" s="196" t="s">
        <v>120</v>
      </c>
      <c r="D26" s="480"/>
      <c r="E26" s="55"/>
      <c r="F26" s="55"/>
      <c r="G26" s="101">
        <f t="shared" si="0"/>
        <v>0</v>
      </c>
      <c r="H26" s="102">
        <f t="shared" si="2"/>
        <v>0</v>
      </c>
      <c r="I26" s="31">
        <f t="shared" si="3"/>
        <v>0</v>
      </c>
      <c r="J26" s="103">
        <f t="shared" si="16"/>
        <v>0</v>
      </c>
      <c r="K26" s="104">
        <f t="shared" si="1"/>
        <v>0</v>
      </c>
      <c r="L26" s="35">
        <f t="shared" si="17"/>
        <v>0</v>
      </c>
      <c r="M26" s="105" t="str">
        <f t="shared" si="4"/>
        <v/>
      </c>
      <c r="N26" s="106">
        <f t="shared" si="5"/>
        <v>0</v>
      </c>
      <c r="O26" s="107">
        <f>IF(N26=0,0,IF(SUM($N$5:N26)&gt;251,1,0))</f>
        <v>0</v>
      </c>
      <c r="P26" s="174"/>
      <c r="Q26" s="175"/>
      <c r="R26" s="108"/>
      <c r="S26" s="483"/>
      <c r="T26" s="109">
        <f t="shared" si="18"/>
        <v>0</v>
      </c>
      <c r="U26" s="110">
        <f t="shared" si="6"/>
        <v>0</v>
      </c>
      <c r="V26" s="486"/>
      <c r="W26" s="109">
        <f t="shared" si="19"/>
        <v>0</v>
      </c>
      <c r="X26" s="110">
        <f t="shared" si="7"/>
        <v>0</v>
      </c>
      <c r="Y26" s="486"/>
      <c r="Z26" s="109">
        <f t="shared" si="20"/>
        <v>0</v>
      </c>
      <c r="AA26" s="110">
        <f t="shared" si="8"/>
        <v>0</v>
      </c>
      <c r="AB26" s="486"/>
      <c r="AC26" s="109">
        <f t="shared" si="21"/>
        <v>0</v>
      </c>
      <c r="AD26" s="110">
        <f t="shared" si="9"/>
        <v>0</v>
      </c>
      <c r="AE26" s="486"/>
      <c r="AF26" s="109">
        <f t="shared" si="22"/>
        <v>0</v>
      </c>
      <c r="AG26" s="110">
        <f t="shared" si="10"/>
        <v>0</v>
      </c>
      <c r="AH26" s="410" t="str">
        <f t="shared" si="23"/>
        <v/>
      </c>
      <c r="AI26" s="311" t="str">
        <f t="shared" si="24"/>
        <v/>
      </c>
      <c r="AJ26" s="419" t="str">
        <f t="shared" si="13"/>
        <v/>
      </c>
      <c r="AK26" s="311" t="str">
        <f t="shared" si="14"/>
        <v/>
      </c>
      <c r="AL26" s="422" t="str">
        <f t="shared" si="15"/>
        <v/>
      </c>
      <c r="AN26" s="12">
        <f>様式３職員名簿および各種加算等一覧!C22</f>
        <v>0</v>
      </c>
      <c r="AO26" s="12">
        <f>様式３職員名簿および各種加算等一覧!I22</f>
        <v>0</v>
      </c>
      <c r="AP26" s="12">
        <f>様式３職員名簿および各種加算等一覧!U22</f>
        <v>0</v>
      </c>
    </row>
    <row r="27" spans="1:42" ht="14.25">
      <c r="A27" s="745"/>
      <c r="B27" s="34" t="s">
        <v>201</v>
      </c>
      <c r="C27" s="196" t="s">
        <v>125</v>
      </c>
      <c r="D27" s="480"/>
      <c r="E27" s="55"/>
      <c r="F27" s="55"/>
      <c r="G27" s="101">
        <f t="shared" si="0"/>
        <v>0</v>
      </c>
      <c r="H27" s="102">
        <f t="shared" si="2"/>
        <v>0</v>
      </c>
      <c r="I27" s="31">
        <f t="shared" si="3"/>
        <v>0</v>
      </c>
      <c r="J27" s="103">
        <f t="shared" si="16"/>
        <v>0</v>
      </c>
      <c r="K27" s="104">
        <f t="shared" si="1"/>
        <v>0</v>
      </c>
      <c r="L27" s="35">
        <f t="shared" si="17"/>
        <v>0</v>
      </c>
      <c r="M27" s="105" t="str">
        <f t="shared" si="4"/>
        <v/>
      </c>
      <c r="N27" s="106">
        <f t="shared" si="5"/>
        <v>0</v>
      </c>
      <c r="O27" s="107">
        <f>IF(N27=0,0,IF(SUM($N$5:N27)&gt;251,1,0))</f>
        <v>0</v>
      </c>
      <c r="P27" s="174"/>
      <c r="Q27" s="175"/>
      <c r="R27" s="108"/>
      <c r="S27" s="483"/>
      <c r="T27" s="109">
        <f t="shared" si="18"/>
        <v>0</v>
      </c>
      <c r="U27" s="110">
        <f t="shared" si="6"/>
        <v>0</v>
      </c>
      <c r="V27" s="486"/>
      <c r="W27" s="109">
        <f t="shared" si="19"/>
        <v>0</v>
      </c>
      <c r="X27" s="110">
        <f t="shared" si="7"/>
        <v>0</v>
      </c>
      <c r="Y27" s="486"/>
      <c r="Z27" s="109">
        <f t="shared" si="20"/>
        <v>0</v>
      </c>
      <c r="AA27" s="110">
        <f t="shared" si="8"/>
        <v>0</v>
      </c>
      <c r="AB27" s="486"/>
      <c r="AC27" s="109">
        <f t="shared" si="21"/>
        <v>0</v>
      </c>
      <c r="AD27" s="110">
        <f t="shared" si="9"/>
        <v>0</v>
      </c>
      <c r="AE27" s="486"/>
      <c r="AF27" s="109">
        <f t="shared" si="22"/>
        <v>0</v>
      </c>
      <c r="AG27" s="110">
        <f t="shared" si="10"/>
        <v>0</v>
      </c>
      <c r="AH27" s="410" t="str">
        <f t="shared" si="23"/>
        <v/>
      </c>
      <c r="AI27" s="311" t="str">
        <f t="shared" si="24"/>
        <v/>
      </c>
      <c r="AJ27" s="419" t="str">
        <f t="shared" si="13"/>
        <v/>
      </c>
      <c r="AK27" s="311" t="str">
        <f t="shared" si="14"/>
        <v/>
      </c>
      <c r="AL27" s="422" t="str">
        <f t="shared" si="15"/>
        <v/>
      </c>
      <c r="AN27" s="12">
        <f>様式３職員名簿および各種加算等一覧!C23</f>
        <v>0</v>
      </c>
      <c r="AO27" s="12">
        <f>様式３職員名簿および各種加算等一覧!I23</f>
        <v>0</v>
      </c>
      <c r="AP27" s="12">
        <f>様式３職員名簿および各種加算等一覧!U23</f>
        <v>0</v>
      </c>
    </row>
    <row r="28" spans="1:42" ht="14.25">
      <c r="A28" s="745"/>
      <c r="B28" s="34" t="s">
        <v>202</v>
      </c>
      <c r="C28" s="196" t="s">
        <v>121</v>
      </c>
      <c r="D28" s="480"/>
      <c r="E28" s="55"/>
      <c r="F28" s="55"/>
      <c r="G28" s="101">
        <f t="shared" si="0"/>
        <v>0</v>
      </c>
      <c r="H28" s="102">
        <f t="shared" si="2"/>
        <v>0</v>
      </c>
      <c r="I28" s="31">
        <f t="shared" si="3"/>
        <v>0</v>
      </c>
      <c r="J28" s="103">
        <f t="shared" si="16"/>
        <v>0</v>
      </c>
      <c r="K28" s="104">
        <f t="shared" si="1"/>
        <v>0</v>
      </c>
      <c r="L28" s="35">
        <f t="shared" si="17"/>
        <v>0</v>
      </c>
      <c r="M28" s="105" t="str">
        <f t="shared" si="4"/>
        <v/>
      </c>
      <c r="N28" s="106">
        <f t="shared" si="5"/>
        <v>0</v>
      </c>
      <c r="O28" s="107">
        <f>IF(N28=0,0,IF(SUM($N$5:N28)&gt;251,1,0))</f>
        <v>0</v>
      </c>
      <c r="P28" s="174"/>
      <c r="Q28" s="175"/>
      <c r="R28" s="108"/>
      <c r="S28" s="483"/>
      <c r="T28" s="109">
        <f t="shared" si="18"/>
        <v>0</v>
      </c>
      <c r="U28" s="110">
        <f t="shared" si="6"/>
        <v>0</v>
      </c>
      <c r="V28" s="486"/>
      <c r="W28" s="109">
        <f t="shared" si="19"/>
        <v>0</v>
      </c>
      <c r="X28" s="110">
        <f t="shared" si="7"/>
        <v>0</v>
      </c>
      <c r="Y28" s="486"/>
      <c r="Z28" s="109">
        <f t="shared" si="20"/>
        <v>0</v>
      </c>
      <c r="AA28" s="110">
        <f t="shared" si="8"/>
        <v>0</v>
      </c>
      <c r="AB28" s="486"/>
      <c r="AC28" s="109">
        <f t="shared" si="21"/>
        <v>0</v>
      </c>
      <c r="AD28" s="110">
        <f t="shared" si="9"/>
        <v>0</v>
      </c>
      <c r="AE28" s="486"/>
      <c r="AF28" s="109">
        <f t="shared" si="22"/>
        <v>0</v>
      </c>
      <c r="AG28" s="110">
        <f t="shared" si="10"/>
        <v>0</v>
      </c>
      <c r="AH28" s="410" t="str">
        <f t="shared" si="23"/>
        <v/>
      </c>
      <c r="AI28" s="311" t="str">
        <f t="shared" si="24"/>
        <v/>
      </c>
      <c r="AJ28" s="419" t="str">
        <f t="shared" si="13"/>
        <v/>
      </c>
      <c r="AK28" s="311" t="str">
        <f t="shared" si="14"/>
        <v/>
      </c>
      <c r="AL28" s="422" t="str">
        <f t="shared" si="15"/>
        <v/>
      </c>
      <c r="AN28" s="12">
        <f>様式３職員名簿および各種加算等一覧!C24</f>
        <v>0</v>
      </c>
      <c r="AO28" s="12">
        <f>様式３職員名簿および各種加算等一覧!I24</f>
        <v>0</v>
      </c>
      <c r="AP28" s="12">
        <f>様式３職員名簿および各種加算等一覧!U24</f>
        <v>0</v>
      </c>
    </row>
    <row r="29" spans="1:42" ht="14.25">
      <c r="A29" s="745"/>
      <c r="B29" s="34" t="s">
        <v>203</v>
      </c>
      <c r="C29" s="196" t="s">
        <v>122</v>
      </c>
      <c r="D29" s="480"/>
      <c r="E29" s="55"/>
      <c r="F29" s="55"/>
      <c r="G29" s="101">
        <f t="shared" si="0"/>
        <v>0</v>
      </c>
      <c r="H29" s="102">
        <f t="shared" si="2"/>
        <v>0</v>
      </c>
      <c r="I29" s="31">
        <f t="shared" si="3"/>
        <v>0</v>
      </c>
      <c r="J29" s="103">
        <f t="shared" si="16"/>
        <v>0</v>
      </c>
      <c r="K29" s="104">
        <f t="shared" si="1"/>
        <v>0</v>
      </c>
      <c r="L29" s="35">
        <f t="shared" si="17"/>
        <v>0</v>
      </c>
      <c r="M29" s="105" t="str">
        <f t="shared" si="4"/>
        <v/>
      </c>
      <c r="N29" s="106">
        <f t="shared" si="5"/>
        <v>0</v>
      </c>
      <c r="O29" s="107">
        <f>IF(N29=0,0,IF(SUM($N$5:N29)&gt;251,1,0))</f>
        <v>0</v>
      </c>
      <c r="P29" s="174"/>
      <c r="Q29" s="175"/>
      <c r="R29" s="108"/>
      <c r="S29" s="483"/>
      <c r="T29" s="109">
        <f t="shared" si="18"/>
        <v>0</v>
      </c>
      <c r="U29" s="110">
        <f t="shared" si="6"/>
        <v>0</v>
      </c>
      <c r="V29" s="486"/>
      <c r="W29" s="109">
        <f t="shared" si="19"/>
        <v>0</v>
      </c>
      <c r="X29" s="110">
        <f t="shared" si="7"/>
        <v>0</v>
      </c>
      <c r="Y29" s="486"/>
      <c r="Z29" s="109">
        <f t="shared" si="20"/>
        <v>0</v>
      </c>
      <c r="AA29" s="110">
        <f t="shared" si="8"/>
        <v>0</v>
      </c>
      <c r="AB29" s="486"/>
      <c r="AC29" s="109">
        <f t="shared" si="21"/>
        <v>0</v>
      </c>
      <c r="AD29" s="110">
        <f t="shared" si="9"/>
        <v>0</v>
      </c>
      <c r="AE29" s="486"/>
      <c r="AF29" s="109">
        <f t="shared" si="22"/>
        <v>0</v>
      </c>
      <c r="AG29" s="110">
        <f t="shared" si="10"/>
        <v>0</v>
      </c>
      <c r="AH29" s="410" t="str">
        <f t="shared" si="23"/>
        <v/>
      </c>
      <c r="AI29" s="311" t="str">
        <f t="shared" si="24"/>
        <v/>
      </c>
      <c r="AJ29" s="419" t="str">
        <f t="shared" si="13"/>
        <v/>
      </c>
      <c r="AK29" s="311" t="str">
        <f t="shared" si="14"/>
        <v/>
      </c>
      <c r="AL29" s="422" t="str">
        <f t="shared" si="15"/>
        <v/>
      </c>
      <c r="AN29" s="12">
        <f>様式３職員名簿および各種加算等一覧!C25</f>
        <v>0</v>
      </c>
      <c r="AO29" s="12">
        <f>様式３職員名簿および各種加算等一覧!I25</f>
        <v>0</v>
      </c>
      <c r="AP29" s="12">
        <f>様式３職員名簿および各種加算等一覧!U25</f>
        <v>0</v>
      </c>
    </row>
    <row r="30" spans="1:42" ht="14.25">
      <c r="A30" s="745"/>
      <c r="B30" s="34" t="s">
        <v>204</v>
      </c>
      <c r="C30" s="196" t="s">
        <v>123</v>
      </c>
      <c r="D30" s="480"/>
      <c r="E30" s="55"/>
      <c r="F30" s="55"/>
      <c r="G30" s="101">
        <f t="shared" si="0"/>
        <v>0</v>
      </c>
      <c r="H30" s="102">
        <f t="shared" si="2"/>
        <v>0</v>
      </c>
      <c r="I30" s="31">
        <f t="shared" si="3"/>
        <v>0</v>
      </c>
      <c r="J30" s="103">
        <f t="shared" si="16"/>
        <v>0</v>
      </c>
      <c r="K30" s="104">
        <f t="shared" si="1"/>
        <v>0</v>
      </c>
      <c r="L30" s="35">
        <f t="shared" si="17"/>
        <v>0</v>
      </c>
      <c r="M30" s="105" t="str">
        <f t="shared" si="4"/>
        <v/>
      </c>
      <c r="N30" s="106">
        <f t="shared" si="5"/>
        <v>0</v>
      </c>
      <c r="O30" s="107">
        <f>IF(N30=0,0,IF(SUM($N$5:N30)&gt;251,1,0))</f>
        <v>0</v>
      </c>
      <c r="P30" s="174"/>
      <c r="Q30" s="175"/>
      <c r="R30" s="108"/>
      <c r="S30" s="483"/>
      <c r="T30" s="109">
        <f t="shared" si="18"/>
        <v>0</v>
      </c>
      <c r="U30" s="110">
        <f t="shared" si="6"/>
        <v>0</v>
      </c>
      <c r="V30" s="486"/>
      <c r="W30" s="109">
        <f t="shared" si="19"/>
        <v>0</v>
      </c>
      <c r="X30" s="110">
        <f t="shared" si="7"/>
        <v>0</v>
      </c>
      <c r="Y30" s="486"/>
      <c r="Z30" s="109">
        <f t="shared" si="20"/>
        <v>0</v>
      </c>
      <c r="AA30" s="110">
        <f t="shared" si="8"/>
        <v>0</v>
      </c>
      <c r="AB30" s="486"/>
      <c r="AC30" s="109">
        <f t="shared" si="21"/>
        <v>0</v>
      </c>
      <c r="AD30" s="110">
        <f t="shared" si="9"/>
        <v>0</v>
      </c>
      <c r="AE30" s="486"/>
      <c r="AF30" s="109">
        <f t="shared" si="22"/>
        <v>0</v>
      </c>
      <c r="AG30" s="110">
        <f t="shared" si="10"/>
        <v>0</v>
      </c>
      <c r="AH30" s="410" t="str">
        <f t="shared" si="23"/>
        <v/>
      </c>
      <c r="AI30" s="311" t="str">
        <f t="shared" si="24"/>
        <v/>
      </c>
      <c r="AJ30" s="419" t="str">
        <f t="shared" si="13"/>
        <v/>
      </c>
      <c r="AK30" s="311" t="str">
        <f t="shared" si="14"/>
        <v/>
      </c>
      <c r="AL30" s="422" t="str">
        <f t="shared" si="15"/>
        <v/>
      </c>
      <c r="AN30" s="12">
        <f>様式３職員名簿および各種加算等一覧!C26</f>
        <v>0</v>
      </c>
      <c r="AO30" s="12">
        <f>様式３職員名簿および各種加算等一覧!I26</f>
        <v>0</v>
      </c>
      <c r="AP30" s="12">
        <f>様式３職員名簿および各種加算等一覧!U26</f>
        <v>0</v>
      </c>
    </row>
    <row r="31" spans="1:42" ht="14.25">
      <c r="A31" s="745"/>
      <c r="B31" s="34" t="s">
        <v>205</v>
      </c>
      <c r="C31" s="196" t="s">
        <v>124</v>
      </c>
      <c r="D31" s="480"/>
      <c r="E31" s="55"/>
      <c r="F31" s="55"/>
      <c r="G31" s="101">
        <f t="shared" si="0"/>
        <v>0</v>
      </c>
      <c r="H31" s="102">
        <f t="shared" si="2"/>
        <v>0</v>
      </c>
      <c r="I31" s="31">
        <f t="shared" si="3"/>
        <v>0</v>
      </c>
      <c r="J31" s="103">
        <f t="shared" si="16"/>
        <v>0</v>
      </c>
      <c r="K31" s="104">
        <f t="shared" si="1"/>
        <v>0</v>
      </c>
      <c r="L31" s="35">
        <f t="shared" si="17"/>
        <v>0</v>
      </c>
      <c r="M31" s="105" t="str">
        <f t="shared" si="4"/>
        <v/>
      </c>
      <c r="N31" s="106">
        <f t="shared" si="5"/>
        <v>0</v>
      </c>
      <c r="O31" s="107">
        <f>IF(N31=0,0,IF(SUM($N$5:N31)&gt;251,1,0))</f>
        <v>0</v>
      </c>
      <c r="P31" s="174"/>
      <c r="Q31" s="175"/>
      <c r="R31" s="108"/>
      <c r="S31" s="483"/>
      <c r="T31" s="109">
        <f t="shared" si="18"/>
        <v>0</v>
      </c>
      <c r="U31" s="110">
        <f t="shared" si="6"/>
        <v>0</v>
      </c>
      <c r="V31" s="486"/>
      <c r="W31" s="109">
        <f t="shared" si="19"/>
        <v>0</v>
      </c>
      <c r="X31" s="110">
        <f t="shared" si="7"/>
        <v>0</v>
      </c>
      <c r="Y31" s="486"/>
      <c r="Z31" s="109">
        <f t="shared" si="20"/>
        <v>0</v>
      </c>
      <c r="AA31" s="110">
        <f t="shared" si="8"/>
        <v>0</v>
      </c>
      <c r="AB31" s="486"/>
      <c r="AC31" s="109">
        <f t="shared" si="21"/>
        <v>0</v>
      </c>
      <c r="AD31" s="110">
        <f t="shared" si="9"/>
        <v>0</v>
      </c>
      <c r="AE31" s="486"/>
      <c r="AF31" s="109">
        <f t="shared" si="22"/>
        <v>0</v>
      </c>
      <c r="AG31" s="110">
        <f t="shared" si="10"/>
        <v>0</v>
      </c>
      <c r="AH31" s="410" t="str">
        <f t="shared" si="23"/>
        <v/>
      </c>
      <c r="AI31" s="311" t="str">
        <f t="shared" si="24"/>
        <v/>
      </c>
      <c r="AJ31" s="419" t="str">
        <f t="shared" si="13"/>
        <v/>
      </c>
      <c r="AK31" s="311" t="str">
        <f t="shared" si="14"/>
        <v/>
      </c>
      <c r="AL31" s="422" t="str">
        <f t="shared" si="15"/>
        <v/>
      </c>
      <c r="AN31" s="12">
        <f>様式３職員名簿および各種加算等一覧!C27</f>
        <v>0</v>
      </c>
      <c r="AO31" s="12">
        <f>様式３職員名簿および各種加算等一覧!I27</f>
        <v>0</v>
      </c>
      <c r="AP31" s="12">
        <f>様式３職員名簿および各種加算等一覧!U27</f>
        <v>0</v>
      </c>
    </row>
    <row r="32" spans="1:42" ht="14.25">
      <c r="A32" s="745"/>
      <c r="B32" s="34" t="s">
        <v>206</v>
      </c>
      <c r="C32" s="196" t="s">
        <v>189</v>
      </c>
      <c r="D32" s="480"/>
      <c r="E32" s="55"/>
      <c r="F32" s="55"/>
      <c r="G32" s="101">
        <f t="shared" si="0"/>
        <v>0</v>
      </c>
      <c r="H32" s="102">
        <f t="shared" si="2"/>
        <v>0</v>
      </c>
      <c r="I32" s="31">
        <f t="shared" si="3"/>
        <v>0</v>
      </c>
      <c r="J32" s="103">
        <f t="shared" si="16"/>
        <v>0</v>
      </c>
      <c r="K32" s="104">
        <f t="shared" si="1"/>
        <v>0</v>
      </c>
      <c r="L32" s="35">
        <f t="shared" si="17"/>
        <v>0</v>
      </c>
      <c r="M32" s="105" t="str">
        <f t="shared" si="4"/>
        <v/>
      </c>
      <c r="N32" s="106">
        <f t="shared" si="5"/>
        <v>0</v>
      </c>
      <c r="O32" s="107">
        <f>IF(N32=0,0,IF(SUM($N$5:N32)&gt;251,1,0))</f>
        <v>0</v>
      </c>
      <c r="P32" s="174"/>
      <c r="Q32" s="175"/>
      <c r="R32" s="108"/>
      <c r="S32" s="483"/>
      <c r="T32" s="109">
        <f t="shared" si="18"/>
        <v>0</v>
      </c>
      <c r="U32" s="110">
        <f t="shared" si="6"/>
        <v>0</v>
      </c>
      <c r="V32" s="486"/>
      <c r="W32" s="109">
        <f t="shared" si="19"/>
        <v>0</v>
      </c>
      <c r="X32" s="110">
        <f t="shared" si="7"/>
        <v>0</v>
      </c>
      <c r="Y32" s="486"/>
      <c r="Z32" s="109">
        <f t="shared" si="20"/>
        <v>0</v>
      </c>
      <c r="AA32" s="110">
        <f t="shared" si="8"/>
        <v>0</v>
      </c>
      <c r="AB32" s="486"/>
      <c r="AC32" s="109">
        <f t="shared" si="21"/>
        <v>0</v>
      </c>
      <c r="AD32" s="110">
        <f t="shared" si="9"/>
        <v>0</v>
      </c>
      <c r="AE32" s="486"/>
      <c r="AF32" s="109">
        <f t="shared" si="22"/>
        <v>0</v>
      </c>
      <c r="AG32" s="110">
        <f t="shared" si="10"/>
        <v>0</v>
      </c>
      <c r="AH32" s="410" t="str">
        <f t="shared" si="23"/>
        <v/>
      </c>
      <c r="AI32" s="311" t="str">
        <f t="shared" si="24"/>
        <v/>
      </c>
      <c r="AJ32" s="419" t="str">
        <f t="shared" si="13"/>
        <v/>
      </c>
      <c r="AK32" s="311" t="str">
        <f t="shared" si="14"/>
        <v/>
      </c>
      <c r="AL32" s="422" t="str">
        <f t="shared" si="15"/>
        <v/>
      </c>
    </row>
    <row r="33" spans="1:39" ht="14.25">
      <c r="A33" s="745"/>
      <c r="B33" s="34" t="s">
        <v>207</v>
      </c>
      <c r="C33" s="196" t="s">
        <v>509</v>
      </c>
      <c r="D33" s="480"/>
      <c r="E33" s="55"/>
      <c r="F33" s="55"/>
      <c r="G33" s="101">
        <f t="shared" si="0"/>
        <v>0</v>
      </c>
      <c r="H33" s="102">
        <f t="shared" si="2"/>
        <v>0</v>
      </c>
      <c r="I33" s="31">
        <f t="shared" si="3"/>
        <v>0</v>
      </c>
      <c r="J33" s="103">
        <f t="shared" si="16"/>
        <v>0</v>
      </c>
      <c r="K33" s="104">
        <f t="shared" si="1"/>
        <v>0</v>
      </c>
      <c r="L33" s="35">
        <f t="shared" si="17"/>
        <v>0</v>
      </c>
      <c r="M33" s="105" t="str">
        <f t="shared" si="4"/>
        <v/>
      </c>
      <c r="N33" s="106">
        <f t="shared" si="5"/>
        <v>0</v>
      </c>
      <c r="O33" s="107">
        <f>IF(N33=0,0,IF(SUM($N$5:N33)&gt;251,1,0))</f>
        <v>0</v>
      </c>
      <c r="P33" s="174"/>
      <c r="Q33" s="175"/>
      <c r="R33" s="108"/>
      <c r="S33" s="483"/>
      <c r="T33" s="109">
        <f t="shared" si="18"/>
        <v>0</v>
      </c>
      <c r="U33" s="110">
        <f t="shared" si="6"/>
        <v>0</v>
      </c>
      <c r="V33" s="486"/>
      <c r="W33" s="109">
        <f t="shared" si="19"/>
        <v>0</v>
      </c>
      <c r="X33" s="110">
        <f t="shared" si="7"/>
        <v>0</v>
      </c>
      <c r="Y33" s="486"/>
      <c r="Z33" s="109">
        <f t="shared" si="20"/>
        <v>0</v>
      </c>
      <c r="AA33" s="110">
        <f t="shared" si="8"/>
        <v>0</v>
      </c>
      <c r="AB33" s="486"/>
      <c r="AC33" s="109">
        <f t="shared" si="21"/>
        <v>0</v>
      </c>
      <c r="AD33" s="110">
        <f t="shared" si="9"/>
        <v>0</v>
      </c>
      <c r="AE33" s="486"/>
      <c r="AF33" s="109">
        <f t="shared" si="22"/>
        <v>0</v>
      </c>
      <c r="AG33" s="110">
        <f t="shared" si="10"/>
        <v>0</v>
      </c>
      <c r="AH33" s="410" t="str">
        <f t="shared" si="23"/>
        <v/>
      </c>
      <c r="AI33" s="311" t="str">
        <f t="shared" si="24"/>
        <v/>
      </c>
      <c r="AJ33" s="419" t="str">
        <f t="shared" si="13"/>
        <v/>
      </c>
      <c r="AK33" s="311" t="str">
        <f t="shared" si="14"/>
        <v/>
      </c>
      <c r="AL33" s="422" t="str">
        <f t="shared" si="15"/>
        <v/>
      </c>
      <c r="AM33" s="12" t="s">
        <v>455</v>
      </c>
    </row>
    <row r="34" spans="1:39" ht="15" thickBot="1">
      <c r="A34" s="746"/>
      <c r="B34" s="36" t="s">
        <v>208</v>
      </c>
      <c r="C34" s="37" t="s">
        <v>125</v>
      </c>
      <c r="D34" s="481"/>
      <c r="E34" s="56"/>
      <c r="F34" s="56"/>
      <c r="G34" s="111">
        <f t="shared" si="0"/>
        <v>0</v>
      </c>
      <c r="H34" s="112">
        <f t="shared" si="2"/>
        <v>0</v>
      </c>
      <c r="I34" s="38">
        <f t="shared" si="3"/>
        <v>0</v>
      </c>
      <c r="J34" s="113">
        <f t="shared" si="16"/>
        <v>0</v>
      </c>
      <c r="K34" s="114">
        <f t="shared" si="1"/>
        <v>0</v>
      </c>
      <c r="L34" s="39">
        <f t="shared" si="17"/>
        <v>0</v>
      </c>
      <c r="M34" s="115" t="str">
        <f t="shared" si="4"/>
        <v/>
      </c>
      <c r="N34" s="116">
        <f t="shared" si="5"/>
        <v>0</v>
      </c>
      <c r="O34" s="117">
        <f>IF(N34=0,0,IF(SUM($N$5:N34)&gt;251,1,0))</f>
        <v>0</v>
      </c>
      <c r="P34" s="207"/>
      <c r="Q34" s="208"/>
      <c r="R34" s="118">
        <f>SUM(P5:P34)</f>
        <v>0</v>
      </c>
      <c r="S34" s="484"/>
      <c r="T34" s="197">
        <f t="shared" si="18"/>
        <v>0</v>
      </c>
      <c r="U34" s="119">
        <f t="shared" si="6"/>
        <v>0</v>
      </c>
      <c r="V34" s="487"/>
      <c r="W34" s="197">
        <f t="shared" si="19"/>
        <v>0</v>
      </c>
      <c r="X34" s="119">
        <f t="shared" si="7"/>
        <v>0</v>
      </c>
      <c r="Y34" s="487"/>
      <c r="Z34" s="197">
        <f t="shared" si="20"/>
        <v>0</v>
      </c>
      <c r="AA34" s="119">
        <f t="shared" si="8"/>
        <v>0</v>
      </c>
      <c r="AB34" s="487"/>
      <c r="AC34" s="197">
        <f t="shared" si="21"/>
        <v>0</v>
      </c>
      <c r="AD34" s="119">
        <f t="shared" si="9"/>
        <v>0</v>
      </c>
      <c r="AE34" s="487"/>
      <c r="AF34" s="197">
        <f t="shared" si="22"/>
        <v>0</v>
      </c>
      <c r="AG34" s="119">
        <f t="shared" si="10"/>
        <v>0</v>
      </c>
      <c r="AH34" s="194" t="str">
        <f t="shared" si="23"/>
        <v/>
      </c>
      <c r="AI34" s="312" t="str">
        <f t="shared" si="24"/>
        <v/>
      </c>
      <c r="AJ34" s="536" t="str">
        <f t="shared" si="13"/>
        <v/>
      </c>
      <c r="AK34" s="312" t="str">
        <f t="shared" si="14"/>
        <v/>
      </c>
      <c r="AL34" s="423" t="str">
        <f t="shared" si="15"/>
        <v/>
      </c>
    </row>
    <row r="35" spans="1:39" ht="14.25">
      <c r="A35" s="744" t="s">
        <v>139</v>
      </c>
      <c r="B35" s="28" t="s">
        <v>176</v>
      </c>
      <c r="C35" s="29" t="s">
        <v>121</v>
      </c>
      <c r="D35" s="479"/>
      <c r="E35" s="54"/>
      <c r="F35" s="54"/>
      <c r="G35" s="91">
        <f t="shared" si="0"/>
        <v>0</v>
      </c>
      <c r="H35" s="92">
        <f t="shared" si="2"/>
        <v>0</v>
      </c>
      <c r="I35" s="30">
        <f t="shared" si="3"/>
        <v>0</v>
      </c>
      <c r="J35" s="93">
        <f t="shared" si="16"/>
        <v>0</v>
      </c>
      <c r="K35" s="94">
        <f t="shared" si="1"/>
        <v>0</v>
      </c>
      <c r="L35" s="32">
        <f t="shared" si="17"/>
        <v>0</v>
      </c>
      <c r="M35" s="95" t="str">
        <f t="shared" si="4"/>
        <v/>
      </c>
      <c r="N35" s="96">
        <f t="shared" si="5"/>
        <v>0</v>
      </c>
      <c r="O35" s="97">
        <f>IF(N35=0,0,IF(SUM($N$5:N35)&gt;251,1,0))</f>
        <v>0</v>
      </c>
      <c r="P35" s="172"/>
      <c r="Q35" s="173"/>
      <c r="R35" s="98"/>
      <c r="S35" s="482"/>
      <c r="T35" s="99">
        <f t="shared" si="18"/>
        <v>0</v>
      </c>
      <c r="U35" s="100">
        <f t="shared" si="6"/>
        <v>0</v>
      </c>
      <c r="V35" s="485"/>
      <c r="W35" s="99">
        <f t="shared" si="19"/>
        <v>0</v>
      </c>
      <c r="X35" s="100">
        <f t="shared" si="7"/>
        <v>0</v>
      </c>
      <c r="Y35" s="485"/>
      <c r="Z35" s="99">
        <f t="shared" si="20"/>
        <v>0</v>
      </c>
      <c r="AA35" s="100">
        <f t="shared" si="8"/>
        <v>0</v>
      </c>
      <c r="AB35" s="485"/>
      <c r="AC35" s="99">
        <f t="shared" si="21"/>
        <v>0</v>
      </c>
      <c r="AD35" s="100">
        <f t="shared" si="9"/>
        <v>0</v>
      </c>
      <c r="AE35" s="485"/>
      <c r="AF35" s="99">
        <f t="shared" si="22"/>
        <v>0</v>
      </c>
      <c r="AG35" s="100">
        <f t="shared" si="10"/>
        <v>0</v>
      </c>
      <c r="AH35" s="424" t="str">
        <f t="shared" si="23"/>
        <v/>
      </c>
      <c r="AI35" s="420" t="str">
        <f t="shared" si="24"/>
        <v/>
      </c>
      <c r="AJ35" s="420" t="str">
        <f t="shared" si="13"/>
        <v/>
      </c>
      <c r="AK35" s="420" t="str">
        <f t="shared" si="14"/>
        <v/>
      </c>
      <c r="AL35" s="421" t="str">
        <f t="shared" si="15"/>
        <v/>
      </c>
    </row>
    <row r="36" spans="1:39" ht="14.25">
      <c r="A36" s="745"/>
      <c r="B36" s="34" t="s">
        <v>178</v>
      </c>
      <c r="C36" s="196" t="s">
        <v>122</v>
      </c>
      <c r="D36" s="480"/>
      <c r="E36" s="55"/>
      <c r="F36" s="55"/>
      <c r="G36" s="101">
        <f t="shared" si="0"/>
        <v>0</v>
      </c>
      <c r="H36" s="102">
        <f t="shared" si="2"/>
        <v>0</v>
      </c>
      <c r="I36" s="31">
        <f t="shared" si="3"/>
        <v>0</v>
      </c>
      <c r="J36" s="103">
        <f t="shared" si="16"/>
        <v>0</v>
      </c>
      <c r="K36" s="104">
        <f t="shared" si="1"/>
        <v>0</v>
      </c>
      <c r="L36" s="35">
        <f t="shared" si="17"/>
        <v>0</v>
      </c>
      <c r="M36" s="105" t="str">
        <f t="shared" si="4"/>
        <v/>
      </c>
      <c r="N36" s="106">
        <f t="shared" si="5"/>
        <v>0</v>
      </c>
      <c r="O36" s="107">
        <f>IF(N36=0,0,IF(SUM($N$5:N36)&gt;251,1,0))</f>
        <v>0</v>
      </c>
      <c r="P36" s="174"/>
      <c r="Q36" s="175"/>
      <c r="R36" s="108"/>
      <c r="S36" s="483"/>
      <c r="T36" s="109">
        <f t="shared" si="18"/>
        <v>0</v>
      </c>
      <c r="U36" s="110">
        <f t="shared" si="6"/>
        <v>0</v>
      </c>
      <c r="V36" s="486"/>
      <c r="W36" s="109">
        <f t="shared" si="19"/>
        <v>0</v>
      </c>
      <c r="X36" s="110">
        <f t="shared" si="7"/>
        <v>0</v>
      </c>
      <c r="Y36" s="486"/>
      <c r="Z36" s="109">
        <f t="shared" si="20"/>
        <v>0</v>
      </c>
      <c r="AA36" s="110">
        <f t="shared" si="8"/>
        <v>0</v>
      </c>
      <c r="AB36" s="486"/>
      <c r="AC36" s="109">
        <f t="shared" si="21"/>
        <v>0</v>
      </c>
      <c r="AD36" s="110">
        <f t="shared" si="9"/>
        <v>0</v>
      </c>
      <c r="AE36" s="486"/>
      <c r="AF36" s="109">
        <f t="shared" si="22"/>
        <v>0</v>
      </c>
      <c r="AG36" s="110">
        <f t="shared" si="10"/>
        <v>0</v>
      </c>
      <c r="AH36" s="410" t="str">
        <f t="shared" si="23"/>
        <v/>
      </c>
      <c r="AI36" s="311" t="str">
        <f t="shared" si="24"/>
        <v/>
      </c>
      <c r="AJ36" s="419" t="str">
        <f t="shared" si="13"/>
        <v/>
      </c>
      <c r="AK36" s="311" t="str">
        <f t="shared" si="14"/>
        <v/>
      </c>
      <c r="AL36" s="422" t="str">
        <f t="shared" si="15"/>
        <v/>
      </c>
    </row>
    <row r="37" spans="1:39" ht="14.25">
      <c r="A37" s="745"/>
      <c r="B37" s="34" t="s">
        <v>180</v>
      </c>
      <c r="C37" s="196" t="s">
        <v>510</v>
      </c>
      <c r="D37" s="480"/>
      <c r="E37" s="55"/>
      <c r="F37" s="55"/>
      <c r="G37" s="101">
        <f t="shared" si="0"/>
        <v>0</v>
      </c>
      <c r="H37" s="102">
        <f t="shared" si="2"/>
        <v>0</v>
      </c>
      <c r="I37" s="31">
        <f t="shared" si="3"/>
        <v>0</v>
      </c>
      <c r="J37" s="103">
        <f t="shared" si="16"/>
        <v>0</v>
      </c>
      <c r="K37" s="104">
        <f t="shared" si="1"/>
        <v>0</v>
      </c>
      <c r="L37" s="35">
        <f t="shared" si="17"/>
        <v>0</v>
      </c>
      <c r="M37" s="105" t="str">
        <f t="shared" si="4"/>
        <v/>
      </c>
      <c r="N37" s="106">
        <f t="shared" si="5"/>
        <v>0</v>
      </c>
      <c r="O37" s="107">
        <f>IF(N37=0,0,IF(SUM($N$5:N37)&gt;251,1,0))</f>
        <v>0</v>
      </c>
      <c r="P37" s="174"/>
      <c r="Q37" s="175"/>
      <c r="R37" s="108"/>
      <c r="S37" s="483"/>
      <c r="T37" s="109">
        <f t="shared" si="18"/>
        <v>0</v>
      </c>
      <c r="U37" s="110">
        <f t="shared" si="6"/>
        <v>0</v>
      </c>
      <c r="V37" s="486"/>
      <c r="W37" s="109">
        <f t="shared" si="19"/>
        <v>0</v>
      </c>
      <c r="X37" s="110">
        <f t="shared" si="7"/>
        <v>0</v>
      </c>
      <c r="Y37" s="486"/>
      <c r="Z37" s="109">
        <f t="shared" si="20"/>
        <v>0</v>
      </c>
      <c r="AA37" s="110">
        <f t="shared" si="8"/>
        <v>0</v>
      </c>
      <c r="AB37" s="486"/>
      <c r="AC37" s="109">
        <f t="shared" si="21"/>
        <v>0</v>
      </c>
      <c r="AD37" s="110">
        <f t="shared" si="9"/>
        <v>0</v>
      </c>
      <c r="AE37" s="486"/>
      <c r="AF37" s="109">
        <f t="shared" si="22"/>
        <v>0</v>
      </c>
      <c r="AG37" s="110">
        <f t="shared" si="10"/>
        <v>0</v>
      </c>
      <c r="AH37" s="410" t="str">
        <f t="shared" si="23"/>
        <v/>
      </c>
      <c r="AI37" s="311" t="str">
        <f t="shared" si="24"/>
        <v/>
      </c>
      <c r="AJ37" s="419" t="str">
        <f t="shared" si="13"/>
        <v/>
      </c>
      <c r="AK37" s="311" t="str">
        <f t="shared" si="14"/>
        <v/>
      </c>
      <c r="AL37" s="422" t="str">
        <f t="shared" si="15"/>
        <v/>
      </c>
    </row>
    <row r="38" spans="1:39" ht="14.25">
      <c r="A38" s="745"/>
      <c r="B38" s="34" t="s">
        <v>181</v>
      </c>
      <c r="C38" s="196" t="s">
        <v>511</v>
      </c>
      <c r="D38" s="480"/>
      <c r="E38" s="55"/>
      <c r="F38" s="55"/>
      <c r="G38" s="101">
        <f t="shared" si="0"/>
        <v>0</v>
      </c>
      <c r="H38" s="102">
        <f t="shared" si="2"/>
        <v>0</v>
      </c>
      <c r="I38" s="31">
        <f t="shared" si="3"/>
        <v>0</v>
      </c>
      <c r="J38" s="103">
        <f t="shared" si="16"/>
        <v>0</v>
      </c>
      <c r="K38" s="104">
        <f t="shared" si="1"/>
        <v>0</v>
      </c>
      <c r="L38" s="35">
        <f t="shared" si="17"/>
        <v>0</v>
      </c>
      <c r="M38" s="105" t="str">
        <f t="shared" si="4"/>
        <v/>
      </c>
      <c r="N38" s="106">
        <f t="shared" si="5"/>
        <v>0</v>
      </c>
      <c r="O38" s="107">
        <f>IF(N38=0,0,IF(SUM($N$5:N38)&gt;251,1,0))</f>
        <v>0</v>
      </c>
      <c r="P38" s="174"/>
      <c r="Q38" s="175"/>
      <c r="R38" s="108"/>
      <c r="S38" s="483"/>
      <c r="T38" s="109">
        <f t="shared" si="18"/>
        <v>0</v>
      </c>
      <c r="U38" s="110">
        <f t="shared" si="6"/>
        <v>0</v>
      </c>
      <c r="V38" s="486"/>
      <c r="W38" s="109">
        <f t="shared" si="19"/>
        <v>0</v>
      </c>
      <c r="X38" s="110">
        <f t="shared" si="7"/>
        <v>0</v>
      </c>
      <c r="Y38" s="486"/>
      <c r="Z38" s="109">
        <f t="shared" si="20"/>
        <v>0</v>
      </c>
      <c r="AA38" s="110">
        <f t="shared" si="8"/>
        <v>0</v>
      </c>
      <c r="AB38" s="486"/>
      <c r="AC38" s="109">
        <f t="shared" si="21"/>
        <v>0</v>
      </c>
      <c r="AD38" s="110">
        <f t="shared" si="9"/>
        <v>0</v>
      </c>
      <c r="AE38" s="486"/>
      <c r="AF38" s="109">
        <f t="shared" si="22"/>
        <v>0</v>
      </c>
      <c r="AG38" s="110">
        <f t="shared" si="10"/>
        <v>0</v>
      </c>
      <c r="AH38" s="410" t="str">
        <f t="shared" si="23"/>
        <v/>
      </c>
      <c r="AI38" s="311" t="str">
        <f t="shared" si="24"/>
        <v/>
      </c>
      <c r="AJ38" s="419" t="str">
        <f t="shared" si="13"/>
        <v/>
      </c>
      <c r="AK38" s="311" t="str">
        <f t="shared" si="14"/>
        <v/>
      </c>
      <c r="AL38" s="422" t="str">
        <f t="shared" si="15"/>
        <v/>
      </c>
    </row>
    <row r="39" spans="1:39" ht="14.25">
      <c r="A39" s="745"/>
      <c r="B39" s="34" t="s">
        <v>182</v>
      </c>
      <c r="C39" s="196" t="s">
        <v>512</v>
      </c>
      <c r="D39" s="480"/>
      <c r="E39" s="55"/>
      <c r="F39" s="55"/>
      <c r="G39" s="101">
        <f t="shared" si="0"/>
        <v>0</v>
      </c>
      <c r="H39" s="102">
        <f t="shared" si="2"/>
        <v>0</v>
      </c>
      <c r="I39" s="31">
        <f t="shared" si="3"/>
        <v>0</v>
      </c>
      <c r="J39" s="103">
        <f t="shared" si="16"/>
        <v>0</v>
      </c>
      <c r="K39" s="104">
        <f t="shared" si="1"/>
        <v>0</v>
      </c>
      <c r="L39" s="35">
        <f t="shared" si="17"/>
        <v>0</v>
      </c>
      <c r="M39" s="105" t="str">
        <f t="shared" si="4"/>
        <v/>
      </c>
      <c r="N39" s="106">
        <f t="shared" si="5"/>
        <v>0</v>
      </c>
      <c r="O39" s="107">
        <f>IF(N39=0,0,IF(SUM($N$5:N39)&gt;251,1,0))</f>
        <v>0</v>
      </c>
      <c r="P39" s="174"/>
      <c r="Q39" s="175"/>
      <c r="R39" s="108"/>
      <c r="S39" s="483"/>
      <c r="T39" s="109">
        <f t="shared" si="18"/>
        <v>0</v>
      </c>
      <c r="U39" s="110">
        <f t="shared" si="6"/>
        <v>0</v>
      </c>
      <c r="V39" s="486"/>
      <c r="W39" s="109">
        <f t="shared" si="19"/>
        <v>0</v>
      </c>
      <c r="X39" s="110">
        <f t="shared" si="7"/>
        <v>0</v>
      </c>
      <c r="Y39" s="486"/>
      <c r="Z39" s="109">
        <f t="shared" si="20"/>
        <v>0</v>
      </c>
      <c r="AA39" s="110">
        <f t="shared" si="8"/>
        <v>0</v>
      </c>
      <c r="AB39" s="486"/>
      <c r="AC39" s="109">
        <f t="shared" si="21"/>
        <v>0</v>
      </c>
      <c r="AD39" s="110">
        <f t="shared" si="9"/>
        <v>0</v>
      </c>
      <c r="AE39" s="486"/>
      <c r="AF39" s="109">
        <f t="shared" si="22"/>
        <v>0</v>
      </c>
      <c r="AG39" s="110">
        <f t="shared" si="10"/>
        <v>0</v>
      </c>
      <c r="AH39" s="410" t="str">
        <f t="shared" si="23"/>
        <v/>
      </c>
      <c r="AI39" s="311" t="str">
        <f t="shared" si="24"/>
        <v/>
      </c>
      <c r="AJ39" s="419" t="str">
        <f t="shared" si="13"/>
        <v/>
      </c>
      <c r="AK39" s="311" t="str">
        <f t="shared" si="14"/>
        <v/>
      </c>
      <c r="AL39" s="422" t="str">
        <f t="shared" si="15"/>
        <v/>
      </c>
    </row>
    <row r="40" spans="1:39" ht="14.25">
      <c r="A40" s="745"/>
      <c r="B40" s="34" t="s">
        <v>183</v>
      </c>
      <c r="C40" s="196" t="s">
        <v>509</v>
      </c>
      <c r="D40" s="480"/>
      <c r="E40" s="55"/>
      <c r="F40" s="55"/>
      <c r="G40" s="101">
        <f t="shared" si="0"/>
        <v>0</v>
      </c>
      <c r="H40" s="102">
        <f t="shared" si="2"/>
        <v>0</v>
      </c>
      <c r="I40" s="31">
        <f t="shared" si="3"/>
        <v>0</v>
      </c>
      <c r="J40" s="103">
        <f t="shared" si="16"/>
        <v>0</v>
      </c>
      <c r="K40" s="104">
        <f t="shared" si="1"/>
        <v>0</v>
      </c>
      <c r="L40" s="35">
        <f t="shared" si="17"/>
        <v>0</v>
      </c>
      <c r="M40" s="105" t="str">
        <f t="shared" si="4"/>
        <v/>
      </c>
      <c r="N40" s="106">
        <f t="shared" si="5"/>
        <v>0</v>
      </c>
      <c r="O40" s="107">
        <f>IF(N40=0,0,IF(SUM($N$5:N40)&gt;251,1,0))</f>
        <v>0</v>
      </c>
      <c r="P40" s="174"/>
      <c r="Q40" s="175"/>
      <c r="R40" s="108"/>
      <c r="S40" s="483"/>
      <c r="T40" s="109">
        <f t="shared" si="18"/>
        <v>0</v>
      </c>
      <c r="U40" s="110">
        <f t="shared" si="6"/>
        <v>0</v>
      </c>
      <c r="V40" s="486"/>
      <c r="W40" s="109">
        <f t="shared" si="19"/>
        <v>0</v>
      </c>
      <c r="X40" s="110">
        <f t="shared" si="7"/>
        <v>0</v>
      </c>
      <c r="Y40" s="486"/>
      <c r="Z40" s="109">
        <f t="shared" si="20"/>
        <v>0</v>
      </c>
      <c r="AA40" s="110">
        <f t="shared" si="8"/>
        <v>0</v>
      </c>
      <c r="AB40" s="486"/>
      <c r="AC40" s="109">
        <f t="shared" si="21"/>
        <v>0</v>
      </c>
      <c r="AD40" s="110">
        <f t="shared" si="9"/>
        <v>0</v>
      </c>
      <c r="AE40" s="486"/>
      <c r="AF40" s="109">
        <f t="shared" si="22"/>
        <v>0</v>
      </c>
      <c r="AG40" s="110">
        <f t="shared" si="10"/>
        <v>0</v>
      </c>
      <c r="AH40" s="410" t="str">
        <f t="shared" si="23"/>
        <v/>
      </c>
      <c r="AI40" s="311" t="str">
        <f t="shared" si="24"/>
        <v/>
      </c>
      <c r="AJ40" s="419" t="str">
        <f t="shared" si="13"/>
        <v/>
      </c>
      <c r="AK40" s="311" t="str">
        <f t="shared" si="14"/>
        <v/>
      </c>
      <c r="AL40" s="422" t="str">
        <f t="shared" si="15"/>
        <v/>
      </c>
    </row>
    <row r="41" spans="1:39" ht="14.25">
      <c r="A41" s="745"/>
      <c r="B41" s="34" t="s">
        <v>184</v>
      </c>
      <c r="C41" s="196" t="s">
        <v>125</v>
      </c>
      <c r="D41" s="480"/>
      <c r="E41" s="55"/>
      <c r="F41" s="55"/>
      <c r="G41" s="101">
        <f t="shared" si="0"/>
        <v>0</v>
      </c>
      <c r="H41" s="102">
        <f t="shared" si="2"/>
        <v>0</v>
      </c>
      <c r="I41" s="31">
        <f t="shared" si="3"/>
        <v>0</v>
      </c>
      <c r="J41" s="103">
        <f t="shared" si="16"/>
        <v>0</v>
      </c>
      <c r="K41" s="104">
        <f t="shared" si="1"/>
        <v>0</v>
      </c>
      <c r="L41" s="35">
        <f t="shared" si="17"/>
        <v>0</v>
      </c>
      <c r="M41" s="105" t="str">
        <f t="shared" si="4"/>
        <v/>
      </c>
      <c r="N41" s="106">
        <f t="shared" si="5"/>
        <v>0</v>
      </c>
      <c r="O41" s="107">
        <f>IF(N41=0,0,IF(SUM($N$5:N41)&gt;251,1,0))</f>
        <v>0</v>
      </c>
      <c r="P41" s="174"/>
      <c r="Q41" s="175"/>
      <c r="R41" s="108"/>
      <c r="S41" s="483"/>
      <c r="T41" s="109">
        <f t="shared" si="18"/>
        <v>0</v>
      </c>
      <c r="U41" s="110">
        <f t="shared" si="6"/>
        <v>0</v>
      </c>
      <c r="V41" s="486"/>
      <c r="W41" s="109">
        <f t="shared" si="19"/>
        <v>0</v>
      </c>
      <c r="X41" s="110">
        <f t="shared" si="7"/>
        <v>0</v>
      </c>
      <c r="Y41" s="486"/>
      <c r="Z41" s="109">
        <f t="shared" si="20"/>
        <v>0</v>
      </c>
      <c r="AA41" s="110">
        <f t="shared" si="8"/>
        <v>0</v>
      </c>
      <c r="AB41" s="486"/>
      <c r="AC41" s="109">
        <f t="shared" si="21"/>
        <v>0</v>
      </c>
      <c r="AD41" s="110">
        <f t="shared" si="9"/>
        <v>0</v>
      </c>
      <c r="AE41" s="486"/>
      <c r="AF41" s="109">
        <f t="shared" si="22"/>
        <v>0</v>
      </c>
      <c r="AG41" s="110">
        <f t="shared" si="10"/>
        <v>0</v>
      </c>
      <c r="AH41" s="410" t="str">
        <f t="shared" si="23"/>
        <v/>
      </c>
      <c r="AI41" s="311" t="str">
        <f t="shared" si="24"/>
        <v/>
      </c>
      <c r="AJ41" s="419" t="str">
        <f t="shared" si="13"/>
        <v/>
      </c>
      <c r="AK41" s="311" t="str">
        <f t="shared" si="14"/>
        <v/>
      </c>
      <c r="AL41" s="422" t="str">
        <f t="shared" si="15"/>
        <v/>
      </c>
    </row>
    <row r="42" spans="1:39" ht="14.25">
      <c r="A42" s="745"/>
      <c r="B42" s="34" t="s">
        <v>185</v>
      </c>
      <c r="C42" s="196" t="s">
        <v>121</v>
      </c>
      <c r="D42" s="480"/>
      <c r="E42" s="55"/>
      <c r="F42" s="55"/>
      <c r="G42" s="101">
        <f t="shared" si="0"/>
        <v>0</v>
      </c>
      <c r="H42" s="102">
        <f t="shared" si="2"/>
        <v>0</v>
      </c>
      <c r="I42" s="31">
        <f t="shared" si="3"/>
        <v>0</v>
      </c>
      <c r="J42" s="103">
        <f t="shared" si="16"/>
        <v>0</v>
      </c>
      <c r="K42" s="104">
        <f t="shared" si="1"/>
        <v>0</v>
      </c>
      <c r="L42" s="35">
        <f t="shared" si="17"/>
        <v>0</v>
      </c>
      <c r="M42" s="105" t="str">
        <f t="shared" si="4"/>
        <v/>
      </c>
      <c r="N42" s="106">
        <f t="shared" si="5"/>
        <v>0</v>
      </c>
      <c r="O42" s="107">
        <f>IF(N42=0,0,IF(SUM($N$5:N42)&gt;251,1,0))</f>
        <v>0</v>
      </c>
      <c r="P42" s="174"/>
      <c r="Q42" s="175"/>
      <c r="R42" s="108"/>
      <c r="S42" s="483"/>
      <c r="T42" s="109">
        <f t="shared" si="18"/>
        <v>0</v>
      </c>
      <c r="U42" s="110">
        <f t="shared" si="6"/>
        <v>0</v>
      </c>
      <c r="V42" s="486"/>
      <c r="W42" s="109">
        <f t="shared" si="19"/>
        <v>0</v>
      </c>
      <c r="X42" s="110">
        <f t="shared" si="7"/>
        <v>0</v>
      </c>
      <c r="Y42" s="486"/>
      <c r="Z42" s="109">
        <f t="shared" si="20"/>
        <v>0</v>
      </c>
      <c r="AA42" s="110">
        <f t="shared" si="8"/>
        <v>0</v>
      </c>
      <c r="AB42" s="486"/>
      <c r="AC42" s="109">
        <f t="shared" si="21"/>
        <v>0</v>
      </c>
      <c r="AD42" s="110">
        <f t="shared" si="9"/>
        <v>0</v>
      </c>
      <c r="AE42" s="486"/>
      <c r="AF42" s="109">
        <f t="shared" si="22"/>
        <v>0</v>
      </c>
      <c r="AG42" s="110">
        <f t="shared" si="10"/>
        <v>0</v>
      </c>
      <c r="AH42" s="410" t="str">
        <f t="shared" si="23"/>
        <v/>
      </c>
      <c r="AI42" s="311" t="str">
        <f t="shared" si="24"/>
        <v/>
      </c>
      <c r="AJ42" s="419" t="str">
        <f t="shared" si="13"/>
        <v/>
      </c>
      <c r="AK42" s="311" t="str">
        <f t="shared" si="14"/>
        <v/>
      </c>
      <c r="AL42" s="422" t="str">
        <f t="shared" si="15"/>
        <v/>
      </c>
    </row>
    <row r="43" spans="1:39" ht="14.25">
      <c r="A43" s="745"/>
      <c r="B43" s="34" t="s">
        <v>186</v>
      </c>
      <c r="C43" s="196" t="s">
        <v>122</v>
      </c>
      <c r="D43" s="480"/>
      <c r="E43" s="55"/>
      <c r="F43" s="55"/>
      <c r="G43" s="101">
        <f t="shared" si="0"/>
        <v>0</v>
      </c>
      <c r="H43" s="102">
        <f t="shared" si="2"/>
        <v>0</v>
      </c>
      <c r="I43" s="31">
        <f t="shared" si="3"/>
        <v>0</v>
      </c>
      <c r="J43" s="103">
        <f t="shared" si="16"/>
        <v>0</v>
      </c>
      <c r="K43" s="104">
        <f t="shared" si="1"/>
        <v>0</v>
      </c>
      <c r="L43" s="35">
        <f t="shared" si="17"/>
        <v>0</v>
      </c>
      <c r="M43" s="105" t="str">
        <f t="shared" si="4"/>
        <v/>
      </c>
      <c r="N43" s="106">
        <f t="shared" si="5"/>
        <v>0</v>
      </c>
      <c r="O43" s="107">
        <f>IF(N43=0,0,IF(SUM($N$5:N43)&gt;251,1,0))</f>
        <v>0</v>
      </c>
      <c r="P43" s="174"/>
      <c r="Q43" s="175"/>
      <c r="R43" s="108"/>
      <c r="S43" s="483"/>
      <c r="T43" s="109">
        <f t="shared" si="18"/>
        <v>0</v>
      </c>
      <c r="U43" s="110">
        <f t="shared" si="6"/>
        <v>0</v>
      </c>
      <c r="V43" s="486"/>
      <c r="W43" s="109">
        <f t="shared" si="19"/>
        <v>0</v>
      </c>
      <c r="X43" s="110">
        <f t="shared" si="7"/>
        <v>0</v>
      </c>
      <c r="Y43" s="486"/>
      <c r="Z43" s="109">
        <f t="shared" si="20"/>
        <v>0</v>
      </c>
      <c r="AA43" s="110">
        <f t="shared" si="8"/>
        <v>0</v>
      </c>
      <c r="AB43" s="486"/>
      <c r="AC43" s="109">
        <f t="shared" si="21"/>
        <v>0</v>
      </c>
      <c r="AD43" s="110">
        <f t="shared" si="9"/>
        <v>0</v>
      </c>
      <c r="AE43" s="486"/>
      <c r="AF43" s="109">
        <f t="shared" si="22"/>
        <v>0</v>
      </c>
      <c r="AG43" s="110">
        <f t="shared" si="10"/>
        <v>0</v>
      </c>
      <c r="AH43" s="410" t="str">
        <f t="shared" si="23"/>
        <v/>
      </c>
      <c r="AI43" s="311" t="str">
        <f t="shared" si="24"/>
        <v/>
      </c>
      <c r="AJ43" s="419" t="str">
        <f t="shared" si="13"/>
        <v/>
      </c>
      <c r="AK43" s="311" t="str">
        <f t="shared" si="14"/>
        <v/>
      </c>
      <c r="AL43" s="422" t="str">
        <f t="shared" si="15"/>
        <v/>
      </c>
    </row>
    <row r="44" spans="1:39" ht="14.25">
      <c r="A44" s="745"/>
      <c r="B44" s="34" t="s">
        <v>187</v>
      </c>
      <c r="C44" s="196" t="s">
        <v>123</v>
      </c>
      <c r="D44" s="480"/>
      <c r="E44" s="55"/>
      <c r="F44" s="55"/>
      <c r="G44" s="101">
        <f t="shared" si="0"/>
        <v>0</v>
      </c>
      <c r="H44" s="102">
        <f t="shared" si="2"/>
        <v>0</v>
      </c>
      <c r="I44" s="31">
        <f t="shared" si="3"/>
        <v>0</v>
      </c>
      <c r="J44" s="103">
        <f t="shared" si="16"/>
        <v>0</v>
      </c>
      <c r="K44" s="104">
        <f t="shared" si="1"/>
        <v>0</v>
      </c>
      <c r="L44" s="35">
        <f t="shared" si="17"/>
        <v>0</v>
      </c>
      <c r="M44" s="105" t="str">
        <f t="shared" si="4"/>
        <v/>
      </c>
      <c r="N44" s="106">
        <f t="shared" si="5"/>
        <v>0</v>
      </c>
      <c r="O44" s="107">
        <f>IF(N44=0,0,IF(SUM($N$5:N44)&gt;251,1,0))</f>
        <v>0</v>
      </c>
      <c r="P44" s="174"/>
      <c r="Q44" s="175"/>
      <c r="R44" s="108"/>
      <c r="S44" s="483"/>
      <c r="T44" s="109">
        <f t="shared" si="18"/>
        <v>0</v>
      </c>
      <c r="U44" s="110">
        <f t="shared" si="6"/>
        <v>0</v>
      </c>
      <c r="V44" s="486"/>
      <c r="W44" s="109">
        <f t="shared" si="19"/>
        <v>0</v>
      </c>
      <c r="X44" s="110">
        <f t="shared" si="7"/>
        <v>0</v>
      </c>
      <c r="Y44" s="486"/>
      <c r="Z44" s="109">
        <f t="shared" si="20"/>
        <v>0</v>
      </c>
      <c r="AA44" s="110">
        <f t="shared" si="8"/>
        <v>0</v>
      </c>
      <c r="AB44" s="486"/>
      <c r="AC44" s="109">
        <f t="shared" si="21"/>
        <v>0</v>
      </c>
      <c r="AD44" s="110">
        <f t="shared" si="9"/>
        <v>0</v>
      </c>
      <c r="AE44" s="486"/>
      <c r="AF44" s="109">
        <f t="shared" si="22"/>
        <v>0</v>
      </c>
      <c r="AG44" s="110">
        <f t="shared" si="10"/>
        <v>0</v>
      </c>
      <c r="AH44" s="410" t="str">
        <f t="shared" si="23"/>
        <v/>
      </c>
      <c r="AI44" s="311" t="str">
        <f t="shared" si="24"/>
        <v/>
      </c>
      <c r="AJ44" s="419" t="str">
        <f t="shared" si="13"/>
        <v/>
      </c>
      <c r="AK44" s="311" t="str">
        <f t="shared" si="14"/>
        <v/>
      </c>
      <c r="AL44" s="422" t="str">
        <f t="shared" si="15"/>
        <v/>
      </c>
    </row>
    <row r="45" spans="1:39" ht="14.25">
      <c r="A45" s="745"/>
      <c r="B45" s="34" t="s">
        <v>188</v>
      </c>
      <c r="C45" s="196" t="s">
        <v>124</v>
      </c>
      <c r="D45" s="480"/>
      <c r="E45" s="55"/>
      <c r="F45" s="55"/>
      <c r="G45" s="101">
        <f t="shared" si="0"/>
        <v>0</v>
      </c>
      <c r="H45" s="102">
        <f t="shared" si="2"/>
        <v>0</v>
      </c>
      <c r="I45" s="31">
        <f t="shared" si="3"/>
        <v>0</v>
      </c>
      <c r="J45" s="103">
        <f t="shared" si="16"/>
        <v>0</v>
      </c>
      <c r="K45" s="104">
        <f t="shared" si="1"/>
        <v>0</v>
      </c>
      <c r="L45" s="35">
        <f t="shared" si="17"/>
        <v>0</v>
      </c>
      <c r="M45" s="105" t="str">
        <f t="shared" si="4"/>
        <v/>
      </c>
      <c r="N45" s="106">
        <f t="shared" si="5"/>
        <v>0</v>
      </c>
      <c r="O45" s="107">
        <f>IF(N45=0,0,IF(SUM($N$5:N45)&gt;251,1,0))</f>
        <v>0</v>
      </c>
      <c r="P45" s="174"/>
      <c r="Q45" s="175"/>
      <c r="R45" s="108"/>
      <c r="S45" s="483"/>
      <c r="T45" s="109">
        <f t="shared" si="18"/>
        <v>0</v>
      </c>
      <c r="U45" s="110">
        <f t="shared" si="6"/>
        <v>0</v>
      </c>
      <c r="V45" s="486"/>
      <c r="W45" s="109">
        <f t="shared" si="19"/>
        <v>0</v>
      </c>
      <c r="X45" s="110">
        <f t="shared" si="7"/>
        <v>0</v>
      </c>
      <c r="Y45" s="486"/>
      <c r="Z45" s="109">
        <f t="shared" si="20"/>
        <v>0</v>
      </c>
      <c r="AA45" s="110">
        <f t="shared" si="8"/>
        <v>0</v>
      </c>
      <c r="AB45" s="486"/>
      <c r="AC45" s="109">
        <f t="shared" si="21"/>
        <v>0</v>
      </c>
      <c r="AD45" s="110">
        <f t="shared" si="9"/>
        <v>0</v>
      </c>
      <c r="AE45" s="486"/>
      <c r="AF45" s="109">
        <f t="shared" si="22"/>
        <v>0</v>
      </c>
      <c r="AG45" s="110">
        <f t="shared" si="10"/>
        <v>0</v>
      </c>
      <c r="AH45" s="410" t="str">
        <f t="shared" si="23"/>
        <v/>
      </c>
      <c r="AI45" s="311" t="str">
        <f t="shared" si="24"/>
        <v/>
      </c>
      <c r="AJ45" s="419" t="str">
        <f t="shared" si="13"/>
        <v/>
      </c>
      <c r="AK45" s="311" t="str">
        <f t="shared" si="14"/>
        <v/>
      </c>
      <c r="AL45" s="422" t="str">
        <f t="shared" si="15"/>
        <v/>
      </c>
    </row>
    <row r="46" spans="1:39" ht="14.25">
      <c r="A46" s="745"/>
      <c r="B46" s="34" t="s">
        <v>190</v>
      </c>
      <c r="C46" s="196" t="s">
        <v>189</v>
      </c>
      <c r="D46" s="480"/>
      <c r="E46" s="55"/>
      <c r="F46" s="55"/>
      <c r="G46" s="101">
        <f t="shared" si="0"/>
        <v>0</v>
      </c>
      <c r="H46" s="102">
        <f t="shared" si="2"/>
        <v>0</v>
      </c>
      <c r="I46" s="31">
        <f t="shared" si="3"/>
        <v>0</v>
      </c>
      <c r="J46" s="103">
        <f t="shared" si="16"/>
        <v>0</v>
      </c>
      <c r="K46" s="104">
        <f t="shared" si="1"/>
        <v>0</v>
      </c>
      <c r="L46" s="35">
        <f t="shared" si="17"/>
        <v>0</v>
      </c>
      <c r="M46" s="105" t="str">
        <f t="shared" si="4"/>
        <v/>
      </c>
      <c r="N46" s="106">
        <f t="shared" si="5"/>
        <v>0</v>
      </c>
      <c r="O46" s="107">
        <f>IF(N46=0,0,IF(SUM($N$5:N46)&gt;251,1,0))</f>
        <v>0</v>
      </c>
      <c r="P46" s="174"/>
      <c r="Q46" s="175"/>
      <c r="R46" s="108"/>
      <c r="S46" s="483"/>
      <c r="T46" s="109">
        <f t="shared" si="18"/>
        <v>0</v>
      </c>
      <c r="U46" s="110">
        <f t="shared" si="6"/>
        <v>0</v>
      </c>
      <c r="V46" s="486"/>
      <c r="W46" s="109">
        <f t="shared" si="19"/>
        <v>0</v>
      </c>
      <c r="X46" s="110">
        <f t="shared" si="7"/>
        <v>0</v>
      </c>
      <c r="Y46" s="486"/>
      <c r="Z46" s="109">
        <f t="shared" si="20"/>
        <v>0</v>
      </c>
      <c r="AA46" s="110">
        <f t="shared" si="8"/>
        <v>0</v>
      </c>
      <c r="AB46" s="486"/>
      <c r="AC46" s="109">
        <f t="shared" si="21"/>
        <v>0</v>
      </c>
      <c r="AD46" s="110">
        <f t="shared" si="9"/>
        <v>0</v>
      </c>
      <c r="AE46" s="486"/>
      <c r="AF46" s="109">
        <f t="shared" si="22"/>
        <v>0</v>
      </c>
      <c r="AG46" s="110">
        <f t="shared" si="10"/>
        <v>0</v>
      </c>
      <c r="AH46" s="410" t="str">
        <f t="shared" si="23"/>
        <v/>
      </c>
      <c r="AI46" s="311" t="str">
        <f t="shared" si="24"/>
        <v/>
      </c>
      <c r="AJ46" s="419" t="str">
        <f t="shared" si="13"/>
        <v/>
      </c>
      <c r="AK46" s="311" t="str">
        <f t="shared" si="14"/>
        <v/>
      </c>
      <c r="AL46" s="422" t="str">
        <f t="shared" si="15"/>
        <v/>
      </c>
    </row>
    <row r="47" spans="1:39" ht="14.25">
      <c r="A47" s="745"/>
      <c r="B47" s="34" t="s">
        <v>191</v>
      </c>
      <c r="C47" s="196" t="s">
        <v>120</v>
      </c>
      <c r="D47" s="480"/>
      <c r="E47" s="55"/>
      <c r="F47" s="55"/>
      <c r="G47" s="101">
        <f t="shared" si="0"/>
        <v>0</v>
      </c>
      <c r="H47" s="102">
        <f t="shared" si="2"/>
        <v>0</v>
      </c>
      <c r="I47" s="31">
        <f t="shared" si="3"/>
        <v>0</v>
      </c>
      <c r="J47" s="103">
        <f t="shared" si="16"/>
        <v>0</v>
      </c>
      <c r="K47" s="104">
        <f t="shared" si="1"/>
        <v>0</v>
      </c>
      <c r="L47" s="35">
        <f t="shared" si="17"/>
        <v>0</v>
      </c>
      <c r="M47" s="105" t="str">
        <f t="shared" si="4"/>
        <v/>
      </c>
      <c r="N47" s="106">
        <f t="shared" si="5"/>
        <v>0</v>
      </c>
      <c r="O47" s="107">
        <f>IF(N47=0,0,IF(SUM($N$5:N47)&gt;251,1,0))</f>
        <v>0</v>
      </c>
      <c r="P47" s="174"/>
      <c r="Q47" s="175"/>
      <c r="R47" s="108"/>
      <c r="S47" s="483"/>
      <c r="T47" s="109">
        <f t="shared" si="18"/>
        <v>0</v>
      </c>
      <c r="U47" s="110">
        <f t="shared" si="6"/>
        <v>0</v>
      </c>
      <c r="V47" s="486"/>
      <c r="W47" s="109">
        <f t="shared" si="19"/>
        <v>0</v>
      </c>
      <c r="X47" s="110">
        <f t="shared" si="7"/>
        <v>0</v>
      </c>
      <c r="Y47" s="486"/>
      <c r="Z47" s="109">
        <f t="shared" si="20"/>
        <v>0</v>
      </c>
      <c r="AA47" s="110">
        <f t="shared" si="8"/>
        <v>0</v>
      </c>
      <c r="AB47" s="486"/>
      <c r="AC47" s="109">
        <f t="shared" si="21"/>
        <v>0</v>
      </c>
      <c r="AD47" s="110">
        <f t="shared" si="9"/>
        <v>0</v>
      </c>
      <c r="AE47" s="486"/>
      <c r="AF47" s="109">
        <f t="shared" si="22"/>
        <v>0</v>
      </c>
      <c r="AG47" s="110">
        <f t="shared" si="10"/>
        <v>0</v>
      </c>
      <c r="AH47" s="410" t="str">
        <f t="shared" si="23"/>
        <v/>
      </c>
      <c r="AI47" s="311" t="str">
        <f t="shared" si="24"/>
        <v/>
      </c>
      <c r="AJ47" s="419" t="str">
        <f t="shared" si="13"/>
        <v/>
      </c>
      <c r="AK47" s="311" t="str">
        <f t="shared" si="14"/>
        <v/>
      </c>
      <c r="AL47" s="422" t="str">
        <f t="shared" si="15"/>
        <v/>
      </c>
    </row>
    <row r="48" spans="1:39" ht="14.25">
      <c r="A48" s="745"/>
      <c r="B48" s="34" t="s">
        <v>192</v>
      </c>
      <c r="C48" s="196" t="s">
        <v>125</v>
      </c>
      <c r="D48" s="480"/>
      <c r="E48" s="55"/>
      <c r="F48" s="55"/>
      <c r="G48" s="101">
        <f t="shared" si="0"/>
        <v>0</v>
      </c>
      <c r="H48" s="102">
        <f t="shared" si="2"/>
        <v>0</v>
      </c>
      <c r="I48" s="31">
        <f t="shared" si="3"/>
        <v>0</v>
      </c>
      <c r="J48" s="103">
        <f t="shared" si="16"/>
        <v>0</v>
      </c>
      <c r="K48" s="104">
        <f t="shared" si="1"/>
        <v>0</v>
      </c>
      <c r="L48" s="35">
        <f t="shared" si="17"/>
        <v>0</v>
      </c>
      <c r="M48" s="105" t="str">
        <f t="shared" si="4"/>
        <v/>
      </c>
      <c r="N48" s="106">
        <f t="shared" si="5"/>
        <v>0</v>
      </c>
      <c r="O48" s="107">
        <f>IF(N48=0,0,IF(SUM($N$5:N48)&gt;251,1,0))</f>
        <v>0</v>
      </c>
      <c r="P48" s="174"/>
      <c r="Q48" s="175"/>
      <c r="R48" s="108"/>
      <c r="S48" s="483"/>
      <c r="T48" s="109">
        <f t="shared" si="18"/>
        <v>0</v>
      </c>
      <c r="U48" s="110">
        <f t="shared" si="6"/>
        <v>0</v>
      </c>
      <c r="V48" s="486"/>
      <c r="W48" s="109">
        <f t="shared" si="19"/>
        <v>0</v>
      </c>
      <c r="X48" s="110">
        <f t="shared" si="7"/>
        <v>0</v>
      </c>
      <c r="Y48" s="486"/>
      <c r="Z48" s="109">
        <f t="shared" si="20"/>
        <v>0</v>
      </c>
      <c r="AA48" s="110">
        <f t="shared" si="8"/>
        <v>0</v>
      </c>
      <c r="AB48" s="486"/>
      <c r="AC48" s="109">
        <f t="shared" si="21"/>
        <v>0</v>
      </c>
      <c r="AD48" s="110">
        <f t="shared" si="9"/>
        <v>0</v>
      </c>
      <c r="AE48" s="486"/>
      <c r="AF48" s="109">
        <f t="shared" si="22"/>
        <v>0</v>
      </c>
      <c r="AG48" s="110">
        <f t="shared" si="10"/>
        <v>0</v>
      </c>
      <c r="AH48" s="410" t="str">
        <f t="shared" si="23"/>
        <v/>
      </c>
      <c r="AI48" s="311" t="str">
        <f t="shared" si="24"/>
        <v/>
      </c>
      <c r="AJ48" s="419" t="str">
        <f t="shared" si="13"/>
        <v/>
      </c>
      <c r="AK48" s="311" t="str">
        <f t="shared" si="14"/>
        <v/>
      </c>
      <c r="AL48" s="422" t="str">
        <f t="shared" si="15"/>
        <v/>
      </c>
    </row>
    <row r="49" spans="1:38" ht="14.25">
      <c r="A49" s="745"/>
      <c r="B49" s="34" t="s">
        <v>193</v>
      </c>
      <c r="C49" s="196" t="s">
        <v>121</v>
      </c>
      <c r="D49" s="480"/>
      <c r="E49" s="55"/>
      <c r="F49" s="55"/>
      <c r="G49" s="101">
        <f t="shared" si="0"/>
        <v>0</v>
      </c>
      <c r="H49" s="102">
        <f t="shared" si="2"/>
        <v>0</v>
      </c>
      <c r="I49" s="31">
        <f t="shared" si="3"/>
        <v>0</v>
      </c>
      <c r="J49" s="103">
        <f t="shared" si="16"/>
        <v>0</v>
      </c>
      <c r="K49" s="104">
        <f t="shared" si="1"/>
        <v>0</v>
      </c>
      <c r="L49" s="35">
        <f t="shared" si="17"/>
        <v>0</v>
      </c>
      <c r="M49" s="105" t="str">
        <f t="shared" si="4"/>
        <v/>
      </c>
      <c r="N49" s="106">
        <f t="shared" si="5"/>
        <v>0</v>
      </c>
      <c r="O49" s="107">
        <f>IF(N49=0,0,IF(SUM($N$5:N49)&gt;251,1,0))</f>
        <v>0</v>
      </c>
      <c r="P49" s="174"/>
      <c r="Q49" s="175"/>
      <c r="R49" s="108"/>
      <c r="S49" s="483"/>
      <c r="T49" s="109">
        <f t="shared" si="18"/>
        <v>0</v>
      </c>
      <c r="U49" s="110">
        <f t="shared" si="6"/>
        <v>0</v>
      </c>
      <c r="V49" s="486"/>
      <c r="W49" s="109">
        <f t="shared" si="19"/>
        <v>0</v>
      </c>
      <c r="X49" s="110">
        <f t="shared" si="7"/>
        <v>0</v>
      </c>
      <c r="Y49" s="486"/>
      <c r="Z49" s="109">
        <f t="shared" si="20"/>
        <v>0</v>
      </c>
      <c r="AA49" s="110">
        <f t="shared" si="8"/>
        <v>0</v>
      </c>
      <c r="AB49" s="486"/>
      <c r="AC49" s="109">
        <f t="shared" si="21"/>
        <v>0</v>
      </c>
      <c r="AD49" s="110">
        <f t="shared" si="9"/>
        <v>0</v>
      </c>
      <c r="AE49" s="486"/>
      <c r="AF49" s="109">
        <f t="shared" si="22"/>
        <v>0</v>
      </c>
      <c r="AG49" s="110">
        <f t="shared" si="10"/>
        <v>0</v>
      </c>
      <c r="AH49" s="410" t="str">
        <f t="shared" si="23"/>
        <v/>
      </c>
      <c r="AI49" s="311" t="str">
        <f t="shared" si="24"/>
        <v/>
      </c>
      <c r="AJ49" s="419" t="str">
        <f t="shared" si="13"/>
        <v/>
      </c>
      <c r="AK49" s="311" t="str">
        <f t="shared" si="14"/>
        <v/>
      </c>
      <c r="AL49" s="422" t="str">
        <f t="shared" si="15"/>
        <v/>
      </c>
    </row>
    <row r="50" spans="1:38" ht="14.25">
      <c r="A50" s="745"/>
      <c r="B50" s="34" t="s">
        <v>194</v>
      </c>
      <c r="C50" s="196" t="s">
        <v>122</v>
      </c>
      <c r="D50" s="480"/>
      <c r="E50" s="55"/>
      <c r="F50" s="55"/>
      <c r="G50" s="101">
        <f t="shared" si="0"/>
        <v>0</v>
      </c>
      <c r="H50" s="102">
        <f t="shared" si="2"/>
        <v>0</v>
      </c>
      <c r="I50" s="31">
        <f t="shared" si="3"/>
        <v>0</v>
      </c>
      <c r="J50" s="103">
        <f t="shared" si="16"/>
        <v>0</v>
      </c>
      <c r="K50" s="104">
        <f t="shared" si="1"/>
        <v>0</v>
      </c>
      <c r="L50" s="35">
        <f t="shared" si="17"/>
        <v>0</v>
      </c>
      <c r="M50" s="105" t="str">
        <f t="shared" si="4"/>
        <v/>
      </c>
      <c r="N50" s="106">
        <f t="shared" si="5"/>
        <v>0</v>
      </c>
      <c r="O50" s="107">
        <f>IF(N50=0,0,IF(SUM($N$5:N50)&gt;251,1,0))</f>
        <v>0</v>
      </c>
      <c r="P50" s="174"/>
      <c r="Q50" s="175"/>
      <c r="R50" s="108"/>
      <c r="S50" s="483"/>
      <c r="T50" s="109">
        <f t="shared" si="18"/>
        <v>0</v>
      </c>
      <c r="U50" s="110">
        <f t="shared" si="6"/>
        <v>0</v>
      </c>
      <c r="V50" s="486"/>
      <c r="W50" s="109">
        <f t="shared" si="19"/>
        <v>0</v>
      </c>
      <c r="X50" s="110">
        <f t="shared" si="7"/>
        <v>0</v>
      </c>
      <c r="Y50" s="486"/>
      <c r="Z50" s="109">
        <f t="shared" si="20"/>
        <v>0</v>
      </c>
      <c r="AA50" s="110">
        <f t="shared" si="8"/>
        <v>0</v>
      </c>
      <c r="AB50" s="486"/>
      <c r="AC50" s="109">
        <f t="shared" si="21"/>
        <v>0</v>
      </c>
      <c r="AD50" s="110">
        <f t="shared" si="9"/>
        <v>0</v>
      </c>
      <c r="AE50" s="486"/>
      <c r="AF50" s="109">
        <f t="shared" si="22"/>
        <v>0</v>
      </c>
      <c r="AG50" s="110">
        <f t="shared" si="10"/>
        <v>0</v>
      </c>
      <c r="AH50" s="410" t="str">
        <f t="shared" si="23"/>
        <v/>
      </c>
      <c r="AI50" s="311" t="str">
        <f t="shared" si="24"/>
        <v/>
      </c>
      <c r="AJ50" s="419" t="str">
        <f t="shared" si="13"/>
        <v/>
      </c>
      <c r="AK50" s="311" t="str">
        <f t="shared" si="14"/>
        <v/>
      </c>
      <c r="AL50" s="422" t="str">
        <f t="shared" si="15"/>
        <v/>
      </c>
    </row>
    <row r="51" spans="1:38" ht="14.25">
      <c r="A51" s="745"/>
      <c r="B51" s="34" t="s">
        <v>195</v>
      </c>
      <c r="C51" s="196" t="s">
        <v>123</v>
      </c>
      <c r="D51" s="480"/>
      <c r="E51" s="55"/>
      <c r="F51" s="55"/>
      <c r="G51" s="101">
        <f t="shared" si="0"/>
        <v>0</v>
      </c>
      <c r="H51" s="102">
        <f t="shared" si="2"/>
        <v>0</v>
      </c>
      <c r="I51" s="31">
        <f t="shared" si="3"/>
        <v>0</v>
      </c>
      <c r="J51" s="103">
        <f t="shared" si="16"/>
        <v>0</v>
      </c>
      <c r="K51" s="104">
        <f t="shared" si="1"/>
        <v>0</v>
      </c>
      <c r="L51" s="35">
        <f t="shared" si="17"/>
        <v>0</v>
      </c>
      <c r="M51" s="105" t="str">
        <f t="shared" si="4"/>
        <v/>
      </c>
      <c r="N51" s="106">
        <f t="shared" si="5"/>
        <v>0</v>
      </c>
      <c r="O51" s="107">
        <f>IF(N51=0,0,IF(SUM($N$5:N51)&gt;251,1,0))</f>
        <v>0</v>
      </c>
      <c r="P51" s="174"/>
      <c r="Q51" s="175"/>
      <c r="R51" s="108"/>
      <c r="S51" s="483"/>
      <c r="T51" s="109">
        <f t="shared" si="18"/>
        <v>0</v>
      </c>
      <c r="U51" s="110">
        <f t="shared" si="6"/>
        <v>0</v>
      </c>
      <c r="V51" s="486"/>
      <c r="W51" s="109">
        <f t="shared" si="19"/>
        <v>0</v>
      </c>
      <c r="X51" s="110">
        <f t="shared" si="7"/>
        <v>0</v>
      </c>
      <c r="Y51" s="486"/>
      <c r="Z51" s="109">
        <f t="shared" si="20"/>
        <v>0</v>
      </c>
      <c r="AA51" s="110">
        <f t="shared" si="8"/>
        <v>0</v>
      </c>
      <c r="AB51" s="486"/>
      <c r="AC51" s="109">
        <f t="shared" si="21"/>
        <v>0</v>
      </c>
      <c r="AD51" s="110">
        <f t="shared" si="9"/>
        <v>0</v>
      </c>
      <c r="AE51" s="486"/>
      <c r="AF51" s="109">
        <f t="shared" si="22"/>
        <v>0</v>
      </c>
      <c r="AG51" s="110">
        <f t="shared" si="10"/>
        <v>0</v>
      </c>
      <c r="AH51" s="410" t="str">
        <f t="shared" si="23"/>
        <v/>
      </c>
      <c r="AI51" s="311" t="str">
        <f t="shared" si="24"/>
        <v/>
      </c>
      <c r="AJ51" s="419" t="str">
        <f t="shared" si="13"/>
        <v/>
      </c>
      <c r="AK51" s="311" t="str">
        <f t="shared" si="14"/>
        <v/>
      </c>
      <c r="AL51" s="422" t="str">
        <f t="shared" si="15"/>
        <v/>
      </c>
    </row>
    <row r="52" spans="1:38" ht="14.25">
      <c r="A52" s="745"/>
      <c r="B52" s="34" t="s">
        <v>196</v>
      </c>
      <c r="C52" s="196" t="s">
        <v>124</v>
      </c>
      <c r="D52" s="480"/>
      <c r="E52" s="55"/>
      <c r="F52" s="55"/>
      <c r="G52" s="101">
        <f t="shared" si="0"/>
        <v>0</v>
      </c>
      <c r="H52" s="102">
        <f t="shared" si="2"/>
        <v>0</v>
      </c>
      <c r="I52" s="31">
        <f t="shared" si="3"/>
        <v>0</v>
      </c>
      <c r="J52" s="103">
        <f t="shared" si="16"/>
        <v>0</v>
      </c>
      <c r="K52" s="104">
        <f t="shared" si="1"/>
        <v>0</v>
      </c>
      <c r="L52" s="35">
        <f t="shared" si="17"/>
        <v>0</v>
      </c>
      <c r="M52" s="105" t="str">
        <f t="shared" si="4"/>
        <v/>
      </c>
      <c r="N52" s="106">
        <f t="shared" si="5"/>
        <v>0</v>
      </c>
      <c r="O52" s="107">
        <f>IF(N52=0,0,IF(SUM($N$5:N52)&gt;251,1,0))</f>
        <v>0</v>
      </c>
      <c r="P52" s="174"/>
      <c r="Q52" s="175"/>
      <c r="R52" s="108"/>
      <c r="S52" s="483"/>
      <c r="T52" s="109">
        <f t="shared" si="18"/>
        <v>0</v>
      </c>
      <c r="U52" s="110">
        <f t="shared" si="6"/>
        <v>0</v>
      </c>
      <c r="V52" s="486"/>
      <c r="W52" s="109">
        <f t="shared" si="19"/>
        <v>0</v>
      </c>
      <c r="X52" s="110">
        <f t="shared" si="7"/>
        <v>0</v>
      </c>
      <c r="Y52" s="486"/>
      <c r="Z52" s="109">
        <f t="shared" si="20"/>
        <v>0</v>
      </c>
      <c r="AA52" s="110">
        <f t="shared" si="8"/>
        <v>0</v>
      </c>
      <c r="AB52" s="486"/>
      <c r="AC52" s="109">
        <f t="shared" si="21"/>
        <v>0</v>
      </c>
      <c r="AD52" s="110">
        <f t="shared" si="9"/>
        <v>0</v>
      </c>
      <c r="AE52" s="486"/>
      <c r="AF52" s="109">
        <f t="shared" si="22"/>
        <v>0</v>
      </c>
      <c r="AG52" s="110">
        <f t="shared" si="10"/>
        <v>0</v>
      </c>
      <c r="AH52" s="410" t="str">
        <f t="shared" si="23"/>
        <v/>
      </c>
      <c r="AI52" s="311" t="str">
        <f t="shared" si="24"/>
        <v/>
      </c>
      <c r="AJ52" s="419" t="str">
        <f t="shared" si="13"/>
        <v/>
      </c>
      <c r="AK52" s="311" t="str">
        <f t="shared" si="14"/>
        <v/>
      </c>
      <c r="AL52" s="422" t="str">
        <f t="shared" si="15"/>
        <v/>
      </c>
    </row>
    <row r="53" spans="1:38" ht="14.25">
      <c r="A53" s="745"/>
      <c r="B53" s="34" t="s">
        <v>197</v>
      </c>
      <c r="C53" s="196" t="s">
        <v>189</v>
      </c>
      <c r="D53" s="480"/>
      <c r="E53" s="55"/>
      <c r="F53" s="55"/>
      <c r="G53" s="101">
        <f t="shared" si="0"/>
        <v>0</v>
      </c>
      <c r="H53" s="102">
        <f t="shared" si="2"/>
        <v>0</v>
      </c>
      <c r="I53" s="31">
        <f t="shared" si="3"/>
        <v>0</v>
      </c>
      <c r="J53" s="103">
        <f t="shared" si="16"/>
        <v>0</v>
      </c>
      <c r="K53" s="104">
        <f t="shared" si="1"/>
        <v>0</v>
      </c>
      <c r="L53" s="35">
        <f t="shared" si="17"/>
        <v>0</v>
      </c>
      <c r="M53" s="105" t="str">
        <f t="shared" si="4"/>
        <v/>
      </c>
      <c r="N53" s="106">
        <f t="shared" si="5"/>
        <v>0</v>
      </c>
      <c r="O53" s="107">
        <f>IF(N53=0,0,IF(SUM($N$5:N53)&gt;251,1,0))</f>
        <v>0</v>
      </c>
      <c r="P53" s="174"/>
      <c r="Q53" s="175"/>
      <c r="R53" s="108"/>
      <c r="S53" s="483"/>
      <c r="T53" s="109">
        <f t="shared" si="18"/>
        <v>0</v>
      </c>
      <c r="U53" s="110">
        <f t="shared" si="6"/>
        <v>0</v>
      </c>
      <c r="V53" s="486"/>
      <c r="W53" s="109">
        <f t="shared" si="19"/>
        <v>0</v>
      </c>
      <c r="X53" s="110">
        <f t="shared" si="7"/>
        <v>0</v>
      </c>
      <c r="Y53" s="486"/>
      <c r="Z53" s="109">
        <f t="shared" si="20"/>
        <v>0</v>
      </c>
      <c r="AA53" s="110">
        <f t="shared" si="8"/>
        <v>0</v>
      </c>
      <c r="AB53" s="486"/>
      <c r="AC53" s="109">
        <f t="shared" si="21"/>
        <v>0</v>
      </c>
      <c r="AD53" s="110">
        <f t="shared" si="9"/>
        <v>0</v>
      </c>
      <c r="AE53" s="486"/>
      <c r="AF53" s="109">
        <f t="shared" si="22"/>
        <v>0</v>
      </c>
      <c r="AG53" s="110">
        <f t="shared" si="10"/>
        <v>0</v>
      </c>
      <c r="AH53" s="410" t="str">
        <f t="shared" si="23"/>
        <v/>
      </c>
      <c r="AI53" s="311" t="str">
        <f t="shared" si="24"/>
        <v/>
      </c>
      <c r="AJ53" s="419" t="str">
        <f t="shared" si="13"/>
        <v/>
      </c>
      <c r="AK53" s="311" t="str">
        <f t="shared" si="14"/>
        <v/>
      </c>
      <c r="AL53" s="422" t="str">
        <f t="shared" si="15"/>
        <v/>
      </c>
    </row>
    <row r="54" spans="1:38" ht="14.25">
      <c r="A54" s="745"/>
      <c r="B54" s="34" t="s">
        <v>198</v>
      </c>
      <c r="C54" s="196" t="s">
        <v>120</v>
      </c>
      <c r="D54" s="480"/>
      <c r="E54" s="55"/>
      <c r="F54" s="55"/>
      <c r="G54" s="101">
        <f t="shared" si="0"/>
        <v>0</v>
      </c>
      <c r="H54" s="102">
        <f t="shared" si="2"/>
        <v>0</v>
      </c>
      <c r="I54" s="31">
        <f t="shared" si="3"/>
        <v>0</v>
      </c>
      <c r="J54" s="103">
        <f t="shared" si="16"/>
        <v>0</v>
      </c>
      <c r="K54" s="104">
        <f t="shared" si="1"/>
        <v>0</v>
      </c>
      <c r="L54" s="35">
        <f t="shared" si="17"/>
        <v>0</v>
      </c>
      <c r="M54" s="105" t="str">
        <f t="shared" si="4"/>
        <v/>
      </c>
      <c r="N54" s="106">
        <f t="shared" si="5"/>
        <v>0</v>
      </c>
      <c r="O54" s="107">
        <f>IF(N54=0,0,IF(SUM($N$5:N54)&gt;251,1,0))</f>
        <v>0</v>
      </c>
      <c r="P54" s="174"/>
      <c r="Q54" s="175"/>
      <c r="R54" s="108"/>
      <c r="S54" s="483"/>
      <c r="T54" s="109">
        <f t="shared" si="18"/>
        <v>0</v>
      </c>
      <c r="U54" s="110">
        <f t="shared" si="6"/>
        <v>0</v>
      </c>
      <c r="V54" s="486"/>
      <c r="W54" s="109">
        <f t="shared" si="19"/>
        <v>0</v>
      </c>
      <c r="X54" s="110">
        <f t="shared" si="7"/>
        <v>0</v>
      </c>
      <c r="Y54" s="486"/>
      <c r="Z54" s="109">
        <f t="shared" si="20"/>
        <v>0</v>
      </c>
      <c r="AA54" s="110">
        <f t="shared" si="8"/>
        <v>0</v>
      </c>
      <c r="AB54" s="486"/>
      <c r="AC54" s="109">
        <f t="shared" si="21"/>
        <v>0</v>
      </c>
      <c r="AD54" s="110">
        <f t="shared" si="9"/>
        <v>0</v>
      </c>
      <c r="AE54" s="486"/>
      <c r="AF54" s="109">
        <f t="shared" si="22"/>
        <v>0</v>
      </c>
      <c r="AG54" s="110">
        <f t="shared" si="10"/>
        <v>0</v>
      </c>
      <c r="AH54" s="410" t="str">
        <f t="shared" si="23"/>
        <v/>
      </c>
      <c r="AI54" s="311" t="str">
        <f t="shared" si="24"/>
        <v/>
      </c>
      <c r="AJ54" s="419" t="str">
        <f t="shared" si="13"/>
        <v/>
      </c>
      <c r="AK54" s="311" t="str">
        <f t="shared" si="14"/>
        <v/>
      </c>
      <c r="AL54" s="422" t="str">
        <f t="shared" si="15"/>
        <v/>
      </c>
    </row>
    <row r="55" spans="1:38" ht="14.25">
      <c r="A55" s="745"/>
      <c r="B55" s="34" t="s">
        <v>199</v>
      </c>
      <c r="C55" s="196" t="s">
        <v>125</v>
      </c>
      <c r="D55" s="480"/>
      <c r="E55" s="55"/>
      <c r="F55" s="55"/>
      <c r="G55" s="101">
        <f t="shared" si="0"/>
        <v>0</v>
      </c>
      <c r="H55" s="102">
        <f t="shared" si="2"/>
        <v>0</v>
      </c>
      <c r="I55" s="31">
        <f t="shared" si="3"/>
        <v>0</v>
      </c>
      <c r="J55" s="103">
        <f t="shared" si="16"/>
        <v>0</v>
      </c>
      <c r="K55" s="104">
        <f t="shared" si="1"/>
        <v>0</v>
      </c>
      <c r="L55" s="35">
        <f t="shared" si="17"/>
        <v>0</v>
      </c>
      <c r="M55" s="105" t="str">
        <f t="shared" si="4"/>
        <v/>
      </c>
      <c r="N55" s="106">
        <f t="shared" si="5"/>
        <v>0</v>
      </c>
      <c r="O55" s="107">
        <f>IF(N55=0,0,IF(SUM($N$5:N55)&gt;251,1,0))</f>
        <v>0</v>
      </c>
      <c r="P55" s="174"/>
      <c r="Q55" s="175"/>
      <c r="R55" s="108"/>
      <c r="S55" s="483"/>
      <c r="T55" s="109">
        <f t="shared" si="18"/>
        <v>0</v>
      </c>
      <c r="U55" s="110">
        <f t="shared" si="6"/>
        <v>0</v>
      </c>
      <c r="V55" s="486"/>
      <c r="W55" s="109">
        <f t="shared" si="19"/>
        <v>0</v>
      </c>
      <c r="X55" s="110">
        <f t="shared" si="7"/>
        <v>0</v>
      </c>
      <c r="Y55" s="486"/>
      <c r="Z55" s="109">
        <f t="shared" si="20"/>
        <v>0</v>
      </c>
      <c r="AA55" s="110">
        <f t="shared" si="8"/>
        <v>0</v>
      </c>
      <c r="AB55" s="486"/>
      <c r="AC55" s="109">
        <f t="shared" si="21"/>
        <v>0</v>
      </c>
      <c r="AD55" s="110">
        <f t="shared" si="9"/>
        <v>0</v>
      </c>
      <c r="AE55" s="486"/>
      <c r="AF55" s="109">
        <f t="shared" si="22"/>
        <v>0</v>
      </c>
      <c r="AG55" s="110">
        <f t="shared" si="10"/>
        <v>0</v>
      </c>
      <c r="AH55" s="410" t="str">
        <f t="shared" si="23"/>
        <v/>
      </c>
      <c r="AI55" s="311" t="str">
        <f t="shared" si="24"/>
        <v/>
      </c>
      <c r="AJ55" s="419" t="str">
        <f t="shared" si="13"/>
        <v/>
      </c>
      <c r="AK55" s="311" t="str">
        <f t="shared" si="14"/>
        <v/>
      </c>
      <c r="AL55" s="422" t="str">
        <f t="shared" si="15"/>
        <v/>
      </c>
    </row>
    <row r="56" spans="1:38" ht="14.25">
      <c r="A56" s="745"/>
      <c r="B56" s="34" t="s">
        <v>200</v>
      </c>
      <c r="C56" s="196" t="s">
        <v>121</v>
      </c>
      <c r="D56" s="480"/>
      <c r="E56" s="55"/>
      <c r="F56" s="55"/>
      <c r="G56" s="101">
        <f t="shared" si="0"/>
        <v>0</v>
      </c>
      <c r="H56" s="102">
        <f t="shared" si="2"/>
        <v>0</v>
      </c>
      <c r="I56" s="31">
        <f t="shared" si="3"/>
        <v>0</v>
      </c>
      <c r="J56" s="103">
        <f t="shared" si="16"/>
        <v>0</v>
      </c>
      <c r="K56" s="104">
        <f t="shared" si="1"/>
        <v>0</v>
      </c>
      <c r="L56" s="35">
        <f t="shared" si="17"/>
        <v>0</v>
      </c>
      <c r="M56" s="105" t="str">
        <f t="shared" si="4"/>
        <v/>
      </c>
      <c r="N56" s="106">
        <f t="shared" si="5"/>
        <v>0</v>
      </c>
      <c r="O56" s="107">
        <f>IF(N56=0,0,IF(SUM($N$5:N56)&gt;251,1,0))</f>
        <v>0</v>
      </c>
      <c r="P56" s="174"/>
      <c r="Q56" s="175"/>
      <c r="R56" s="108"/>
      <c r="S56" s="483"/>
      <c r="T56" s="109">
        <f t="shared" si="18"/>
        <v>0</v>
      </c>
      <c r="U56" s="110">
        <f t="shared" si="6"/>
        <v>0</v>
      </c>
      <c r="V56" s="486"/>
      <c r="W56" s="109">
        <f t="shared" si="19"/>
        <v>0</v>
      </c>
      <c r="X56" s="110">
        <f t="shared" si="7"/>
        <v>0</v>
      </c>
      <c r="Y56" s="486"/>
      <c r="Z56" s="109">
        <f t="shared" si="20"/>
        <v>0</v>
      </c>
      <c r="AA56" s="110">
        <f t="shared" si="8"/>
        <v>0</v>
      </c>
      <c r="AB56" s="486"/>
      <c r="AC56" s="109">
        <f t="shared" si="21"/>
        <v>0</v>
      </c>
      <c r="AD56" s="110">
        <f t="shared" si="9"/>
        <v>0</v>
      </c>
      <c r="AE56" s="486"/>
      <c r="AF56" s="109">
        <f t="shared" si="22"/>
        <v>0</v>
      </c>
      <c r="AG56" s="110">
        <f t="shared" si="10"/>
        <v>0</v>
      </c>
      <c r="AH56" s="410" t="str">
        <f t="shared" si="23"/>
        <v/>
      </c>
      <c r="AI56" s="311" t="str">
        <f t="shared" si="24"/>
        <v/>
      </c>
      <c r="AJ56" s="419" t="str">
        <f t="shared" si="13"/>
        <v/>
      </c>
      <c r="AK56" s="311" t="str">
        <f t="shared" si="14"/>
        <v/>
      </c>
      <c r="AL56" s="422" t="str">
        <f t="shared" si="15"/>
        <v/>
      </c>
    </row>
    <row r="57" spans="1:38" ht="14.25">
      <c r="A57" s="745"/>
      <c r="B57" s="34" t="s">
        <v>201</v>
      </c>
      <c r="C57" s="196" t="s">
        <v>122</v>
      </c>
      <c r="D57" s="480"/>
      <c r="E57" s="55"/>
      <c r="F57" s="55"/>
      <c r="G57" s="101">
        <f t="shared" si="0"/>
        <v>0</v>
      </c>
      <c r="H57" s="102">
        <f t="shared" si="2"/>
        <v>0</v>
      </c>
      <c r="I57" s="31">
        <f t="shared" si="3"/>
        <v>0</v>
      </c>
      <c r="J57" s="103">
        <f t="shared" si="16"/>
        <v>0</v>
      </c>
      <c r="K57" s="104">
        <f t="shared" si="1"/>
        <v>0</v>
      </c>
      <c r="L57" s="35">
        <f t="shared" si="17"/>
        <v>0</v>
      </c>
      <c r="M57" s="105" t="str">
        <f t="shared" si="4"/>
        <v/>
      </c>
      <c r="N57" s="106">
        <f t="shared" si="5"/>
        <v>0</v>
      </c>
      <c r="O57" s="107">
        <f>IF(N57=0,0,IF(SUM($N$5:N57)&gt;251,1,0))</f>
        <v>0</v>
      </c>
      <c r="P57" s="174"/>
      <c r="Q57" s="175"/>
      <c r="R57" s="108"/>
      <c r="S57" s="483"/>
      <c r="T57" s="109">
        <f t="shared" si="18"/>
        <v>0</v>
      </c>
      <c r="U57" s="110">
        <f t="shared" si="6"/>
        <v>0</v>
      </c>
      <c r="V57" s="486"/>
      <c r="W57" s="109">
        <f t="shared" si="19"/>
        <v>0</v>
      </c>
      <c r="X57" s="110">
        <f t="shared" si="7"/>
        <v>0</v>
      </c>
      <c r="Y57" s="486"/>
      <c r="Z57" s="109">
        <f t="shared" si="20"/>
        <v>0</v>
      </c>
      <c r="AA57" s="110">
        <f t="shared" si="8"/>
        <v>0</v>
      </c>
      <c r="AB57" s="486"/>
      <c r="AC57" s="109">
        <f t="shared" si="21"/>
        <v>0</v>
      </c>
      <c r="AD57" s="110">
        <f t="shared" si="9"/>
        <v>0</v>
      </c>
      <c r="AE57" s="486"/>
      <c r="AF57" s="109">
        <f t="shared" si="22"/>
        <v>0</v>
      </c>
      <c r="AG57" s="110">
        <f t="shared" si="10"/>
        <v>0</v>
      </c>
      <c r="AH57" s="410" t="str">
        <f t="shared" si="23"/>
        <v/>
      </c>
      <c r="AI57" s="311" t="str">
        <f t="shared" si="24"/>
        <v/>
      </c>
      <c r="AJ57" s="419" t="str">
        <f>IF(OR(D57=$AM$6, D57=$AM$7, D57=$AM$8), "", IF(Q57&gt;2, IF(COUNTIF(S57:AG57, "対象")&lt;=1, IF(AB57&lt;&gt;"", "", "障害児が３名以上いますが、職員の配置が３名以下です(強化加算対象外)"), IF(AB57&lt;&gt;"", "", "障害児が３名以上いますが、職員の配置が３名以下です(強化加算対象外)")), ""))</f>
        <v/>
      </c>
      <c r="AK57" s="311" t="str">
        <f t="shared" si="14"/>
        <v/>
      </c>
      <c r="AL57" s="422" t="str">
        <f t="shared" si="15"/>
        <v/>
      </c>
    </row>
    <row r="58" spans="1:38" ht="14.25">
      <c r="A58" s="745"/>
      <c r="B58" s="34" t="s">
        <v>202</v>
      </c>
      <c r="C58" s="196" t="s">
        <v>123</v>
      </c>
      <c r="D58" s="480"/>
      <c r="E58" s="55"/>
      <c r="F58" s="55"/>
      <c r="G58" s="101">
        <f t="shared" si="0"/>
        <v>0</v>
      </c>
      <c r="H58" s="102">
        <f t="shared" si="2"/>
        <v>0</v>
      </c>
      <c r="I58" s="31">
        <f t="shared" si="3"/>
        <v>0</v>
      </c>
      <c r="J58" s="103">
        <f t="shared" si="16"/>
        <v>0</v>
      </c>
      <c r="K58" s="104">
        <f t="shared" si="1"/>
        <v>0</v>
      </c>
      <c r="L58" s="35">
        <f t="shared" si="17"/>
        <v>0</v>
      </c>
      <c r="M58" s="105" t="str">
        <f t="shared" si="4"/>
        <v/>
      </c>
      <c r="N58" s="106">
        <f t="shared" si="5"/>
        <v>0</v>
      </c>
      <c r="O58" s="107">
        <f>IF(N58=0,0,IF(SUM($N$5:N58)&gt;251,1,0))</f>
        <v>0</v>
      </c>
      <c r="P58" s="174"/>
      <c r="Q58" s="175"/>
      <c r="R58" s="108"/>
      <c r="S58" s="483"/>
      <c r="T58" s="109">
        <f t="shared" si="18"/>
        <v>0</v>
      </c>
      <c r="U58" s="110">
        <f t="shared" si="6"/>
        <v>0</v>
      </c>
      <c r="V58" s="486"/>
      <c r="W58" s="109">
        <f t="shared" si="19"/>
        <v>0</v>
      </c>
      <c r="X58" s="110">
        <f t="shared" si="7"/>
        <v>0</v>
      </c>
      <c r="Y58" s="486"/>
      <c r="Z58" s="109">
        <f t="shared" si="20"/>
        <v>0</v>
      </c>
      <c r="AA58" s="110">
        <f t="shared" si="8"/>
        <v>0</v>
      </c>
      <c r="AB58" s="486"/>
      <c r="AC58" s="109">
        <f t="shared" si="21"/>
        <v>0</v>
      </c>
      <c r="AD58" s="110">
        <f t="shared" si="9"/>
        <v>0</v>
      </c>
      <c r="AE58" s="486"/>
      <c r="AF58" s="109">
        <f t="shared" si="22"/>
        <v>0</v>
      </c>
      <c r="AG58" s="110">
        <f t="shared" si="10"/>
        <v>0</v>
      </c>
      <c r="AH58" s="410" t="str">
        <f t="shared" si="23"/>
        <v/>
      </c>
      <c r="AI58" s="311" t="str">
        <f t="shared" si="24"/>
        <v/>
      </c>
      <c r="AJ58" s="419" t="str">
        <f t="shared" si="13"/>
        <v/>
      </c>
      <c r="AK58" s="311" t="str">
        <f t="shared" si="14"/>
        <v/>
      </c>
      <c r="AL58" s="422" t="str">
        <f t="shared" si="15"/>
        <v/>
      </c>
    </row>
    <row r="59" spans="1:38" ht="14.25">
      <c r="A59" s="745"/>
      <c r="B59" s="34" t="s">
        <v>203</v>
      </c>
      <c r="C59" s="196" t="s">
        <v>124</v>
      </c>
      <c r="D59" s="480"/>
      <c r="E59" s="55"/>
      <c r="F59" s="55"/>
      <c r="G59" s="101">
        <f t="shared" si="0"/>
        <v>0</v>
      </c>
      <c r="H59" s="102">
        <f t="shared" si="2"/>
        <v>0</v>
      </c>
      <c r="I59" s="31">
        <f t="shared" si="3"/>
        <v>0</v>
      </c>
      <c r="J59" s="103">
        <f t="shared" si="16"/>
        <v>0</v>
      </c>
      <c r="K59" s="104">
        <f t="shared" si="1"/>
        <v>0</v>
      </c>
      <c r="L59" s="35">
        <f t="shared" si="17"/>
        <v>0</v>
      </c>
      <c r="M59" s="105" t="str">
        <f t="shared" si="4"/>
        <v/>
      </c>
      <c r="N59" s="106">
        <f t="shared" si="5"/>
        <v>0</v>
      </c>
      <c r="O59" s="107">
        <f>IF(N59=0,0,IF(SUM($N$5:N59)&gt;251,1,0))</f>
        <v>0</v>
      </c>
      <c r="P59" s="174"/>
      <c r="Q59" s="175"/>
      <c r="R59" s="108"/>
      <c r="S59" s="483"/>
      <c r="T59" s="109">
        <f t="shared" si="18"/>
        <v>0</v>
      </c>
      <c r="U59" s="110">
        <f t="shared" si="6"/>
        <v>0</v>
      </c>
      <c r="V59" s="486"/>
      <c r="W59" s="109">
        <f t="shared" si="19"/>
        <v>0</v>
      </c>
      <c r="X59" s="110">
        <f t="shared" si="7"/>
        <v>0</v>
      </c>
      <c r="Y59" s="486"/>
      <c r="Z59" s="109">
        <f t="shared" si="20"/>
        <v>0</v>
      </c>
      <c r="AA59" s="110">
        <f t="shared" si="8"/>
        <v>0</v>
      </c>
      <c r="AB59" s="486"/>
      <c r="AC59" s="109">
        <f t="shared" si="21"/>
        <v>0</v>
      </c>
      <c r="AD59" s="110">
        <f t="shared" si="9"/>
        <v>0</v>
      </c>
      <c r="AE59" s="486"/>
      <c r="AF59" s="109">
        <f t="shared" si="22"/>
        <v>0</v>
      </c>
      <c r="AG59" s="110">
        <f t="shared" si="10"/>
        <v>0</v>
      </c>
      <c r="AH59" s="410" t="str">
        <f t="shared" si="23"/>
        <v/>
      </c>
      <c r="AI59" s="311" t="str">
        <f t="shared" si="24"/>
        <v/>
      </c>
      <c r="AJ59" s="419" t="str">
        <f t="shared" si="13"/>
        <v/>
      </c>
      <c r="AK59" s="311" t="str">
        <f t="shared" si="14"/>
        <v/>
      </c>
      <c r="AL59" s="422" t="str">
        <f t="shared" si="15"/>
        <v/>
      </c>
    </row>
    <row r="60" spans="1:38" ht="14.25">
      <c r="A60" s="745"/>
      <c r="B60" s="34" t="s">
        <v>204</v>
      </c>
      <c r="C60" s="196" t="s">
        <v>189</v>
      </c>
      <c r="D60" s="480"/>
      <c r="E60" s="55"/>
      <c r="F60" s="55"/>
      <c r="G60" s="101">
        <f t="shared" si="0"/>
        <v>0</v>
      </c>
      <c r="H60" s="102">
        <f t="shared" si="2"/>
        <v>0</v>
      </c>
      <c r="I60" s="31">
        <f t="shared" si="3"/>
        <v>0</v>
      </c>
      <c r="J60" s="103">
        <f t="shared" si="16"/>
        <v>0</v>
      </c>
      <c r="K60" s="104">
        <f t="shared" si="1"/>
        <v>0</v>
      </c>
      <c r="L60" s="35">
        <f t="shared" si="17"/>
        <v>0</v>
      </c>
      <c r="M60" s="105" t="str">
        <f t="shared" si="4"/>
        <v/>
      </c>
      <c r="N60" s="106">
        <f t="shared" si="5"/>
        <v>0</v>
      </c>
      <c r="O60" s="107">
        <f>IF(N60=0,0,IF(SUM($N$5:N60)&gt;251,1,0))</f>
        <v>0</v>
      </c>
      <c r="P60" s="174"/>
      <c r="Q60" s="175"/>
      <c r="R60" s="108"/>
      <c r="S60" s="483"/>
      <c r="T60" s="109">
        <f t="shared" si="18"/>
        <v>0</v>
      </c>
      <c r="U60" s="110">
        <f t="shared" si="6"/>
        <v>0</v>
      </c>
      <c r="V60" s="486"/>
      <c r="W60" s="109">
        <f t="shared" si="19"/>
        <v>0</v>
      </c>
      <c r="X60" s="110">
        <f t="shared" si="7"/>
        <v>0</v>
      </c>
      <c r="Y60" s="486"/>
      <c r="Z60" s="109">
        <f t="shared" si="20"/>
        <v>0</v>
      </c>
      <c r="AA60" s="110">
        <f t="shared" si="8"/>
        <v>0</v>
      </c>
      <c r="AB60" s="486"/>
      <c r="AC60" s="109">
        <f t="shared" si="21"/>
        <v>0</v>
      </c>
      <c r="AD60" s="110">
        <f t="shared" si="9"/>
        <v>0</v>
      </c>
      <c r="AE60" s="486"/>
      <c r="AF60" s="109">
        <f t="shared" si="22"/>
        <v>0</v>
      </c>
      <c r="AG60" s="110">
        <f t="shared" si="10"/>
        <v>0</v>
      </c>
      <c r="AH60" s="410" t="str">
        <f t="shared" si="23"/>
        <v/>
      </c>
      <c r="AI60" s="311" t="str">
        <f t="shared" si="24"/>
        <v/>
      </c>
      <c r="AJ60" s="419" t="str">
        <f t="shared" si="13"/>
        <v/>
      </c>
      <c r="AK60" s="311" t="str">
        <f t="shared" si="14"/>
        <v/>
      </c>
      <c r="AL60" s="422" t="str">
        <f t="shared" si="15"/>
        <v/>
      </c>
    </row>
    <row r="61" spans="1:38" ht="14.25">
      <c r="A61" s="745"/>
      <c r="B61" s="34" t="s">
        <v>205</v>
      </c>
      <c r="C61" s="196" t="s">
        <v>120</v>
      </c>
      <c r="D61" s="480"/>
      <c r="E61" s="55"/>
      <c r="F61" s="55"/>
      <c r="G61" s="101">
        <f t="shared" si="0"/>
        <v>0</v>
      </c>
      <c r="H61" s="102">
        <f t="shared" si="2"/>
        <v>0</v>
      </c>
      <c r="I61" s="31">
        <f t="shared" si="3"/>
        <v>0</v>
      </c>
      <c r="J61" s="103">
        <f t="shared" si="16"/>
        <v>0</v>
      </c>
      <c r="K61" s="104">
        <f t="shared" si="1"/>
        <v>0</v>
      </c>
      <c r="L61" s="35">
        <f t="shared" si="17"/>
        <v>0</v>
      </c>
      <c r="M61" s="105" t="str">
        <f t="shared" si="4"/>
        <v/>
      </c>
      <c r="N61" s="106">
        <f t="shared" si="5"/>
        <v>0</v>
      </c>
      <c r="O61" s="107">
        <f>IF(N61=0,0,IF(SUM($N$5:N61)&gt;251,1,0))</f>
        <v>0</v>
      </c>
      <c r="P61" s="174"/>
      <c r="Q61" s="175"/>
      <c r="R61" s="108"/>
      <c r="S61" s="483"/>
      <c r="T61" s="109">
        <f t="shared" si="18"/>
        <v>0</v>
      </c>
      <c r="U61" s="110">
        <f t="shared" si="6"/>
        <v>0</v>
      </c>
      <c r="V61" s="486"/>
      <c r="W61" s="109">
        <f t="shared" si="19"/>
        <v>0</v>
      </c>
      <c r="X61" s="110">
        <f t="shared" si="7"/>
        <v>0</v>
      </c>
      <c r="Y61" s="486"/>
      <c r="Z61" s="109">
        <f t="shared" si="20"/>
        <v>0</v>
      </c>
      <c r="AA61" s="110">
        <f t="shared" si="8"/>
        <v>0</v>
      </c>
      <c r="AB61" s="486"/>
      <c r="AC61" s="109">
        <f t="shared" si="21"/>
        <v>0</v>
      </c>
      <c r="AD61" s="110">
        <f t="shared" si="9"/>
        <v>0</v>
      </c>
      <c r="AE61" s="486"/>
      <c r="AF61" s="109">
        <f t="shared" si="22"/>
        <v>0</v>
      </c>
      <c r="AG61" s="110">
        <f t="shared" si="10"/>
        <v>0</v>
      </c>
      <c r="AH61" s="410" t="str">
        <f t="shared" si="23"/>
        <v/>
      </c>
      <c r="AI61" s="311" t="str">
        <f t="shared" si="24"/>
        <v/>
      </c>
      <c r="AJ61" s="419" t="str">
        <f t="shared" si="13"/>
        <v/>
      </c>
      <c r="AK61" s="311" t="str">
        <f t="shared" si="14"/>
        <v/>
      </c>
      <c r="AL61" s="422" t="str">
        <f t="shared" si="15"/>
        <v/>
      </c>
    </row>
    <row r="62" spans="1:38" ht="14.25">
      <c r="A62" s="745"/>
      <c r="B62" s="34" t="s">
        <v>206</v>
      </c>
      <c r="C62" s="196" t="s">
        <v>125</v>
      </c>
      <c r="D62" s="480"/>
      <c r="E62" s="55"/>
      <c r="F62" s="55"/>
      <c r="G62" s="101">
        <f t="shared" si="0"/>
        <v>0</v>
      </c>
      <c r="H62" s="102">
        <f t="shared" si="2"/>
        <v>0</v>
      </c>
      <c r="I62" s="31">
        <f t="shared" si="3"/>
        <v>0</v>
      </c>
      <c r="J62" s="103">
        <f t="shared" si="16"/>
        <v>0</v>
      </c>
      <c r="K62" s="104">
        <f t="shared" si="1"/>
        <v>0</v>
      </c>
      <c r="L62" s="35">
        <f t="shared" si="17"/>
        <v>0</v>
      </c>
      <c r="M62" s="105" t="str">
        <f t="shared" si="4"/>
        <v/>
      </c>
      <c r="N62" s="106">
        <f t="shared" si="5"/>
        <v>0</v>
      </c>
      <c r="O62" s="107">
        <f>IF(N62=0,0,IF(SUM($N$5:N62)&gt;251,1,0))</f>
        <v>0</v>
      </c>
      <c r="P62" s="174"/>
      <c r="Q62" s="175"/>
      <c r="R62" s="108"/>
      <c r="S62" s="483"/>
      <c r="T62" s="109">
        <f t="shared" si="18"/>
        <v>0</v>
      </c>
      <c r="U62" s="110">
        <f t="shared" si="6"/>
        <v>0</v>
      </c>
      <c r="V62" s="486"/>
      <c r="W62" s="109">
        <f t="shared" si="19"/>
        <v>0</v>
      </c>
      <c r="X62" s="110">
        <f t="shared" si="7"/>
        <v>0</v>
      </c>
      <c r="Y62" s="486"/>
      <c r="Z62" s="109">
        <f t="shared" si="20"/>
        <v>0</v>
      </c>
      <c r="AA62" s="110">
        <f t="shared" si="8"/>
        <v>0</v>
      </c>
      <c r="AB62" s="486"/>
      <c r="AC62" s="109">
        <f t="shared" si="21"/>
        <v>0</v>
      </c>
      <c r="AD62" s="110">
        <f t="shared" si="9"/>
        <v>0</v>
      </c>
      <c r="AE62" s="486"/>
      <c r="AF62" s="109">
        <f t="shared" si="22"/>
        <v>0</v>
      </c>
      <c r="AG62" s="110">
        <f t="shared" si="10"/>
        <v>0</v>
      </c>
      <c r="AH62" s="410" t="str">
        <f t="shared" si="23"/>
        <v/>
      </c>
      <c r="AI62" s="311" t="str">
        <f t="shared" si="24"/>
        <v/>
      </c>
      <c r="AJ62" s="419" t="str">
        <f t="shared" si="13"/>
        <v/>
      </c>
      <c r="AK62" s="311" t="str">
        <f t="shared" si="14"/>
        <v/>
      </c>
      <c r="AL62" s="422" t="str">
        <f t="shared" si="15"/>
        <v/>
      </c>
    </row>
    <row r="63" spans="1:38" ht="14.25">
      <c r="A63" s="745"/>
      <c r="B63" s="34" t="s">
        <v>207</v>
      </c>
      <c r="C63" s="196" t="s">
        <v>121</v>
      </c>
      <c r="D63" s="480"/>
      <c r="E63" s="55"/>
      <c r="F63" s="55"/>
      <c r="G63" s="101">
        <f t="shared" si="0"/>
        <v>0</v>
      </c>
      <c r="H63" s="102">
        <f t="shared" si="2"/>
        <v>0</v>
      </c>
      <c r="I63" s="31">
        <f t="shared" si="3"/>
        <v>0</v>
      </c>
      <c r="J63" s="103">
        <f t="shared" si="16"/>
        <v>0</v>
      </c>
      <c r="K63" s="104">
        <f t="shared" si="1"/>
        <v>0</v>
      </c>
      <c r="L63" s="35">
        <f t="shared" si="17"/>
        <v>0</v>
      </c>
      <c r="M63" s="105" t="str">
        <f t="shared" si="4"/>
        <v/>
      </c>
      <c r="N63" s="106">
        <f t="shared" si="5"/>
        <v>0</v>
      </c>
      <c r="O63" s="107">
        <f>IF(N63=0,0,IF(SUM($N$5:N63)&gt;251,1,0))</f>
        <v>0</v>
      </c>
      <c r="P63" s="174"/>
      <c r="Q63" s="175"/>
      <c r="R63" s="108"/>
      <c r="S63" s="483"/>
      <c r="T63" s="109">
        <f t="shared" si="18"/>
        <v>0</v>
      </c>
      <c r="U63" s="110">
        <f t="shared" si="6"/>
        <v>0</v>
      </c>
      <c r="V63" s="486"/>
      <c r="W63" s="109">
        <f t="shared" si="19"/>
        <v>0</v>
      </c>
      <c r="X63" s="110">
        <f t="shared" si="7"/>
        <v>0</v>
      </c>
      <c r="Y63" s="486"/>
      <c r="Z63" s="109">
        <f t="shared" si="20"/>
        <v>0</v>
      </c>
      <c r="AA63" s="110">
        <f t="shared" si="8"/>
        <v>0</v>
      </c>
      <c r="AB63" s="486"/>
      <c r="AC63" s="109">
        <f t="shared" si="21"/>
        <v>0</v>
      </c>
      <c r="AD63" s="110">
        <f t="shared" si="9"/>
        <v>0</v>
      </c>
      <c r="AE63" s="486"/>
      <c r="AF63" s="109">
        <f t="shared" si="22"/>
        <v>0</v>
      </c>
      <c r="AG63" s="110">
        <f t="shared" si="10"/>
        <v>0</v>
      </c>
      <c r="AH63" s="410" t="str">
        <f t="shared" si="23"/>
        <v/>
      </c>
      <c r="AI63" s="311" t="str">
        <f t="shared" si="24"/>
        <v/>
      </c>
      <c r="AJ63" s="419" t="str">
        <f t="shared" si="13"/>
        <v/>
      </c>
      <c r="AK63" s="311" t="str">
        <f t="shared" si="14"/>
        <v/>
      </c>
      <c r="AL63" s="422" t="str">
        <f t="shared" si="15"/>
        <v/>
      </c>
    </row>
    <row r="64" spans="1:38" ht="14.25">
      <c r="A64" s="745"/>
      <c r="B64" s="34" t="s">
        <v>208</v>
      </c>
      <c r="C64" s="196" t="s">
        <v>122</v>
      </c>
      <c r="D64" s="480"/>
      <c r="E64" s="55"/>
      <c r="F64" s="55"/>
      <c r="G64" s="101">
        <f t="shared" si="0"/>
        <v>0</v>
      </c>
      <c r="H64" s="102">
        <f t="shared" si="2"/>
        <v>0</v>
      </c>
      <c r="I64" s="31">
        <f t="shared" si="3"/>
        <v>0</v>
      </c>
      <c r="J64" s="103">
        <f t="shared" si="16"/>
        <v>0</v>
      </c>
      <c r="K64" s="104">
        <f t="shared" si="1"/>
        <v>0</v>
      </c>
      <c r="L64" s="35">
        <f t="shared" si="17"/>
        <v>0</v>
      </c>
      <c r="M64" s="105" t="str">
        <f t="shared" si="4"/>
        <v/>
      </c>
      <c r="N64" s="106">
        <f t="shared" si="5"/>
        <v>0</v>
      </c>
      <c r="O64" s="107">
        <f>IF(N64=0,0,IF(SUM($N$5:N64)&gt;251,1,0))</f>
        <v>0</v>
      </c>
      <c r="P64" s="174"/>
      <c r="Q64" s="175"/>
      <c r="R64" s="108"/>
      <c r="S64" s="483"/>
      <c r="T64" s="109">
        <f t="shared" si="18"/>
        <v>0</v>
      </c>
      <c r="U64" s="110">
        <f t="shared" si="6"/>
        <v>0</v>
      </c>
      <c r="V64" s="486"/>
      <c r="W64" s="109">
        <f t="shared" si="19"/>
        <v>0</v>
      </c>
      <c r="X64" s="110">
        <f t="shared" si="7"/>
        <v>0</v>
      </c>
      <c r="Y64" s="486"/>
      <c r="Z64" s="109">
        <f t="shared" si="20"/>
        <v>0</v>
      </c>
      <c r="AA64" s="110">
        <f t="shared" si="8"/>
        <v>0</v>
      </c>
      <c r="AB64" s="486"/>
      <c r="AC64" s="109">
        <f t="shared" si="21"/>
        <v>0</v>
      </c>
      <c r="AD64" s="110">
        <f t="shared" si="9"/>
        <v>0</v>
      </c>
      <c r="AE64" s="486"/>
      <c r="AF64" s="109">
        <f t="shared" si="22"/>
        <v>0</v>
      </c>
      <c r="AG64" s="110">
        <f t="shared" si="10"/>
        <v>0</v>
      </c>
      <c r="AH64" s="410" t="str">
        <f t="shared" si="23"/>
        <v/>
      </c>
      <c r="AI64" s="311" t="str">
        <f t="shared" si="24"/>
        <v/>
      </c>
      <c r="AJ64" s="419" t="str">
        <f t="shared" si="13"/>
        <v/>
      </c>
      <c r="AK64" s="311" t="str">
        <f t="shared" si="14"/>
        <v/>
      </c>
      <c r="AL64" s="422" t="str">
        <f t="shared" si="15"/>
        <v/>
      </c>
    </row>
    <row r="65" spans="1:38" ht="15" thickBot="1">
      <c r="A65" s="746"/>
      <c r="B65" s="36" t="s">
        <v>219</v>
      </c>
      <c r="C65" s="37" t="s">
        <v>123</v>
      </c>
      <c r="D65" s="481"/>
      <c r="E65" s="56"/>
      <c r="F65" s="56"/>
      <c r="G65" s="111">
        <f t="shared" si="0"/>
        <v>0</v>
      </c>
      <c r="H65" s="112">
        <f t="shared" si="2"/>
        <v>0</v>
      </c>
      <c r="I65" s="38">
        <f t="shared" si="3"/>
        <v>0</v>
      </c>
      <c r="J65" s="113">
        <f t="shared" si="16"/>
        <v>0</v>
      </c>
      <c r="K65" s="114">
        <f t="shared" si="1"/>
        <v>0</v>
      </c>
      <c r="L65" s="39">
        <f t="shared" si="17"/>
        <v>0</v>
      </c>
      <c r="M65" s="115" t="str">
        <f t="shared" si="4"/>
        <v/>
      </c>
      <c r="N65" s="116">
        <f t="shared" si="5"/>
        <v>0</v>
      </c>
      <c r="O65" s="117">
        <f>IF(N65=0,0,IF(SUM($N$5:N65)&gt;251,1,0))</f>
        <v>0</v>
      </c>
      <c r="P65" s="207"/>
      <c r="Q65" s="208"/>
      <c r="R65" s="120">
        <f>SUM(P35:P65)</f>
        <v>0</v>
      </c>
      <c r="S65" s="484"/>
      <c r="T65" s="197">
        <f t="shared" si="18"/>
        <v>0</v>
      </c>
      <c r="U65" s="119">
        <f t="shared" si="6"/>
        <v>0</v>
      </c>
      <c r="V65" s="487"/>
      <c r="W65" s="197">
        <f t="shared" si="19"/>
        <v>0</v>
      </c>
      <c r="X65" s="119">
        <f t="shared" si="7"/>
        <v>0</v>
      </c>
      <c r="Y65" s="487"/>
      <c r="Z65" s="197">
        <f t="shared" si="20"/>
        <v>0</v>
      </c>
      <c r="AA65" s="119">
        <f t="shared" si="8"/>
        <v>0</v>
      </c>
      <c r="AB65" s="487"/>
      <c r="AC65" s="197">
        <f t="shared" si="21"/>
        <v>0</v>
      </c>
      <c r="AD65" s="119">
        <f t="shared" si="9"/>
        <v>0</v>
      </c>
      <c r="AE65" s="487"/>
      <c r="AF65" s="197">
        <f t="shared" si="22"/>
        <v>0</v>
      </c>
      <c r="AG65" s="119">
        <f t="shared" si="10"/>
        <v>0</v>
      </c>
      <c r="AH65" s="194" t="str">
        <f t="shared" si="23"/>
        <v/>
      </c>
      <c r="AI65" s="312" t="str">
        <f t="shared" si="24"/>
        <v/>
      </c>
      <c r="AJ65" s="536" t="str">
        <f t="shared" si="13"/>
        <v/>
      </c>
      <c r="AK65" s="312" t="str">
        <f t="shared" si="14"/>
        <v/>
      </c>
      <c r="AL65" s="423" t="str">
        <f t="shared" si="15"/>
        <v/>
      </c>
    </row>
    <row r="66" spans="1:38" ht="14.25">
      <c r="A66" s="744" t="s">
        <v>209</v>
      </c>
      <c r="B66" s="28" t="s">
        <v>176</v>
      </c>
      <c r="C66" s="29" t="s">
        <v>124</v>
      </c>
      <c r="D66" s="479"/>
      <c r="E66" s="54"/>
      <c r="F66" s="54"/>
      <c r="G66" s="91">
        <f t="shared" si="0"/>
        <v>0</v>
      </c>
      <c r="H66" s="92">
        <f t="shared" si="2"/>
        <v>0</v>
      </c>
      <c r="I66" s="30">
        <f t="shared" si="3"/>
        <v>0</v>
      </c>
      <c r="J66" s="93">
        <f t="shared" si="16"/>
        <v>0</v>
      </c>
      <c r="K66" s="94">
        <f t="shared" si="1"/>
        <v>0</v>
      </c>
      <c r="L66" s="32">
        <f t="shared" si="17"/>
        <v>0</v>
      </c>
      <c r="M66" s="95" t="str">
        <f t="shared" si="4"/>
        <v/>
      </c>
      <c r="N66" s="96">
        <f t="shared" si="5"/>
        <v>0</v>
      </c>
      <c r="O66" s="97">
        <f>IF(N66=0,0,IF(SUM($N$5:N66)&gt;251,1,0))</f>
        <v>0</v>
      </c>
      <c r="P66" s="172"/>
      <c r="Q66" s="173"/>
      <c r="R66" s="98"/>
      <c r="S66" s="482"/>
      <c r="T66" s="99">
        <f t="shared" si="18"/>
        <v>0</v>
      </c>
      <c r="U66" s="100">
        <f t="shared" si="6"/>
        <v>0</v>
      </c>
      <c r="V66" s="485"/>
      <c r="W66" s="99">
        <f t="shared" si="19"/>
        <v>0</v>
      </c>
      <c r="X66" s="100">
        <f t="shared" si="7"/>
        <v>0</v>
      </c>
      <c r="Y66" s="485"/>
      <c r="Z66" s="99">
        <f t="shared" si="20"/>
        <v>0</v>
      </c>
      <c r="AA66" s="100">
        <f t="shared" si="8"/>
        <v>0</v>
      </c>
      <c r="AB66" s="485"/>
      <c r="AC66" s="99">
        <f t="shared" si="21"/>
        <v>0</v>
      </c>
      <c r="AD66" s="100">
        <f t="shared" si="9"/>
        <v>0</v>
      </c>
      <c r="AE66" s="485"/>
      <c r="AF66" s="99">
        <f t="shared" si="22"/>
        <v>0</v>
      </c>
      <c r="AG66" s="100">
        <f t="shared" si="10"/>
        <v>0</v>
      </c>
      <c r="AH66" s="424" t="str">
        <f t="shared" si="23"/>
        <v/>
      </c>
      <c r="AI66" s="420" t="str">
        <f t="shared" si="24"/>
        <v/>
      </c>
      <c r="AJ66" s="420" t="str">
        <f t="shared" si="13"/>
        <v/>
      </c>
      <c r="AK66" s="420" t="str">
        <f t="shared" si="14"/>
        <v/>
      </c>
      <c r="AL66" s="421" t="str">
        <f t="shared" si="15"/>
        <v/>
      </c>
    </row>
    <row r="67" spans="1:38" ht="14.25">
      <c r="A67" s="745"/>
      <c r="B67" s="34" t="s">
        <v>178</v>
      </c>
      <c r="C67" s="196" t="s">
        <v>189</v>
      </c>
      <c r="D67" s="480"/>
      <c r="E67" s="55"/>
      <c r="F67" s="55"/>
      <c r="G67" s="101">
        <f t="shared" si="0"/>
        <v>0</v>
      </c>
      <c r="H67" s="102">
        <f t="shared" si="2"/>
        <v>0</v>
      </c>
      <c r="I67" s="31">
        <f t="shared" si="3"/>
        <v>0</v>
      </c>
      <c r="J67" s="103">
        <f t="shared" si="16"/>
        <v>0</v>
      </c>
      <c r="K67" s="104">
        <f t="shared" si="1"/>
        <v>0</v>
      </c>
      <c r="L67" s="35">
        <f t="shared" si="17"/>
        <v>0</v>
      </c>
      <c r="M67" s="105" t="str">
        <f t="shared" si="4"/>
        <v/>
      </c>
      <c r="N67" s="106">
        <f t="shared" si="5"/>
        <v>0</v>
      </c>
      <c r="O67" s="107">
        <f>IF(N67=0,0,IF(SUM($N$5:N67)&gt;251,1,0))</f>
        <v>0</v>
      </c>
      <c r="P67" s="174"/>
      <c r="Q67" s="175"/>
      <c r="R67" s="108"/>
      <c r="S67" s="483"/>
      <c r="T67" s="109">
        <f t="shared" si="18"/>
        <v>0</v>
      </c>
      <c r="U67" s="110">
        <f t="shared" si="6"/>
        <v>0</v>
      </c>
      <c r="V67" s="486"/>
      <c r="W67" s="109">
        <f t="shared" si="19"/>
        <v>0</v>
      </c>
      <c r="X67" s="110">
        <f t="shared" si="7"/>
        <v>0</v>
      </c>
      <c r="Y67" s="486"/>
      <c r="Z67" s="109">
        <f t="shared" si="20"/>
        <v>0</v>
      </c>
      <c r="AA67" s="110">
        <f t="shared" si="8"/>
        <v>0</v>
      </c>
      <c r="AB67" s="486"/>
      <c r="AC67" s="109">
        <f t="shared" si="21"/>
        <v>0</v>
      </c>
      <c r="AD67" s="110">
        <f t="shared" si="9"/>
        <v>0</v>
      </c>
      <c r="AE67" s="486"/>
      <c r="AF67" s="109">
        <f t="shared" si="22"/>
        <v>0</v>
      </c>
      <c r="AG67" s="110">
        <f t="shared" si="10"/>
        <v>0</v>
      </c>
      <c r="AH67" s="410" t="str">
        <f t="shared" si="23"/>
        <v/>
      </c>
      <c r="AI67" s="311" t="str">
        <f t="shared" si="24"/>
        <v/>
      </c>
      <c r="AJ67" s="419" t="str">
        <f t="shared" si="13"/>
        <v/>
      </c>
      <c r="AK67" s="311" t="str">
        <f t="shared" si="14"/>
        <v/>
      </c>
      <c r="AL67" s="422" t="str">
        <f t="shared" si="15"/>
        <v/>
      </c>
    </row>
    <row r="68" spans="1:38" ht="14.25">
      <c r="A68" s="745"/>
      <c r="B68" s="34" t="s">
        <v>180</v>
      </c>
      <c r="C68" s="196" t="s">
        <v>120</v>
      </c>
      <c r="D68" s="480"/>
      <c r="E68" s="55"/>
      <c r="F68" s="55"/>
      <c r="G68" s="101">
        <f t="shared" si="0"/>
        <v>0</v>
      </c>
      <c r="H68" s="102">
        <f t="shared" si="2"/>
        <v>0</v>
      </c>
      <c r="I68" s="31">
        <f t="shared" si="3"/>
        <v>0</v>
      </c>
      <c r="J68" s="103">
        <f t="shared" si="16"/>
        <v>0</v>
      </c>
      <c r="K68" s="104">
        <f t="shared" si="1"/>
        <v>0</v>
      </c>
      <c r="L68" s="35">
        <f t="shared" si="17"/>
        <v>0</v>
      </c>
      <c r="M68" s="105" t="str">
        <f t="shared" si="4"/>
        <v/>
      </c>
      <c r="N68" s="106">
        <f t="shared" si="5"/>
        <v>0</v>
      </c>
      <c r="O68" s="107">
        <f>IF(N68=0,0,IF(SUM($N$5:N68)&gt;251,1,0))</f>
        <v>0</v>
      </c>
      <c r="P68" s="174"/>
      <c r="Q68" s="175"/>
      <c r="R68" s="108"/>
      <c r="S68" s="483"/>
      <c r="T68" s="109">
        <f t="shared" si="18"/>
        <v>0</v>
      </c>
      <c r="U68" s="110">
        <f t="shared" si="6"/>
        <v>0</v>
      </c>
      <c r="V68" s="486"/>
      <c r="W68" s="109">
        <f t="shared" si="19"/>
        <v>0</v>
      </c>
      <c r="X68" s="110">
        <f t="shared" si="7"/>
        <v>0</v>
      </c>
      <c r="Y68" s="486"/>
      <c r="Z68" s="109">
        <f t="shared" si="20"/>
        <v>0</v>
      </c>
      <c r="AA68" s="110">
        <f t="shared" si="8"/>
        <v>0</v>
      </c>
      <c r="AB68" s="486"/>
      <c r="AC68" s="109">
        <f t="shared" si="21"/>
        <v>0</v>
      </c>
      <c r="AD68" s="110">
        <f t="shared" si="9"/>
        <v>0</v>
      </c>
      <c r="AE68" s="486"/>
      <c r="AF68" s="109">
        <f t="shared" si="22"/>
        <v>0</v>
      </c>
      <c r="AG68" s="110">
        <f t="shared" si="10"/>
        <v>0</v>
      </c>
      <c r="AH68" s="410" t="str">
        <f t="shared" si="23"/>
        <v/>
      </c>
      <c r="AI68" s="311" t="str">
        <f t="shared" si="24"/>
        <v/>
      </c>
      <c r="AJ68" s="419" t="str">
        <f t="shared" si="13"/>
        <v/>
      </c>
      <c r="AK68" s="311" t="str">
        <f t="shared" si="14"/>
        <v/>
      </c>
      <c r="AL68" s="422" t="str">
        <f t="shared" si="15"/>
        <v/>
      </c>
    </row>
    <row r="69" spans="1:38" ht="14.25">
      <c r="A69" s="745"/>
      <c r="B69" s="34" t="s">
        <v>181</v>
      </c>
      <c r="C69" s="196" t="s">
        <v>125</v>
      </c>
      <c r="D69" s="480"/>
      <c r="E69" s="55"/>
      <c r="F69" s="55"/>
      <c r="G69" s="101">
        <f t="shared" ref="G69:G132" si="25">F69-E69</f>
        <v>0</v>
      </c>
      <c r="H69" s="102">
        <f t="shared" ref="H69:H132" si="26">IF(D69="平日",IF(E69+TIME(6,0,0)&lt;TIME(17,59,59),F69-TIME(18,0,0),0),0)</f>
        <v>0</v>
      </c>
      <c r="I69" s="31">
        <f t="shared" ref="I69:I132" si="27">IF(D69="平日",IF(E69+TIME(6,0,0)&gt;TIME(17,59,59),MAX(F69-(E69+TIME(6,0,0)),0),0),0)</f>
        <v>0</v>
      </c>
      <c r="J69" s="103">
        <f t="shared" si="16"/>
        <v>0</v>
      </c>
      <c r="K69" s="104">
        <f t="shared" ref="K69:K132" si="28">IF(D69="土・日・祝・長期休暇",MAX(G69-TIME(8,0,0),0),0)</f>
        <v>0</v>
      </c>
      <c r="L69" s="35">
        <f t="shared" si="17"/>
        <v>0</v>
      </c>
      <c r="M69" s="105" t="str">
        <f t="shared" si="4"/>
        <v/>
      </c>
      <c r="N69" s="106">
        <f t="shared" ref="N69:N132" si="29">IF(OR(D69="休所",D69="",D69="平日：開所とみなす閉所"),0,IF(OR(G69-TIME(7,59,59)&gt;0,D69="土日祝長期：開所とみなす閉所"),1,0))</f>
        <v>0</v>
      </c>
      <c r="O69" s="107">
        <f>IF(N69=0,0,IF(SUM($N$5:N69)&gt;251,1,0))</f>
        <v>0</v>
      </c>
      <c r="P69" s="174"/>
      <c r="Q69" s="175"/>
      <c r="R69" s="108"/>
      <c r="S69" s="483"/>
      <c r="T69" s="109">
        <f t="shared" si="18"/>
        <v>0</v>
      </c>
      <c r="U69" s="110">
        <f t="shared" si="6"/>
        <v>0</v>
      </c>
      <c r="V69" s="486"/>
      <c r="W69" s="109">
        <f t="shared" si="19"/>
        <v>0</v>
      </c>
      <c r="X69" s="110">
        <f t="shared" si="7"/>
        <v>0</v>
      </c>
      <c r="Y69" s="486"/>
      <c r="Z69" s="109">
        <f t="shared" si="20"/>
        <v>0</v>
      </c>
      <c r="AA69" s="110">
        <f t="shared" si="8"/>
        <v>0</v>
      </c>
      <c r="AB69" s="486"/>
      <c r="AC69" s="109">
        <f t="shared" si="21"/>
        <v>0</v>
      </c>
      <c r="AD69" s="110">
        <f t="shared" si="9"/>
        <v>0</v>
      </c>
      <c r="AE69" s="486"/>
      <c r="AF69" s="109">
        <f t="shared" si="22"/>
        <v>0</v>
      </c>
      <c r="AG69" s="110">
        <f t="shared" si="10"/>
        <v>0</v>
      </c>
      <c r="AH69" s="410" t="str">
        <f t="shared" si="23"/>
        <v/>
      </c>
      <c r="AI69" s="311" t="str">
        <f t="shared" si="24"/>
        <v/>
      </c>
      <c r="AJ69" s="419" t="str">
        <f t="shared" si="13"/>
        <v/>
      </c>
      <c r="AK69" s="311" t="str">
        <f t="shared" si="14"/>
        <v/>
      </c>
      <c r="AL69" s="422" t="str">
        <f t="shared" si="15"/>
        <v/>
      </c>
    </row>
    <row r="70" spans="1:38" ht="14.25">
      <c r="A70" s="745"/>
      <c r="B70" s="34" t="s">
        <v>182</v>
      </c>
      <c r="C70" s="196" t="s">
        <v>121</v>
      </c>
      <c r="D70" s="480"/>
      <c r="E70" s="55"/>
      <c r="F70" s="55"/>
      <c r="G70" s="101">
        <f t="shared" si="25"/>
        <v>0</v>
      </c>
      <c r="H70" s="102">
        <f t="shared" si="26"/>
        <v>0</v>
      </c>
      <c r="I70" s="31">
        <f t="shared" si="27"/>
        <v>0</v>
      </c>
      <c r="J70" s="103">
        <f t="shared" si="16"/>
        <v>0</v>
      </c>
      <c r="K70" s="104">
        <f t="shared" si="28"/>
        <v>0</v>
      </c>
      <c r="L70" s="35">
        <f t="shared" si="17"/>
        <v>0</v>
      </c>
      <c r="M70" s="105" t="str">
        <f t="shared" ref="M70:M133" si="30">IF(D70="休所",IF(E70&lt;&gt;"","入力にエラーがあります",""),"")</f>
        <v/>
      </c>
      <c r="N70" s="106">
        <f t="shared" si="29"/>
        <v>0</v>
      </c>
      <c r="O70" s="107">
        <f>IF(N70=0,0,IF(SUM($N$5:N70)&gt;251,1,0))</f>
        <v>0</v>
      </c>
      <c r="P70" s="174"/>
      <c r="Q70" s="175"/>
      <c r="R70" s="108"/>
      <c r="S70" s="483"/>
      <c r="T70" s="109">
        <f t="shared" si="18"/>
        <v>0</v>
      </c>
      <c r="U70" s="110">
        <f t="shared" ref="U70:U133" si="31">VLOOKUP(S70,$AN$12:$AP$31,3,FALSE)</f>
        <v>0</v>
      </c>
      <c r="V70" s="486"/>
      <c r="W70" s="109">
        <f t="shared" si="19"/>
        <v>0</v>
      </c>
      <c r="X70" s="110">
        <f t="shared" ref="X70:X133" si="32">VLOOKUP(V70,$AN$12:$AP$31,3,FALSE)</f>
        <v>0</v>
      </c>
      <c r="Y70" s="486"/>
      <c r="Z70" s="109">
        <f t="shared" si="20"/>
        <v>0</v>
      </c>
      <c r="AA70" s="110">
        <f t="shared" ref="AA70:AA133" si="33">VLOOKUP(Y70,$AN$12:$AP$31,3,FALSE)</f>
        <v>0</v>
      </c>
      <c r="AB70" s="486"/>
      <c r="AC70" s="109">
        <f t="shared" si="21"/>
        <v>0</v>
      </c>
      <c r="AD70" s="110">
        <f t="shared" ref="AD70:AD133" si="34">VLOOKUP(AB70,$AN$12:$AP$31,3,FALSE)</f>
        <v>0</v>
      </c>
      <c r="AE70" s="486"/>
      <c r="AF70" s="109">
        <f t="shared" si="22"/>
        <v>0</v>
      </c>
      <c r="AG70" s="110">
        <f t="shared" ref="AG70:AG133" si="35">VLOOKUP(AE70,$AN$12:$AP$31,3,FALSE)</f>
        <v>0</v>
      </c>
      <c r="AH70" s="410" t="str">
        <f t="shared" si="23"/>
        <v/>
      </c>
      <c r="AI70" s="311" t="str">
        <f t="shared" si="24"/>
        <v/>
      </c>
      <c r="AJ70" s="419" t="str">
        <f t="shared" ref="AJ70:AJ133" si="36">IF(OR(D70=$AM$6, D70=$AM$7, D70=$AM$8), "", IF(Q70&gt;2, IF(COUNTIF(S70:AG70, "対象")&lt;=1, IF(AB70&lt;&gt;"", "", "障害児が３名以上いますが、職員の配置が３名以下です(強化加算対象外)"), IF(AB70&lt;&gt;"", "", "障害児が３名以上いますが、職員の配置が３名以下です(強化加算対象外)")), ""))</f>
        <v/>
      </c>
      <c r="AK70" s="311" t="str">
        <f t="shared" ref="AK70:AK133" si="37">IF(AND(D70="平日", G70*24&lt;3), "平日は3時間以上開所", IF(AND(D70="土・日・祝・長期休暇", G70*24&lt;8), "学校の休業日は8時間以上開所", ""))</f>
        <v/>
      </c>
      <c r="AL70" s="422" t="str">
        <f t="shared" ref="AL70:AL133" si="38">IF(AND(OR(D70="平日", D70="土・日・祝・長期休暇"), OR(P70="")), "児童数が入力されていません！", "")</f>
        <v/>
      </c>
    </row>
    <row r="71" spans="1:38" ht="14.25">
      <c r="A71" s="745"/>
      <c r="B71" s="34" t="s">
        <v>183</v>
      </c>
      <c r="C71" s="196" t="s">
        <v>122</v>
      </c>
      <c r="D71" s="480"/>
      <c r="E71" s="55"/>
      <c r="F71" s="55"/>
      <c r="G71" s="101">
        <f t="shared" si="25"/>
        <v>0</v>
      </c>
      <c r="H71" s="102">
        <f t="shared" si="26"/>
        <v>0</v>
      </c>
      <c r="I71" s="31">
        <f t="shared" si="27"/>
        <v>0</v>
      </c>
      <c r="J71" s="103">
        <f t="shared" ref="J71:J134" si="39">IF(ISNUMBER(SEARCH("平日", D71)), 1, 0)</f>
        <v>0</v>
      </c>
      <c r="K71" s="104">
        <f t="shared" si="28"/>
        <v>0</v>
      </c>
      <c r="L71" s="35">
        <f t="shared" ref="L71:L134" si="40">IF(ISNUMBER(SEARCH("長期", D71)), 1, 0)</f>
        <v>0</v>
      </c>
      <c r="M71" s="105" t="str">
        <f t="shared" si="30"/>
        <v/>
      </c>
      <c r="N71" s="106">
        <f t="shared" si="29"/>
        <v>0</v>
      </c>
      <c r="O71" s="107">
        <f>IF(N71=0,0,IF(SUM($N$5:N71)&gt;251,1,0))</f>
        <v>0</v>
      </c>
      <c r="P71" s="174"/>
      <c r="Q71" s="175"/>
      <c r="R71" s="108"/>
      <c r="S71" s="483"/>
      <c r="T71" s="109">
        <f t="shared" ref="T71:T134" si="41">VLOOKUP(S71,$AN$12:$AO$31,2,FALSE)</f>
        <v>0</v>
      </c>
      <c r="U71" s="110">
        <f t="shared" si="31"/>
        <v>0</v>
      </c>
      <c r="V71" s="486"/>
      <c r="W71" s="109">
        <f t="shared" ref="W71:W134" si="42">VLOOKUP(V71,$AN$12:$AO$31,2,FALSE)</f>
        <v>0</v>
      </c>
      <c r="X71" s="110">
        <f t="shared" si="32"/>
        <v>0</v>
      </c>
      <c r="Y71" s="486"/>
      <c r="Z71" s="109">
        <f t="shared" ref="Z71:Z134" si="43">VLOOKUP(Y71,$AN$12:$AO$31,2,FALSE)</f>
        <v>0</v>
      </c>
      <c r="AA71" s="110">
        <f t="shared" si="33"/>
        <v>0</v>
      </c>
      <c r="AB71" s="486"/>
      <c r="AC71" s="109">
        <f t="shared" ref="AC71:AC134" si="44">VLOOKUP(AB71,$AN$12:$AO$31,2,FALSE)</f>
        <v>0</v>
      </c>
      <c r="AD71" s="110">
        <f t="shared" si="34"/>
        <v>0</v>
      </c>
      <c r="AE71" s="486"/>
      <c r="AF71" s="109">
        <f t="shared" ref="AF71:AF134" si="45">VLOOKUP(AE71,$AN$12:$AO$31,2,FALSE)</f>
        <v>0</v>
      </c>
      <c r="AG71" s="110">
        <f t="shared" si="35"/>
        <v>0</v>
      </c>
      <c r="AH71" s="410" t="str">
        <f t="shared" ref="AH71:AH134" si="46">IF(OR(D71=$AM$6,D71=$AM$7,D71=$AM$8,D71=""),"",IF(COUNTIF(S71:AG71,"支援員")&gt;0,"","支援員がいません！"))</f>
        <v/>
      </c>
      <c r="AI71" s="311" t="str">
        <f t="shared" ref="AI71:AI134" si="47">IF(OR(D71=$AM$6,D71=$AM$7,D71=$AM$8),"",IF(Q71&gt;0,IF(COUNTIF(S71:AG71,"対象")&gt;0,"","障害児加配対象職員がいません"),""))</f>
        <v/>
      </c>
      <c r="AJ71" s="419" t="str">
        <f t="shared" si="36"/>
        <v/>
      </c>
      <c r="AK71" s="311" t="str">
        <f t="shared" si="37"/>
        <v/>
      </c>
      <c r="AL71" s="422" t="str">
        <f t="shared" si="38"/>
        <v/>
      </c>
    </row>
    <row r="72" spans="1:38" ht="14.25">
      <c r="A72" s="745"/>
      <c r="B72" s="34" t="s">
        <v>184</v>
      </c>
      <c r="C72" s="196" t="s">
        <v>123</v>
      </c>
      <c r="D72" s="480"/>
      <c r="E72" s="55"/>
      <c r="F72" s="55"/>
      <c r="G72" s="101">
        <f t="shared" si="25"/>
        <v>0</v>
      </c>
      <c r="H72" s="102">
        <f t="shared" si="26"/>
        <v>0</v>
      </c>
      <c r="I72" s="31">
        <f t="shared" si="27"/>
        <v>0</v>
      </c>
      <c r="J72" s="103">
        <f t="shared" si="39"/>
        <v>0</v>
      </c>
      <c r="K72" s="104">
        <f t="shared" si="28"/>
        <v>0</v>
      </c>
      <c r="L72" s="35">
        <f t="shared" si="40"/>
        <v>0</v>
      </c>
      <c r="M72" s="105" t="str">
        <f t="shared" si="30"/>
        <v/>
      </c>
      <c r="N72" s="106">
        <f t="shared" si="29"/>
        <v>0</v>
      </c>
      <c r="O72" s="107">
        <f>IF(N72=0,0,IF(SUM($N$5:N72)&gt;251,1,0))</f>
        <v>0</v>
      </c>
      <c r="P72" s="174"/>
      <c r="Q72" s="175"/>
      <c r="R72" s="108"/>
      <c r="S72" s="483"/>
      <c r="T72" s="109">
        <f t="shared" si="41"/>
        <v>0</v>
      </c>
      <c r="U72" s="110">
        <f t="shared" si="31"/>
        <v>0</v>
      </c>
      <c r="V72" s="486"/>
      <c r="W72" s="109">
        <f t="shared" si="42"/>
        <v>0</v>
      </c>
      <c r="X72" s="110">
        <f t="shared" si="32"/>
        <v>0</v>
      </c>
      <c r="Y72" s="486"/>
      <c r="Z72" s="109">
        <f t="shared" si="43"/>
        <v>0</v>
      </c>
      <c r="AA72" s="110">
        <f t="shared" si="33"/>
        <v>0</v>
      </c>
      <c r="AB72" s="486"/>
      <c r="AC72" s="109">
        <f t="shared" si="44"/>
        <v>0</v>
      </c>
      <c r="AD72" s="110">
        <f t="shared" si="34"/>
        <v>0</v>
      </c>
      <c r="AE72" s="486"/>
      <c r="AF72" s="109">
        <f t="shared" si="45"/>
        <v>0</v>
      </c>
      <c r="AG72" s="110">
        <f t="shared" si="35"/>
        <v>0</v>
      </c>
      <c r="AH72" s="410" t="str">
        <f t="shared" si="46"/>
        <v/>
      </c>
      <c r="AI72" s="311" t="str">
        <f t="shared" si="47"/>
        <v/>
      </c>
      <c r="AJ72" s="419" t="str">
        <f t="shared" si="36"/>
        <v/>
      </c>
      <c r="AK72" s="311" t="str">
        <f t="shared" si="37"/>
        <v/>
      </c>
      <c r="AL72" s="422" t="str">
        <f t="shared" si="38"/>
        <v/>
      </c>
    </row>
    <row r="73" spans="1:38" ht="14.25">
      <c r="A73" s="745"/>
      <c r="B73" s="34" t="s">
        <v>185</v>
      </c>
      <c r="C73" s="196" t="s">
        <v>124</v>
      </c>
      <c r="D73" s="480"/>
      <c r="E73" s="55"/>
      <c r="F73" s="55"/>
      <c r="G73" s="101">
        <f t="shared" si="25"/>
        <v>0</v>
      </c>
      <c r="H73" s="102">
        <f t="shared" si="26"/>
        <v>0</v>
      </c>
      <c r="I73" s="31">
        <f t="shared" si="27"/>
        <v>0</v>
      </c>
      <c r="J73" s="103">
        <f t="shared" si="39"/>
        <v>0</v>
      </c>
      <c r="K73" s="104">
        <f t="shared" si="28"/>
        <v>0</v>
      </c>
      <c r="L73" s="35">
        <f t="shared" si="40"/>
        <v>0</v>
      </c>
      <c r="M73" s="105" t="str">
        <f t="shared" si="30"/>
        <v/>
      </c>
      <c r="N73" s="106">
        <f t="shared" si="29"/>
        <v>0</v>
      </c>
      <c r="O73" s="107">
        <f>IF(N73=0,0,IF(SUM($N$5:N73)&gt;251,1,0))</f>
        <v>0</v>
      </c>
      <c r="P73" s="174"/>
      <c r="Q73" s="175"/>
      <c r="R73" s="108"/>
      <c r="S73" s="483"/>
      <c r="T73" s="109">
        <f t="shared" si="41"/>
        <v>0</v>
      </c>
      <c r="U73" s="110">
        <f t="shared" si="31"/>
        <v>0</v>
      </c>
      <c r="V73" s="486"/>
      <c r="W73" s="109">
        <f t="shared" si="42"/>
        <v>0</v>
      </c>
      <c r="X73" s="110">
        <f t="shared" si="32"/>
        <v>0</v>
      </c>
      <c r="Y73" s="486"/>
      <c r="Z73" s="109">
        <f t="shared" si="43"/>
        <v>0</v>
      </c>
      <c r="AA73" s="110">
        <f t="shared" si="33"/>
        <v>0</v>
      </c>
      <c r="AB73" s="486"/>
      <c r="AC73" s="109">
        <f t="shared" si="44"/>
        <v>0</v>
      </c>
      <c r="AD73" s="110">
        <f t="shared" si="34"/>
        <v>0</v>
      </c>
      <c r="AE73" s="486"/>
      <c r="AF73" s="109">
        <f t="shared" si="45"/>
        <v>0</v>
      </c>
      <c r="AG73" s="110">
        <f t="shared" si="35"/>
        <v>0</v>
      </c>
      <c r="AH73" s="410" t="str">
        <f t="shared" si="46"/>
        <v/>
      </c>
      <c r="AI73" s="311" t="str">
        <f t="shared" si="47"/>
        <v/>
      </c>
      <c r="AJ73" s="419" t="str">
        <f t="shared" si="36"/>
        <v/>
      </c>
      <c r="AK73" s="311" t="str">
        <f t="shared" si="37"/>
        <v/>
      </c>
      <c r="AL73" s="422" t="str">
        <f t="shared" si="38"/>
        <v/>
      </c>
    </row>
    <row r="74" spans="1:38" ht="14.25">
      <c r="A74" s="745"/>
      <c r="B74" s="34" t="s">
        <v>186</v>
      </c>
      <c r="C74" s="196" t="s">
        <v>189</v>
      </c>
      <c r="D74" s="480"/>
      <c r="E74" s="55"/>
      <c r="F74" s="55"/>
      <c r="G74" s="101">
        <f t="shared" si="25"/>
        <v>0</v>
      </c>
      <c r="H74" s="102">
        <f t="shared" si="26"/>
        <v>0</v>
      </c>
      <c r="I74" s="31">
        <f t="shared" si="27"/>
        <v>0</v>
      </c>
      <c r="J74" s="103">
        <f t="shared" si="39"/>
        <v>0</v>
      </c>
      <c r="K74" s="104">
        <f t="shared" si="28"/>
        <v>0</v>
      </c>
      <c r="L74" s="35">
        <f t="shared" si="40"/>
        <v>0</v>
      </c>
      <c r="M74" s="105" t="str">
        <f t="shared" si="30"/>
        <v/>
      </c>
      <c r="N74" s="106">
        <f t="shared" si="29"/>
        <v>0</v>
      </c>
      <c r="O74" s="107">
        <f>IF(N74=0,0,IF(SUM($N$5:N74)&gt;251,1,0))</f>
        <v>0</v>
      </c>
      <c r="P74" s="174"/>
      <c r="Q74" s="175"/>
      <c r="R74" s="108"/>
      <c r="S74" s="483"/>
      <c r="T74" s="109">
        <f t="shared" si="41"/>
        <v>0</v>
      </c>
      <c r="U74" s="110">
        <f t="shared" si="31"/>
        <v>0</v>
      </c>
      <c r="V74" s="486"/>
      <c r="W74" s="109">
        <f t="shared" si="42"/>
        <v>0</v>
      </c>
      <c r="X74" s="110">
        <f t="shared" si="32"/>
        <v>0</v>
      </c>
      <c r="Y74" s="486"/>
      <c r="Z74" s="109">
        <f t="shared" si="43"/>
        <v>0</v>
      </c>
      <c r="AA74" s="110">
        <f t="shared" si="33"/>
        <v>0</v>
      </c>
      <c r="AB74" s="486"/>
      <c r="AC74" s="109">
        <f t="shared" si="44"/>
        <v>0</v>
      </c>
      <c r="AD74" s="110">
        <f t="shared" si="34"/>
        <v>0</v>
      </c>
      <c r="AE74" s="486"/>
      <c r="AF74" s="109">
        <f t="shared" si="45"/>
        <v>0</v>
      </c>
      <c r="AG74" s="110">
        <f t="shared" si="35"/>
        <v>0</v>
      </c>
      <c r="AH74" s="410" t="str">
        <f t="shared" si="46"/>
        <v/>
      </c>
      <c r="AI74" s="311" t="str">
        <f t="shared" si="47"/>
        <v/>
      </c>
      <c r="AJ74" s="419" t="str">
        <f t="shared" si="36"/>
        <v/>
      </c>
      <c r="AK74" s="311" t="str">
        <f t="shared" si="37"/>
        <v/>
      </c>
      <c r="AL74" s="422" t="str">
        <f t="shared" si="38"/>
        <v/>
      </c>
    </row>
    <row r="75" spans="1:38" ht="14.25">
      <c r="A75" s="745"/>
      <c r="B75" s="34" t="s">
        <v>187</v>
      </c>
      <c r="C75" s="196" t="s">
        <v>120</v>
      </c>
      <c r="D75" s="480"/>
      <c r="E75" s="55"/>
      <c r="F75" s="55"/>
      <c r="G75" s="101">
        <f t="shared" si="25"/>
        <v>0</v>
      </c>
      <c r="H75" s="102">
        <f t="shared" si="26"/>
        <v>0</v>
      </c>
      <c r="I75" s="31">
        <f t="shared" si="27"/>
        <v>0</v>
      </c>
      <c r="J75" s="103">
        <f t="shared" si="39"/>
        <v>0</v>
      </c>
      <c r="K75" s="104">
        <f t="shared" si="28"/>
        <v>0</v>
      </c>
      <c r="L75" s="35">
        <f t="shared" si="40"/>
        <v>0</v>
      </c>
      <c r="M75" s="105" t="str">
        <f t="shared" si="30"/>
        <v/>
      </c>
      <c r="N75" s="106">
        <f t="shared" si="29"/>
        <v>0</v>
      </c>
      <c r="O75" s="107">
        <f>IF(N75=0,0,IF(SUM($N$5:N75)&gt;251,1,0))</f>
        <v>0</v>
      </c>
      <c r="P75" s="174"/>
      <c r="Q75" s="175"/>
      <c r="R75" s="108"/>
      <c r="S75" s="483"/>
      <c r="T75" s="109">
        <f t="shared" si="41"/>
        <v>0</v>
      </c>
      <c r="U75" s="110">
        <f t="shared" si="31"/>
        <v>0</v>
      </c>
      <c r="V75" s="486"/>
      <c r="W75" s="109">
        <f t="shared" si="42"/>
        <v>0</v>
      </c>
      <c r="X75" s="110">
        <f t="shared" si="32"/>
        <v>0</v>
      </c>
      <c r="Y75" s="486"/>
      <c r="Z75" s="109">
        <f t="shared" si="43"/>
        <v>0</v>
      </c>
      <c r="AA75" s="110">
        <f t="shared" si="33"/>
        <v>0</v>
      </c>
      <c r="AB75" s="486"/>
      <c r="AC75" s="109">
        <f t="shared" si="44"/>
        <v>0</v>
      </c>
      <c r="AD75" s="110">
        <f t="shared" si="34"/>
        <v>0</v>
      </c>
      <c r="AE75" s="486"/>
      <c r="AF75" s="109">
        <f t="shared" si="45"/>
        <v>0</v>
      </c>
      <c r="AG75" s="110">
        <f t="shared" si="35"/>
        <v>0</v>
      </c>
      <c r="AH75" s="410" t="str">
        <f t="shared" si="46"/>
        <v/>
      </c>
      <c r="AI75" s="311" t="str">
        <f t="shared" si="47"/>
        <v/>
      </c>
      <c r="AJ75" s="419" t="str">
        <f t="shared" si="36"/>
        <v/>
      </c>
      <c r="AK75" s="311" t="str">
        <f t="shared" si="37"/>
        <v/>
      </c>
      <c r="AL75" s="422" t="str">
        <f t="shared" si="38"/>
        <v/>
      </c>
    </row>
    <row r="76" spans="1:38" ht="14.25">
      <c r="A76" s="745"/>
      <c r="B76" s="34" t="s">
        <v>188</v>
      </c>
      <c r="C76" s="196" t="s">
        <v>125</v>
      </c>
      <c r="D76" s="480"/>
      <c r="E76" s="55"/>
      <c r="F76" s="55"/>
      <c r="G76" s="101">
        <f t="shared" si="25"/>
        <v>0</v>
      </c>
      <c r="H76" s="102">
        <f t="shared" si="26"/>
        <v>0</v>
      </c>
      <c r="I76" s="31">
        <f t="shared" si="27"/>
        <v>0</v>
      </c>
      <c r="J76" s="103">
        <f t="shared" si="39"/>
        <v>0</v>
      </c>
      <c r="K76" s="104">
        <f t="shared" si="28"/>
        <v>0</v>
      </c>
      <c r="L76" s="35">
        <f t="shared" si="40"/>
        <v>0</v>
      </c>
      <c r="M76" s="105" t="str">
        <f t="shared" si="30"/>
        <v/>
      </c>
      <c r="N76" s="106">
        <f t="shared" si="29"/>
        <v>0</v>
      </c>
      <c r="O76" s="107">
        <f>IF(N76=0,0,IF(SUM($N$5:N76)&gt;251,1,0))</f>
        <v>0</v>
      </c>
      <c r="P76" s="174"/>
      <c r="Q76" s="175"/>
      <c r="R76" s="108"/>
      <c r="S76" s="483"/>
      <c r="T76" s="109">
        <f t="shared" si="41"/>
        <v>0</v>
      </c>
      <c r="U76" s="110">
        <f t="shared" si="31"/>
        <v>0</v>
      </c>
      <c r="V76" s="486"/>
      <c r="W76" s="109">
        <f t="shared" si="42"/>
        <v>0</v>
      </c>
      <c r="X76" s="110">
        <f t="shared" si="32"/>
        <v>0</v>
      </c>
      <c r="Y76" s="486"/>
      <c r="Z76" s="109">
        <f t="shared" si="43"/>
        <v>0</v>
      </c>
      <c r="AA76" s="110">
        <f t="shared" si="33"/>
        <v>0</v>
      </c>
      <c r="AB76" s="486"/>
      <c r="AC76" s="109">
        <f t="shared" si="44"/>
        <v>0</v>
      </c>
      <c r="AD76" s="110">
        <f t="shared" si="34"/>
        <v>0</v>
      </c>
      <c r="AE76" s="486"/>
      <c r="AF76" s="109">
        <f t="shared" si="45"/>
        <v>0</v>
      </c>
      <c r="AG76" s="110">
        <f t="shared" si="35"/>
        <v>0</v>
      </c>
      <c r="AH76" s="410" t="str">
        <f t="shared" si="46"/>
        <v/>
      </c>
      <c r="AI76" s="311" t="str">
        <f t="shared" si="47"/>
        <v/>
      </c>
      <c r="AJ76" s="419" t="str">
        <f t="shared" si="36"/>
        <v/>
      </c>
      <c r="AK76" s="311" t="str">
        <f t="shared" si="37"/>
        <v/>
      </c>
      <c r="AL76" s="422" t="str">
        <f t="shared" si="38"/>
        <v/>
      </c>
    </row>
    <row r="77" spans="1:38" ht="14.25">
      <c r="A77" s="745"/>
      <c r="B77" s="34" t="s">
        <v>190</v>
      </c>
      <c r="C77" s="196" t="s">
        <v>121</v>
      </c>
      <c r="D77" s="480"/>
      <c r="E77" s="55"/>
      <c r="F77" s="55"/>
      <c r="G77" s="101">
        <f t="shared" si="25"/>
        <v>0</v>
      </c>
      <c r="H77" s="102">
        <f t="shared" si="26"/>
        <v>0</v>
      </c>
      <c r="I77" s="31">
        <f t="shared" si="27"/>
        <v>0</v>
      </c>
      <c r="J77" s="103">
        <f t="shared" si="39"/>
        <v>0</v>
      </c>
      <c r="K77" s="104">
        <f t="shared" si="28"/>
        <v>0</v>
      </c>
      <c r="L77" s="35">
        <f t="shared" si="40"/>
        <v>0</v>
      </c>
      <c r="M77" s="105" t="str">
        <f t="shared" si="30"/>
        <v/>
      </c>
      <c r="N77" s="106">
        <f t="shared" si="29"/>
        <v>0</v>
      </c>
      <c r="O77" s="107">
        <f>IF(N77=0,0,IF(SUM($N$5:N77)&gt;251,1,0))</f>
        <v>0</v>
      </c>
      <c r="P77" s="174"/>
      <c r="Q77" s="175"/>
      <c r="R77" s="108"/>
      <c r="S77" s="483"/>
      <c r="T77" s="109">
        <f t="shared" si="41"/>
        <v>0</v>
      </c>
      <c r="U77" s="110">
        <f t="shared" si="31"/>
        <v>0</v>
      </c>
      <c r="V77" s="486"/>
      <c r="W77" s="109">
        <f t="shared" si="42"/>
        <v>0</v>
      </c>
      <c r="X77" s="110">
        <f t="shared" si="32"/>
        <v>0</v>
      </c>
      <c r="Y77" s="486"/>
      <c r="Z77" s="109">
        <f t="shared" si="43"/>
        <v>0</v>
      </c>
      <c r="AA77" s="110">
        <f t="shared" si="33"/>
        <v>0</v>
      </c>
      <c r="AB77" s="486"/>
      <c r="AC77" s="109">
        <f t="shared" si="44"/>
        <v>0</v>
      </c>
      <c r="AD77" s="110">
        <f t="shared" si="34"/>
        <v>0</v>
      </c>
      <c r="AE77" s="486"/>
      <c r="AF77" s="109">
        <f t="shared" si="45"/>
        <v>0</v>
      </c>
      <c r="AG77" s="110">
        <f t="shared" si="35"/>
        <v>0</v>
      </c>
      <c r="AH77" s="410" t="str">
        <f t="shared" si="46"/>
        <v/>
      </c>
      <c r="AI77" s="311" t="str">
        <f t="shared" si="47"/>
        <v/>
      </c>
      <c r="AJ77" s="419" t="str">
        <f t="shared" si="36"/>
        <v/>
      </c>
      <c r="AK77" s="311" t="str">
        <f t="shared" si="37"/>
        <v/>
      </c>
      <c r="AL77" s="422" t="str">
        <f t="shared" si="38"/>
        <v/>
      </c>
    </row>
    <row r="78" spans="1:38" ht="14.25">
      <c r="A78" s="745"/>
      <c r="B78" s="34" t="s">
        <v>191</v>
      </c>
      <c r="C78" s="196" t="s">
        <v>122</v>
      </c>
      <c r="D78" s="480"/>
      <c r="E78" s="55"/>
      <c r="F78" s="55"/>
      <c r="G78" s="101">
        <f t="shared" si="25"/>
        <v>0</v>
      </c>
      <c r="H78" s="102">
        <f t="shared" si="26"/>
        <v>0</v>
      </c>
      <c r="I78" s="31">
        <f t="shared" si="27"/>
        <v>0</v>
      </c>
      <c r="J78" s="103">
        <f t="shared" si="39"/>
        <v>0</v>
      </c>
      <c r="K78" s="104">
        <f t="shared" si="28"/>
        <v>0</v>
      </c>
      <c r="L78" s="35">
        <f t="shared" si="40"/>
        <v>0</v>
      </c>
      <c r="M78" s="105" t="str">
        <f t="shared" si="30"/>
        <v/>
      </c>
      <c r="N78" s="106">
        <f t="shared" si="29"/>
        <v>0</v>
      </c>
      <c r="O78" s="107">
        <f>IF(N78=0,0,IF(SUM($N$5:N78)&gt;251,1,0))</f>
        <v>0</v>
      </c>
      <c r="P78" s="174"/>
      <c r="Q78" s="175"/>
      <c r="R78" s="108"/>
      <c r="S78" s="483"/>
      <c r="T78" s="109">
        <f t="shared" si="41"/>
        <v>0</v>
      </c>
      <c r="U78" s="110">
        <f t="shared" si="31"/>
        <v>0</v>
      </c>
      <c r="V78" s="486"/>
      <c r="W78" s="109">
        <f t="shared" si="42"/>
        <v>0</v>
      </c>
      <c r="X78" s="110">
        <f t="shared" si="32"/>
        <v>0</v>
      </c>
      <c r="Y78" s="486"/>
      <c r="Z78" s="109">
        <f t="shared" si="43"/>
        <v>0</v>
      </c>
      <c r="AA78" s="110">
        <f t="shared" si="33"/>
        <v>0</v>
      </c>
      <c r="AB78" s="486"/>
      <c r="AC78" s="109">
        <f t="shared" si="44"/>
        <v>0</v>
      </c>
      <c r="AD78" s="110">
        <f t="shared" si="34"/>
        <v>0</v>
      </c>
      <c r="AE78" s="486"/>
      <c r="AF78" s="109">
        <f t="shared" si="45"/>
        <v>0</v>
      </c>
      <c r="AG78" s="110">
        <f t="shared" si="35"/>
        <v>0</v>
      </c>
      <c r="AH78" s="410" t="str">
        <f t="shared" si="46"/>
        <v/>
      </c>
      <c r="AI78" s="311" t="str">
        <f t="shared" si="47"/>
        <v/>
      </c>
      <c r="AJ78" s="419" t="str">
        <f t="shared" si="36"/>
        <v/>
      </c>
      <c r="AK78" s="311" t="str">
        <f t="shared" si="37"/>
        <v/>
      </c>
      <c r="AL78" s="422" t="str">
        <f t="shared" si="38"/>
        <v/>
      </c>
    </row>
    <row r="79" spans="1:38" ht="14.25">
      <c r="A79" s="745"/>
      <c r="B79" s="34" t="s">
        <v>192</v>
      </c>
      <c r="C79" s="196" t="s">
        <v>123</v>
      </c>
      <c r="D79" s="480"/>
      <c r="E79" s="55"/>
      <c r="F79" s="55"/>
      <c r="G79" s="101">
        <f t="shared" si="25"/>
        <v>0</v>
      </c>
      <c r="H79" s="102">
        <f t="shared" si="26"/>
        <v>0</v>
      </c>
      <c r="I79" s="31">
        <f t="shared" si="27"/>
        <v>0</v>
      </c>
      <c r="J79" s="103">
        <f t="shared" si="39"/>
        <v>0</v>
      </c>
      <c r="K79" s="104">
        <f t="shared" si="28"/>
        <v>0</v>
      </c>
      <c r="L79" s="35">
        <f t="shared" si="40"/>
        <v>0</v>
      </c>
      <c r="M79" s="105" t="str">
        <f t="shared" si="30"/>
        <v/>
      </c>
      <c r="N79" s="106">
        <f t="shared" si="29"/>
        <v>0</v>
      </c>
      <c r="O79" s="107">
        <f>IF(N79=0,0,IF(SUM($N$5:N79)&gt;251,1,0))</f>
        <v>0</v>
      </c>
      <c r="P79" s="174"/>
      <c r="Q79" s="175"/>
      <c r="R79" s="108"/>
      <c r="S79" s="483"/>
      <c r="T79" s="109">
        <f t="shared" si="41"/>
        <v>0</v>
      </c>
      <c r="U79" s="110">
        <f t="shared" si="31"/>
        <v>0</v>
      </c>
      <c r="V79" s="486"/>
      <c r="W79" s="109">
        <f t="shared" si="42"/>
        <v>0</v>
      </c>
      <c r="X79" s="110">
        <f t="shared" si="32"/>
        <v>0</v>
      </c>
      <c r="Y79" s="486"/>
      <c r="Z79" s="109">
        <f t="shared" si="43"/>
        <v>0</v>
      </c>
      <c r="AA79" s="110">
        <f t="shared" si="33"/>
        <v>0</v>
      </c>
      <c r="AB79" s="486"/>
      <c r="AC79" s="109">
        <f t="shared" si="44"/>
        <v>0</v>
      </c>
      <c r="AD79" s="110">
        <f t="shared" si="34"/>
        <v>0</v>
      </c>
      <c r="AE79" s="486"/>
      <c r="AF79" s="109">
        <f t="shared" si="45"/>
        <v>0</v>
      </c>
      <c r="AG79" s="110">
        <f t="shared" si="35"/>
        <v>0</v>
      </c>
      <c r="AH79" s="410" t="str">
        <f t="shared" si="46"/>
        <v/>
      </c>
      <c r="AI79" s="311" t="str">
        <f t="shared" si="47"/>
        <v/>
      </c>
      <c r="AJ79" s="419" t="str">
        <f t="shared" si="36"/>
        <v/>
      </c>
      <c r="AK79" s="311" t="str">
        <f t="shared" si="37"/>
        <v/>
      </c>
      <c r="AL79" s="422" t="str">
        <f t="shared" si="38"/>
        <v/>
      </c>
    </row>
    <row r="80" spans="1:38" ht="14.25">
      <c r="A80" s="745"/>
      <c r="B80" s="34" t="s">
        <v>193</v>
      </c>
      <c r="C80" s="196" t="s">
        <v>124</v>
      </c>
      <c r="D80" s="480"/>
      <c r="E80" s="55"/>
      <c r="F80" s="55"/>
      <c r="G80" s="101">
        <f t="shared" si="25"/>
        <v>0</v>
      </c>
      <c r="H80" s="102">
        <f t="shared" si="26"/>
        <v>0</v>
      </c>
      <c r="I80" s="31">
        <f t="shared" si="27"/>
        <v>0</v>
      </c>
      <c r="J80" s="103">
        <f t="shared" si="39"/>
        <v>0</v>
      </c>
      <c r="K80" s="104">
        <f t="shared" si="28"/>
        <v>0</v>
      </c>
      <c r="L80" s="35">
        <f t="shared" si="40"/>
        <v>0</v>
      </c>
      <c r="M80" s="105" t="str">
        <f t="shared" si="30"/>
        <v/>
      </c>
      <c r="N80" s="106">
        <f t="shared" si="29"/>
        <v>0</v>
      </c>
      <c r="O80" s="107">
        <f>IF(N80=0,0,IF(SUM($N$5:N80)&gt;251,1,0))</f>
        <v>0</v>
      </c>
      <c r="P80" s="174"/>
      <c r="Q80" s="175"/>
      <c r="R80" s="108"/>
      <c r="S80" s="483"/>
      <c r="T80" s="109">
        <f t="shared" si="41"/>
        <v>0</v>
      </c>
      <c r="U80" s="110">
        <f t="shared" si="31"/>
        <v>0</v>
      </c>
      <c r="V80" s="486"/>
      <c r="W80" s="109">
        <f t="shared" si="42"/>
        <v>0</v>
      </c>
      <c r="X80" s="110">
        <f t="shared" si="32"/>
        <v>0</v>
      </c>
      <c r="Y80" s="486"/>
      <c r="Z80" s="109">
        <f t="shared" si="43"/>
        <v>0</v>
      </c>
      <c r="AA80" s="110">
        <f t="shared" si="33"/>
        <v>0</v>
      </c>
      <c r="AB80" s="486"/>
      <c r="AC80" s="109">
        <f t="shared" si="44"/>
        <v>0</v>
      </c>
      <c r="AD80" s="110">
        <f t="shared" si="34"/>
        <v>0</v>
      </c>
      <c r="AE80" s="486"/>
      <c r="AF80" s="109">
        <f t="shared" si="45"/>
        <v>0</v>
      </c>
      <c r="AG80" s="110">
        <f t="shared" si="35"/>
        <v>0</v>
      </c>
      <c r="AH80" s="410" t="str">
        <f t="shared" si="46"/>
        <v/>
      </c>
      <c r="AI80" s="311" t="str">
        <f t="shared" si="47"/>
        <v/>
      </c>
      <c r="AJ80" s="419" t="str">
        <f t="shared" si="36"/>
        <v/>
      </c>
      <c r="AK80" s="311" t="str">
        <f t="shared" si="37"/>
        <v/>
      </c>
      <c r="AL80" s="422" t="str">
        <f t="shared" si="38"/>
        <v/>
      </c>
    </row>
    <row r="81" spans="1:38" ht="14.25">
      <c r="A81" s="745"/>
      <c r="B81" s="34" t="s">
        <v>194</v>
      </c>
      <c r="C81" s="196" t="s">
        <v>189</v>
      </c>
      <c r="D81" s="480"/>
      <c r="E81" s="55"/>
      <c r="F81" s="55"/>
      <c r="G81" s="101">
        <f t="shared" si="25"/>
        <v>0</v>
      </c>
      <c r="H81" s="102">
        <f t="shared" si="26"/>
        <v>0</v>
      </c>
      <c r="I81" s="31">
        <f t="shared" si="27"/>
        <v>0</v>
      </c>
      <c r="J81" s="103">
        <f t="shared" si="39"/>
        <v>0</v>
      </c>
      <c r="K81" s="104">
        <f t="shared" si="28"/>
        <v>0</v>
      </c>
      <c r="L81" s="35">
        <f t="shared" si="40"/>
        <v>0</v>
      </c>
      <c r="M81" s="105" t="str">
        <f t="shared" si="30"/>
        <v/>
      </c>
      <c r="N81" s="106">
        <f t="shared" si="29"/>
        <v>0</v>
      </c>
      <c r="O81" s="107">
        <f>IF(N81=0,0,IF(SUM($N$5:N81)&gt;251,1,0))</f>
        <v>0</v>
      </c>
      <c r="P81" s="174"/>
      <c r="Q81" s="175"/>
      <c r="R81" s="108"/>
      <c r="S81" s="483"/>
      <c r="T81" s="109">
        <f t="shared" si="41"/>
        <v>0</v>
      </c>
      <c r="U81" s="110">
        <f t="shared" si="31"/>
        <v>0</v>
      </c>
      <c r="V81" s="486"/>
      <c r="W81" s="109">
        <f t="shared" si="42"/>
        <v>0</v>
      </c>
      <c r="X81" s="110">
        <f t="shared" si="32"/>
        <v>0</v>
      </c>
      <c r="Y81" s="486"/>
      <c r="Z81" s="109">
        <f t="shared" si="43"/>
        <v>0</v>
      </c>
      <c r="AA81" s="110">
        <f t="shared" si="33"/>
        <v>0</v>
      </c>
      <c r="AB81" s="486"/>
      <c r="AC81" s="109">
        <f t="shared" si="44"/>
        <v>0</v>
      </c>
      <c r="AD81" s="110">
        <f t="shared" si="34"/>
        <v>0</v>
      </c>
      <c r="AE81" s="486"/>
      <c r="AF81" s="109">
        <f t="shared" si="45"/>
        <v>0</v>
      </c>
      <c r="AG81" s="110">
        <f t="shared" si="35"/>
        <v>0</v>
      </c>
      <c r="AH81" s="410" t="str">
        <f t="shared" si="46"/>
        <v/>
      </c>
      <c r="AI81" s="311" t="str">
        <f t="shared" si="47"/>
        <v/>
      </c>
      <c r="AJ81" s="419" t="str">
        <f t="shared" si="36"/>
        <v/>
      </c>
      <c r="AK81" s="311" t="str">
        <f t="shared" si="37"/>
        <v/>
      </c>
      <c r="AL81" s="422" t="str">
        <f t="shared" si="38"/>
        <v/>
      </c>
    </row>
    <row r="82" spans="1:38" ht="14.25">
      <c r="A82" s="745"/>
      <c r="B82" s="34" t="s">
        <v>195</v>
      </c>
      <c r="C82" s="196" t="s">
        <v>120</v>
      </c>
      <c r="D82" s="480"/>
      <c r="E82" s="55"/>
      <c r="F82" s="55"/>
      <c r="G82" s="101">
        <f t="shared" si="25"/>
        <v>0</v>
      </c>
      <c r="H82" s="102">
        <f t="shared" si="26"/>
        <v>0</v>
      </c>
      <c r="I82" s="31">
        <f t="shared" si="27"/>
        <v>0</v>
      </c>
      <c r="J82" s="103">
        <f t="shared" si="39"/>
        <v>0</v>
      </c>
      <c r="K82" s="104">
        <f t="shared" si="28"/>
        <v>0</v>
      </c>
      <c r="L82" s="35">
        <f t="shared" si="40"/>
        <v>0</v>
      </c>
      <c r="M82" s="105" t="str">
        <f t="shared" si="30"/>
        <v/>
      </c>
      <c r="N82" s="106">
        <f t="shared" si="29"/>
        <v>0</v>
      </c>
      <c r="O82" s="107">
        <f>IF(N82=0,0,IF(SUM($N$5:N82)&gt;251,1,0))</f>
        <v>0</v>
      </c>
      <c r="P82" s="174"/>
      <c r="Q82" s="175"/>
      <c r="R82" s="108"/>
      <c r="S82" s="483"/>
      <c r="T82" s="109">
        <f t="shared" si="41"/>
        <v>0</v>
      </c>
      <c r="U82" s="110">
        <f t="shared" si="31"/>
        <v>0</v>
      </c>
      <c r="V82" s="486"/>
      <c r="W82" s="109">
        <f t="shared" si="42"/>
        <v>0</v>
      </c>
      <c r="X82" s="110">
        <f t="shared" si="32"/>
        <v>0</v>
      </c>
      <c r="Y82" s="486"/>
      <c r="Z82" s="109">
        <f t="shared" si="43"/>
        <v>0</v>
      </c>
      <c r="AA82" s="110">
        <f t="shared" si="33"/>
        <v>0</v>
      </c>
      <c r="AB82" s="486"/>
      <c r="AC82" s="109">
        <f t="shared" si="44"/>
        <v>0</v>
      </c>
      <c r="AD82" s="110">
        <f t="shared" si="34"/>
        <v>0</v>
      </c>
      <c r="AE82" s="486"/>
      <c r="AF82" s="109">
        <f t="shared" si="45"/>
        <v>0</v>
      </c>
      <c r="AG82" s="110">
        <f t="shared" si="35"/>
        <v>0</v>
      </c>
      <c r="AH82" s="410" t="str">
        <f t="shared" si="46"/>
        <v/>
      </c>
      <c r="AI82" s="311" t="str">
        <f t="shared" si="47"/>
        <v/>
      </c>
      <c r="AJ82" s="419" t="str">
        <f t="shared" si="36"/>
        <v/>
      </c>
      <c r="AK82" s="311" t="str">
        <f t="shared" si="37"/>
        <v/>
      </c>
      <c r="AL82" s="422" t="str">
        <f t="shared" si="38"/>
        <v/>
      </c>
    </row>
    <row r="83" spans="1:38" ht="14.25">
      <c r="A83" s="745"/>
      <c r="B83" s="34" t="s">
        <v>196</v>
      </c>
      <c r="C83" s="196" t="s">
        <v>125</v>
      </c>
      <c r="D83" s="480"/>
      <c r="E83" s="55"/>
      <c r="F83" s="55"/>
      <c r="G83" s="101">
        <f t="shared" si="25"/>
        <v>0</v>
      </c>
      <c r="H83" s="102">
        <f t="shared" si="26"/>
        <v>0</v>
      </c>
      <c r="I83" s="31">
        <f t="shared" si="27"/>
        <v>0</v>
      </c>
      <c r="J83" s="103">
        <f t="shared" si="39"/>
        <v>0</v>
      </c>
      <c r="K83" s="104">
        <f t="shared" si="28"/>
        <v>0</v>
      </c>
      <c r="L83" s="35">
        <f t="shared" si="40"/>
        <v>0</v>
      </c>
      <c r="M83" s="105" t="str">
        <f t="shared" si="30"/>
        <v/>
      </c>
      <c r="N83" s="106">
        <f t="shared" si="29"/>
        <v>0</v>
      </c>
      <c r="O83" s="107">
        <f>IF(N83=0,0,IF(SUM($N$5:N83)&gt;251,1,0))</f>
        <v>0</v>
      </c>
      <c r="P83" s="174"/>
      <c r="Q83" s="175"/>
      <c r="R83" s="108"/>
      <c r="S83" s="483"/>
      <c r="T83" s="109">
        <f t="shared" si="41"/>
        <v>0</v>
      </c>
      <c r="U83" s="110">
        <f t="shared" si="31"/>
        <v>0</v>
      </c>
      <c r="V83" s="486"/>
      <c r="W83" s="109">
        <f t="shared" si="42"/>
        <v>0</v>
      </c>
      <c r="X83" s="110">
        <f t="shared" si="32"/>
        <v>0</v>
      </c>
      <c r="Y83" s="486"/>
      <c r="Z83" s="109">
        <f t="shared" si="43"/>
        <v>0</v>
      </c>
      <c r="AA83" s="110">
        <f t="shared" si="33"/>
        <v>0</v>
      </c>
      <c r="AB83" s="486"/>
      <c r="AC83" s="109">
        <f t="shared" si="44"/>
        <v>0</v>
      </c>
      <c r="AD83" s="110">
        <f t="shared" si="34"/>
        <v>0</v>
      </c>
      <c r="AE83" s="486"/>
      <c r="AF83" s="109">
        <f t="shared" si="45"/>
        <v>0</v>
      </c>
      <c r="AG83" s="110">
        <f t="shared" si="35"/>
        <v>0</v>
      </c>
      <c r="AH83" s="410" t="str">
        <f t="shared" si="46"/>
        <v/>
      </c>
      <c r="AI83" s="311" t="str">
        <f t="shared" si="47"/>
        <v/>
      </c>
      <c r="AJ83" s="419" t="str">
        <f t="shared" si="36"/>
        <v/>
      </c>
      <c r="AK83" s="311" t="str">
        <f t="shared" si="37"/>
        <v/>
      </c>
      <c r="AL83" s="422" t="str">
        <f t="shared" si="38"/>
        <v/>
      </c>
    </row>
    <row r="84" spans="1:38" ht="14.25">
      <c r="A84" s="745"/>
      <c r="B84" s="34" t="s">
        <v>197</v>
      </c>
      <c r="C84" s="196" t="s">
        <v>121</v>
      </c>
      <c r="D84" s="480"/>
      <c r="E84" s="55"/>
      <c r="F84" s="55"/>
      <c r="G84" s="101">
        <f t="shared" si="25"/>
        <v>0</v>
      </c>
      <c r="H84" s="102">
        <f t="shared" si="26"/>
        <v>0</v>
      </c>
      <c r="I84" s="31">
        <f t="shared" si="27"/>
        <v>0</v>
      </c>
      <c r="J84" s="103">
        <f t="shared" si="39"/>
        <v>0</v>
      </c>
      <c r="K84" s="104">
        <f t="shared" si="28"/>
        <v>0</v>
      </c>
      <c r="L84" s="35">
        <f t="shared" si="40"/>
        <v>0</v>
      </c>
      <c r="M84" s="105" t="str">
        <f t="shared" si="30"/>
        <v/>
      </c>
      <c r="N84" s="106">
        <f t="shared" si="29"/>
        <v>0</v>
      </c>
      <c r="O84" s="107">
        <f>IF(N84=0,0,IF(SUM($N$5:N84)&gt;251,1,0))</f>
        <v>0</v>
      </c>
      <c r="P84" s="174"/>
      <c r="Q84" s="175"/>
      <c r="R84" s="108"/>
      <c r="S84" s="483"/>
      <c r="T84" s="109">
        <f t="shared" si="41"/>
        <v>0</v>
      </c>
      <c r="U84" s="110">
        <f t="shared" si="31"/>
        <v>0</v>
      </c>
      <c r="V84" s="486"/>
      <c r="W84" s="109">
        <f t="shared" si="42"/>
        <v>0</v>
      </c>
      <c r="X84" s="110">
        <f t="shared" si="32"/>
        <v>0</v>
      </c>
      <c r="Y84" s="486"/>
      <c r="Z84" s="109">
        <f t="shared" si="43"/>
        <v>0</v>
      </c>
      <c r="AA84" s="110">
        <f t="shared" si="33"/>
        <v>0</v>
      </c>
      <c r="AB84" s="486"/>
      <c r="AC84" s="109">
        <f t="shared" si="44"/>
        <v>0</v>
      </c>
      <c r="AD84" s="110">
        <f t="shared" si="34"/>
        <v>0</v>
      </c>
      <c r="AE84" s="486"/>
      <c r="AF84" s="109">
        <f t="shared" si="45"/>
        <v>0</v>
      </c>
      <c r="AG84" s="110">
        <f t="shared" si="35"/>
        <v>0</v>
      </c>
      <c r="AH84" s="410" t="str">
        <f t="shared" si="46"/>
        <v/>
      </c>
      <c r="AI84" s="311" t="str">
        <f t="shared" si="47"/>
        <v/>
      </c>
      <c r="AJ84" s="419" t="str">
        <f t="shared" si="36"/>
        <v/>
      </c>
      <c r="AK84" s="311" t="str">
        <f t="shared" si="37"/>
        <v/>
      </c>
      <c r="AL84" s="422" t="str">
        <f t="shared" si="38"/>
        <v/>
      </c>
    </row>
    <row r="85" spans="1:38" ht="14.25">
      <c r="A85" s="745"/>
      <c r="B85" s="34" t="s">
        <v>198</v>
      </c>
      <c r="C85" s="196" t="s">
        <v>122</v>
      </c>
      <c r="D85" s="480"/>
      <c r="E85" s="55"/>
      <c r="F85" s="55"/>
      <c r="G85" s="101">
        <f t="shared" si="25"/>
        <v>0</v>
      </c>
      <c r="H85" s="102">
        <f t="shared" si="26"/>
        <v>0</v>
      </c>
      <c r="I85" s="31">
        <f t="shared" si="27"/>
        <v>0</v>
      </c>
      <c r="J85" s="103">
        <f t="shared" si="39"/>
        <v>0</v>
      </c>
      <c r="K85" s="104">
        <f t="shared" si="28"/>
        <v>0</v>
      </c>
      <c r="L85" s="35">
        <f t="shared" si="40"/>
        <v>0</v>
      </c>
      <c r="M85" s="105" t="str">
        <f t="shared" si="30"/>
        <v/>
      </c>
      <c r="N85" s="106">
        <f t="shared" si="29"/>
        <v>0</v>
      </c>
      <c r="O85" s="107">
        <f>IF(N85=0,0,IF(SUM($N$5:N85)&gt;251,1,0))</f>
        <v>0</v>
      </c>
      <c r="P85" s="174"/>
      <c r="Q85" s="175"/>
      <c r="R85" s="108"/>
      <c r="S85" s="483"/>
      <c r="T85" s="109">
        <f t="shared" si="41"/>
        <v>0</v>
      </c>
      <c r="U85" s="110">
        <f t="shared" si="31"/>
        <v>0</v>
      </c>
      <c r="V85" s="486"/>
      <c r="W85" s="109">
        <f t="shared" si="42"/>
        <v>0</v>
      </c>
      <c r="X85" s="110">
        <f t="shared" si="32"/>
        <v>0</v>
      </c>
      <c r="Y85" s="486"/>
      <c r="Z85" s="109">
        <f t="shared" si="43"/>
        <v>0</v>
      </c>
      <c r="AA85" s="110">
        <f t="shared" si="33"/>
        <v>0</v>
      </c>
      <c r="AB85" s="486"/>
      <c r="AC85" s="109">
        <f t="shared" si="44"/>
        <v>0</v>
      </c>
      <c r="AD85" s="110">
        <f t="shared" si="34"/>
        <v>0</v>
      </c>
      <c r="AE85" s="486"/>
      <c r="AF85" s="109">
        <f t="shared" si="45"/>
        <v>0</v>
      </c>
      <c r="AG85" s="110">
        <f t="shared" si="35"/>
        <v>0</v>
      </c>
      <c r="AH85" s="410" t="str">
        <f t="shared" si="46"/>
        <v/>
      </c>
      <c r="AI85" s="311" t="str">
        <f t="shared" si="47"/>
        <v/>
      </c>
      <c r="AJ85" s="419" t="str">
        <f t="shared" si="36"/>
        <v/>
      </c>
      <c r="AK85" s="311" t="str">
        <f t="shared" si="37"/>
        <v/>
      </c>
      <c r="AL85" s="422" t="str">
        <f t="shared" si="38"/>
        <v/>
      </c>
    </row>
    <row r="86" spans="1:38" ht="14.25">
      <c r="A86" s="745"/>
      <c r="B86" s="34" t="s">
        <v>199</v>
      </c>
      <c r="C86" s="196" t="s">
        <v>123</v>
      </c>
      <c r="D86" s="480"/>
      <c r="E86" s="55"/>
      <c r="F86" s="55"/>
      <c r="G86" s="101">
        <f t="shared" si="25"/>
        <v>0</v>
      </c>
      <c r="H86" s="102">
        <f t="shared" si="26"/>
        <v>0</v>
      </c>
      <c r="I86" s="31">
        <f t="shared" si="27"/>
        <v>0</v>
      </c>
      <c r="J86" s="103">
        <f t="shared" si="39"/>
        <v>0</v>
      </c>
      <c r="K86" s="104">
        <f t="shared" si="28"/>
        <v>0</v>
      </c>
      <c r="L86" s="35">
        <f t="shared" si="40"/>
        <v>0</v>
      </c>
      <c r="M86" s="105" t="str">
        <f t="shared" si="30"/>
        <v/>
      </c>
      <c r="N86" s="106">
        <f t="shared" si="29"/>
        <v>0</v>
      </c>
      <c r="O86" s="107">
        <f>IF(N86=0,0,IF(SUM($N$5:N86)&gt;251,1,0))</f>
        <v>0</v>
      </c>
      <c r="P86" s="174"/>
      <c r="Q86" s="175"/>
      <c r="R86" s="108"/>
      <c r="S86" s="483"/>
      <c r="T86" s="109">
        <f t="shared" si="41"/>
        <v>0</v>
      </c>
      <c r="U86" s="110">
        <f t="shared" si="31"/>
        <v>0</v>
      </c>
      <c r="V86" s="486"/>
      <c r="W86" s="109">
        <f t="shared" si="42"/>
        <v>0</v>
      </c>
      <c r="X86" s="110">
        <f t="shared" si="32"/>
        <v>0</v>
      </c>
      <c r="Y86" s="486"/>
      <c r="Z86" s="109">
        <f t="shared" si="43"/>
        <v>0</v>
      </c>
      <c r="AA86" s="110">
        <f t="shared" si="33"/>
        <v>0</v>
      </c>
      <c r="AB86" s="486"/>
      <c r="AC86" s="109">
        <f t="shared" si="44"/>
        <v>0</v>
      </c>
      <c r="AD86" s="110">
        <f t="shared" si="34"/>
        <v>0</v>
      </c>
      <c r="AE86" s="486"/>
      <c r="AF86" s="109">
        <f t="shared" si="45"/>
        <v>0</v>
      </c>
      <c r="AG86" s="110">
        <f t="shared" si="35"/>
        <v>0</v>
      </c>
      <c r="AH86" s="410" t="str">
        <f t="shared" si="46"/>
        <v/>
      </c>
      <c r="AI86" s="311" t="str">
        <f t="shared" si="47"/>
        <v/>
      </c>
      <c r="AJ86" s="419" t="str">
        <f t="shared" si="36"/>
        <v/>
      </c>
      <c r="AK86" s="311" t="str">
        <f t="shared" si="37"/>
        <v/>
      </c>
      <c r="AL86" s="422" t="str">
        <f t="shared" si="38"/>
        <v/>
      </c>
    </row>
    <row r="87" spans="1:38" ht="14.25">
      <c r="A87" s="745"/>
      <c r="B87" s="34" t="s">
        <v>200</v>
      </c>
      <c r="C87" s="196" t="s">
        <v>124</v>
      </c>
      <c r="D87" s="480"/>
      <c r="E87" s="55"/>
      <c r="F87" s="55"/>
      <c r="G87" s="101">
        <f t="shared" si="25"/>
        <v>0</v>
      </c>
      <c r="H87" s="102">
        <f t="shared" si="26"/>
        <v>0</v>
      </c>
      <c r="I87" s="31">
        <f t="shared" si="27"/>
        <v>0</v>
      </c>
      <c r="J87" s="103">
        <f t="shared" si="39"/>
        <v>0</v>
      </c>
      <c r="K87" s="104">
        <f t="shared" si="28"/>
        <v>0</v>
      </c>
      <c r="L87" s="35">
        <f t="shared" si="40"/>
        <v>0</v>
      </c>
      <c r="M87" s="105" t="str">
        <f t="shared" si="30"/>
        <v/>
      </c>
      <c r="N87" s="106">
        <f t="shared" si="29"/>
        <v>0</v>
      </c>
      <c r="O87" s="107">
        <f>IF(N87=0,0,IF(SUM($N$5:N87)&gt;251,1,0))</f>
        <v>0</v>
      </c>
      <c r="P87" s="174"/>
      <c r="Q87" s="175"/>
      <c r="R87" s="108"/>
      <c r="S87" s="483"/>
      <c r="T87" s="109">
        <f t="shared" si="41"/>
        <v>0</v>
      </c>
      <c r="U87" s="110">
        <f t="shared" si="31"/>
        <v>0</v>
      </c>
      <c r="V87" s="486"/>
      <c r="W87" s="109">
        <f t="shared" si="42"/>
        <v>0</v>
      </c>
      <c r="X87" s="110">
        <f t="shared" si="32"/>
        <v>0</v>
      </c>
      <c r="Y87" s="486"/>
      <c r="Z87" s="109">
        <f t="shared" si="43"/>
        <v>0</v>
      </c>
      <c r="AA87" s="110">
        <f t="shared" si="33"/>
        <v>0</v>
      </c>
      <c r="AB87" s="486"/>
      <c r="AC87" s="109">
        <f t="shared" si="44"/>
        <v>0</v>
      </c>
      <c r="AD87" s="110">
        <f t="shared" si="34"/>
        <v>0</v>
      </c>
      <c r="AE87" s="486"/>
      <c r="AF87" s="109">
        <f t="shared" si="45"/>
        <v>0</v>
      </c>
      <c r="AG87" s="110">
        <f t="shared" si="35"/>
        <v>0</v>
      </c>
      <c r="AH87" s="410" t="str">
        <f t="shared" si="46"/>
        <v/>
      </c>
      <c r="AI87" s="311" t="str">
        <f t="shared" si="47"/>
        <v/>
      </c>
      <c r="AJ87" s="419" t="str">
        <f t="shared" si="36"/>
        <v/>
      </c>
      <c r="AK87" s="311" t="str">
        <f t="shared" si="37"/>
        <v/>
      </c>
      <c r="AL87" s="422" t="str">
        <f t="shared" si="38"/>
        <v/>
      </c>
    </row>
    <row r="88" spans="1:38" ht="14.25">
      <c r="A88" s="745"/>
      <c r="B88" s="34" t="s">
        <v>201</v>
      </c>
      <c r="C88" s="196" t="s">
        <v>189</v>
      </c>
      <c r="D88" s="480"/>
      <c r="E88" s="55"/>
      <c r="F88" s="55"/>
      <c r="G88" s="101">
        <f t="shared" si="25"/>
        <v>0</v>
      </c>
      <c r="H88" s="102">
        <f t="shared" si="26"/>
        <v>0</v>
      </c>
      <c r="I88" s="31">
        <f t="shared" si="27"/>
        <v>0</v>
      </c>
      <c r="J88" s="103">
        <f t="shared" si="39"/>
        <v>0</v>
      </c>
      <c r="K88" s="104">
        <f t="shared" si="28"/>
        <v>0</v>
      </c>
      <c r="L88" s="35">
        <f t="shared" si="40"/>
        <v>0</v>
      </c>
      <c r="M88" s="105" t="str">
        <f t="shared" si="30"/>
        <v/>
      </c>
      <c r="N88" s="106">
        <f t="shared" si="29"/>
        <v>0</v>
      </c>
      <c r="O88" s="107">
        <f>IF(N88=0,0,IF(SUM($N$5:N88)&gt;251,1,0))</f>
        <v>0</v>
      </c>
      <c r="P88" s="174"/>
      <c r="Q88" s="175"/>
      <c r="R88" s="108"/>
      <c r="S88" s="483"/>
      <c r="T88" s="109">
        <f t="shared" si="41"/>
        <v>0</v>
      </c>
      <c r="U88" s="110">
        <f t="shared" si="31"/>
        <v>0</v>
      </c>
      <c r="V88" s="486"/>
      <c r="W88" s="109">
        <f t="shared" si="42"/>
        <v>0</v>
      </c>
      <c r="X88" s="110">
        <f t="shared" si="32"/>
        <v>0</v>
      </c>
      <c r="Y88" s="486"/>
      <c r="Z88" s="109">
        <f t="shared" si="43"/>
        <v>0</v>
      </c>
      <c r="AA88" s="110">
        <f t="shared" si="33"/>
        <v>0</v>
      </c>
      <c r="AB88" s="486"/>
      <c r="AC88" s="109">
        <f t="shared" si="44"/>
        <v>0</v>
      </c>
      <c r="AD88" s="110">
        <f t="shared" si="34"/>
        <v>0</v>
      </c>
      <c r="AE88" s="486"/>
      <c r="AF88" s="109">
        <f t="shared" si="45"/>
        <v>0</v>
      </c>
      <c r="AG88" s="110">
        <f t="shared" si="35"/>
        <v>0</v>
      </c>
      <c r="AH88" s="410" t="str">
        <f t="shared" si="46"/>
        <v/>
      </c>
      <c r="AI88" s="311" t="str">
        <f t="shared" si="47"/>
        <v/>
      </c>
      <c r="AJ88" s="419" t="str">
        <f t="shared" si="36"/>
        <v/>
      </c>
      <c r="AK88" s="311" t="str">
        <f t="shared" si="37"/>
        <v/>
      </c>
      <c r="AL88" s="422" t="str">
        <f t="shared" si="38"/>
        <v/>
      </c>
    </row>
    <row r="89" spans="1:38" ht="14.25">
      <c r="A89" s="745"/>
      <c r="B89" s="34" t="s">
        <v>202</v>
      </c>
      <c r="C89" s="196" t="s">
        <v>120</v>
      </c>
      <c r="D89" s="480"/>
      <c r="E89" s="55"/>
      <c r="F89" s="55"/>
      <c r="G89" s="101">
        <f t="shared" si="25"/>
        <v>0</v>
      </c>
      <c r="H89" s="102">
        <f t="shared" si="26"/>
        <v>0</v>
      </c>
      <c r="I89" s="31">
        <f t="shared" si="27"/>
        <v>0</v>
      </c>
      <c r="J89" s="103">
        <f t="shared" si="39"/>
        <v>0</v>
      </c>
      <c r="K89" s="104">
        <f t="shared" si="28"/>
        <v>0</v>
      </c>
      <c r="L89" s="35">
        <f t="shared" si="40"/>
        <v>0</v>
      </c>
      <c r="M89" s="105" t="str">
        <f t="shared" si="30"/>
        <v/>
      </c>
      <c r="N89" s="106">
        <f t="shared" si="29"/>
        <v>0</v>
      </c>
      <c r="O89" s="107">
        <f>IF(N89=0,0,IF(SUM($N$5:N89)&gt;251,1,0))</f>
        <v>0</v>
      </c>
      <c r="P89" s="174"/>
      <c r="Q89" s="175"/>
      <c r="R89" s="108"/>
      <c r="S89" s="483"/>
      <c r="T89" s="109">
        <f t="shared" si="41"/>
        <v>0</v>
      </c>
      <c r="U89" s="110">
        <f t="shared" si="31"/>
        <v>0</v>
      </c>
      <c r="V89" s="486"/>
      <c r="W89" s="109">
        <f t="shared" si="42"/>
        <v>0</v>
      </c>
      <c r="X89" s="110">
        <f t="shared" si="32"/>
        <v>0</v>
      </c>
      <c r="Y89" s="486"/>
      <c r="Z89" s="109">
        <f t="shared" si="43"/>
        <v>0</v>
      </c>
      <c r="AA89" s="110">
        <f t="shared" si="33"/>
        <v>0</v>
      </c>
      <c r="AB89" s="486"/>
      <c r="AC89" s="109">
        <f t="shared" si="44"/>
        <v>0</v>
      </c>
      <c r="AD89" s="110">
        <f t="shared" si="34"/>
        <v>0</v>
      </c>
      <c r="AE89" s="486"/>
      <c r="AF89" s="109">
        <f t="shared" si="45"/>
        <v>0</v>
      </c>
      <c r="AG89" s="110">
        <f t="shared" si="35"/>
        <v>0</v>
      </c>
      <c r="AH89" s="410" t="str">
        <f t="shared" si="46"/>
        <v/>
      </c>
      <c r="AI89" s="311" t="str">
        <f t="shared" si="47"/>
        <v/>
      </c>
      <c r="AJ89" s="419" t="str">
        <f t="shared" si="36"/>
        <v/>
      </c>
      <c r="AK89" s="311" t="str">
        <f t="shared" si="37"/>
        <v/>
      </c>
      <c r="AL89" s="422" t="str">
        <f t="shared" si="38"/>
        <v/>
      </c>
    </row>
    <row r="90" spans="1:38" ht="14.25">
      <c r="A90" s="745"/>
      <c r="B90" s="34" t="s">
        <v>203</v>
      </c>
      <c r="C90" s="196" t="s">
        <v>125</v>
      </c>
      <c r="D90" s="480"/>
      <c r="E90" s="55"/>
      <c r="F90" s="55"/>
      <c r="G90" s="101">
        <f t="shared" si="25"/>
        <v>0</v>
      </c>
      <c r="H90" s="102">
        <f t="shared" si="26"/>
        <v>0</v>
      </c>
      <c r="I90" s="31">
        <f t="shared" si="27"/>
        <v>0</v>
      </c>
      <c r="J90" s="103">
        <f t="shared" si="39"/>
        <v>0</v>
      </c>
      <c r="K90" s="104">
        <f t="shared" si="28"/>
        <v>0</v>
      </c>
      <c r="L90" s="35">
        <f t="shared" si="40"/>
        <v>0</v>
      </c>
      <c r="M90" s="105" t="str">
        <f t="shared" si="30"/>
        <v/>
      </c>
      <c r="N90" s="106">
        <f t="shared" si="29"/>
        <v>0</v>
      </c>
      <c r="O90" s="107">
        <f>IF(N90=0,0,IF(SUM($N$5:N90)&gt;251,1,0))</f>
        <v>0</v>
      </c>
      <c r="P90" s="174"/>
      <c r="Q90" s="175"/>
      <c r="R90" s="108"/>
      <c r="S90" s="483"/>
      <c r="T90" s="109">
        <f t="shared" si="41"/>
        <v>0</v>
      </c>
      <c r="U90" s="110">
        <f t="shared" si="31"/>
        <v>0</v>
      </c>
      <c r="V90" s="486"/>
      <c r="W90" s="109">
        <f t="shared" si="42"/>
        <v>0</v>
      </c>
      <c r="X90" s="110">
        <f t="shared" si="32"/>
        <v>0</v>
      </c>
      <c r="Y90" s="486"/>
      <c r="Z90" s="109">
        <f t="shared" si="43"/>
        <v>0</v>
      </c>
      <c r="AA90" s="110">
        <f t="shared" si="33"/>
        <v>0</v>
      </c>
      <c r="AB90" s="486"/>
      <c r="AC90" s="109">
        <f t="shared" si="44"/>
        <v>0</v>
      </c>
      <c r="AD90" s="110">
        <f t="shared" si="34"/>
        <v>0</v>
      </c>
      <c r="AE90" s="486"/>
      <c r="AF90" s="109">
        <f t="shared" si="45"/>
        <v>0</v>
      </c>
      <c r="AG90" s="110">
        <f t="shared" si="35"/>
        <v>0</v>
      </c>
      <c r="AH90" s="410" t="str">
        <f t="shared" si="46"/>
        <v/>
      </c>
      <c r="AI90" s="311" t="str">
        <f t="shared" si="47"/>
        <v/>
      </c>
      <c r="AJ90" s="419" t="str">
        <f t="shared" si="36"/>
        <v/>
      </c>
      <c r="AK90" s="311" t="str">
        <f t="shared" si="37"/>
        <v/>
      </c>
      <c r="AL90" s="422" t="str">
        <f t="shared" si="38"/>
        <v/>
      </c>
    </row>
    <row r="91" spans="1:38" ht="14.25">
      <c r="A91" s="745"/>
      <c r="B91" s="34" t="s">
        <v>204</v>
      </c>
      <c r="C91" s="196" t="s">
        <v>121</v>
      </c>
      <c r="D91" s="480"/>
      <c r="E91" s="55"/>
      <c r="F91" s="55"/>
      <c r="G91" s="101">
        <f t="shared" si="25"/>
        <v>0</v>
      </c>
      <c r="H91" s="102">
        <f t="shared" si="26"/>
        <v>0</v>
      </c>
      <c r="I91" s="31">
        <f t="shared" si="27"/>
        <v>0</v>
      </c>
      <c r="J91" s="103">
        <f t="shared" si="39"/>
        <v>0</v>
      </c>
      <c r="K91" s="104">
        <f t="shared" si="28"/>
        <v>0</v>
      </c>
      <c r="L91" s="35">
        <f t="shared" si="40"/>
        <v>0</v>
      </c>
      <c r="M91" s="105" t="str">
        <f t="shared" si="30"/>
        <v/>
      </c>
      <c r="N91" s="106">
        <f t="shared" si="29"/>
        <v>0</v>
      </c>
      <c r="O91" s="107">
        <f>IF(N91=0,0,IF(SUM($N$5:N91)&gt;251,1,0))</f>
        <v>0</v>
      </c>
      <c r="P91" s="174"/>
      <c r="Q91" s="175"/>
      <c r="R91" s="108"/>
      <c r="S91" s="483"/>
      <c r="T91" s="109">
        <f t="shared" si="41"/>
        <v>0</v>
      </c>
      <c r="U91" s="110">
        <f t="shared" si="31"/>
        <v>0</v>
      </c>
      <c r="V91" s="486"/>
      <c r="W91" s="109">
        <f t="shared" si="42"/>
        <v>0</v>
      </c>
      <c r="X91" s="110">
        <f t="shared" si="32"/>
        <v>0</v>
      </c>
      <c r="Y91" s="486"/>
      <c r="Z91" s="109">
        <f t="shared" si="43"/>
        <v>0</v>
      </c>
      <c r="AA91" s="110">
        <f t="shared" si="33"/>
        <v>0</v>
      </c>
      <c r="AB91" s="486"/>
      <c r="AC91" s="109">
        <f t="shared" si="44"/>
        <v>0</v>
      </c>
      <c r="AD91" s="110">
        <f t="shared" si="34"/>
        <v>0</v>
      </c>
      <c r="AE91" s="486"/>
      <c r="AF91" s="109">
        <f t="shared" si="45"/>
        <v>0</v>
      </c>
      <c r="AG91" s="110">
        <f t="shared" si="35"/>
        <v>0</v>
      </c>
      <c r="AH91" s="410" t="str">
        <f t="shared" si="46"/>
        <v/>
      </c>
      <c r="AI91" s="311" t="str">
        <f t="shared" si="47"/>
        <v/>
      </c>
      <c r="AJ91" s="419" t="str">
        <f t="shared" si="36"/>
        <v/>
      </c>
      <c r="AK91" s="311" t="str">
        <f t="shared" si="37"/>
        <v/>
      </c>
      <c r="AL91" s="422" t="str">
        <f t="shared" si="38"/>
        <v/>
      </c>
    </row>
    <row r="92" spans="1:38" ht="14.25">
      <c r="A92" s="745"/>
      <c r="B92" s="34" t="s">
        <v>205</v>
      </c>
      <c r="C92" s="196" t="s">
        <v>122</v>
      </c>
      <c r="D92" s="480"/>
      <c r="E92" s="55"/>
      <c r="F92" s="55"/>
      <c r="G92" s="101">
        <f t="shared" si="25"/>
        <v>0</v>
      </c>
      <c r="H92" s="102">
        <f t="shared" si="26"/>
        <v>0</v>
      </c>
      <c r="I92" s="31">
        <f t="shared" si="27"/>
        <v>0</v>
      </c>
      <c r="J92" s="103">
        <f t="shared" si="39"/>
        <v>0</v>
      </c>
      <c r="K92" s="104">
        <f t="shared" si="28"/>
        <v>0</v>
      </c>
      <c r="L92" s="35">
        <f t="shared" si="40"/>
        <v>0</v>
      </c>
      <c r="M92" s="105" t="str">
        <f t="shared" si="30"/>
        <v/>
      </c>
      <c r="N92" s="106">
        <f t="shared" si="29"/>
        <v>0</v>
      </c>
      <c r="O92" s="107">
        <f>IF(N92=0,0,IF(SUM($N$5:N92)&gt;251,1,0))</f>
        <v>0</v>
      </c>
      <c r="P92" s="174"/>
      <c r="Q92" s="175"/>
      <c r="R92" s="108"/>
      <c r="S92" s="483"/>
      <c r="T92" s="109">
        <f t="shared" si="41"/>
        <v>0</v>
      </c>
      <c r="U92" s="110">
        <f t="shared" si="31"/>
        <v>0</v>
      </c>
      <c r="V92" s="486"/>
      <c r="W92" s="109">
        <f t="shared" si="42"/>
        <v>0</v>
      </c>
      <c r="X92" s="110">
        <f t="shared" si="32"/>
        <v>0</v>
      </c>
      <c r="Y92" s="486"/>
      <c r="Z92" s="109">
        <f t="shared" si="43"/>
        <v>0</v>
      </c>
      <c r="AA92" s="110">
        <f t="shared" si="33"/>
        <v>0</v>
      </c>
      <c r="AB92" s="486"/>
      <c r="AC92" s="109">
        <f t="shared" si="44"/>
        <v>0</v>
      </c>
      <c r="AD92" s="110">
        <f t="shared" si="34"/>
        <v>0</v>
      </c>
      <c r="AE92" s="486"/>
      <c r="AF92" s="109">
        <f t="shared" si="45"/>
        <v>0</v>
      </c>
      <c r="AG92" s="110">
        <f t="shared" si="35"/>
        <v>0</v>
      </c>
      <c r="AH92" s="410" t="str">
        <f t="shared" si="46"/>
        <v/>
      </c>
      <c r="AI92" s="311" t="str">
        <f t="shared" si="47"/>
        <v/>
      </c>
      <c r="AJ92" s="419" t="str">
        <f t="shared" si="36"/>
        <v/>
      </c>
      <c r="AK92" s="311" t="str">
        <f t="shared" si="37"/>
        <v/>
      </c>
      <c r="AL92" s="422" t="str">
        <f t="shared" si="38"/>
        <v/>
      </c>
    </row>
    <row r="93" spans="1:38" ht="14.25">
      <c r="A93" s="745"/>
      <c r="B93" s="34" t="s">
        <v>206</v>
      </c>
      <c r="C93" s="196" t="s">
        <v>123</v>
      </c>
      <c r="D93" s="480"/>
      <c r="E93" s="55"/>
      <c r="F93" s="55"/>
      <c r="G93" s="101">
        <f t="shared" si="25"/>
        <v>0</v>
      </c>
      <c r="H93" s="102">
        <f t="shared" si="26"/>
        <v>0</v>
      </c>
      <c r="I93" s="31">
        <f t="shared" si="27"/>
        <v>0</v>
      </c>
      <c r="J93" s="103">
        <f t="shared" si="39"/>
        <v>0</v>
      </c>
      <c r="K93" s="104">
        <f t="shared" si="28"/>
        <v>0</v>
      </c>
      <c r="L93" s="35">
        <f t="shared" si="40"/>
        <v>0</v>
      </c>
      <c r="M93" s="105" t="str">
        <f t="shared" si="30"/>
        <v/>
      </c>
      <c r="N93" s="106">
        <f t="shared" si="29"/>
        <v>0</v>
      </c>
      <c r="O93" s="107">
        <f>IF(N93=0,0,IF(SUM($N$5:N93)&gt;251,1,0))</f>
        <v>0</v>
      </c>
      <c r="P93" s="174"/>
      <c r="Q93" s="175"/>
      <c r="R93" s="108"/>
      <c r="S93" s="483"/>
      <c r="T93" s="109">
        <f t="shared" si="41"/>
        <v>0</v>
      </c>
      <c r="U93" s="110">
        <f t="shared" si="31"/>
        <v>0</v>
      </c>
      <c r="V93" s="486"/>
      <c r="W93" s="109">
        <f t="shared" si="42"/>
        <v>0</v>
      </c>
      <c r="X93" s="110">
        <f t="shared" si="32"/>
        <v>0</v>
      </c>
      <c r="Y93" s="486"/>
      <c r="Z93" s="109">
        <f t="shared" si="43"/>
        <v>0</v>
      </c>
      <c r="AA93" s="110">
        <f t="shared" si="33"/>
        <v>0</v>
      </c>
      <c r="AB93" s="486"/>
      <c r="AC93" s="109">
        <f t="shared" si="44"/>
        <v>0</v>
      </c>
      <c r="AD93" s="110">
        <f t="shared" si="34"/>
        <v>0</v>
      </c>
      <c r="AE93" s="486"/>
      <c r="AF93" s="109">
        <f t="shared" si="45"/>
        <v>0</v>
      </c>
      <c r="AG93" s="110">
        <f t="shared" si="35"/>
        <v>0</v>
      </c>
      <c r="AH93" s="410" t="str">
        <f t="shared" si="46"/>
        <v/>
      </c>
      <c r="AI93" s="311" t="str">
        <f t="shared" si="47"/>
        <v/>
      </c>
      <c r="AJ93" s="419" t="str">
        <f t="shared" si="36"/>
        <v/>
      </c>
      <c r="AK93" s="311" t="str">
        <f t="shared" si="37"/>
        <v/>
      </c>
      <c r="AL93" s="422" t="str">
        <f t="shared" si="38"/>
        <v/>
      </c>
    </row>
    <row r="94" spans="1:38" ht="14.25">
      <c r="A94" s="745"/>
      <c r="B94" s="34" t="s">
        <v>207</v>
      </c>
      <c r="C94" s="196" t="s">
        <v>124</v>
      </c>
      <c r="D94" s="480"/>
      <c r="E94" s="55"/>
      <c r="F94" s="55"/>
      <c r="G94" s="101">
        <f t="shared" si="25"/>
        <v>0</v>
      </c>
      <c r="H94" s="102">
        <f t="shared" si="26"/>
        <v>0</v>
      </c>
      <c r="I94" s="31">
        <f t="shared" si="27"/>
        <v>0</v>
      </c>
      <c r="J94" s="103">
        <f t="shared" si="39"/>
        <v>0</v>
      </c>
      <c r="K94" s="104">
        <f t="shared" si="28"/>
        <v>0</v>
      </c>
      <c r="L94" s="35">
        <f t="shared" si="40"/>
        <v>0</v>
      </c>
      <c r="M94" s="105" t="str">
        <f t="shared" si="30"/>
        <v/>
      </c>
      <c r="N94" s="106">
        <f t="shared" si="29"/>
        <v>0</v>
      </c>
      <c r="O94" s="107">
        <f>IF(N94=0,0,IF(SUM($N$5:N94)&gt;251,1,0))</f>
        <v>0</v>
      </c>
      <c r="P94" s="174"/>
      <c r="Q94" s="175"/>
      <c r="R94" s="108"/>
      <c r="S94" s="483"/>
      <c r="T94" s="109">
        <f t="shared" si="41"/>
        <v>0</v>
      </c>
      <c r="U94" s="110">
        <f t="shared" si="31"/>
        <v>0</v>
      </c>
      <c r="V94" s="486"/>
      <c r="W94" s="109">
        <f t="shared" si="42"/>
        <v>0</v>
      </c>
      <c r="X94" s="110">
        <f t="shared" si="32"/>
        <v>0</v>
      </c>
      <c r="Y94" s="486"/>
      <c r="Z94" s="109">
        <f t="shared" si="43"/>
        <v>0</v>
      </c>
      <c r="AA94" s="110">
        <f t="shared" si="33"/>
        <v>0</v>
      </c>
      <c r="AB94" s="486"/>
      <c r="AC94" s="109">
        <f t="shared" si="44"/>
        <v>0</v>
      </c>
      <c r="AD94" s="110">
        <f t="shared" si="34"/>
        <v>0</v>
      </c>
      <c r="AE94" s="486"/>
      <c r="AF94" s="109">
        <f t="shared" si="45"/>
        <v>0</v>
      </c>
      <c r="AG94" s="110">
        <f t="shared" si="35"/>
        <v>0</v>
      </c>
      <c r="AH94" s="410" t="str">
        <f t="shared" si="46"/>
        <v/>
      </c>
      <c r="AI94" s="311" t="str">
        <f t="shared" si="47"/>
        <v/>
      </c>
      <c r="AJ94" s="419" t="str">
        <f t="shared" si="36"/>
        <v/>
      </c>
      <c r="AK94" s="311" t="str">
        <f t="shared" si="37"/>
        <v/>
      </c>
      <c r="AL94" s="422" t="str">
        <f t="shared" si="38"/>
        <v/>
      </c>
    </row>
    <row r="95" spans="1:38" ht="15" thickBot="1">
      <c r="A95" s="746"/>
      <c r="B95" s="36" t="s">
        <v>208</v>
      </c>
      <c r="C95" s="37" t="s">
        <v>189</v>
      </c>
      <c r="D95" s="481"/>
      <c r="E95" s="56"/>
      <c r="F95" s="56"/>
      <c r="G95" s="111">
        <f t="shared" si="25"/>
        <v>0</v>
      </c>
      <c r="H95" s="112">
        <f t="shared" si="26"/>
        <v>0</v>
      </c>
      <c r="I95" s="38">
        <f t="shared" si="27"/>
        <v>0</v>
      </c>
      <c r="J95" s="113">
        <f t="shared" si="39"/>
        <v>0</v>
      </c>
      <c r="K95" s="114">
        <f t="shared" si="28"/>
        <v>0</v>
      </c>
      <c r="L95" s="39">
        <f t="shared" si="40"/>
        <v>0</v>
      </c>
      <c r="M95" s="115" t="str">
        <f t="shared" si="30"/>
        <v/>
      </c>
      <c r="N95" s="116">
        <f t="shared" si="29"/>
        <v>0</v>
      </c>
      <c r="O95" s="117">
        <f>IF(N95=0,0,IF(SUM($N$5:N95)&gt;251,1,0))</f>
        <v>0</v>
      </c>
      <c r="P95" s="207"/>
      <c r="Q95" s="208"/>
      <c r="R95" s="120">
        <f>SUM(P66:P95)</f>
        <v>0</v>
      </c>
      <c r="S95" s="484"/>
      <c r="T95" s="197">
        <f t="shared" si="41"/>
        <v>0</v>
      </c>
      <c r="U95" s="119">
        <f t="shared" si="31"/>
        <v>0</v>
      </c>
      <c r="V95" s="487"/>
      <c r="W95" s="197">
        <f t="shared" si="42"/>
        <v>0</v>
      </c>
      <c r="X95" s="119">
        <f t="shared" si="32"/>
        <v>0</v>
      </c>
      <c r="Y95" s="487"/>
      <c r="Z95" s="197">
        <f t="shared" si="43"/>
        <v>0</v>
      </c>
      <c r="AA95" s="119">
        <f t="shared" si="33"/>
        <v>0</v>
      </c>
      <c r="AB95" s="487"/>
      <c r="AC95" s="197">
        <f t="shared" si="44"/>
        <v>0</v>
      </c>
      <c r="AD95" s="119">
        <f t="shared" si="34"/>
        <v>0</v>
      </c>
      <c r="AE95" s="487"/>
      <c r="AF95" s="197">
        <f t="shared" si="45"/>
        <v>0</v>
      </c>
      <c r="AG95" s="119">
        <f t="shared" si="35"/>
        <v>0</v>
      </c>
      <c r="AH95" s="194" t="str">
        <f t="shared" si="46"/>
        <v/>
      </c>
      <c r="AI95" s="312" t="str">
        <f t="shared" si="47"/>
        <v/>
      </c>
      <c r="AJ95" s="536" t="str">
        <f t="shared" si="36"/>
        <v/>
      </c>
      <c r="AK95" s="312" t="str">
        <f t="shared" si="37"/>
        <v/>
      </c>
      <c r="AL95" s="423" t="str">
        <f t="shared" si="38"/>
        <v/>
      </c>
    </row>
    <row r="96" spans="1:38" ht="14.25">
      <c r="A96" s="744" t="s">
        <v>210</v>
      </c>
      <c r="B96" s="28" t="s">
        <v>176</v>
      </c>
      <c r="C96" s="29" t="s">
        <v>120</v>
      </c>
      <c r="D96" s="479"/>
      <c r="E96" s="54"/>
      <c r="F96" s="54"/>
      <c r="G96" s="91">
        <f t="shared" si="25"/>
        <v>0</v>
      </c>
      <c r="H96" s="92">
        <f t="shared" si="26"/>
        <v>0</v>
      </c>
      <c r="I96" s="30">
        <f t="shared" si="27"/>
        <v>0</v>
      </c>
      <c r="J96" s="93">
        <f t="shared" si="39"/>
        <v>0</v>
      </c>
      <c r="K96" s="94">
        <f t="shared" si="28"/>
        <v>0</v>
      </c>
      <c r="L96" s="32">
        <f t="shared" si="40"/>
        <v>0</v>
      </c>
      <c r="M96" s="95" t="str">
        <f t="shared" si="30"/>
        <v/>
      </c>
      <c r="N96" s="96">
        <f t="shared" si="29"/>
        <v>0</v>
      </c>
      <c r="O96" s="97">
        <f>IF(N96=0,0,IF(SUM($N$5:N96)&gt;251,1,0))</f>
        <v>0</v>
      </c>
      <c r="P96" s="172"/>
      <c r="Q96" s="173"/>
      <c r="R96" s="98"/>
      <c r="S96" s="482"/>
      <c r="T96" s="99">
        <f t="shared" si="41"/>
        <v>0</v>
      </c>
      <c r="U96" s="100">
        <f t="shared" si="31"/>
        <v>0</v>
      </c>
      <c r="V96" s="485"/>
      <c r="W96" s="99">
        <f t="shared" si="42"/>
        <v>0</v>
      </c>
      <c r="X96" s="100">
        <f t="shared" si="32"/>
        <v>0</v>
      </c>
      <c r="Y96" s="485"/>
      <c r="Z96" s="99">
        <f t="shared" si="43"/>
        <v>0</v>
      </c>
      <c r="AA96" s="100">
        <f t="shared" si="33"/>
        <v>0</v>
      </c>
      <c r="AB96" s="485"/>
      <c r="AC96" s="99">
        <f t="shared" si="44"/>
        <v>0</v>
      </c>
      <c r="AD96" s="100">
        <f t="shared" si="34"/>
        <v>0</v>
      </c>
      <c r="AE96" s="485"/>
      <c r="AF96" s="99">
        <f t="shared" si="45"/>
        <v>0</v>
      </c>
      <c r="AG96" s="100">
        <f t="shared" si="35"/>
        <v>0</v>
      </c>
      <c r="AH96" s="424" t="str">
        <f t="shared" si="46"/>
        <v/>
      </c>
      <c r="AI96" s="420" t="str">
        <f t="shared" si="47"/>
        <v/>
      </c>
      <c r="AJ96" s="420" t="str">
        <f t="shared" si="36"/>
        <v/>
      </c>
      <c r="AK96" s="420" t="str">
        <f t="shared" si="37"/>
        <v/>
      </c>
      <c r="AL96" s="421" t="str">
        <f t="shared" si="38"/>
        <v/>
      </c>
    </row>
    <row r="97" spans="1:38" ht="14.25">
      <c r="A97" s="745"/>
      <c r="B97" s="34" t="s">
        <v>178</v>
      </c>
      <c r="C97" s="196" t="s">
        <v>125</v>
      </c>
      <c r="D97" s="480"/>
      <c r="E97" s="55"/>
      <c r="F97" s="55"/>
      <c r="G97" s="101">
        <f t="shared" si="25"/>
        <v>0</v>
      </c>
      <c r="H97" s="102">
        <f t="shared" si="26"/>
        <v>0</v>
      </c>
      <c r="I97" s="31">
        <f t="shared" si="27"/>
        <v>0</v>
      </c>
      <c r="J97" s="103">
        <f t="shared" si="39"/>
        <v>0</v>
      </c>
      <c r="K97" s="104">
        <f t="shared" si="28"/>
        <v>0</v>
      </c>
      <c r="L97" s="35">
        <f t="shared" si="40"/>
        <v>0</v>
      </c>
      <c r="M97" s="105" t="str">
        <f t="shared" si="30"/>
        <v/>
      </c>
      <c r="N97" s="106">
        <f t="shared" si="29"/>
        <v>0</v>
      </c>
      <c r="O97" s="107">
        <f>IF(N97=0,0,IF(SUM($N$5:N97)&gt;251,1,0))</f>
        <v>0</v>
      </c>
      <c r="P97" s="174"/>
      <c r="Q97" s="175"/>
      <c r="R97" s="108"/>
      <c r="S97" s="483"/>
      <c r="T97" s="109">
        <f t="shared" si="41"/>
        <v>0</v>
      </c>
      <c r="U97" s="110">
        <f t="shared" si="31"/>
        <v>0</v>
      </c>
      <c r="V97" s="486"/>
      <c r="W97" s="109">
        <f t="shared" si="42"/>
        <v>0</v>
      </c>
      <c r="X97" s="110">
        <f t="shared" si="32"/>
        <v>0</v>
      </c>
      <c r="Y97" s="486"/>
      <c r="Z97" s="109">
        <f t="shared" si="43"/>
        <v>0</v>
      </c>
      <c r="AA97" s="110">
        <f t="shared" si="33"/>
        <v>0</v>
      </c>
      <c r="AB97" s="486"/>
      <c r="AC97" s="109">
        <f t="shared" si="44"/>
        <v>0</v>
      </c>
      <c r="AD97" s="110">
        <f t="shared" si="34"/>
        <v>0</v>
      </c>
      <c r="AE97" s="486"/>
      <c r="AF97" s="109">
        <f t="shared" si="45"/>
        <v>0</v>
      </c>
      <c r="AG97" s="110">
        <f t="shared" si="35"/>
        <v>0</v>
      </c>
      <c r="AH97" s="410" t="str">
        <f t="shared" si="46"/>
        <v/>
      </c>
      <c r="AI97" s="311" t="str">
        <f t="shared" si="47"/>
        <v/>
      </c>
      <c r="AJ97" s="419" t="str">
        <f t="shared" si="36"/>
        <v/>
      </c>
      <c r="AK97" s="311" t="str">
        <f t="shared" si="37"/>
        <v/>
      </c>
      <c r="AL97" s="422" t="str">
        <f t="shared" si="38"/>
        <v/>
      </c>
    </row>
    <row r="98" spans="1:38" ht="14.25">
      <c r="A98" s="745"/>
      <c r="B98" s="34" t="s">
        <v>180</v>
      </c>
      <c r="C98" s="196" t="s">
        <v>121</v>
      </c>
      <c r="D98" s="480"/>
      <c r="E98" s="55"/>
      <c r="F98" s="55"/>
      <c r="G98" s="101">
        <f t="shared" si="25"/>
        <v>0</v>
      </c>
      <c r="H98" s="102">
        <f t="shared" si="26"/>
        <v>0</v>
      </c>
      <c r="I98" s="31">
        <f t="shared" si="27"/>
        <v>0</v>
      </c>
      <c r="J98" s="103">
        <f t="shared" si="39"/>
        <v>0</v>
      </c>
      <c r="K98" s="104">
        <f t="shared" si="28"/>
        <v>0</v>
      </c>
      <c r="L98" s="35">
        <f t="shared" si="40"/>
        <v>0</v>
      </c>
      <c r="M98" s="105" t="str">
        <f t="shared" si="30"/>
        <v/>
      </c>
      <c r="N98" s="106">
        <f t="shared" si="29"/>
        <v>0</v>
      </c>
      <c r="O98" s="107">
        <f>IF(N98=0,0,IF(SUM($N$5:N98)&gt;251,1,0))</f>
        <v>0</v>
      </c>
      <c r="P98" s="174"/>
      <c r="Q98" s="175"/>
      <c r="R98" s="108"/>
      <c r="S98" s="483"/>
      <c r="T98" s="109">
        <f t="shared" si="41"/>
        <v>0</v>
      </c>
      <c r="U98" s="110">
        <f t="shared" si="31"/>
        <v>0</v>
      </c>
      <c r="V98" s="486"/>
      <c r="W98" s="109">
        <f t="shared" si="42"/>
        <v>0</v>
      </c>
      <c r="X98" s="110">
        <f t="shared" si="32"/>
        <v>0</v>
      </c>
      <c r="Y98" s="486"/>
      <c r="Z98" s="109">
        <f t="shared" si="43"/>
        <v>0</v>
      </c>
      <c r="AA98" s="110">
        <f t="shared" si="33"/>
        <v>0</v>
      </c>
      <c r="AB98" s="486"/>
      <c r="AC98" s="109">
        <f t="shared" si="44"/>
        <v>0</v>
      </c>
      <c r="AD98" s="110">
        <f t="shared" si="34"/>
        <v>0</v>
      </c>
      <c r="AE98" s="486"/>
      <c r="AF98" s="109">
        <f t="shared" si="45"/>
        <v>0</v>
      </c>
      <c r="AG98" s="110">
        <f t="shared" si="35"/>
        <v>0</v>
      </c>
      <c r="AH98" s="410" t="str">
        <f t="shared" si="46"/>
        <v/>
      </c>
      <c r="AI98" s="311" t="str">
        <f t="shared" si="47"/>
        <v/>
      </c>
      <c r="AJ98" s="419" t="str">
        <f t="shared" si="36"/>
        <v/>
      </c>
      <c r="AK98" s="311" t="str">
        <f t="shared" si="37"/>
        <v/>
      </c>
      <c r="AL98" s="422" t="str">
        <f t="shared" si="38"/>
        <v/>
      </c>
    </row>
    <row r="99" spans="1:38" ht="14.25">
      <c r="A99" s="745"/>
      <c r="B99" s="34" t="s">
        <v>181</v>
      </c>
      <c r="C99" s="196" t="s">
        <v>122</v>
      </c>
      <c r="D99" s="480"/>
      <c r="E99" s="55"/>
      <c r="F99" s="55"/>
      <c r="G99" s="101">
        <f t="shared" si="25"/>
        <v>0</v>
      </c>
      <c r="H99" s="102">
        <f t="shared" si="26"/>
        <v>0</v>
      </c>
      <c r="I99" s="31">
        <f t="shared" si="27"/>
        <v>0</v>
      </c>
      <c r="J99" s="103">
        <f t="shared" si="39"/>
        <v>0</v>
      </c>
      <c r="K99" s="104">
        <f t="shared" si="28"/>
        <v>0</v>
      </c>
      <c r="L99" s="35">
        <f t="shared" si="40"/>
        <v>0</v>
      </c>
      <c r="M99" s="105" t="str">
        <f t="shared" si="30"/>
        <v/>
      </c>
      <c r="N99" s="106">
        <f t="shared" si="29"/>
        <v>0</v>
      </c>
      <c r="O99" s="107">
        <f>IF(N99=0,0,IF(SUM($N$5:N99)&gt;251,1,0))</f>
        <v>0</v>
      </c>
      <c r="P99" s="174"/>
      <c r="Q99" s="175"/>
      <c r="R99" s="108"/>
      <c r="S99" s="483"/>
      <c r="T99" s="109">
        <f t="shared" si="41"/>
        <v>0</v>
      </c>
      <c r="U99" s="110">
        <f t="shared" si="31"/>
        <v>0</v>
      </c>
      <c r="V99" s="486"/>
      <c r="W99" s="109">
        <f t="shared" si="42"/>
        <v>0</v>
      </c>
      <c r="X99" s="110">
        <f t="shared" si="32"/>
        <v>0</v>
      </c>
      <c r="Y99" s="486"/>
      <c r="Z99" s="109">
        <f t="shared" si="43"/>
        <v>0</v>
      </c>
      <c r="AA99" s="110">
        <f t="shared" si="33"/>
        <v>0</v>
      </c>
      <c r="AB99" s="486"/>
      <c r="AC99" s="109">
        <f t="shared" si="44"/>
        <v>0</v>
      </c>
      <c r="AD99" s="110">
        <f t="shared" si="34"/>
        <v>0</v>
      </c>
      <c r="AE99" s="486"/>
      <c r="AF99" s="109">
        <f t="shared" si="45"/>
        <v>0</v>
      </c>
      <c r="AG99" s="110">
        <f t="shared" si="35"/>
        <v>0</v>
      </c>
      <c r="AH99" s="410" t="str">
        <f t="shared" si="46"/>
        <v/>
      </c>
      <c r="AI99" s="311" t="str">
        <f t="shared" si="47"/>
        <v/>
      </c>
      <c r="AJ99" s="419" t="str">
        <f t="shared" si="36"/>
        <v/>
      </c>
      <c r="AK99" s="311" t="str">
        <f t="shared" si="37"/>
        <v/>
      </c>
      <c r="AL99" s="422" t="str">
        <f t="shared" si="38"/>
        <v/>
      </c>
    </row>
    <row r="100" spans="1:38" ht="14.25">
      <c r="A100" s="745"/>
      <c r="B100" s="34" t="s">
        <v>182</v>
      </c>
      <c r="C100" s="196" t="s">
        <v>123</v>
      </c>
      <c r="D100" s="480"/>
      <c r="E100" s="55"/>
      <c r="F100" s="55"/>
      <c r="G100" s="101">
        <f t="shared" si="25"/>
        <v>0</v>
      </c>
      <c r="H100" s="102">
        <f t="shared" si="26"/>
        <v>0</v>
      </c>
      <c r="I100" s="31">
        <f t="shared" si="27"/>
        <v>0</v>
      </c>
      <c r="J100" s="103">
        <f t="shared" si="39"/>
        <v>0</v>
      </c>
      <c r="K100" s="104">
        <f t="shared" si="28"/>
        <v>0</v>
      </c>
      <c r="L100" s="35">
        <f t="shared" si="40"/>
        <v>0</v>
      </c>
      <c r="M100" s="105" t="str">
        <f t="shared" si="30"/>
        <v/>
      </c>
      <c r="N100" s="106">
        <f t="shared" si="29"/>
        <v>0</v>
      </c>
      <c r="O100" s="107">
        <f>IF(N100=0,0,IF(SUM($N$5:N100)&gt;251,1,0))</f>
        <v>0</v>
      </c>
      <c r="P100" s="174"/>
      <c r="Q100" s="175"/>
      <c r="R100" s="108"/>
      <c r="S100" s="483"/>
      <c r="T100" s="109">
        <f t="shared" si="41"/>
        <v>0</v>
      </c>
      <c r="U100" s="110">
        <f t="shared" si="31"/>
        <v>0</v>
      </c>
      <c r="V100" s="486"/>
      <c r="W100" s="109">
        <f t="shared" si="42"/>
        <v>0</v>
      </c>
      <c r="X100" s="110">
        <f t="shared" si="32"/>
        <v>0</v>
      </c>
      <c r="Y100" s="486"/>
      <c r="Z100" s="109">
        <f t="shared" si="43"/>
        <v>0</v>
      </c>
      <c r="AA100" s="110">
        <f t="shared" si="33"/>
        <v>0</v>
      </c>
      <c r="AB100" s="486"/>
      <c r="AC100" s="109">
        <f t="shared" si="44"/>
        <v>0</v>
      </c>
      <c r="AD100" s="110">
        <f t="shared" si="34"/>
        <v>0</v>
      </c>
      <c r="AE100" s="486"/>
      <c r="AF100" s="109">
        <f t="shared" si="45"/>
        <v>0</v>
      </c>
      <c r="AG100" s="110">
        <f t="shared" si="35"/>
        <v>0</v>
      </c>
      <c r="AH100" s="410" t="str">
        <f t="shared" si="46"/>
        <v/>
      </c>
      <c r="AI100" s="311" t="str">
        <f t="shared" si="47"/>
        <v/>
      </c>
      <c r="AJ100" s="419" t="str">
        <f t="shared" si="36"/>
        <v/>
      </c>
      <c r="AK100" s="311" t="str">
        <f t="shared" si="37"/>
        <v/>
      </c>
      <c r="AL100" s="422" t="str">
        <f t="shared" si="38"/>
        <v/>
      </c>
    </row>
    <row r="101" spans="1:38" ht="14.25">
      <c r="A101" s="745"/>
      <c r="B101" s="34" t="s">
        <v>183</v>
      </c>
      <c r="C101" s="196" t="s">
        <v>124</v>
      </c>
      <c r="D101" s="480"/>
      <c r="E101" s="55"/>
      <c r="F101" s="55"/>
      <c r="G101" s="101">
        <f t="shared" si="25"/>
        <v>0</v>
      </c>
      <c r="H101" s="102">
        <f t="shared" si="26"/>
        <v>0</v>
      </c>
      <c r="I101" s="31">
        <f t="shared" si="27"/>
        <v>0</v>
      </c>
      <c r="J101" s="103">
        <f t="shared" si="39"/>
        <v>0</v>
      </c>
      <c r="K101" s="104">
        <f t="shared" si="28"/>
        <v>0</v>
      </c>
      <c r="L101" s="35">
        <f t="shared" si="40"/>
        <v>0</v>
      </c>
      <c r="M101" s="105" t="str">
        <f t="shared" si="30"/>
        <v/>
      </c>
      <c r="N101" s="106">
        <f t="shared" si="29"/>
        <v>0</v>
      </c>
      <c r="O101" s="107">
        <f>IF(N101=0,0,IF(SUM($N$5:N101)&gt;251,1,0))</f>
        <v>0</v>
      </c>
      <c r="P101" s="174"/>
      <c r="Q101" s="175"/>
      <c r="R101" s="108"/>
      <c r="S101" s="483"/>
      <c r="T101" s="109">
        <f t="shared" si="41"/>
        <v>0</v>
      </c>
      <c r="U101" s="110">
        <f t="shared" si="31"/>
        <v>0</v>
      </c>
      <c r="V101" s="486"/>
      <c r="W101" s="109">
        <f t="shared" si="42"/>
        <v>0</v>
      </c>
      <c r="X101" s="110">
        <f t="shared" si="32"/>
        <v>0</v>
      </c>
      <c r="Y101" s="486"/>
      <c r="Z101" s="109">
        <f t="shared" si="43"/>
        <v>0</v>
      </c>
      <c r="AA101" s="110">
        <f t="shared" si="33"/>
        <v>0</v>
      </c>
      <c r="AB101" s="486"/>
      <c r="AC101" s="109">
        <f t="shared" si="44"/>
        <v>0</v>
      </c>
      <c r="AD101" s="110">
        <f t="shared" si="34"/>
        <v>0</v>
      </c>
      <c r="AE101" s="486"/>
      <c r="AF101" s="109">
        <f t="shared" si="45"/>
        <v>0</v>
      </c>
      <c r="AG101" s="110">
        <f t="shared" si="35"/>
        <v>0</v>
      </c>
      <c r="AH101" s="410" t="str">
        <f t="shared" si="46"/>
        <v/>
      </c>
      <c r="AI101" s="311" t="str">
        <f t="shared" si="47"/>
        <v/>
      </c>
      <c r="AJ101" s="419" t="str">
        <f t="shared" si="36"/>
        <v/>
      </c>
      <c r="AK101" s="311" t="str">
        <f t="shared" si="37"/>
        <v/>
      </c>
      <c r="AL101" s="422" t="str">
        <f t="shared" si="38"/>
        <v/>
      </c>
    </row>
    <row r="102" spans="1:38" ht="14.25">
      <c r="A102" s="745"/>
      <c r="B102" s="34" t="s">
        <v>184</v>
      </c>
      <c r="C102" s="196" t="s">
        <v>189</v>
      </c>
      <c r="D102" s="480"/>
      <c r="E102" s="55"/>
      <c r="F102" s="55"/>
      <c r="G102" s="101">
        <f t="shared" si="25"/>
        <v>0</v>
      </c>
      <c r="H102" s="102">
        <f t="shared" si="26"/>
        <v>0</v>
      </c>
      <c r="I102" s="31">
        <f t="shared" si="27"/>
        <v>0</v>
      </c>
      <c r="J102" s="103">
        <f t="shared" si="39"/>
        <v>0</v>
      </c>
      <c r="K102" s="104">
        <f t="shared" si="28"/>
        <v>0</v>
      </c>
      <c r="L102" s="35">
        <f t="shared" si="40"/>
        <v>0</v>
      </c>
      <c r="M102" s="105" t="str">
        <f t="shared" si="30"/>
        <v/>
      </c>
      <c r="N102" s="106">
        <f t="shared" si="29"/>
        <v>0</v>
      </c>
      <c r="O102" s="107">
        <f>IF(N102=0,0,IF(SUM($N$5:N102)&gt;251,1,0))</f>
        <v>0</v>
      </c>
      <c r="P102" s="174"/>
      <c r="Q102" s="175"/>
      <c r="R102" s="108"/>
      <c r="S102" s="483"/>
      <c r="T102" s="109">
        <f t="shared" si="41"/>
        <v>0</v>
      </c>
      <c r="U102" s="110">
        <f t="shared" si="31"/>
        <v>0</v>
      </c>
      <c r="V102" s="486"/>
      <c r="W102" s="109">
        <f t="shared" si="42"/>
        <v>0</v>
      </c>
      <c r="X102" s="110">
        <f t="shared" si="32"/>
        <v>0</v>
      </c>
      <c r="Y102" s="486"/>
      <c r="Z102" s="109">
        <f t="shared" si="43"/>
        <v>0</v>
      </c>
      <c r="AA102" s="110">
        <f t="shared" si="33"/>
        <v>0</v>
      </c>
      <c r="AB102" s="486"/>
      <c r="AC102" s="109">
        <f t="shared" si="44"/>
        <v>0</v>
      </c>
      <c r="AD102" s="110">
        <f t="shared" si="34"/>
        <v>0</v>
      </c>
      <c r="AE102" s="486"/>
      <c r="AF102" s="109">
        <f t="shared" si="45"/>
        <v>0</v>
      </c>
      <c r="AG102" s="110">
        <f t="shared" si="35"/>
        <v>0</v>
      </c>
      <c r="AH102" s="410" t="str">
        <f t="shared" si="46"/>
        <v/>
      </c>
      <c r="AI102" s="311" t="str">
        <f t="shared" si="47"/>
        <v/>
      </c>
      <c r="AJ102" s="419" t="str">
        <f t="shared" si="36"/>
        <v/>
      </c>
      <c r="AK102" s="311" t="str">
        <f t="shared" si="37"/>
        <v/>
      </c>
      <c r="AL102" s="422" t="str">
        <f t="shared" si="38"/>
        <v/>
      </c>
    </row>
    <row r="103" spans="1:38" ht="14.25">
      <c r="A103" s="745"/>
      <c r="B103" s="34" t="s">
        <v>185</v>
      </c>
      <c r="C103" s="196" t="s">
        <v>120</v>
      </c>
      <c r="D103" s="480"/>
      <c r="E103" s="55"/>
      <c r="F103" s="55"/>
      <c r="G103" s="101">
        <f t="shared" si="25"/>
        <v>0</v>
      </c>
      <c r="H103" s="102">
        <f t="shared" si="26"/>
        <v>0</v>
      </c>
      <c r="I103" s="31">
        <f t="shared" si="27"/>
        <v>0</v>
      </c>
      <c r="J103" s="103">
        <f t="shared" si="39"/>
        <v>0</v>
      </c>
      <c r="K103" s="104">
        <f t="shared" si="28"/>
        <v>0</v>
      </c>
      <c r="L103" s="35">
        <f t="shared" si="40"/>
        <v>0</v>
      </c>
      <c r="M103" s="105" t="str">
        <f t="shared" si="30"/>
        <v/>
      </c>
      <c r="N103" s="106">
        <f t="shared" si="29"/>
        <v>0</v>
      </c>
      <c r="O103" s="107">
        <f>IF(N103=0,0,IF(SUM($N$5:N103)&gt;251,1,0))</f>
        <v>0</v>
      </c>
      <c r="P103" s="174"/>
      <c r="Q103" s="175"/>
      <c r="R103" s="108"/>
      <c r="S103" s="483"/>
      <c r="T103" s="109">
        <f t="shared" si="41"/>
        <v>0</v>
      </c>
      <c r="U103" s="110">
        <f t="shared" si="31"/>
        <v>0</v>
      </c>
      <c r="V103" s="486"/>
      <c r="W103" s="109">
        <f t="shared" si="42"/>
        <v>0</v>
      </c>
      <c r="X103" s="110">
        <f t="shared" si="32"/>
        <v>0</v>
      </c>
      <c r="Y103" s="486"/>
      <c r="Z103" s="109">
        <f t="shared" si="43"/>
        <v>0</v>
      </c>
      <c r="AA103" s="110">
        <f t="shared" si="33"/>
        <v>0</v>
      </c>
      <c r="AB103" s="486"/>
      <c r="AC103" s="109">
        <f t="shared" si="44"/>
        <v>0</v>
      </c>
      <c r="AD103" s="110">
        <f t="shared" si="34"/>
        <v>0</v>
      </c>
      <c r="AE103" s="486"/>
      <c r="AF103" s="109">
        <f t="shared" si="45"/>
        <v>0</v>
      </c>
      <c r="AG103" s="110">
        <f t="shared" si="35"/>
        <v>0</v>
      </c>
      <c r="AH103" s="410" t="str">
        <f t="shared" si="46"/>
        <v/>
      </c>
      <c r="AI103" s="311" t="str">
        <f t="shared" si="47"/>
        <v/>
      </c>
      <c r="AJ103" s="419" t="str">
        <f t="shared" si="36"/>
        <v/>
      </c>
      <c r="AK103" s="311" t="str">
        <f t="shared" si="37"/>
        <v/>
      </c>
      <c r="AL103" s="422" t="str">
        <f t="shared" si="38"/>
        <v/>
      </c>
    </row>
    <row r="104" spans="1:38" ht="14.25">
      <c r="A104" s="745"/>
      <c r="B104" s="34" t="s">
        <v>186</v>
      </c>
      <c r="C104" s="196" t="s">
        <v>125</v>
      </c>
      <c r="D104" s="480"/>
      <c r="E104" s="55"/>
      <c r="F104" s="55"/>
      <c r="G104" s="101">
        <f t="shared" si="25"/>
        <v>0</v>
      </c>
      <c r="H104" s="102">
        <f t="shared" si="26"/>
        <v>0</v>
      </c>
      <c r="I104" s="31">
        <f t="shared" si="27"/>
        <v>0</v>
      </c>
      <c r="J104" s="103">
        <f t="shared" si="39"/>
        <v>0</v>
      </c>
      <c r="K104" s="104">
        <f t="shared" si="28"/>
        <v>0</v>
      </c>
      <c r="L104" s="35">
        <f t="shared" si="40"/>
        <v>0</v>
      </c>
      <c r="M104" s="105" t="str">
        <f t="shared" si="30"/>
        <v/>
      </c>
      <c r="N104" s="106">
        <f t="shared" si="29"/>
        <v>0</v>
      </c>
      <c r="O104" s="107">
        <f>IF(N104=0,0,IF(SUM($N$5:N104)&gt;251,1,0))</f>
        <v>0</v>
      </c>
      <c r="P104" s="174"/>
      <c r="Q104" s="175"/>
      <c r="R104" s="108"/>
      <c r="S104" s="483"/>
      <c r="T104" s="109">
        <f t="shared" si="41"/>
        <v>0</v>
      </c>
      <c r="U104" s="110">
        <f t="shared" si="31"/>
        <v>0</v>
      </c>
      <c r="V104" s="486"/>
      <c r="W104" s="109">
        <f t="shared" si="42"/>
        <v>0</v>
      </c>
      <c r="X104" s="110">
        <f t="shared" si="32"/>
        <v>0</v>
      </c>
      <c r="Y104" s="486"/>
      <c r="Z104" s="109">
        <f t="shared" si="43"/>
        <v>0</v>
      </c>
      <c r="AA104" s="110">
        <f t="shared" si="33"/>
        <v>0</v>
      </c>
      <c r="AB104" s="486"/>
      <c r="AC104" s="109">
        <f t="shared" si="44"/>
        <v>0</v>
      </c>
      <c r="AD104" s="110">
        <f t="shared" si="34"/>
        <v>0</v>
      </c>
      <c r="AE104" s="486"/>
      <c r="AF104" s="109">
        <f t="shared" si="45"/>
        <v>0</v>
      </c>
      <c r="AG104" s="110">
        <f t="shared" si="35"/>
        <v>0</v>
      </c>
      <c r="AH104" s="410" t="str">
        <f t="shared" si="46"/>
        <v/>
      </c>
      <c r="AI104" s="311" t="str">
        <f t="shared" si="47"/>
        <v/>
      </c>
      <c r="AJ104" s="419" t="str">
        <f t="shared" si="36"/>
        <v/>
      </c>
      <c r="AK104" s="311" t="str">
        <f t="shared" si="37"/>
        <v/>
      </c>
      <c r="AL104" s="422" t="str">
        <f t="shared" si="38"/>
        <v/>
      </c>
    </row>
    <row r="105" spans="1:38" ht="14.25">
      <c r="A105" s="745"/>
      <c r="B105" s="34" t="s">
        <v>187</v>
      </c>
      <c r="C105" s="196" t="s">
        <v>121</v>
      </c>
      <c r="D105" s="480"/>
      <c r="E105" s="55"/>
      <c r="F105" s="55"/>
      <c r="G105" s="101">
        <f t="shared" si="25"/>
        <v>0</v>
      </c>
      <c r="H105" s="102">
        <f t="shared" si="26"/>
        <v>0</v>
      </c>
      <c r="I105" s="31">
        <f t="shared" si="27"/>
        <v>0</v>
      </c>
      <c r="J105" s="103">
        <f t="shared" si="39"/>
        <v>0</v>
      </c>
      <c r="K105" s="104">
        <f t="shared" si="28"/>
        <v>0</v>
      </c>
      <c r="L105" s="35">
        <f t="shared" si="40"/>
        <v>0</v>
      </c>
      <c r="M105" s="105" t="str">
        <f t="shared" si="30"/>
        <v/>
      </c>
      <c r="N105" s="106">
        <f t="shared" si="29"/>
        <v>0</v>
      </c>
      <c r="O105" s="107">
        <f>IF(N105=0,0,IF(SUM($N$5:N105)&gt;251,1,0))</f>
        <v>0</v>
      </c>
      <c r="P105" s="174"/>
      <c r="Q105" s="175"/>
      <c r="R105" s="108"/>
      <c r="S105" s="483"/>
      <c r="T105" s="109">
        <f t="shared" si="41"/>
        <v>0</v>
      </c>
      <c r="U105" s="110">
        <f t="shared" si="31"/>
        <v>0</v>
      </c>
      <c r="V105" s="486"/>
      <c r="W105" s="109">
        <f t="shared" si="42"/>
        <v>0</v>
      </c>
      <c r="X105" s="110">
        <f t="shared" si="32"/>
        <v>0</v>
      </c>
      <c r="Y105" s="486"/>
      <c r="Z105" s="109">
        <f t="shared" si="43"/>
        <v>0</v>
      </c>
      <c r="AA105" s="110">
        <f t="shared" si="33"/>
        <v>0</v>
      </c>
      <c r="AB105" s="486"/>
      <c r="AC105" s="109">
        <f t="shared" si="44"/>
        <v>0</v>
      </c>
      <c r="AD105" s="110">
        <f t="shared" si="34"/>
        <v>0</v>
      </c>
      <c r="AE105" s="486"/>
      <c r="AF105" s="109">
        <f t="shared" si="45"/>
        <v>0</v>
      </c>
      <c r="AG105" s="110">
        <f t="shared" si="35"/>
        <v>0</v>
      </c>
      <c r="AH105" s="410" t="str">
        <f t="shared" si="46"/>
        <v/>
      </c>
      <c r="AI105" s="311" t="str">
        <f t="shared" si="47"/>
        <v/>
      </c>
      <c r="AJ105" s="419" t="str">
        <f t="shared" si="36"/>
        <v/>
      </c>
      <c r="AK105" s="311" t="str">
        <f t="shared" si="37"/>
        <v/>
      </c>
      <c r="AL105" s="422" t="str">
        <f t="shared" si="38"/>
        <v/>
      </c>
    </row>
    <row r="106" spans="1:38" ht="14.25">
      <c r="A106" s="745"/>
      <c r="B106" s="34" t="s">
        <v>188</v>
      </c>
      <c r="C106" s="196" t="s">
        <v>122</v>
      </c>
      <c r="D106" s="480"/>
      <c r="E106" s="55"/>
      <c r="F106" s="55"/>
      <c r="G106" s="101">
        <f t="shared" si="25"/>
        <v>0</v>
      </c>
      <c r="H106" s="102">
        <f t="shared" si="26"/>
        <v>0</v>
      </c>
      <c r="I106" s="31">
        <f t="shared" si="27"/>
        <v>0</v>
      </c>
      <c r="J106" s="103">
        <f t="shared" si="39"/>
        <v>0</v>
      </c>
      <c r="K106" s="104">
        <f t="shared" si="28"/>
        <v>0</v>
      </c>
      <c r="L106" s="35">
        <f t="shared" si="40"/>
        <v>0</v>
      </c>
      <c r="M106" s="105" t="str">
        <f t="shared" si="30"/>
        <v/>
      </c>
      <c r="N106" s="106">
        <f t="shared" si="29"/>
        <v>0</v>
      </c>
      <c r="O106" s="107">
        <f>IF(N106=0,0,IF(SUM($N$5:N106)&gt;251,1,0))</f>
        <v>0</v>
      </c>
      <c r="P106" s="174"/>
      <c r="Q106" s="175"/>
      <c r="R106" s="108"/>
      <c r="S106" s="483"/>
      <c r="T106" s="109">
        <f t="shared" si="41"/>
        <v>0</v>
      </c>
      <c r="U106" s="110">
        <f t="shared" si="31"/>
        <v>0</v>
      </c>
      <c r="V106" s="486"/>
      <c r="W106" s="109">
        <f t="shared" si="42"/>
        <v>0</v>
      </c>
      <c r="X106" s="110">
        <f t="shared" si="32"/>
        <v>0</v>
      </c>
      <c r="Y106" s="486"/>
      <c r="Z106" s="109">
        <f t="shared" si="43"/>
        <v>0</v>
      </c>
      <c r="AA106" s="110">
        <f t="shared" si="33"/>
        <v>0</v>
      </c>
      <c r="AB106" s="486"/>
      <c r="AC106" s="109">
        <f t="shared" si="44"/>
        <v>0</v>
      </c>
      <c r="AD106" s="110">
        <f t="shared" si="34"/>
        <v>0</v>
      </c>
      <c r="AE106" s="486"/>
      <c r="AF106" s="109">
        <f t="shared" si="45"/>
        <v>0</v>
      </c>
      <c r="AG106" s="110">
        <f t="shared" si="35"/>
        <v>0</v>
      </c>
      <c r="AH106" s="410" t="str">
        <f t="shared" si="46"/>
        <v/>
      </c>
      <c r="AI106" s="311" t="str">
        <f t="shared" si="47"/>
        <v/>
      </c>
      <c r="AJ106" s="419" t="str">
        <f t="shared" si="36"/>
        <v/>
      </c>
      <c r="AK106" s="311" t="str">
        <f t="shared" si="37"/>
        <v/>
      </c>
      <c r="AL106" s="422" t="str">
        <f t="shared" si="38"/>
        <v/>
      </c>
    </row>
    <row r="107" spans="1:38" ht="14.25">
      <c r="A107" s="745"/>
      <c r="B107" s="34" t="s">
        <v>190</v>
      </c>
      <c r="C107" s="196" t="s">
        <v>123</v>
      </c>
      <c r="D107" s="480"/>
      <c r="E107" s="55"/>
      <c r="F107" s="55"/>
      <c r="G107" s="101">
        <f t="shared" si="25"/>
        <v>0</v>
      </c>
      <c r="H107" s="102">
        <f t="shared" si="26"/>
        <v>0</v>
      </c>
      <c r="I107" s="31">
        <f t="shared" si="27"/>
        <v>0</v>
      </c>
      <c r="J107" s="103">
        <f t="shared" si="39"/>
        <v>0</v>
      </c>
      <c r="K107" s="104">
        <f t="shared" si="28"/>
        <v>0</v>
      </c>
      <c r="L107" s="35">
        <f t="shared" si="40"/>
        <v>0</v>
      </c>
      <c r="M107" s="105" t="str">
        <f t="shared" si="30"/>
        <v/>
      </c>
      <c r="N107" s="106">
        <f t="shared" si="29"/>
        <v>0</v>
      </c>
      <c r="O107" s="107">
        <f>IF(N107=0,0,IF(SUM($N$5:N107)&gt;251,1,0))</f>
        <v>0</v>
      </c>
      <c r="P107" s="174"/>
      <c r="Q107" s="175"/>
      <c r="R107" s="108"/>
      <c r="S107" s="483"/>
      <c r="T107" s="109">
        <f t="shared" si="41"/>
        <v>0</v>
      </c>
      <c r="U107" s="110">
        <f t="shared" si="31"/>
        <v>0</v>
      </c>
      <c r="V107" s="486"/>
      <c r="W107" s="109">
        <f t="shared" si="42"/>
        <v>0</v>
      </c>
      <c r="X107" s="110">
        <f t="shared" si="32"/>
        <v>0</v>
      </c>
      <c r="Y107" s="486"/>
      <c r="Z107" s="109">
        <f t="shared" si="43"/>
        <v>0</v>
      </c>
      <c r="AA107" s="110">
        <f t="shared" si="33"/>
        <v>0</v>
      </c>
      <c r="AB107" s="486"/>
      <c r="AC107" s="109">
        <f t="shared" si="44"/>
        <v>0</v>
      </c>
      <c r="AD107" s="110">
        <f t="shared" si="34"/>
        <v>0</v>
      </c>
      <c r="AE107" s="486"/>
      <c r="AF107" s="109">
        <f t="shared" si="45"/>
        <v>0</v>
      </c>
      <c r="AG107" s="110">
        <f t="shared" si="35"/>
        <v>0</v>
      </c>
      <c r="AH107" s="410" t="str">
        <f t="shared" si="46"/>
        <v/>
      </c>
      <c r="AI107" s="311" t="str">
        <f t="shared" si="47"/>
        <v/>
      </c>
      <c r="AJ107" s="419" t="str">
        <f t="shared" si="36"/>
        <v/>
      </c>
      <c r="AK107" s="311" t="str">
        <f t="shared" si="37"/>
        <v/>
      </c>
      <c r="AL107" s="422" t="str">
        <f t="shared" si="38"/>
        <v/>
      </c>
    </row>
    <row r="108" spans="1:38" ht="14.25">
      <c r="A108" s="745"/>
      <c r="B108" s="34" t="s">
        <v>191</v>
      </c>
      <c r="C108" s="196" t="s">
        <v>124</v>
      </c>
      <c r="D108" s="480"/>
      <c r="E108" s="55"/>
      <c r="F108" s="55"/>
      <c r="G108" s="101">
        <f t="shared" si="25"/>
        <v>0</v>
      </c>
      <c r="H108" s="102">
        <f t="shared" si="26"/>
        <v>0</v>
      </c>
      <c r="I108" s="31">
        <f t="shared" si="27"/>
        <v>0</v>
      </c>
      <c r="J108" s="103">
        <f t="shared" si="39"/>
        <v>0</v>
      </c>
      <c r="K108" s="104">
        <f t="shared" si="28"/>
        <v>0</v>
      </c>
      <c r="L108" s="35">
        <f t="shared" si="40"/>
        <v>0</v>
      </c>
      <c r="M108" s="105" t="str">
        <f t="shared" si="30"/>
        <v/>
      </c>
      <c r="N108" s="106">
        <f t="shared" si="29"/>
        <v>0</v>
      </c>
      <c r="O108" s="107">
        <f>IF(N108=0,0,IF(SUM($N$5:N108)&gt;251,1,0))</f>
        <v>0</v>
      </c>
      <c r="P108" s="174"/>
      <c r="Q108" s="175"/>
      <c r="R108" s="108"/>
      <c r="S108" s="483"/>
      <c r="T108" s="109">
        <f t="shared" si="41"/>
        <v>0</v>
      </c>
      <c r="U108" s="110">
        <f t="shared" si="31"/>
        <v>0</v>
      </c>
      <c r="V108" s="486"/>
      <c r="W108" s="109">
        <f t="shared" si="42"/>
        <v>0</v>
      </c>
      <c r="X108" s="110">
        <f t="shared" si="32"/>
        <v>0</v>
      </c>
      <c r="Y108" s="486"/>
      <c r="Z108" s="109">
        <f t="shared" si="43"/>
        <v>0</v>
      </c>
      <c r="AA108" s="110">
        <f t="shared" si="33"/>
        <v>0</v>
      </c>
      <c r="AB108" s="486"/>
      <c r="AC108" s="109">
        <f t="shared" si="44"/>
        <v>0</v>
      </c>
      <c r="AD108" s="110">
        <f t="shared" si="34"/>
        <v>0</v>
      </c>
      <c r="AE108" s="486"/>
      <c r="AF108" s="109">
        <f t="shared" si="45"/>
        <v>0</v>
      </c>
      <c r="AG108" s="110">
        <f t="shared" si="35"/>
        <v>0</v>
      </c>
      <c r="AH108" s="410" t="str">
        <f t="shared" si="46"/>
        <v/>
      </c>
      <c r="AI108" s="311" t="str">
        <f t="shared" si="47"/>
        <v/>
      </c>
      <c r="AJ108" s="419" t="str">
        <f t="shared" si="36"/>
        <v/>
      </c>
      <c r="AK108" s="311" t="str">
        <f t="shared" si="37"/>
        <v/>
      </c>
      <c r="AL108" s="422" t="str">
        <f t="shared" si="38"/>
        <v/>
      </c>
    </row>
    <row r="109" spans="1:38" ht="14.25">
      <c r="A109" s="745"/>
      <c r="B109" s="34" t="s">
        <v>192</v>
      </c>
      <c r="C109" s="196" t="s">
        <v>189</v>
      </c>
      <c r="D109" s="480"/>
      <c r="E109" s="55"/>
      <c r="F109" s="55"/>
      <c r="G109" s="101">
        <f t="shared" si="25"/>
        <v>0</v>
      </c>
      <c r="H109" s="102">
        <f t="shared" si="26"/>
        <v>0</v>
      </c>
      <c r="I109" s="31">
        <f t="shared" si="27"/>
        <v>0</v>
      </c>
      <c r="J109" s="103">
        <f t="shared" si="39"/>
        <v>0</v>
      </c>
      <c r="K109" s="104">
        <f t="shared" si="28"/>
        <v>0</v>
      </c>
      <c r="L109" s="35">
        <f t="shared" si="40"/>
        <v>0</v>
      </c>
      <c r="M109" s="105" t="str">
        <f t="shared" si="30"/>
        <v/>
      </c>
      <c r="N109" s="106">
        <f t="shared" si="29"/>
        <v>0</v>
      </c>
      <c r="O109" s="107">
        <f>IF(N109=0,0,IF(SUM($N$5:N109)&gt;251,1,0))</f>
        <v>0</v>
      </c>
      <c r="P109" s="174"/>
      <c r="Q109" s="175"/>
      <c r="R109" s="108"/>
      <c r="S109" s="483"/>
      <c r="T109" s="109">
        <f t="shared" si="41"/>
        <v>0</v>
      </c>
      <c r="U109" s="110">
        <f t="shared" si="31"/>
        <v>0</v>
      </c>
      <c r="V109" s="486"/>
      <c r="W109" s="109">
        <f t="shared" si="42"/>
        <v>0</v>
      </c>
      <c r="X109" s="110">
        <f t="shared" si="32"/>
        <v>0</v>
      </c>
      <c r="Y109" s="486"/>
      <c r="Z109" s="109">
        <f t="shared" si="43"/>
        <v>0</v>
      </c>
      <c r="AA109" s="110">
        <f t="shared" si="33"/>
        <v>0</v>
      </c>
      <c r="AB109" s="486"/>
      <c r="AC109" s="109">
        <f t="shared" si="44"/>
        <v>0</v>
      </c>
      <c r="AD109" s="110">
        <f t="shared" si="34"/>
        <v>0</v>
      </c>
      <c r="AE109" s="486"/>
      <c r="AF109" s="109">
        <f t="shared" si="45"/>
        <v>0</v>
      </c>
      <c r="AG109" s="110">
        <f t="shared" si="35"/>
        <v>0</v>
      </c>
      <c r="AH109" s="410" t="str">
        <f t="shared" si="46"/>
        <v/>
      </c>
      <c r="AI109" s="311" t="str">
        <f t="shared" si="47"/>
        <v/>
      </c>
      <c r="AJ109" s="419" t="str">
        <f>IF(OR(D109=$AM$6, D109=$AM$7, D109=$AM$8), "", IF(Q109&gt;2, IF(COUNTIF(S109:AG109, "対象")&lt;=1, IF(AB109&lt;&gt;"", "", "障害児が３名以上いますが、職員の配置が３名以下です(強化加算対象外)"), IF(AB109&lt;&gt;"", "", "障害児が３名以上いますが、職員の配置が３名以下です(強化加算対象外)")), ""))</f>
        <v/>
      </c>
      <c r="AK109" s="311" t="str">
        <f t="shared" si="37"/>
        <v/>
      </c>
      <c r="AL109" s="422" t="str">
        <f t="shared" si="38"/>
        <v/>
      </c>
    </row>
    <row r="110" spans="1:38" ht="14.25">
      <c r="A110" s="745"/>
      <c r="B110" s="34" t="s">
        <v>193</v>
      </c>
      <c r="C110" s="196" t="s">
        <v>513</v>
      </c>
      <c r="D110" s="480"/>
      <c r="E110" s="55"/>
      <c r="F110" s="55"/>
      <c r="G110" s="101">
        <f t="shared" si="25"/>
        <v>0</v>
      </c>
      <c r="H110" s="102">
        <f t="shared" si="26"/>
        <v>0</v>
      </c>
      <c r="I110" s="31">
        <f t="shared" si="27"/>
        <v>0</v>
      </c>
      <c r="J110" s="103">
        <f t="shared" si="39"/>
        <v>0</v>
      </c>
      <c r="K110" s="104">
        <f t="shared" si="28"/>
        <v>0</v>
      </c>
      <c r="L110" s="35">
        <f t="shared" si="40"/>
        <v>0</v>
      </c>
      <c r="M110" s="105" t="str">
        <f t="shared" si="30"/>
        <v/>
      </c>
      <c r="N110" s="106">
        <f t="shared" si="29"/>
        <v>0</v>
      </c>
      <c r="O110" s="107">
        <f>IF(N110=0,0,IF(SUM($N$5:N110)&gt;251,1,0))</f>
        <v>0</v>
      </c>
      <c r="P110" s="174"/>
      <c r="Q110" s="175"/>
      <c r="R110" s="108"/>
      <c r="S110" s="483"/>
      <c r="T110" s="109">
        <f t="shared" si="41"/>
        <v>0</v>
      </c>
      <c r="U110" s="110">
        <f t="shared" si="31"/>
        <v>0</v>
      </c>
      <c r="V110" s="486"/>
      <c r="W110" s="109">
        <f t="shared" si="42"/>
        <v>0</v>
      </c>
      <c r="X110" s="110">
        <f t="shared" si="32"/>
        <v>0</v>
      </c>
      <c r="Y110" s="486"/>
      <c r="Z110" s="109">
        <f t="shared" si="43"/>
        <v>0</v>
      </c>
      <c r="AA110" s="110">
        <f t="shared" si="33"/>
        <v>0</v>
      </c>
      <c r="AB110" s="486"/>
      <c r="AC110" s="109">
        <f t="shared" si="44"/>
        <v>0</v>
      </c>
      <c r="AD110" s="110">
        <f t="shared" si="34"/>
        <v>0</v>
      </c>
      <c r="AE110" s="486"/>
      <c r="AF110" s="109">
        <f t="shared" si="45"/>
        <v>0</v>
      </c>
      <c r="AG110" s="110">
        <f t="shared" si="35"/>
        <v>0</v>
      </c>
      <c r="AH110" s="410" t="str">
        <f t="shared" si="46"/>
        <v/>
      </c>
      <c r="AI110" s="311" t="str">
        <f t="shared" si="47"/>
        <v/>
      </c>
      <c r="AJ110" s="419" t="str">
        <f t="shared" si="36"/>
        <v/>
      </c>
      <c r="AK110" s="311" t="str">
        <f t="shared" si="37"/>
        <v/>
      </c>
      <c r="AL110" s="422" t="str">
        <f t="shared" si="38"/>
        <v/>
      </c>
    </row>
    <row r="111" spans="1:38" ht="14.25">
      <c r="A111" s="745"/>
      <c r="B111" s="34" t="s">
        <v>194</v>
      </c>
      <c r="C111" s="196" t="s">
        <v>125</v>
      </c>
      <c r="D111" s="480"/>
      <c r="E111" s="55"/>
      <c r="F111" s="55"/>
      <c r="G111" s="101">
        <f t="shared" si="25"/>
        <v>0</v>
      </c>
      <c r="H111" s="102">
        <f t="shared" si="26"/>
        <v>0</v>
      </c>
      <c r="I111" s="31">
        <f t="shared" si="27"/>
        <v>0</v>
      </c>
      <c r="J111" s="103">
        <f t="shared" si="39"/>
        <v>0</v>
      </c>
      <c r="K111" s="104">
        <f t="shared" si="28"/>
        <v>0</v>
      </c>
      <c r="L111" s="35">
        <f t="shared" si="40"/>
        <v>0</v>
      </c>
      <c r="M111" s="105" t="str">
        <f t="shared" si="30"/>
        <v/>
      </c>
      <c r="N111" s="106">
        <f t="shared" si="29"/>
        <v>0</v>
      </c>
      <c r="O111" s="107">
        <f>IF(N111=0,0,IF(SUM($N$5:N111)&gt;251,1,0))</f>
        <v>0</v>
      </c>
      <c r="P111" s="174"/>
      <c r="Q111" s="175"/>
      <c r="R111" s="108"/>
      <c r="S111" s="483"/>
      <c r="T111" s="109">
        <f t="shared" si="41"/>
        <v>0</v>
      </c>
      <c r="U111" s="110">
        <f t="shared" si="31"/>
        <v>0</v>
      </c>
      <c r="V111" s="486"/>
      <c r="W111" s="109">
        <f t="shared" si="42"/>
        <v>0</v>
      </c>
      <c r="X111" s="110">
        <f t="shared" si="32"/>
        <v>0</v>
      </c>
      <c r="Y111" s="486"/>
      <c r="Z111" s="109">
        <f t="shared" si="43"/>
        <v>0</v>
      </c>
      <c r="AA111" s="110">
        <f t="shared" si="33"/>
        <v>0</v>
      </c>
      <c r="AB111" s="486"/>
      <c r="AC111" s="109">
        <f t="shared" si="44"/>
        <v>0</v>
      </c>
      <c r="AD111" s="110">
        <f t="shared" si="34"/>
        <v>0</v>
      </c>
      <c r="AE111" s="486"/>
      <c r="AF111" s="109">
        <f t="shared" si="45"/>
        <v>0</v>
      </c>
      <c r="AG111" s="110">
        <f t="shared" si="35"/>
        <v>0</v>
      </c>
      <c r="AH111" s="410" t="str">
        <f t="shared" si="46"/>
        <v/>
      </c>
      <c r="AI111" s="311" t="str">
        <f t="shared" si="47"/>
        <v/>
      </c>
      <c r="AJ111" s="419" t="str">
        <f t="shared" si="36"/>
        <v/>
      </c>
      <c r="AK111" s="311" t="str">
        <f t="shared" si="37"/>
        <v/>
      </c>
      <c r="AL111" s="422" t="str">
        <f t="shared" si="38"/>
        <v/>
      </c>
    </row>
    <row r="112" spans="1:38" ht="14.25">
      <c r="A112" s="745"/>
      <c r="B112" s="34" t="s">
        <v>195</v>
      </c>
      <c r="C112" s="196" t="s">
        <v>121</v>
      </c>
      <c r="D112" s="480"/>
      <c r="E112" s="55"/>
      <c r="F112" s="55"/>
      <c r="G112" s="101">
        <f t="shared" si="25"/>
        <v>0</v>
      </c>
      <c r="H112" s="102">
        <f t="shared" si="26"/>
        <v>0</v>
      </c>
      <c r="I112" s="31">
        <f t="shared" si="27"/>
        <v>0</v>
      </c>
      <c r="J112" s="103">
        <f t="shared" si="39"/>
        <v>0</v>
      </c>
      <c r="K112" s="104">
        <f t="shared" si="28"/>
        <v>0</v>
      </c>
      <c r="L112" s="35">
        <f t="shared" si="40"/>
        <v>0</v>
      </c>
      <c r="M112" s="105" t="str">
        <f t="shared" si="30"/>
        <v/>
      </c>
      <c r="N112" s="106">
        <f t="shared" si="29"/>
        <v>0</v>
      </c>
      <c r="O112" s="107">
        <f>IF(N112=0,0,IF(SUM($N$5:N112)&gt;251,1,0))</f>
        <v>0</v>
      </c>
      <c r="P112" s="174"/>
      <c r="Q112" s="175"/>
      <c r="R112" s="108"/>
      <c r="S112" s="483"/>
      <c r="T112" s="109">
        <f t="shared" si="41"/>
        <v>0</v>
      </c>
      <c r="U112" s="110">
        <f t="shared" si="31"/>
        <v>0</v>
      </c>
      <c r="V112" s="486"/>
      <c r="W112" s="109">
        <f t="shared" si="42"/>
        <v>0</v>
      </c>
      <c r="X112" s="110">
        <f t="shared" si="32"/>
        <v>0</v>
      </c>
      <c r="Y112" s="486"/>
      <c r="Z112" s="109">
        <f t="shared" si="43"/>
        <v>0</v>
      </c>
      <c r="AA112" s="110">
        <f t="shared" si="33"/>
        <v>0</v>
      </c>
      <c r="AB112" s="486"/>
      <c r="AC112" s="109">
        <f t="shared" si="44"/>
        <v>0</v>
      </c>
      <c r="AD112" s="110">
        <f t="shared" si="34"/>
        <v>0</v>
      </c>
      <c r="AE112" s="486"/>
      <c r="AF112" s="109">
        <f t="shared" si="45"/>
        <v>0</v>
      </c>
      <c r="AG112" s="110">
        <f t="shared" si="35"/>
        <v>0</v>
      </c>
      <c r="AH112" s="410" t="str">
        <f t="shared" si="46"/>
        <v/>
      </c>
      <c r="AI112" s="311" t="str">
        <f t="shared" si="47"/>
        <v/>
      </c>
      <c r="AJ112" s="419" t="str">
        <f t="shared" si="36"/>
        <v/>
      </c>
      <c r="AK112" s="311" t="str">
        <f t="shared" si="37"/>
        <v/>
      </c>
      <c r="AL112" s="422" t="str">
        <f t="shared" si="38"/>
        <v/>
      </c>
    </row>
    <row r="113" spans="1:38" ht="14.25">
      <c r="A113" s="745"/>
      <c r="B113" s="34" t="s">
        <v>196</v>
      </c>
      <c r="C113" s="196" t="s">
        <v>122</v>
      </c>
      <c r="D113" s="480"/>
      <c r="E113" s="55"/>
      <c r="F113" s="55"/>
      <c r="G113" s="101">
        <f t="shared" si="25"/>
        <v>0</v>
      </c>
      <c r="H113" s="102">
        <f t="shared" si="26"/>
        <v>0</v>
      </c>
      <c r="I113" s="31">
        <f t="shared" si="27"/>
        <v>0</v>
      </c>
      <c r="J113" s="103">
        <f t="shared" si="39"/>
        <v>0</v>
      </c>
      <c r="K113" s="104">
        <f t="shared" si="28"/>
        <v>0</v>
      </c>
      <c r="L113" s="35">
        <f t="shared" si="40"/>
        <v>0</v>
      </c>
      <c r="M113" s="105" t="str">
        <f t="shared" si="30"/>
        <v/>
      </c>
      <c r="N113" s="106">
        <f t="shared" si="29"/>
        <v>0</v>
      </c>
      <c r="O113" s="107">
        <f>IF(N113=0,0,IF(SUM($N$5:N113)&gt;251,1,0))</f>
        <v>0</v>
      </c>
      <c r="P113" s="174"/>
      <c r="Q113" s="175"/>
      <c r="R113" s="108"/>
      <c r="S113" s="483"/>
      <c r="T113" s="109">
        <f t="shared" si="41"/>
        <v>0</v>
      </c>
      <c r="U113" s="110">
        <f t="shared" si="31"/>
        <v>0</v>
      </c>
      <c r="V113" s="486"/>
      <c r="W113" s="109">
        <f t="shared" si="42"/>
        <v>0</v>
      </c>
      <c r="X113" s="110">
        <f t="shared" si="32"/>
        <v>0</v>
      </c>
      <c r="Y113" s="486"/>
      <c r="Z113" s="109">
        <f t="shared" si="43"/>
        <v>0</v>
      </c>
      <c r="AA113" s="110">
        <f t="shared" si="33"/>
        <v>0</v>
      </c>
      <c r="AB113" s="486"/>
      <c r="AC113" s="109">
        <f t="shared" si="44"/>
        <v>0</v>
      </c>
      <c r="AD113" s="110">
        <f t="shared" si="34"/>
        <v>0</v>
      </c>
      <c r="AE113" s="486"/>
      <c r="AF113" s="109">
        <f t="shared" si="45"/>
        <v>0</v>
      </c>
      <c r="AG113" s="110">
        <f t="shared" si="35"/>
        <v>0</v>
      </c>
      <c r="AH113" s="410" t="str">
        <f t="shared" si="46"/>
        <v/>
      </c>
      <c r="AI113" s="311" t="str">
        <f t="shared" si="47"/>
        <v/>
      </c>
      <c r="AJ113" s="419" t="str">
        <f t="shared" si="36"/>
        <v/>
      </c>
      <c r="AK113" s="311" t="str">
        <f t="shared" si="37"/>
        <v/>
      </c>
      <c r="AL113" s="422" t="str">
        <f t="shared" si="38"/>
        <v/>
      </c>
    </row>
    <row r="114" spans="1:38" ht="14.25">
      <c r="A114" s="745"/>
      <c r="B114" s="34" t="s">
        <v>197</v>
      </c>
      <c r="C114" s="196" t="s">
        <v>123</v>
      </c>
      <c r="D114" s="480"/>
      <c r="E114" s="55"/>
      <c r="F114" s="55"/>
      <c r="G114" s="101">
        <f t="shared" si="25"/>
        <v>0</v>
      </c>
      <c r="H114" s="102">
        <f t="shared" si="26"/>
        <v>0</v>
      </c>
      <c r="I114" s="31">
        <f t="shared" si="27"/>
        <v>0</v>
      </c>
      <c r="J114" s="103">
        <f t="shared" si="39"/>
        <v>0</v>
      </c>
      <c r="K114" s="104">
        <f t="shared" si="28"/>
        <v>0</v>
      </c>
      <c r="L114" s="35">
        <f t="shared" si="40"/>
        <v>0</v>
      </c>
      <c r="M114" s="105" t="str">
        <f t="shared" si="30"/>
        <v/>
      </c>
      <c r="N114" s="106">
        <f t="shared" si="29"/>
        <v>0</v>
      </c>
      <c r="O114" s="107">
        <f>IF(N114=0,0,IF(SUM($N$5:N114)&gt;251,1,0))</f>
        <v>0</v>
      </c>
      <c r="P114" s="174"/>
      <c r="Q114" s="175"/>
      <c r="R114" s="108"/>
      <c r="S114" s="483"/>
      <c r="T114" s="109">
        <f t="shared" si="41"/>
        <v>0</v>
      </c>
      <c r="U114" s="110">
        <f t="shared" si="31"/>
        <v>0</v>
      </c>
      <c r="V114" s="486"/>
      <c r="W114" s="109">
        <f t="shared" si="42"/>
        <v>0</v>
      </c>
      <c r="X114" s="110">
        <f t="shared" si="32"/>
        <v>0</v>
      </c>
      <c r="Y114" s="486"/>
      <c r="Z114" s="109">
        <f t="shared" si="43"/>
        <v>0</v>
      </c>
      <c r="AA114" s="110">
        <f t="shared" si="33"/>
        <v>0</v>
      </c>
      <c r="AB114" s="486"/>
      <c r="AC114" s="109">
        <f t="shared" si="44"/>
        <v>0</v>
      </c>
      <c r="AD114" s="110">
        <f t="shared" si="34"/>
        <v>0</v>
      </c>
      <c r="AE114" s="486"/>
      <c r="AF114" s="109">
        <f t="shared" si="45"/>
        <v>0</v>
      </c>
      <c r="AG114" s="110">
        <f t="shared" si="35"/>
        <v>0</v>
      </c>
      <c r="AH114" s="410" t="str">
        <f t="shared" si="46"/>
        <v/>
      </c>
      <c r="AI114" s="311" t="str">
        <f t="shared" si="47"/>
        <v/>
      </c>
      <c r="AJ114" s="419" t="str">
        <f t="shared" si="36"/>
        <v/>
      </c>
      <c r="AK114" s="311" t="str">
        <f t="shared" si="37"/>
        <v/>
      </c>
      <c r="AL114" s="422" t="str">
        <f t="shared" si="38"/>
        <v/>
      </c>
    </row>
    <row r="115" spans="1:38" ht="14.25">
      <c r="A115" s="745"/>
      <c r="B115" s="34" t="s">
        <v>198</v>
      </c>
      <c r="C115" s="196" t="s">
        <v>124</v>
      </c>
      <c r="D115" s="480"/>
      <c r="E115" s="55"/>
      <c r="F115" s="55"/>
      <c r="G115" s="101">
        <f t="shared" si="25"/>
        <v>0</v>
      </c>
      <c r="H115" s="102">
        <f t="shared" si="26"/>
        <v>0</v>
      </c>
      <c r="I115" s="31">
        <f t="shared" si="27"/>
        <v>0</v>
      </c>
      <c r="J115" s="103">
        <f t="shared" si="39"/>
        <v>0</v>
      </c>
      <c r="K115" s="104">
        <f t="shared" si="28"/>
        <v>0</v>
      </c>
      <c r="L115" s="35">
        <f t="shared" si="40"/>
        <v>0</v>
      </c>
      <c r="M115" s="105" t="str">
        <f t="shared" si="30"/>
        <v/>
      </c>
      <c r="N115" s="106">
        <f t="shared" si="29"/>
        <v>0</v>
      </c>
      <c r="O115" s="107">
        <f>IF(N115=0,0,IF(SUM($N$5:N115)&gt;251,1,0))</f>
        <v>0</v>
      </c>
      <c r="P115" s="174"/>
      <c r="Q115" s="175"/>
      <c r="R115" s="108"/>
      <c r="S115" s="483"/>
      <c r="T115" s="109">
        <f t="shared" si="41"/>
        <v>0</v>
      </c>
      <c r="U115" s="110">
        <f t="shared" si="31"/>
        <v>0</v>
      </c>
      <c r="V115" s="486"/>
      <c r="W115" s="109">
        <f t="shared" si="42"/>
        <v>0</v>
      </c>
      <c r="X115" s="110">
        <f t="shared" si="32"/>
        <v>0</v>
      </c>
      <c r="Y115" s="486"/>
      <c r="Z115" s="109">
        <f t="shared" si="43"/>
        <v>0</v>
      </c>
      <c r="AA115" s="110">
        <f t="shared" si="33"/>
        <v>0</v>
      </c>
      <c r="AB115" s="486"/>
      <c r="AC115" s="109">
        <f t="shared" si="44"/>
        <v>0</v>
      </c>
      <c r="AD115" s="110">
        <f t="shared" si="34"/>
        <v>0</v>
      </c>
      <c r="AE115" s="486"/>
      <c r="AF115" s="109">
        <f t="shared" si="45"/>
        <v>0</v>
      </c>
      <c r="AG115" s="110">
        <f t="shared" si="35"/>
        <v>0</v>
      </c>
      <c r="AH115" s="410" t="str">
        <f t="shared" si="46"/>
        <v/>
      </c>
      <c r="AI115" s="311" t="str">
        <f t="shared" si="47"/>
        <v/>
      </c>
      <c r="AJ115" s="419" t="str">
        <f t="shared" si="36"/>
        <v/>
      </c>
      <c r="AK115" s="311" t="str">
        <f t="shared" si="37"/>
        <v/>
      </c>
      <c r="AL115" s="422" t="str">
        <f t="shared" si="38"/>
        <v/>
      </c>
    </row>
    <row r="116" spans="1:38" ht="14.25">
      <c r="A116" s="745"/>
      <c r="B116" s="34" t="s">
        <v>199</v>
      </c>
      <c r="C116" s="196" t="s">
        <v>189</v>
      </c>
      <c r="D116" s="480"/>
      <c r="E116" s="55"/>
      <c r="F116" s="55"/>
      <c r="G116" s="101">
        <f t="shared" si="25"/>
        <v>0</v>
      </c>
      <c r="H116" s="102">
        <f t="shared" si="26"/>
        <v>0</v>
      </c>
      <c r="I116" s="31">
        <f t="shared" si="27"/>
        <v>0</v>
      </c>
      <c r="J116" s="103">
        <f t="shared" si="39"/>
        <v>0</v>
      </c>
      <c r="K116" s="104">
        <f t="shared" si="28"/>
        <v>0</v>
      </c>
      <c r="L116" s="35">
        <f t="shared" si="40"/>
        <v>0</v>
      </c>
      <c r="M116" s="105" t="str">
        <f t="shared" si="30"/>
        <v/>
      </c>
      <c r="N116" s="106">
        <f t="shared" si="29"/>
        <v>0</v>
      </c>
      <c r="O116" s="107">
        <f>IF(N116=0,0,IF(SUM($N$5:N116)&gt;251,1,0))</f>
        <v>0</v>
      </c>
      <c r="P116" s="174"/>
      <c r="Q116" s="175"/>
      <c r="R116" s="108"/>
      <c r="S116" s="483"/>
      <c r="T116" s="109">
        <f t="shared" si="41"/>
        <v>0</v>
      </c>
      <c r="U116" s="110">
        <f t="shared" si="31"/>
        <v>0</v>
      </c>
      <c r="V116" s="486"/>
      <c r="W116" s="109">
        <f t="shared" si="42"/>
        <v>0</v>
      </c>
      <c r="X116" s="110">
        <f t="shared" si="32"/>
        <v>0</v>
      </c>
      <c r="Y116" s="486"/>
      <c r="Z116" s="109">
        <f t="shared" si="43"/>
        <v>0</v>
      </c>
      <c r="AA116" s="110">
        <f t="shared" si="33"/>
        <v>0</v>
      </c>
      <c r="AB116" s="486"/>
      <c r="AC116" s="109">
        <f t="shared" si="44"/>
        <v>0</v>
      </c>
      <c r="AD116" s="110">
        <f t="shared" si="34"/>
        <v>0</v>
      </c>
      <c r="AE116" s="486"/>
      <c r="AF116" s="109">
        <f t="shared" si="45"/>
        <v>0</v>
      </c>
      <c r="AG116" s="110">
        <f t="shared" si="35"/>
        <v>0</v>
      </c>
      <c r="AH116" s="410" t="str">
        <f t="shared" si="46"/>
        <v/>
      </c>
      <c r="AI116" s="311" t="str">
        <f t="shared" si="47"/>
        <v/>
      </c>
      <c r="AJ116" s="419" t="str">
        <f t="shared" si="36"/>
        <v/>
      </c>
      <c r="AK116" s="311" t="str">
        <f t="shared" si="37"/>
        <v/>
      </c>
      <c r="AL116" s="422" t="str">
        <f t="shared" si="38"/>
        <v/>
      </c>
    </row>
    <row r="117" spans="1:38" ht="14.25">
      <c r="A117" s="745"/>
      <c r="B117" s="34" t="s">
        <v>200</v>
      </c>
      <c r="C117" s="196" t="s">
        <v>120</v>
      </c>
      <c r="D117" s="480"/>
      <c r="E117" s="55"/>
      <c r="F117" s="55"/>
      <c r="G117" s="101">
        <f t="shared" si="25"/>
        <v>0</v>
      </c>
      <c r="H117" s="102">
        <f t="shared" si="26"/>
        <v>0</v>
      </c>
      <c r="I117" s="31">
        <f t="shared" si="27"/>
        <v>0</v>
      </c>
      <c r="J117" s="103">
        <f t="shared" si="39"/>
        <v>0</v>
      </c>
      <c r="K117" s="104">
        <f t="shared" si="28"/>
        <v>0</v>
      </c>
      <c r="L117" s="35">
        <f t="shared" si="40"/>
        <v>0</v>
      </c>
      <c r="M117" s="105" t="str">
        <f t="shared" si="30"/>
        <v/>
      </c>
      <c r="N117" s="106">
        <f t="shared" si="29"/>
        <v>0</v>
      </c>
      <c r="O117" s="107">
        <f>IF(N117=0,0,IF(SUM($N$5:N117)&gt;251,1,0))</f>
        <v>0</v>
      </c>
      <c r="P117" s="174"/>
      <c r="Q117" s="175"/>
      <c r="R117" s="108"/>
      <c r="S117" s="483"/>
      <c r="T117" s="109">
        <f t="shared" si="41"/>
        <v>0</v>
      </c>
      <c r="U117" s="110">
        <f t="shared" si="31"/>
        <v>0</v>
      </c>
      <c r="V117" s="486"/>
      <c r="W117" s="109">
        <f t="shared" si="42"/>
        <v>0</v>
      </c>
      <c r="X117" s="110">
        <f t="shared" si="32"/>
        <v>0</v>
      </c>
      <c r="Y117" s="486"/>
      <c r="Z117" s="109">
        <f t="shared" si="43"/>
        <v>0</v>
      </c>
      <c r="AA117" s="110">
        <f t="shared" si="33"/>
        <v>0</v>
      </c>
      <c r="AB117" s="486"/>
      <c r="AC117" s="109">
        <f t="shared" si="44"/>
        <v>0</v>
      </c>
      <c r="AD117" s="110">
        <f t="shared" si="34"/>
        <v>0</v>
      </c>
      <c r="AE117" s="486"/>
      <c r="AF117" s="109">
        <f t="shared" si="45"/>
        <v>0</v>
      </c>
      <c r="AG117" s="110">
        <f t="shared" si="35"/>
        <v>0</v>
      </c>
      <c r="AH117" s="410" t="str">
        <f t="shared" si="46"/>
        <v/>
      </c>
      <c r="AI117" s="311" t="str">
        <f t="shared" si="47"/>
        <v/>
      </c>
      <c r="AJ117" s="419" t="str">
        <f t="shared" si="36"/>
        <v/>
      </c>
      <c r="AK117" s="311" t="str">
        <f t="shared" si="37"/>
        <v/>
      </c>
      <c r="AL117" s="422" t="str">
        <f t="shared" si="38"/>
        <v/>
      </c>
    </row>
    <row r="118" spans="1:38" ht="14.25">
      <c r="A118" s="745"/>
      <c r="B118" s="34" t="s">
        <v>201</v>
      </c>
      <c r="C118" s="196" t="s">
        <v>125</v>
      </c>
      <c r="D118" s="480"/>
      <c r="E118" s="55"/>
      <c r="F118" s="55"/>
      <c r="G118" s="101">
        <f t="shared" si="25"/>
        <v>0</v>
      </c>
      <c r="H118" s="102">
        <f t="shared" si="26"/>
        <v>0</v>
      </c>
      <c r="I118" s="31">
        <f t="shared" si="27"/>
        <v>0</v>
      </c>
      <c r="J118" s="103">
        <f t="shared" si="39"/>
        <v>0</v>
      </c>
      <c r="K118" s="104">
        <f t="shared" si="28"/>
        <v>0</v>
      </c>
      <c r="L118" s="35">
        <f t="shared" si="40"/>
        <v>0</v>
      </c>
      <c r="M118" s="105" t="str">
        <f t="shared" si="30"/>
        <v/>
      </c>
      <c r="N118" s="106">
        <f t="shared" si="29"/>
        <v>0</v>
      </c>
      <c r="O118" s="107">
        <f>IF(N118=0,0,IF(SUM($N$5:N118)&gt;251,1,0))</f>
        <v>0</v>
      </c>
      <c r="P118" s="174"/>
      <c r="Q118" s="175"/>
      <c r="R118" s="108"/>
      <c r="S118" s="483"/>
      <c r="T118" s="109">
        <f t="shared" si="41"/>
        <v>0</v>
      </c>
      <c r="U118" s="110">
        <f t="shared" si="31"/>
        <v>0</v>
      </c>
      <c r="V118" s="486"/>
      <c r="W118" s="109">
        <f t="shared" si="42"/>
        <v>0</v>
      </c>
      <c r="X118" s="110">
        <f t="shared" si="32"/>
        <v>0</v>
      </c>
      <c r="Y118" s="486"/>
      <c r="Z118" s="109">
        <f t="shared" si="43"/>
        <v>0</v>
      </c>
      <c r="AA118" s="110">
        <f t="shared" si="33"/>
        <v>0</v>
      </c>
      <c r="AB118" s="486"/>
      <c r="AC118" s="109">
        <f t="shared" si="44"/>
        <v>0</v>
      </c>
      <c r="AD118" s="110">
        <f t="shared" si="34"/>
        <v>0</v>
      </c>
      <c r="AE118" s="486"/>
      <c r="AF118" s="109">
        <f t="shared" si="45"/>
        <v>0</v>
      </c>
      <c r="AG118" s="110">
        <f t="shared" si="35"/>
        <v>0</v>
      </c>
      <c r="AH118" s="410" t="str">
        <f t="shared" si="46"/>
        <v/>
      </c>
      <c r="AI118" s="311" t="str">
        <f t="shared" si="47"/>
        <v/>
      </c>
      <c r="AJ118" s="419" t="str">
        <f t="shared" si="36"/>
        <v/>
      </c>
      <c r="AK118" s="311" t="str">
        <f t="shared" si="37"/>
        <v/>
      </c>
      <c r="AL118" s="422" t="str">
        <f t="shared" si="38"/>
        <v/>
      </c>
    </row>
    <row r="119" spans="1:38" ht="14.25">
      <c r="A119" s="745"/>
      <c r="B119" s="34" t="s">
        <v>202</v>
      </c>
      <c r="C119" s="196" t="s">
        <v>121</v>
      </c>
      <c r="D119" s="480"/>
      <c r="E119" s="55"/>
      <c r="F119" s="55"/>
      <c r="G119" s="101">
        <f t="shared" si="25"/>
        <v>0</v>
      </c>
      <c r="H119" s="102">
        <f t="shared" si="26"/>
        <v>0</v>
      </c>
      <c r="I119" s="31">
        <f t="shared" si="27"/>
        <v>0</v>
      </c>
      <c r="J119" s="103">
        <f t="shared" si="39"/>
        <v>0</v>
      </c>
      <c r="K119" s="104">
        <f t="shared" si="28"/>
        <v>0</v>
      </c>
      <c r="L119" s="35">
        <f t="shared" si="40"/>
        <v>0</v>
      </c>
      <c r="M119" s="105" t="str">
        <f t="shared" si="30"/>
        <v/>
      </c>
      <c r="N119" s="106">
        <f t="shared" si="29"/>
        <v>0</v>
      </c>
      <c r="O119" s="107">
        <f>IF(N119=0,0,IF(SUM($N$5:N119)&gt;251,1,0))</f>
        <v>0</v>
      </c>
      <c r="P119" s="174"/>
      <c r="Q119" s="175"/>
      <c r="R119" s="108"/>
      <c r="S119" s="483"/>
      <c r="T119" s="109">
        <f t="shared" si="41"/>
        <v>0</v>
      </c>
      <c r="U119" s="110">
        <f t="shared" si="31"/>
        <v>0</v>
      </c>
      <c r="V119" s="486"/>
      <c r="W119" s="109">
        <f t="shared" si="42"/>
        <v>0</v>
      </c>
      <c r="X119" s="110">
        <f t="shared" si="32"/>
        <v>0</v>
      </c>
      <c r="Y119" s="486"/>
      <c r="Z119" s="109">
        <f t="shared" si="43"/>
        <v>0</v>
      </c>
      <c r="AA119" s="110">
        <f t="shared" si="33"/>
        <v>0</v>
      </c>
      <c r="AB119" s="486"/>
      <c r="AC119" s="109">
        <f t="shared" si="44"/>
        <v>0</v>
      </c>
      <c r="AD119" s="110">
        <f t="shared" si="34"/>
        <v>0</v>
      </c>
      <c r="AE119" s="486"/>
      <c r="AF119" s="109">
        <f t="shared" si="45"/>
        <v>0</v>
      </c>
      <c r="AG119" s="110">
        <f t="shared" si="35"/>
        <v>0</v>
      </c>
      <c r="AH119" s="410" t="str">
        <f t="shared" si="46"/>
        <v/>
      </c>
      <c r="AI119" s="311" t="str">
        <f t="shared" si="47"/>
        <v/>
      </c>
      <c r="AJ119" s="419" t="str">
        <f>IF(OR(D119=$AM$6, D119=$AM$7, D119=$AM$8), "", IF(Q119&gt;2, IF(COUNTIF(S119:AG119, "対象")&lt;=1, IF(AB119&lt;&gt;"", "", "障害児が３名以上いますが、職員の配置が３名以下です(強化加算対象外)"), IF(AB119&lt;&gt;"", "", "障害児が３名以上いますが、職員の配置が３名以下です(強化加算対象外)")), ""))</f>
        <v/>
      </c>
      <c r="AK119" s="311" t="str">
        <f t="shared" si="37"/>
        <v/>
      </c>
      <c r="AL119" s="422" t="str">
        <f t="shared" si="38"/>
        <v/>
      </c>
    </row>
    <row r="120" spans="1:38" ht="14.25">
      <c r="A120" s="745"/>
      <c r="B120" s="34" t="s">
        <v>203</v>
      </c>
      <c r="C120" s="196" t="s">
        <v>122</v>
      </c>
      <c r="D120" s="480"/>
      <c r="E120" s="55"/>
      <c r="F120" s="55"/>
      <c r="G120" s="101">
        <f t="shared" si="25"/>
        <v>0</v>
      </c>
      <c r="H120" s="102">
        <f t="shared" si="26"/>
        <v>0</v>
      </c>
      <c r="I120" s="31">
        <f t="shared" si="27"/>
        <v>0</v>
      </c>
      <c r="J120" s="103">
        <f t="shared" si="39"/>
        <v>0</v>
      </c>
      <c r="K120" s="104">
        <f t="shared" si="28"/>
        <v>0</v>
      </c>
      <c r="L120" s="35">
        <f t="shared" si="40"/>
        <v>0</v>
      </c>
      <c r="M120" s="105" t="str">
        <f t="shared" si="30"/>
        <v/>
      </c>
      <c r="N120" s="106">
        <f t="shared" si="29"/>
        <v>0</v>
      </c>
      <c r="O120" s="107">
        <f>IF(N120=0,0,IF(SUM($N$5:N120)&gt;251,1,0))</f>
        <v>0</v>
      </c>
      <c r="P120" s="174"/>
      <c r="Q120" s="175"/>
      <c r="R120" s="108"/>
      <c r="S120" s="483"/>
      <c r="T120" s="109">
        <f t="shared" si="41"/>
        <v>0</v>
      </c>
      <c r="U120" s="110">
        <f t="shared" si="31"/>
        <v>0</v>
      </c>
      <c r="V120" s="486"/>
      <c r="W120" s="109">
        <f t="shared" si="42"/>
        <v>0</v>
      </c>
      <c r="X120" s="110">
        <f t="shared" si="32"/>
        <v>0</v>
      </c>
      <c r="Y120" s="486"/>
      <c r="Z120" s="109">
        <f t="shared" si="43"/>
        <v>0</v>
      </c>
      <c r="AA120" s="110">
        <f t="shared" si="33"/>
        <v>0</v>
      </c>
      <c r="AB120" s="486"/>
      <c r="AC120" s="109">
        <f t="shared" si="44"/>
        <v>0</v>
      </c>
      <c r="AD120" s="110">
        <f t="shared" si="34"/>
        <v>0</v>
      </c>
      <c r="AE120" s="486"/>
      <c r="AF120" s="109">
        <f t="shared" si="45"/>
        <v>0</v>
      </c>
      <c r="AG120" s="110">
        <f t="shared" si="35"/>
        <v>0</v>
      </c>
      <c r="AH120" s="410" t="str">
        <f t="shared" si="46"/>
        <v/>
      </c>
      <c r="AI120" s="311" t="str">
        <f t="shared" si="47"/>
        <v/>
      </c>
      <c r="AJ120" s="419" t="str">
        <f t="shared" si="36"/>
        <v/>
      </c>
      <c r="AK120" s="311" t="str">
        <f t="shared" si="37"/>
        <v/>
      </c>
      <c r="AL120" s="422" t="str">
        <f t="shared" si="38"/>
        <v/>
      </c>
    </row>
    <row r="121" spans="1:38" ht="14.25">
      <c r="A121" s="745"/>
      <c r="B121" s="34" t="s">
        <v>204</v>
      </c>
      <c r="C121" s="196" t="s">
        <v>123</v>
      </c>
      <c r="D121" s="480"/>
      <c r="E121" s="55"/>
      <c r="F121" s="55"/>
      <c r="G121" s="101">
        <f t="shared" si="25"/>
        <v>0</v>
      </c>
      <c r="H121" s="102">
        <f t="shared" si="26"/>
        <v>0</v>
      </c>
      <c r="I121" s="31">
        <f t="shared" si="27"/>
        <v>0</v>
      </c>
      <c r="J121" s="103">
        <f t="shared" si="39"/>
        <v>0</v>
      </c>
      <c r="K121" s="104">
        <f t="shared" si="28"/>
        <v>0</v>
      </c>
      <c r="L121" s="35">
        <f t="shared" si="40"/>
        <v>0</v>
      </c>
      <c r="M121" s="105" t="str">
        <f t="shared" si="30"/>
        <v/>
      </c>
      <c r="N121" s="106">
        <f t="shared" si="29"/>
        <v>0</v>
      </c>
      <c r="O121" s="107">
        <f>IF(N121=0,0,IF(SUM($N$5:N121)&gt;251,1,0))</f>
        <v>0</v>
      </c>
      <c r="P121" s="174"/>
      <c r="Q121" s="175"/>
      <c r="R121" s="108"/>
      <c r="S121" s="483"/>
      <c r="T121" s="109">
        <f t="shared" si="41"/>
        <v>0</v>
      </c>
      <c r="U121" s="110">
        <f t="shared" si="31"/>
        <v>0</v>
      </c>
      <c r="V121" s="486"/>
      <c r="W121" s="109">
        <f t="shared" si="42"/>
        <v>0</v>
      </c>
      <c r="X121" s="110">
        <f t="shared" si="32"/>
        <v>0</v>
      </c>
      <c r="Y121" s="486"/>
      <c r="Z121" s="109">
        <f t="shared" si="43"/>
        <v>0</v>
      </c>
      <c r="AA121" s="110">
        <f t="shared" si="33"/>
        <v>0</v>
      </c>
      <c r="AB121" s="486"/>
      <c r="AC121" s="109">
        <f t="shared" si="44"/>
        <v>0</v>
      </c>
      <c r="AD121" s="110">
        <f t="shared" si="34"/>
        <v>0</v>
      </c>
      <c r="AE121" s="486"/>
      <c r="AF121" s="109">
        <f t="shared" si="45"/>
        <v>0</v>
      </c>
      <c r="AG121" s="110">
        <f t="shared" si="35"/>
        <v>0</v>
      </c>
      <c r="AH121" s="410" t="str">
        <f t="shared" si="46"/>
        <v/>
      </c>
      <c r="AI121" s="311" t="str">
        <f t="shared" si="47"/>
        <v/>
      </c>
      <c r="AJ121" s="419" t="str">
        <f t="shared" si="36"/>
        <v/>
      </c>
      <c r="AK121" s="311" t="str">
        <f t="shared" si="37"/>
        <v/>
      </c>
      <c r="AL121" s="422" t="str">
        <f t="shared" si="38"/>
        <v/>
      </c>
    </row>
    <row r="122" spans="1:38" ht="14.25">
      <c r="A122" s="745"/>
      <c r="B122" s="34" t="s">
        <v>205</v>
      </c>
      <c r="C122" s="196" t="s">
        <v>124</v>
      </c>
      <c r="D122" s="480"/>
      <c r="E122" s="55"/>
      <c r="F122" s="55"/>
      <c r="G122" s="101">
        <f t="shared" si="25"/>
        <v>0</v>
      </c>
      <c r="H122" s="102">
        <f t="shared" si="26"/>
        <v>0</v>
      </c>
      <c r="I122" s="31">
        <f t="shared" si="27"/>
        <v>0</v>
      </c>
      <c r="J122" s="103">
        <f t="shared" si="39"/>
        <v>0</v>
      </c>
      <c r="K122" s="104">
        <f t="shared" si="28"/>
        <v>0</v>
      </c>
      <c r="L122" s="35">
        <f t="shared" si="40"/>
        <v>0</v>
      </c>
      <c r="M122" s="105" t="str">
        <f t="shared" si="30"/>
        <v/>
      </c>
      <c r="N122" s="106">
        <f t="shared" si="29"/>
        <v>0</v>
      </c>
      <c r="O122" s="107">
        <f>IF(N122=0,0,IF(SUM($N$5:N122)&gt;251,1,0))</f>
        <v>0</v>
      </c>
      <c r="P122" s="174"/>
      <c r="Q122" s="175"/>
      <c r="R122" s="108"/>
      <c r="S122" s="483"/>
      <c r="T122" s="109">
        <f t="shared" si="41"/>
        <v>0</v>
      </c>
      <c r="U122" s="110">
        <f t="shared" si="31"/>
        <v>0</v>
      </c>
      <c r="V122" s="486"/>
      <c r="W122" s="109">
        <f t="shared" si="42"/>
        <v>0</v>
      </c>
      <c r="X122" s="110">
        <f t="shared" si="32"/>
        <v>0</v>
      </c>
      <c r="Y122" s="486"/>
      <c r="Z122" s="109">
        <f t="shared" si="43"/>
        <v>0</v>
      </c>
      <c r="AA122" s="110">
        <f t="shared" si="33"/>
        <v>0</v>
      </c>
      <c r="AB122" s="486"/>
      <c r="AC122" s="109">
        <f t="shared" si="44"/>
        <v>0</v>
      </c>
      <c r="AD122" s="110">
        <f t="shared" si="34"/>
        <v>0</v>
      </c>
      <c r="AE122" s="486"/>
      <c r="AF122" s="109">
        <f t="shared" si="45"/>
        <v>0</v>
      </c>
      <c r="AG122" s="110">
        <f t="shared" si="35"/>
        <v>0</v>
      </c>
      <c r="AH122" s="410" t="str">
        <f t="shared" si="46"/>
        <v/>
      </c>
      <c r="AI122" s="311" t="str">
        <f t="shared" si="47"/>
        <v/>
      </c>
      <c r="AJ122" s="419" t="str">
        <f t="shared" si="36"/>
        <v/>
      </c>
      <c r="AK122" s="311" t="str">
        <f t="shared" si="37"/>
        <v/>
      </c>
      <c r="AL122" s="422" t="str">
        <f t="shared" si="38"/>
        <v/>
      </c>
    </row>
    <row r="123" spans="1:38" ht="14.25">
      <c r="A123" s="745"/>
      <c r="B123" s="34" t="s">
        <v>206</v>
      </c>
      <c r="C123" s="196" t="s">
        <v>189</v>
      </c>
      <c r="D123" s="480"/>
      <c r="E123" s="55"/>
      <c r="F123" s="55"/>
      <c r="G123" s="101">
        <f t="shared" si="25"/>
        <v>0</v>
      </c>
      <c r="H123" s="102">
        <f t="shared" si="26"/>
        <v>0</v>
      </c>
      <c r="I123" s="31">
        <f t="shared" si="27"/>
        <v>0</v>
      </c>
      <c r="J123" s="103">
        <f t="shared" si="39"/>
        <v>0</v>
      </c>
      <c r="K123" s="104">
        <f t="shared" si="28"/>
        <v>0</v>
      </c>
      <c r="L123" s="35">
        <f t="shared" si="40"/>
        <v>0</v>
      </c>
      <c r="M123" s="105" t="str">
        <f t="shared" si="30"/>
        <v/>
      </c>
      <c r="N123" s="106">
        <f t="shared" si="29"/>
        <v>0</v>
      </c>
      <c r="O123" s="107">
        <f>IF(N123=0,0,IF(SUM($N$5:N123)&gt;251,1,0))</f>
        <v>0</v>
      </c>
      <c r="P123" s="174"/>
      <c r="Q123" s="175"/>
      <c r="R123" s="108"/>
      <c r="S123" s="483"/>
      <c r="T123" s="109">
        <f t="shared" si="41"/>
        <v>0</v>
      </c>
      <c r="U123" s="110">
        <f t="shared" si="31"/>
        <v>0</v>
      </c>
      <c r="V123" s="486"/>
      <c r="W123" s="109">
        <f t="shared" si="42"/>
        <v>0</v>
      </c>
      <c r="X123" s="110">
        <f t="shared" si="32"/>
        <v>0</v>
      </c>
      <c r="Y123" s="486"/>
      <c r="Z123" s="109">
        <f t="shared" si="43"/>
        <v>0</v>
      </c>
      <c r="AA123" s="110">
        <f t="shared" si="33"/>
        <v>0</v>
      </c>
      <c r="AB123" s="486"/>
      <c r="AC123" s="109">
        <f t="shared" si="44"/>
        <v>0</v>
      </c>
      <c r="AD123" s="110">
        <f t="shared" si="34"/>
        <v>0</v>
      </c>
      <c r="AE123" s="486"/>
      <c r="AF123" s="109">
        <f t="shared" si="45"/>
        <v>0</v>
      </c>
      <c r="AG123" s="110">
        <f t="shared" si="35"/>
        <v>0</v>
      </c>
      <c r="AH123" s="410" t="str">
        <f t="shared" si="46"/>
        <v/>
      </c>
      <c r="AI123" s="311" t="str">
        <f t="shared" si="47"/>
        <v/>
      </c>
      <c r="AJ123" s="419" t="str">
        <f t="shared" si="36"/>
        <v/>
      </c>
      <c r="AK123" s="311" t="str">
        <f t="shared" si="37"/>
        <v/>
      </c>
      <c r="AL123" s="422" t="str">
        <f t="shared" si="38"/>
        <v/>
      </c>
    </row>
    <row r="124" spans="1:38" ht="14.25">
      <c r="A124" s="745"/>
      <c r="B124" s="34" t="s">
        <v>207</v>
      </c>
      <c r="C124" s="196" t="s">
        <v>120</v>
      </c>
      <c r="D124" s="480"/>
      <c r="E124" s="55"/>
      <c r="F124" s="55"/>
      <c r="G124" s="101">
        <f t="shared" si="25"/>
        <v>0</v>
      </c>
      <c r="H124" s="102">
        <f t="shared" si="26"/>
        <v>0</v>
      </c>
      <c r="I124" s="31">
        <f t="shared" si="27"/>
        <v>0</v>
      </c>
      <c r="J124" s="103">
        <f t="shared" si="39"/>
        <v>0</v>
      </c>
      <c r="K124" s="104">
        <f t="shared" si="28"/>
        <v>0</v>
      </c>
      <c r="L124" s="35">
        <f t="shared" si="40"/>
        <v>0</v>
      </c>
      <c r="M124" s="105" t="str">
        <f t="shared" si="30"/>
        <v/>
      </c>
      <c r="N124" s="106">
        <f t="shared" si="29"/>
        <v>0</v>
      </c>
      <c r="O124" s="107">
        <f>IF(N124=0,0,IF(SUM($N$5:N124)&gt;251,1,0))</f>
        <v>0</v>
      </c>
      <c r="P124" s="174"/>
      <c r="Q124" s="175"/>
      <c r="R124" s="108"/>
      <c r="S124" s="483"/>
      <c r="T124" s="109">
        <f t="shared" si="41"/>
        <v>0</v>
      </c>
      <c r="U124" s="110">
        <f t="shared" si="31"/>
        <v>0</v>
      </c>
      <c r="V124" s="486"/>
      <c r="W124" s="109">
        <f t="shared" si="42"/>
        <v>0</v>
      </c>
      <c r="X124" s="110">
        <f t="shared" si="32"/>
        <v>0</v>
      </c>
      <c r="Y124" s="486"/>
      <c r="Z124" s="109">
        <f t="shared" si="43"/>
        <v>0</v>
      </c>
      <c r="AA124" s="110">
        <f t="shared" si="33"/>
        <v>0</v>
      </c>
      <c r="AB124" s="486"/>
      <c r="AC124" s="109">
        <f t="shared" si="44"/>
        <v>0</v>
      </c>
      <c r="AD124" s="110">
        <f t="shared" si="34"/>
        <v>0</v>
      </c>
      <c r="AE124" s="486"/>
      <c r="AF124" s="109">
        <f t="shared" si="45"/>
        <v>0</v>
      </c>
      <c r="AG124" s="110">
        <f t="shared" si="35"/>
        <v>0</v>
      </c>
      <c r="AH124" s="410" t="str">
        <f t="shared" si="46"/>
        <v/>
      </c>
      <c r="AI124" s="311" t="str">
        <f t="shared" si="47"/>
        <v/>
      </c>
      <c r="AJ124" s="419" t="str">
        <f t="shared" si="36"/>
        <v/>
      </c>
      <c r="AK124" s="311" t="str">
        <f t="shared" si="37"/>
        <v/>
      </c>
      <c r="AL124" s="422" t="str">
        <f t="shared" si="38"/>
        <v/>
      </c>
    </row>
    <row r="125" spans="1:38" ht="14.25">
      <c r="A125" s="745"/>
      <c r="B125" s="34" t="s">
        <v>208</v>
      </c>
      <c r="C125" s="196" t="s">
        <v>125</v>
      </c>
      <c r="D125" s="480"/>
      <c r="E125" s="55"/>
      <c r="F125" s="55"/>
      <c r="G125" s="101">
        <f t="shared" si="25"/>
        <v>0</v>
      </c>
      <c r="H125" s="102">
        <f t="shared" si="26"/>
        <v>0</v>
      </c>
      <c r="I125" s="31">
        <f t="shared" si="27"/>
        <v>0</v>
      </c>
      <c r="J125" s="103">
        <f t="shared" si="39"/>
        <v>0</v>
      </c>
      <c r="K125" s="104">
        <f t="shared" si="28"/>
        <v>0</v>
      </c>
      <c r="L125" s="35">
        <f t="shared" si="40"/>
        <v>0</v>
      </c>
      <c r="M125" s="105" t="str">
        <f t="shared" si="30"/>
        <v/>
      </c>
      <c r="N125" s="106">
        <f t="shared" si="29"/>
        <v>0</v>
      </c>
      <c r="O125" s="107">
        <f>IF(N125=0,0,IF(SUM($N$5:N125)&gt;251,1,0))</f>
        <v>0</v>
      </c>
      <c r="P125" s="174"/>
      <c r="Q125" s="175"/>
      <c r="R125" s="108"/>
      <c r="S125" s="483"/>
      <c r="T125" s="109">
        <f t="shared" si="41"/>
        <v>0</v>
      </c>
      <c r="U125" s="110">
        <f t="shared" si="31"/>
        <v>0</v>
      </c>
      <c r="V125" s="486"/>
      <c r="W125" s="109">
        <f t="shared" si="42"/>
        <v>0</v>
      </c>
      <c r="X125" s="110">
        <f t="shared" si="32"/>
        <v>0</v>
      </c>
      <c r="Y125" s="486"/>
      <c r="Z125" s="109">
        <f t="shared" si="43"/>
        <v>0</v>
      </c>
      <c r="AA125" s="110">
        <f t="shared" si="33"/>
        <v>0</v>
      </c>
      <c r="AB125" s="486"/>
      <c r="AC125" s="109">
        <f t="shared" si="44"/>
        <v>0</v>
      </c>
      <c r="AD125" s="110">
        <f t="shared" si="34"/>
        <v>0</v>
      </c>
      <c r="AE125" s="486"/>
      <c r="AF125" s="109">
        <f t="shared" si="45"/>
        <v>0</v>
      </c>
      <c r="AG125" s="110">
        <f t="shared" si="35"/>
        <v>0</v>
      </c>
      <c r="AH125" s="410" t="str">
        <f t="shared" si="46"/>
        <v/>
      </c>
      <c r="AI125" s="311" t="str">
        <f t="shared" si="47"/>
        <v/>
      </c>
      <c r="AJ125" s="419" t="str">
        <f t="shared" si="36"/>
        <v/>
      </c>
      <c r="AK125" s="311" t="str">
        <f t="shared" si="37"/>
        <v/>
      </c>
      <c r="AL125" s="422" t="str">
        <f t="shared" si="38"/>
        <v/>
      </c>
    </row>
    <row r="126" spans="1:38" ht="15" thickBot="1">
      <c r="A126" s="746"/>
      <c r="B126" s="36" t="s">
        <v>219</v>
      </c>
      <c r="C126" s="37" t="s">
        <v>121</v>
      </c>
      <c r="D126" s="481"/>
      <c r="E126" s="56"/>
      <c r="F126" s="56"/>
      <c r="G126" s="111">
        <f t="shared" si="25"/>
        <v>0</v>
      </c>
      <c r="H126" s="112">
        <f t="shared" si="26"/>
        <v>0</v>
      </c>
      <c r="I126" s="38">
        <f t="shared" si="27"/>
        <v>0</v>
      </c>
      <c r="J126" s="113">
        <f t="shared" si="39"/>
        <v>0</v>
      </c>
      <c r="K126" s="114">
        <f t="shared" si="28"/>
        <v>0</v>
      </c>
      <c r="L126" s="39">
        <f t="shared" si="40"/>
        <v>0</v>
      </c>
      <c r="M126" s="115" t="str">
        <f t="shared" si="30"/>
        <v/>
      </c>
      <c r="N126" s="116">
        <f t="shared" si="29"/>
        <v>0</v>
      </c>
      <c r="O126" s="117">
        <f>IF(N126=0,0,IF(SUM($N$5:N126)&gt;251,1,0))</f>
        <v>0</v>
      </c>
      <c r="P126" s="207"/>
      <c r="Q126" s="208"/>
      <c r="R126" s="120">
        <f>SUM(P96:P126)</f>
        <v>0</v>
      </c>
      <c r="S126" s="484"/>
      <c r="T126" s="197">
        <f t="shared" si="41"/>
        <v>0</v>
      </c>
      <c r="U126" s="119">
        <f t="shared" si="31"/>
        <v>0</v>
      </c>
      <c r="V126" s="487"/>
      <c r="W126" s="197">
        <f t="shared" si="42"/>
        <v>0</v>
      </c>
      <c r="X126" s="119">
        <f t="shared" si="32"/>
        <v>0</v>
      </c>
      <c r="Y126" s="487"/>
      <c r="Z126" s="197">
        <f t="shared" si="43"/>
        <v>0</v>
      </c>
      <c r="AA126" s="119">
        <f t="shared" si="33"/>
        <v>0</v>
      </c>
      <c r="AB126" s="487"/>
      <c r="AC126" s="197">
        <f t="shared" si="44"/>
        <v>0</v>
      </c>
      <c r="AD126" s="119">
        <f t="shared" si="34"/>
        <v>0</v>
      </c>
      <c r="AE126" s="487"/>
      <c r="AF126" s="197">
        <f t="shared" si="45"/>
        <v>0</v>
      </c>
      <c r="AG126" s="119">
        <f t="shared" si="35"/>
        <v>0</v>
      </c>
      <c r="AH126" s="194" t="str">
        <f t="shared" si="46"/>
        <v/>
      </c>
      <c r="AI126" s="312" t="str">
        <f t="shared" si="47"/>
        <v/>
      </c>
      <c r="AJ126" s="536" t="str">
        <f t="shared" si="36"/>
        <v/>
      </c>
      <c r="AK126" s="312" t="str">
        <f t="shared" si="37"/>
        <v/>
      </c>
      <c r="AL126" s="423" t="str">
        <f t="shared" si="38"/>
        <v/>
      </c>
    </row>
    <row r="127" spans="1:38" ht="14.25">
      <c r="A127" s="744" t="s">
        <v>211</v>
      </c>
      <c r="B127" s="28" t="s">
        <v>176</v>
      </c>
      <c r="C127" s="29" t="s">
        <v>122</v>
      </c>
      <c r="D127" s="479"/>
      <c r="E127" s="54"/>
      <c r="F127" s="54"/>
      <c r="G127" s="91">
        <f t="shared" si="25"/>
        <v>0</v>
      </c>
      <c r="H127" s="92">
        <f t="shared" si="26"/>
        <v>0</v>
      </c>
      <c r="I127" s="30">
        <f t="shared" si="27"/>
        <v>0</v>
      </c>
      <c r="J127" s="93">
        <f t="shared" si="39"/>
        <v>0</v>
      </c>
      <c r="K127" s="94">
        <f t="shared" si="28"/>
        <v>0</v>
      </c>
      <c r="L127" s="32">
        <f t="shared" si="40"/>
        <v>0</v>
      </c>
      <c r="M127" s="95" t="str">
        <f t="shared" si="30"/>
        <v/>
      </c>
      <c r="N127" s="96">
        <f t="shared" si="29"/>
        <v>0</v>
      </c>
      <c r="O127" s="97">
        <f>IF(N127=0,0,IF(SUM($N$5:N127)&gt;251,1,0))</f>
        <v>0</v>
      </c>
      <c r="P127" s="172"/>
      <c r="Q127" s="173"/>
      <c r="R127" s="98"/>
      <c r="S127" s="482"/>
      <c r="T127" s="99">
        <f t="shared" si="41"/>
        <v>0</v>
      </c>
      <c r="U127" s="100">
        <f t="shared" si="31"/>
        <v>0</v>
      </c>
      <c r="V127" s="485"/>
      <c r="W127" s="99">
        <f t="shared" si="42"/>
        <v>0</v>
      </c>
      <c r="X127" s="100">
        <f t="shared" si="32"/>
        <v>0</v>
      </c>
      <c r="Y127" s="485"/>
      <c r="Z127" s="99">
        <f t="shared" si="43"/>
        <v>0</v>
      </c>
      <c r="AA127" s="100">
        <f t="shared" si="33"/>
        <v>0</v>
      </c>
      <c r="AB127" s="485"/>
      <c r="AC127" s="99">
        <f t="shared" si="44"/>
        <v>0</v>
      </c>
      <c r="AD127" s="100">
        <f t="shared" si="34"/>
        <v>0</v>
      </c>
      <c r="AE127" s="485"/>
      <c r="AF127" s="99">
        <f t="shared" si="45"/>
        <v>0</v>
      </c>
      <c r="AG127" s="100">
        <f t="shared" si="35"/>
        <v>0</v>
      </c>
      <c r="AH127" s="424" t="str">
        <f t="shared" si="46"/>
        <v/>
      </c>
      <c r="AI127" s="420" t="str">
        <f t="shared" si="47"/>
        <v/>
      </c>
      <c r="AJ127" s="420" t="str">
        <f t="shared" si="36"/>
        <v/>
      </c>
      <c r="AK127" s="420" t="str">
        <f t="shared" si="37"/>
        <v/>
      </c>
      <c r="AL127" s="421" t="str">
        <f t="shared" si="38"/>
        <v/>
      </c>
    </row>
    <row r="128" spans="1:38" ht="14.25">
      <c r="A128" s="745"/>
      <c r="B128" s="34" t="s">
        <v>178</v>
      </c>
      <c r="C128" s="196" t="s">
        <v>123</v>
      </c>
      <c r="D128" s="480"/>
      <c r="E128" s="55"/>
      <c r="F128" s="55"/>
      <c r="G128" s="101">
        <f t="shared" si="25"/>
        <v>0</v>
      </c>
      <c r="H128" s="102">
        <f t="shared" si="26"/>
        <v>0</v>
      </c>
      <c r="I128" s="31">
        <f t="shared" si="27"/>
        <v>0</v>
      </c>
      <c r="J128" s="103">
        <f t="shared" si="39"/>
        <v>0</v>
      </c>
      <c r="K128" s="104">
        <f t="shared" si="28"/>
        <v>0</v>
      </c>
      <c r="L128" s="35">
        <f t="shared" si="40"/>
        <v>0</v>
      </c>
      <c r="M128" s="105" t="str">
        <f t="shared" si="30"/>
        <v/>
      </c>
      <c r="N128" s="106">
        <f t="shared" si="29"/>
        <v>0</v>
      </c>
      <c r="O128" s="107">
        <f>IF(N128=0,0,IF(SUM($N$5:N128)&gt;251,1,0))</f>
        <v>0</v>
      </c>
      <c r="P128" s="174"/>
      <c r="Q128" s="175"/>
      <c r="R128" s="108"/>
      <c r="S128" s="483"/>
      <c r="T128" s="109">
        <f t="shared" si="41"/>
        <v>0</v>
      </c>
      <c r="U128" s="110">
        <f t="shared" si="31"/>
        <v>0</v>
      </c>
      <c r="V128" s="486"/>
      <c r="W128" s="109">
        <f t="shared" si="42"/>
        <v>0</v>
      </c>
      <c r="X128" s="110">
        <f t="shared" si="32"/>
        <v>0</v>
      </c>
      <c r="Y128" s="486"/>
      <c r="Z128" s="109">
        <f t="shared" si="43"/>
        <v>0</v>
      </c>
      <c r="AA128" s="110">
        <f t="shared" si="33"/>
        <v>0</v>
      </c>
      <c r="AB128" s="486"/>
      <c r="AC128" s="109">
        <f t="shared" si="44"/>
        <v>0</v>
      </c>
      <c r="AD128" s="110">
        <f t="shared" si="34"/>
        <v>0</v>
      </c>
      <c r="AE128" s="486"/>
      <c r="AF128" s="109">
        <f t="shared" si="45"/>
        <v>0</v>
      </c>
      <c r="AG128" s="110">
        <f t="shared" si="35"/>
        <v>0</v>
      </c>
      <c r="AH128" s="410" t="str">
        <f t="shared" si="46"/>
        <v/>
      </c>
      <c r="AI128" s="311" t="str">
        <f t="shared" si="47"/>
        <v/>
      </c>
      <c r="AJ128" s="419" t="str">
        <f t="shared" si="36"/>
        <v/>
      </c>
      <c r="AK128" s="311" t="str">
        <f t="shared" si="37"/>
        <v/>
      </c>
      <c r="AL128" s="422" t="str">
        <f t="shared" si="38"/>
        <v/>
      </c>
    </row>
    <row r="129" spans="1:38" ht="14.25">
      <c r="A129" s="745"/>
      <c r="B129" s="34" t="s">
        <v>180</v>
      </c>
      <c r="C129" s="196" t="s">
        <v>124</v>
      </c>
      <c r="D129" s="480"/>
      <c r="E129" s="55"/>
      <c r="F129" s="55"/>
      <c r="G129" s="101">
        <f t="shared" si="25"/>
        <v>0</v>
      </c>
      <c r="H129" s="102">
        <f t="shared" si="26"/>
        <v>0</v>
      </c>
      <c r="I129" s="31">
        <f t="shared" si="27"/>
        <v>0</v>
      </c>
      <c r="J129" s="103">
        <f t="shared" si="39"/>
        <v>0</v>
      </c>
      <c r="K129" s="104">
        <f t="shared" si="28"/>
        <v>0</v>
      </c>
      <c r="L129" s="35">
        <f t="shared" si="40"/>
        <v>0</v>
      </c>
      <c r="M129" s="105" t="str">
        <f t="shared" si="30"/>
        <v/>
      </c>
      <c r="N129" s="106">
        <f t="shared" si="29"/>
        <v>0</v>
      </c>
      <c r="O129" s="107">
        <f>IF(N129=0,0,IF(SUM($N$5:N129)&gt;251,1,0))</f>
        <v>0</v>
      </c>
      <c r="P129" s="174"/>
      <c r="Q129" s="175"/>
      <c r="R129" s="108"/>
      <c r="S129" s="483"/>
      <c r="T129" s="109">
        <f t="shared" si="41"/>
        <v>0</v>
      </c>
      <c r="U129" s="110">
        <f t="shared" si="31"/>
        <v>0</v>
      </c>
      <c r="V129" s="486"/>
      <c r="W129" s="109">
        <f t="shared" si="42"/>
        <v>0</v>
      </c>
      <c r="X129" s="110">
        <f t="shared" si="32"/>
        <v>0</v>
      </c>
      <c r="Y129" s="486"/>
      <c r="Z129" s="109">
        <f t="shared" si="43"/>
        <v>0</v>
      </c>
      <c r="AA129" s="110">
        <f t="shared" si="33"/>
        <v>0</v>
      </c>
      <c r="AB129" s="486"/>
      <c r="AC129" s="109">
        <f t="shared" si="44"/>
        <v>0</v>
      </c>
      <c r="AD129" s="110">
        <f t="shared" si="34"/>
        <v>0</v>
      </c>
      <c r="AE129" s="486"/>
      <c r="AF129" s="109">
        <f t="shared" si="45"/>
        <v>0</v>
      </c>
      <c r="AG129" s="110">
        <f t="shared" si="35"/>
        <v>0</v>
      </c>
      <c r="AH129" s="410" t="str">
        <f t="shared" si="46"/>
        <v/>
      </c>
      <c r="AI129" s="311" t="str">
        <f t="shared" si="47"/>
        <v/>
      </c>
      <c r="AJ129" s="419" t="str">
        <f t="shared" si="36"/>
        <v/>
      </c>
      <c r="AK129" s="311" t="str">
        <f t="shared" si="37"/>
        <v/>
      </c>
      <c r="AL129" s="422" t="str">
        <f t="shared" si="38"/>
        <v/>
      </c>
    </row>
    <row r="130" spans="1:38" ht="14.25">
      <c r="A130" s="745"/>
      <c r="B130" s="34" t="s">
        <v>181</v>
      </c>
      <c r="C130" s="196" t="s">
        <v>189</v>
      </c>
      <c r="D130" s="480"/>
      <c r="E130" s="55"/>
      <c r="F130" s="55"/>
      <c r="G130" s="101">
        <f t="shared" si="25"/>
        <v>0</v>
      </c>
      <c r="H130" s="102">
        <f t="shared" si="26"/>
        <v>0</v>
      </c>
      <c r="I130" s="31">
        <f t="shared" si="27"/>
        <v>0</v>
      </c>
      <c r="J130" s="103">
        <f t="shared" si="39"/>
        <v>0</v>
      </c>
      <c r="K130" s="104">
        <f t="shared" si="28"/>
        <v>0</v>
      </c>
      <c r="L130" s="35">
        <f t="shared" si="40"/>
        <v>0</v>
      </c>
      <c r="M130" s="105" t="str">
        <f t="shared" si="30"/>
        <v/>
      </c>
      <c r="N130" s="106">
        <f t="shared" si="29"/>
        <v>0</v>
      </c>
      <c r="O130" s="107">
        <f>IF(N130=0,0,IF(SUM($N$5:N130)&gt;251,1,0))</f>
        <v>0</v>
      </c>
      <c r="P130" s="174"/>
      <c r="Q130" s="175"/>
      <c r="R130" s="108"/>
      <c r="S130" s="483"/>
      <c r="T130" s="109">
        <f t="shared" si="41"/>
        <v>0</v>
      </c>
      <c r="U130" s="110">
        <f t="shared" si="31"/>
        <v>0</v>
      </c>
      <c r="V130" s="486"/>
      <c r="W130" s="109">
        <f t="shared" si="42"/>
        <v>0</v>
      </c>
      <c r="X130" s="110">
        <f t="shared" si="32"/>
        <v>0</v>
      </c>
      <c r="Y130" s="486"/>
      <c r="Z130" s="109">
        <f t="shared" si="43"/>
        <v>0</v>
      </c>
      <c r="AA130" s="110">
        <f t="shared" si="33"/>
        <v>0</v>
      </c>
      <c r="AB130" s="486"/>
      <c r="AC130" s="109">
        <f t="shared" si="44"/>
        <v>0</v>
      </c>
      <c r="AD130" s="110">
        <f t="shared" si="34"/>
        <v>0</v>
      </c>
      <c r="AE130" s="486"/>
      <c r="AF130" s="109">
        <f t="shared" si="45"/>
        <v>0</v>
      </c>
      <c r="AG130" s="110">
        <f t="shared" si="35"/>
        <v>0</v>
      </c>
      <c r="AH130" s="410" t="str">
        <f t="shared" si="46"/>
        <v/>
      </c>
      <c r="AI130" s="311" t="str">
        <f t="shared" si="47"/>
        <v/>
      </c>
      <c r="AJ130" s="419" t="str">
        <f t="shared" si="36"/>
        <v/>
      </c>
      <c r="AK130" s="311" t="str">
        <f t="shared" si="37"/>
        <v/>
      </c>
      <c r="AL130" s="422" t="str">
        <f t="shared" si="38"/>
        <v/>
      </c>
    </row>
    <row r="131" spans="1:38" ht="14.25">
      <c r="A131" s="745"/>
      <c r="B131" s="34" t="s">
        <v>182</v>
      </c>
      <c r="C131" s="196" t="s">
        <v>120</v>
      </c>
      <c r="D131" s="480"/>
      <c r="E131" s="55"/>
      <c r="F131" s="55"/>
      <c r="G131" s="101">
        <f t="shared" si="25"/>
        <v>0</v>
      </c>
      <c r="H131" s="102">
        <f t="shared" si="26"/>
        <v>0</v>
      </c>
      <c r="I131" s="31">
        <f t="shared" si="27"/>
        <v>0</v>
      </c>
      <c r="J131" s="103">
        <f t="shared" si="39"/>
        <v>0</v>
      </c>
      <c r="K131" s="104">
        <f t="shared" si="28"/>
        <v>0</v>
      </c>
      <c r="L131" s="35">
        <f t="shared" si="40"/>
        <v>0</v>
      </c>
      <c r="M131" s="105" t="str">
        <f t="shared" si="30"/>
        <v/>
      </c>
      <c r="N131" s="106">
        <f t="shared" si="29"/>
        <v>0</v>
      </c>
      <c r="O131" s="107">
        <f>IF(N131=0,0,IF(SUM($N$5:N131)&gt;251,1,0))</f>
        <v>0</v>
      </c>
      <c r="P131" s="174"/>
      <c r="Q131" s="175"/>
      <c r="R131" s="108"/>
      <c r="S131" s="483"/>
      <c r="T131" s="109">
        <f t="shared" si="41"/>
        <v>0</v>
      </c>
      <c r="U131" s="110">
        <f t="shared" si="31"/>
        <v>0</v>
      </c>
      <c r="V131" s="486"/>
      <c r="W131" s="109">
        <f t="shared" si="42"/>
        <v>0</v>
      </c>
      <c r="X131" s="110">
        <f t="shared" si="32"/>
        <v>0</v>
      </c>
      <c r="Y131" s="486"/>
      <c r="Z131" s="109">
        <f t="shared" si="43"/>
        <v>0</v>
      </c>
      <c r="AA131" s="110">
        <f t="shared" si="33"/>
        <v>0</v>
      </c>
      <c r="AB131" s="486"/>
      <c r="AC131" s="109">
        <f t="shared" si="44"/>
        <v>0</v>
      </c>
      <c r="AD131" s="110">
        <f t="shared" si="34"/>
        <v>0</v>
      </c>
      <c r="AE131" s="486"/>
      <c r="AF131" s="109">
        <f t="shared" si="45"/>
        <v>0</v>
      </c>
      <c r="AG131" s="110">
        <f t="shared" si="35"/>
        <v>0</v>
      </c>
      <c r="AH131" s="410" t="str">
        <f t="shared" si="46"/>
        <v/>
      </c>
      <c r="AI131" s="311" t="str">
        <f t="shared" si="47"/>
        <v/>
      </c>
      <c r="AJ131" s="419" t="str">
        <f t="shared" si="36"/>
        <v/>
      </c>
      <c r="AK131" s="311" t="str">
        <f t="shared" si="37"/>
        <v/>
      </c>
      <c r="AL131" s="422" t="str">
        <f t="shared" si="38"/>
        <v/>
      </c>
    </row>
    <row r="132" spans="1:38" ht="14.25">
      <c r="A132" s="745"/>
      <c r="B132" s="34" t="s">
        <v>183</v>
      </c>
      <c r="C132" s="196" t="s">
        <v>125</v>
      </c>
      <c r="D132" s="480"/>
      <c r="E132" s="55"/>
      <c r="F132" s="55"/>
      <c r="G132" s="101">
        <f t="shared" si="25"/>
        <v>0</v>
      </c>
      <c r="H132" s="102">
        <f t="shared" si="26"/>
        <v>0</v>
      </c>
      <c r="I132" s="31">
        <f t="shared" si="27"/>
        <v>0</v>
      </c>
      <c r="J132" s="103">
        <f t="shared" si="39"/>
        <v>0</v>
      </c>
      <c r="K132" s="104">
        <f t="shared" si="28"/>
        <v>0</v>
      </c>
      <c r="L132" s="35">
        <f t="shared" si="40"/>
        <v>0</v>
      </c>
      <c r="M132" s="105" t="str">
        <f t="shared" si="30"/>
        <v/>
      </c>
      <c r="N132" s="106">
        <f t="shared" si="29"/>
        <v>0</v>
      </c>
      <c r="O132" s="107">
        <f>IF(N132=0,0,IF(SUM($N$5:N132)&gt;251,1,0))</f>
        <v>0</v>
      </c>
      <c r="P132" s="174"/>
      <c r="Q132" s="175"/>
      <c r="R132" s="108"/>
      <c r="S132" s="483"/>
      <c r="T132" s="109">
        <f t="shared" si="41"/>
        <v>0</v>
      </c>
      <c r="U132" s="110">
        <f t="shared" si="31"/>
        <v>0</v>
      </c>
      <c r="V132" s="486"/>
      <c r="W132" s="109">
        <f t="shared" si="42"/>
        <v>0</v>
      </c>
      <c r="X132" s="110">
        <f t="shared" si="32"/>
        <v>0</v>
      </c>
      <c r="Y132" s="486"/>
      <c r="Z132" s="109">
        <f t="shared" si="43"/>
        <v>0</v>
      </c>
      <c r="AA132" s="110">
        <f t="shared" si="33"/>
        <v>0</v>
      </c>
      <c r="AB132" s="486"/>
      <c r="AC132" s="109">
        <f t="shared" si="44"/>
        <v>0</v>
      </c>
      <c r="AD132" s="110">
        <f t="shared" si="34"/>
        <v>0</v>
      </c>
      <c r="AE132" s="486"/>
      <c r="AF132" s="109">
        <f t="shared" si="45"/>
        <v>0</v>
      </c>
      <c r="AG132" s="110">
        <f t="shared" si="35"/>
        <v>0</v>
      </c>
      <c r="AH132" s="410" t="str">
        <f t="shared" si="46"/>
        <v/>
      </c>
      <c r="AI132" s="311" t="str">
        <f t="shared" si="47"/>
        <v/>
      </c>
      <c r="AJ132" s="419" t="str">
        <f t="shared" si="36"/>
        <v/>
      </c>
      <c r="AK132" s="311" t="str">
        <f t="shared" si="37"/>
        <v/>
      </c>
      <c r="AL132" s="422" t="str">
        <f t="shared" si="38"/>
        <v/>
      </c>
    </row>
    <row r="133" spans="1:38" ht="14.25">
      <c r="A133" s="745"/>
      <c r="B133" s="34" t="s">
        <v>184</v>
      </c>
      <c r="C133" s="196" t="s">
        <v>121</v>
      </c>
      <c r="D133" s="480"/>
      <c r="E133" s="55"/>
      <c r="F133" s="55"/>
      <c r="G133" s="101">
        <f t="shared" ref="G133:G196" si="48">F133-E133</f>
        <v>0</v>
      </c>
      <c r="H133" s="102">
        <f t="shared" ref="H133:H196" si="49">IF(D133="平日",IF(E133+TIME(6,0,0)&lt;TIME(17,59,59),F133-TIME(18,0,0),0),0)</f>
        <v>0</v>
      </c>
      <c r="I133" s="31">
        <f t="shared" ref="I133:I196" si="50">IF(D133="平日",IF(E133+TIME(6,0,0)&gt;TIME(17,59,59),MAX(F133-(E133+TIME(6,0,0)),0),0),0)</f>
        <v>0</v>
      </c>
      <c r="J133" s="103">
        <f t="shared" si="39"/>
        <v>0</v>
      </c>
      <c r="K133" s="104">
        <f t="shared" ref="K133:K196" si="51">IF(D133="土・日・祝・長期休暇",MAX(G133-TIME(8,0,0),0),0)</f>
        <v>0</v>
      </c>
      <c r="L133" s="35">
        <f t="shared" si="40"/>
        <v>0</v>
      </c>
      <c r="M133" s="105" t="str">
        <f t="shared" si="30"/>
        <v/>
      </c>
      <c r="N133" s="106">
        <f t="shared" ref="N133:N196" si="52">IF(OR(D133="休所",D133="",D133="平日：開所とみなす閉所"),0,IF(OR(G133-TIME(7,59,59)&gt;0,D133="土日祝長期：開所とみなす閉所"),1,0))</f>
        <v>0</v>
      </c>
      <c r="O133" s="107">
        <f>IF(N133=0,0,IF(SUM($N$5:N133)&gt;251,1,0))</f>
        <v>0</v>
      </c>
      <c r="P133" s="174"/>
      <c r="Q133" s="175"/>
      <c r="R133" s="108"/>
      <c r="S133" s="483"/>
      <c r="T133" s="109">
        <f t="shared" si="41"/>
        <v>0</v>
      </c>
      <c r="U133" s="110">
        <f t="shared" si="31"/>
        <v>0</v>
      </c>
      <c r="V133" s="486"/>
      <c r="W133" s="109">
        <f t="shared" si="42"/>
        <v>0</v>
      </c>
      <c r="X133" s="110">
        <f t="shared" si="32"/>
        <v>0</v>
      </c>
      <c r="Y133" s="486"/>
      <c r="Z133" s="109">
        <f t="shared" si="43"/>
        <v>0</v>
      </c>
      <c r="AA133" s="110">
        <f t="shared" si="33"/>
        <v>0</v>
      </c>
      <c r="AB133" s="486"/>
      <c r="AC133" s="109">
        <f t="shared" si="44"/>
        <v>0</v>
      </c>
      <c r="AD133" s="110">
        <f t="shared" si="34"/>
        <v>0</v>
      </c>
      <c r="AE133" s="486"/>
      <c r="AF133" s="109">
        <f t="shared" si="45"/>
        <v>0</v>
      </c>
      <c r="AG133" s="110">
        <f t="shared" si="35"/>
        <v>0</v>
      </c>
      <c r="AH133" s="410" t="str">
        <f t="shared" si="46"/>
        <v/>
      </c>
      <c r="AI133" s="311" t="str">
        <f t="shared" si="47"/>
        <v/>
      </c>
      <c r="AJ133" s="419" t="str">
        <f t="shared" si="36"/>
        <v/>
      </c>
      <c r="AK133" s="311" t="str">
        <f t="shared" si="37"/>
        <v/>
      </c>
      <c r="AL133" s="422" t="str">
        <f t="shared" si="38"/>
        <v/>
      </c>
    </row>
    <row r="134" spans="1:38" ht="14.25">
      <c r="A134" s="745"/>
      <c r="B134" s="34" t="s">
        <v>185</v>
      </c>
      <c r="C134" s="196" t="s">
        <v>122</v>
      </c>
      <c r="D134" s="480"/>
      <c r="E134" s="55"/>
      <c r="F134" s="55"/>
      <c r="G134" s="101">
        <f t="shared" si="48"/>
        <v>0</v>
      </c>
      <c r="H134" s="102">
        <f t="shared" si="49"/>
        <v>0</v>
      </c>
      <c r="I134" s="31">
        <f t="shared" si="50"/>
        <v>0</v>
      </c>
      <c r="J134" s="103">
        <f t="shared" si="39"/>
        <v>0</v>
      </c>
      <c r="K134" s="104">
        <f t="shared" si="51"/>
        <v>0</v>
      </c>
      <c r="L134" s="35">
        <f t="shared" si="40"/>
        <v>0</v>
      </c>
      <c r="M134" s="105" t="str">
        <f t="shared" ref="M134:M197" si="53">IF(D134="休所",IF(E134&lt;&gt;"","入力にエラーがあります",""),"")</f>
        <v/>
      </c>
      <c r="N134" s="106">
        <f t="shared" si="52"/>
        <v>0</v>
      </c>
      <c r="O134" s="107">
        <f>IF(N134=0,0,IF(SUM($N$5:N134)&gt;251,1,0))</f>
        <v>0</v>
      </c>
      <c r="P134" s="174"/>
      <c r="Q134" s="175"/>
      <c r="R134" s="108"/>
      <c r="S134" s="483"/>
      <c r="T134" s="109">
        <f t="shared" si="41"/>
        <v>0</v>
      </c>
      <c r="U134" s="110">
        <f t="shared" ref="U134:U197" si="54">VLOOKUP(S134,$AN$12:$AP$31,3,FALSE)</f>
        <v>0</v>
      </c>
      <c r="V134" s="486"/>
      <c r="W134" s="109">
        <f t="shared" si="42"/>
        <v>0</v>
      </c>
      <c r="X134" s="110">
        <f t="shared" ref="X134:X197" si="55">VLOOKUP(V134,$AN$12:$AP$31,3,FALSE)</f>
        <v>0</v>
      </c>
      <c r="Y134" s="486"/>
      <c r="Z134" s="109">
        <f t="shared" si="43"/>
        <v>0</v>
      </c>
      <c r="AA134" s="110">
        <f t="shared" ref="AA134:AA197" si="56">VLOOKUP(Y134,$AN$12:$AP$31,3,FALSE)</f>
        <v>0</v>
      </c>
      <c r="AB134" s="486"/>
      <c r="AC134" s="109">
        <f t="shared" si="44"/>
        <v>0</v>
      </c>
      <c r="AD134" s="110">
        <f t="shared" ref="AD134:AD197" si="57">VLOOKUP(AB134,$AN$12:$AP$31,3,FALSE)</f>
        <v>0</v>
      </c>
      <c r="AE134" s="486"/>
      <c r="AF134" s="109">
        <f t="shared" si="45"/>
        <v>0</v>
      </c>
      <c r="AG134" s="110">
        <f t="shared" ref="AG134:AG197" si="58">VLOOKUP(AE134,$AN$12:$AP$31,3,FALSE)</f>
        <v>0</v>
      </c>
      <c r="AH134" s="410" t="str">
        <f t="shared" si="46"/>
        <v/>
      </c>
      <c r="AI134" s="311" t="str">
        <f t="shared" si="47"/>
        <v/>
      </c>
      <c r="AJ134" s="419" t="str">
        <f t="shared" ref="AJ134:AJ197" si="59">IF(OR(D134=$AM$6, D134=$AM$7, D134=$AM$8), "", IF(Q134&gt;2, IF(COUNTIF(S134:AG134, "対象")&lt;=1, IF(AB134&lt;&gt;"", "", "障害児が３名以上いますが、職員の配置が３名以下です(強化加算対象外)"), IF(AB134&lt;&gt;"", "", "障害児が３名以上いますが、職員の配置が３名以下です(強化加算対象外)")), ""))</f>
        <v/>
      </c>
      <c r="AK134" s="311" t="str">
        <f t="shared" ref="AK134:AK197" si="60">IF(AND(D134="平日", G134*24&lt;3), "平日は3時間以上開所", IF(AND(D134="土・日・祝・長期休暇", G134*24&lt;8), "学校の休業日は8時間以上開所", ""))</f>
        <v/>
      </c>
      <c r="AL134" s="422" t="str">
        <f t="shared" ref="AL134:AL197" si="61">IF(AND(OR(D134="平日", D134="土・日・祝・長期休暇"), OR(P134="")), "児童数が入力されていません！", "")</f>
        <v/>
      </c>
    </row>
    <row r="135" spans="1:38" ht="14.25">
      <c r="A135" s="745"/>
      <c r="B135" s="34" t="s">
        <v>186</v>
      </c>
      <c r="C135" s="196" t="s">
        <v>123</v>
      </c>
      <c r="D135" s="480"/>
      <c r="E135" s="55"/>
      <c r="F135" s="55"/>
      <c r="G135" s="101">
        <f t="shared" si="48"/>
        <v>0</v>
      </c>
      <c r="H135" s="102">
        <f t="shared" si="49"/>
        <v>0</v>
      </c>
      <c r="I135" s="31">
        <f t="shared" si="50"/>
        <v>0</v>
      </c>
      <c r="J135" s="103">
        <f t="shared" ref="J135:J198" si="62">IF(ISNUMBER(SEARCH("平日", D135)), 1, 0)</f>
        <v>0</v>
      </c>
      <c r="K135" s="104">
        <f t="shared" si="51"/>
        <v>0</v>
      </c>
      <c r="L135" s="35">
        <f t="shared" ref="L135:L198" si="63">IF(ISNUMBER(SEARCH("長期", D135)), 1, 0)</f>
        <v>0</v>
      </c>
      <c r="M135" s="105" t="str">
        <f t="shared" si="53"/>
        <v/>
      </c>
      <c r="N135" s="106">
        <f t="shared" si="52"/>
        <v>0</v>
      </c>
      <c r="O135" s="107">
        <f>IF(N135=0,0,IF(SUM($N$5:N135)&gt;251,1,0))</f>
        <v>0</v>
      </c>
      <c r="P135" s="174"/>
      <c r="Q135" s="175"/>
      <c r="R135" s="108"/>
      <c r="S135" s="483"/>
      <c r="T135" s="109">
        <f t="shared" ref="T135:T198" si="64">VLOOKUP(S135,$AN$12:$AO$31,2,FALSE)</f>
        <v>0</v>
      </c>
      <c r="U135" s="110">
        <f t="shared" si="54"/>
        <v>0</v>
      </c>
      <c r="V135" s="486"/>
      <c r="W135" s="109">
        <f t="shared" ref="W135:W198" si="65">VLOOKUP(V135,$AN$12:$AO$31,2,FALSE)</f>
        <v>0</v>
      </c>
      <c r="X135" s="110">
        <f t="shared" si="55"/>
        <v>0</v>
      </c>
      <c r="Y135" s="486"/>
      <c r="Z135" s="109">
        <f t="shared" ref="Z135:Z198" si="66">VLOOKUP(Y135,$AN$12:$AO$31,2,FALSE)</f>
        <v>0</v>
      </c>
      <c r="AA135" s="110">
        <f t="shared" si="56"/>
        <v>0</v>
      </c>
      <c r="AB135" s="486"/>
      <c r="AC135" s="109">
        <f t="shared" ref="AC135:AC198" si="67">VLOOKUP(AB135,$AN$12:$AO$31,2,FALSE)</f>
        <v>0</v>
      </c>
      <c r="AD135" s="110">
        <f t="shared" si="57"/>
        <v>0</v>
      </c>
      <c r="AE135" s="486"/>
      <c r="AF135" s="109">
        <f t="shared" ref="AF135:AF198" si="68">VLOOKUP(AE135,$AN$12:$AO$31,2,FALSE)</f>
        <v>0</v>
      </c>
      <c r="AG135" s="110">
        <f t="shared" si="58"/>
        <v>0</v>
      </c>
      <c r="AH135" s="410" t="str">
        <f t="shared" ref="AH135:AH198" si="69">IF(OR(D135=$AM$6,D135=$AM$7,D135=$AM$8,D135=""),"",IF(COUNTIF(S135:AG135,"支援員")&gt;0,"","支援員がいません！"))</f>
        <v/>
      </c>
      <c r="AI135" s="311" t="str">
        <f t="shared" ref="AI135:AI198" si="70">IF(OR(D135=$AM$6,D135=$AM$7,D135=$AM$8),"",IF(Q135&gt;0,IF(COUNTIF(S135:AG135,"対象")&gt;0,"","障害児加配対象職員がいません"),""))</f>
        <v/>
      </c>
      <c r="AJ135" s="419" t="str">
        <f t="shared" si="59"/>
        <v/>
      </c>
      <c r="AK135" s="311" t="str">
        <f t="shared" si="60"/>
        <v/>
      </c>
      <c r="AL135" s="422" t="str">
        <f t="shared" si="61"/>
        <v/>
      </c>
    </row>
    <row r="136" spans="1:38" ht="14.25">
      <c r="A136" s="745"/>
      <c r="B136" s="34" t="s">
        <v>187</v>
      </c>
      <c r="C136" s="196" t="s">
        <v>124</v>
      </c>
      <c r="D136" s="480"/>
      <c r="E136" s="55"/>
      <c r="F136" s="55"/>
      <c r="G136" s="101">
        <f t="shared" si="48"/>
        <v>0</v>
      </c>
      <c r="H136" s="102">
        <f t="shared" si="49"/>
        <v>0</v>
      </c>
      <c r="I136" s="31">
        <f t="shared" si="50"/>
        <v>0</v>
      </c>
      <c r="J136" s="103">
        <f t="shared" si="62"/>
        <v>0</v>
      </c>
      <c r="K136" s="104">
        <f t="shared" si="51"/>
        <v>0</v>
      </c>
      <c r="L136" s="35">
        <f t="shared" si="63"/>
        <v>0</v>
      </c>
      <c r="M136" s="105" t="str">
        <f t="shared" si="53"/>
        <v/>
      </c>
      <c r="N136" s="106">
        <f t="shared" si="52"/>
        <v>0</v>
      </c>
      <c r="O136" s="107">
        <f>IF(N136=0,0,IF(SUM($N$5:N136)&gt;251,1,0))</f>
        <v>0</v>
      </c>
      <c r="P136" s="174"/>
      <c r="Q136" s="175"/>
      <c r="R136" s="108"/>
      <c r="S136" s="483"/>
      <c r="T136" s="109">
        <f t="shared" si="64"/>
        <v>0</v>
      </c>
      <c r="U136" s="110">
        <f t="shared" si="54"/>
        <v>0</v>
      </c>
      <c r="V136" s="486"/>
      <c r="W136" s="109">
        <f t="shared" si="65"/>
        <v>0</v>
      </c>
      <c r="X136" s="110">
        <f t="shared" si="55"/>
        <v>0</v>
      </c>
      <c r="Y136" s="486"/>
      <c r="Z136" s="109">
        <f t="shared" si="66"/>
        <v>0</v>
      </c>
      <c r="AA136" s="110">
        <f t="shared" si="56"/>
        <v>0</v>
      </c>
      <c r="AB136" s="486"/>
      <c r="AC136" s="109">
        <f t="shared" si="67"/>
        <v>0</v>
      </c>
      <c r="AD136" s="110">
        <f t="shared" si="57"/>
        <v>0</v>
      </c>
      <c r="AE136" s="486"/>
      <c r="AF136" s="109">
        <f t="shared" si="68"/>
        <v>0</v>
      </c>
      <c r="AG136" s="110">
        <f t="shared" si="58"/>
        <v>0</v>
      </c>
      <c r="AH136" s="410" t="str">
        <f t="shared" si="69"/>
        <v/>
      </c>
      <c r="AI136" s="311" t="str">
        <f t="shared" si="70"/>
        <v/>
      </c>
      <c r="AJ136" s="419" t="str">
        <f t="shared" si="59"/>
        <v/>
      </c>
      <c r="AK136" s="311" t="str">
        <f t="shared" si="60"/>
        <v/>
      </c>
      <c r="AL136" s="422" t="str">
        <f t="shared" si="61"/>
        <v/>
      </c>
    </row>
    <row r="137" spans="1:38" ht="14.25">
      <c r="A137" s="745"/>
      <c r="B137" s="34" t="s">
        <v>188</v>
      </c>
      <c r="C137" s="196" t="s">
        <v>189</v>
      </c>
      <c r="D137" s="480"/>
      <c r="E137" s="55"/>
      <c r="F137" s="55"/>
      <c r="G137" s="101">
        <f t="shared" si="48"/>
        <v>0</v>
      </c>
      <c r="H137" s="102">
        <f t="shared" si="49"/>
        <v>0</v>
      </c>
      <c r="I137" s="31">
        <f t="shared" si="50"/>
        <v>0</v>
      </c>
      <c r="J137" s="103">
        <f t="shared" si="62"/>
        <v>0</v>
      </c>
      <c r="K137" s="104">
        <f t="shared" si="51"/>
        <v>0</v>
      </c>
      <c r="L137" s="35">
        <f t="shared" si="63"/>
        <v>0</v>
      </c>
      <c r="M137" s="105" t="str">
        <f t="shared" si="53"/>
        <v/>
      </c>
      <c r="N137" s="106">
        <f t="shared" si="52"/>
        <v>0</v>
      </c>
      <c r="O137" s="107">
        <f>IF(N137=0,0,IF(SUM($N$5:N137)&gt;251,1,0))</f>
        <v>0</v>
      </c>
      <c r="P137" s="174"/>
      <c r="Q137" s="175"/>
      <c r="R137" s="108"/>
      <c r="S137" s="483"/>
      <c r="T137" s="109">
        <f t="shared" si="64"/>
        <v>0</v>
      </c>
      <c r="U137" s="110">
        <f t="shared" si="54"/>
        <v>0</v>
      </c>
      <c r="V137" s="486"/>
      <c r="W137" s="109">
        <f t="shared" si="65"/>
        <v>0</v>
      </c>
      <c r="X137" s="110">
        <f t="shared" si="55"/>
        <v>0</v>
      </c>
      <c r="Y137" s="486"/>
      <c r="Z137" s="109">
        <f t="shared" si="66"/>
        <v>0</v>
      </c>
      <c r="AA137" s="110">
        <f t="shared" si="56"/>
        <v>0</v>
      </c>
      <c r="AB137" s="486"/>
      <c r="AC137" s="109">
        <f t="shared" si="67"/>
        <v>0</v>
      </c>
      <c r="AD137" s="110">
        <f t="shared" si="57"/>
        <v>0</v>
      </c>
      <c r="AE137" s="486"/>
      <c r="AF137" s="109">
        <f t="shared" si="68"/>
        <v>0</v>
      </c>
      <c r="AG137" s="110">
        <f t="shared" si="58"/>
        <v>0</v>
      </c>
      <c r="AH137" s="410" t="str">
        <f t="shared" si="69"/>
        <v/>
      </c>
      <c r="AI137" s="311" t="str">
        <f t="shared" si="70"/>
        <v/>
      </c>
      <c r="AJ137" s="419" t="str">
        <f t="shared" si="59"/>
        <v/>
      </c>
      <c r="AK137" s="311" t="str">
        <f t="shared" si="60"/>
        <v/>
      </c>
      <c r="AL137" s="422" t="str">
        <f t="shared" si="61"/>
        <v/>
      </c>
    </row>
    <row r="138" spans="1:38" ht="14.25">
      <c r="A138" s="745"/>
      <c r="B138" s="34" t="s">
        <v>190</v>
      </c>
      <c r="C138" s="196" t="s">
        <v>513</v>
      </c>
      <c r="D138" s="480"/>
      <c r="E138" s="55"/>
      <c r="F138" s="55"/>
      <c r="G138" s="101">
        <f t="shared" si="48"/>
        <v>0</v>
      </c>
      <c r="H138" s="102">
        <f t="shared" si="49"/>
        <v>0</v>
      </c>
      <c r="I138" s="31">
        <f t="shared" si="50"/>
        <v>0</v>
      </c>
      <c r="J138" s="103">
        <f t="shared" si="62"/>
        <v>0</v>
      </c>
      <c r="K138" s="104">
        <f t="shared" si="51"/>
        <v>0</v>
      </c>
      <c r="L138" s="35">
        <f t="shared" si="63"/>
        <v>0</v>
      </c>
      <c r="M138" s="105" t="str">
        <f t="shared" si="53"/>
        <v/>
      </c>
      <c r="N138" s="106">
        <f t="shared" si="52"/>
        <v>0</v>
      </c>
      <c r="O138" s="107">
        <f>IF(N138=0,0,IF(SUM($N$5:N138)&gt;251,1,0))</f>
        <v>0</v>
      </c>
      <c r="P138" s="174"/>
      <c r="Q138" s="175"/>
      <c r="R138" s="108"/>
      <c r="S138" s="483"/>
      <c r="T138" s="109">
        <f t="shared" si="64"/>
        <v>0</v>
      </c>
      <c r="U138" s="110">
        <f t="shared" si="54"/>
        <v>0</v>
      </c>
      <c r="V138" s="486"/>
      <c r="W138" s="109">
        <f t="shared" si="65"/>
        <v>0</v>
      </c>
      <c r="X138" s="110">
        <f t="shared" si="55"/>
        <v>0</v>
      </c>
      <c r="Y138" s="486"/>
      <c r="Z138" s="109">
        <f t="shared" si="66"/>
        <v>0</v>
      </c>
      <c r="AA138" s="110">
        <f t="shared" si="56"/>
        <v>0</v>
      </c>
      <c r="AB138" s="486"/>
      <c r="AC138" s="109">
        <f t="shared" si="67"/>
        <v>0</v>
      </c>
      <c r="AD138" s="110">
        <f t="shared" si="57"/>
        <v>0</v>
      </c>
      <c r="AE138" s="486"/>
      <c r="AF138" s="109">
        <f t="shared" si="68"/>
        <v>0</v>
      </c>
      <c r="AG138" s="110">
        <f t="shared" si="58"/>
        <v>0</v>
      </c>
      <c r="AH138" s="410" t="str">
        <f t="shared" si="69"/>
        <v/>
      </c>
      <c r="AI138" s="311" t="str">
        <f t="shared" si="70"/>
        <v/>
      </c>
      <c r="AJ138" s="419" t="str">
        <f t="shared" si="59"/>
        <v/>
      </c>
      <c r="AK138" s="311" t="str">
        <f t="shared" si="60"/>
        <v/>
      </c>
      <c r="AL138" s="422" t="str">
        <f t="shared" si="61"/>
        <v/>
      </c>
    </row>
    <row r="139" spans="1:38" ht="14.25">
      <c r="A139" s="745"/>
      <c r="B139" s="34" t="s">
        <v>191</v>
      </c>
      <c r="C139" s="196" t="s">
        <v>125</v>
      </c>
      <c r="D139" s="480"/>
      <c r="E139" s="55"/>
      <c r="F139" s="55"/>
      <c r="G139" s="101">
        <f t="shared" si="48"/>
        <v>0</v>
      </c>
      <c r="H139" s="102">
        <f t="shared" si="49"/>
        <v>0</v>
      </c>
      <c r="I139" s="31">
        <f t="shared" si="50"/>
        <v>0</v>
      </c>
      <c r="J139" s="103">
        <f t="shared" si="62"/>
        <v>0</v>
      </c>
      <c r="K139" s="104">
        <f t="shared" si="51"/>
        <v>0</v>
      </c>
      <c r="L139" s="35">
        <f t="shared" si="63"/>
        <v>0</v>
      </c>
      <c r="M139" s="105" t="str">
        <f t="shared" si="53"/>
        <v/>
      </c>
      <c r="N139" s="106">
        <f t="shared" si="52"/>
        <v>0</v>
      </c>
      <c r="O139" s="107">
        <f>IF(N139=0,0,IF(SUM($N$5:N139)&gt;251,1,0))</f>
        <v>0</v>
      </c>
      <c r="P139" s="174"/>
      <c r="Q139" s="175"/>
      <c r="R139" s="108"/>
      <c r="S139" s="483"/>
      <c r="T139" s="109">
        <f t="shared" si="64"/>
        <v>0</v>
      </c>
      <c r="U139" s="110">
        <f t="shared" si="54"/>
        <v>0</v>
      </c>
      <c r="V139" s="486"/>
      <c r="W139" s="109">
        <f t="shared" si="65"/>
        <v>0</v>
      </c>
      <c r="X139" s="110">
        <f t="shared" si="55"/>
        <v>0</v>
      </c>
      <c r="Y139" s="486"/>
      <c r="Z139" s="109">
        <f t="shared" si="66"/>
        <v>0</v>
      </c>
      <c r="AA139" s="110">
        <f t="shared" si="56"/>
        <v>0</v>
      </c>
      <c r="AB139" s="486"/>
      <c r="AC139" s="109">
        <f t="shared" si="67"/>
        <v>0</v>
      </c>
      <c r="AD139" s="110">
        <f t="shared" si="57"/>
        <v>0</v>
      </c>
      <c r="AE139" s="486"/>
      <c r="AF139" s="109">
        <f t="shared" si="68"/>
        <v>0</v>
      </c>
      <c r="AG139" s="110">
        <f t="shared" si="58"/>
        <v>0</v>
      </c>
      <c r="AH139" s="410" t="str">
        <f t="shared" si="69"/>
        <v/>
      </c>
      <c r="AI139" s="311" t="str">
        <f t="shared" si="70"/>
        <v/>
      </c>
      <c r="AJ139" s="419" t="str">
        <f t="shared" si="59"/>
        <v/>
      </c>
      <c r="AK139" s="311" t="str">
        <f t="shared" si="60"/>
        <v/>
      </c>
      <c r="AL139" s="422" t="str">
        <f t="shared" si="61"/>
        <v/>
      </c>
    </row>
    <row r="140" spans="1:38" ht="14.25">
      <c r="A140" s="745"/>
      <c r="B140" s="34" t="s">
        <v>192</v>
      </c>
      <c r="C140" s="196" t="s">
        <v>121</v>
      </c>
      <c r="D140" s="480"/>
      <c r="E140" s="55"/>
      <c r="F140" s="55"/>
      <c r="G140" s="101">
        <f t="shared" si="48"/>
        <v>0</v>
      </c>
      <c r="H140" s="102">
        <f t="shared" si="49"/>
        <v>0</v>
      </c>
      <c r="I140" s="31">
        <f t="shared" si="50"/>
        <v>0</v>
      </c>
      <c r="J140" s="103">
        <f t="shared" si="62"/>
        <v>0</v>
      </c>
      <c r="K140" s="104">
        <f t="shared" si="51"/>
        <v>0</v>
      </c>
      <c r="L140" s="35">
        <f t="shared" si="63"/>
        <v>0</v>
      </c>
      <c r="M140" s="105" t="str">
        <f t="shared" si="53"/>
        <v/>
      </c>
      <c r="N140" s="106">
        <f t="shared" si="52"/>
        <v>0</v>
      </c>
      <c r="O140" s="107">
        <f>IF(N140=0,0,IF(SUM($N$5:N140)&gt;251,1,0))</f>
        <v>0</v>
      </c>
      <c r="P140" s="174"/>
      <c r="Q140" s="175"/>
      <c r="R140" s="108"/>
      <c r="S140" s="483"/>
      <c r="T140" s="109">
        <f t="shared" si="64"/>
        <v>0</v>
      </c>
      <c r="U140" s="110">
        <f t="shared" si="54"/>
        <v>0</v>
      </c>
      <c r="V140" s="486"/>
      <c r="W140" s="109">
        <f t="shared" si="65"/>
        <v>0</v>
      </c>
      <c r="X140" s="110">
        <f t="shared" si="55"/>
        <v>0</v>
      </c>
      <c r="Y140" s="486"/>
      <c r="Z140" s="109">
        <f t="shared" si="66"/>
        <v>0</v>
      </c>
      <c r="AA140" s="110">
        <f t="shared" si="56"/>
        <v>0</v>
      </c>
      <c r="AB140" s="486"/>
      <c r="AC140" s="109">
        <f t="shared" si="67"/>
        <v>0</v>
      </c>
      <c r="AD140" s="110">
        <f t="shared" si="57"/>
        <v>0</v>
      </c>
      <c r="AE140" s="486"/>
      <c r="AF140" s="109">
        <f t="shared" si="68"/>
        <v>0</v>
      </c>
      <c r="AG140" s="110">
        <f t="shared" si="58"/>
        <v>0</v>
      </c>
      <c r="AH140" s="410" t="str">
        <f t="shared" si="69"/>
        <v/>
      </c>
      <c r="AI140" s="311" t="str">
        <f t="shared" si="70"/>
        <v/>
      </c>
      <c r="AJ140" s="419" t="str">
        <f t="shared" si="59"/>
        <v/>
      </c>
      <c r="AK140" s="311" t="str">
        <f t="shared" si="60"/>
        <v/>
      </c>
      <c r="AL140" s="422" t="str">
        <f t="shared" si="61"/>
        <v/>
      </c>
    </row>
    <row r="141" spans="1:38" ht="14.25">
      <c r="A141" s="745"/>
      <c r="B141" s="34" t="s">
        <v>193</v>
      </c>
      <c r="C141" s="196" t="s">
        <v>122</v>
      </c>
      <c r="D141" s="480"/>
      <c r="E141" s="55"/>
      <c r="F141" s="55"/>
      <c r="G141" s="101">
        <f t="shared" si="48"/>
        <v>0</v>
      </c>
      <c r="H141" s="102">
        <f t="shared" si="49"/>
        <v>0</v>
      </c>
      <c r="I141" s="31">
        <f t="shared" si="50"/>
        <v>0</v>
      </c>
      <c r="J141" s="103">
        <f t="shared" si="62"/>
        <v>0</v>
      </c>
      <c r="K141" s="104">
        <f t="shared" si="51"/>
        <v>0</v>
      </c>
      <c r="L141" s="35">
        <f t="shared" si="63"/>
        <v>0</v>
      </c>
      <c r="M141" s="105" t="str">
        <f t="shared" si="53"/>
        <v/>
      </c>
      <c r="N141" s="106">
        <f t="shared" si="52"/>
        <v>0</v>
      </c>
      <c r="O141" s="107">
        <f>IF(N141=0,0,IF(SUM($N$5:N141)&gt;251,1,0))</f>
        <v>0</v>
      </c>
      <c r="P141" s="174"/>
      <c r="Q141" s="175"/>
      <c r="R141" s="108"/>
      <c r="S141" s="483"/>
      <c r="T141" s="109">
        <f t="shared" si="64"/>
        <v>0</v>
      </c>
      <c r="U141" s="110">
        <f t="shared" si="54"/>
        <v>0</v>
      </c>
      <c r="V141" s="486"/>
      <c r="W141" s="109">
        <f t="shared" si="65"/>
        <v>0</v>
      </c>
      <c r="X141" s="110">
        <f t="shared" si="55"/>
        <v>0</v>
      </c>
      <c r="Y141" s="486"/>
      <c r="Z141" s="109">
        <f t="shared" si="66"/>
        <v>0</v>
      </c>
      <c r="AA141" s="110">
        <f t="shared" si="56"/>
        <v>0</v>
      </c>
      <c r="AB141" s="486"/>
      <c r="AC141" s="109">
        <f t="shared" si="67"/>
        <v>0</v>
      </c>
      <c r="AD141" s="110">
        <f t="shared" si="57"/>
        <v>0</v>
      </c>
      <c r="AE141" s="486"/>
      <c r="AF141" s="109">
        <f t="shared" si="68"/>
        <v>0</v>
      </c>
      <c r="AG141" s="110">
        <f t="shared" si="58"/>
        <v>0</v>
      </c>
      <c r="AH141" s="410" t="str">
        <f t="shared" si="69"/>
        <v/>
      </c>
      <c r="AI141" s="311" t="str">
        <f t="shared" si="70"/>
        <v/>
      </c>
      <c r="AJ141" s="419" t="str">
        <f t="shared" si="59"/>
        <v/>
      </c>
      <c r="AK141" s="311" t="str">
        <f t="shared" si="60"/>
        <v/>
      </c>
      <c r="AL141" s="422" t="str">
        <f t="shared" si="61"/>
        <v/>
      </c>
    </row>
    <row r="142" spans="1:38" ht="14.25">
      <c r="A142" s="745"/>
      <c r="B142" s="34" t="s">
        <v>194</v>
      </c>
      <c r="C142" s="196" t="s">
        <v>123</v>
      </c>
      <c r="D142" s="480"/>
      <c r="E142" s="55"/>
      <c r="F142" s="55"/>
      <c r="G142" s="101">
        <f t="shared" si="48"/>
        <v>0</v>
      </c>
      <c r="H142" s="102">
        <f t="shared" si="49"/>
        <v>0</v>
      </c>
      <c r="I142" s="31">
        <f t="shared" si="50"/>
        <v>0</v>
      </c>
      <c r="J142" s="103">
        <f t="shared" si="62"/>
        <v>0</v>
      </c>
      <c r="K142" s="104">
        <f t="shared" si="51"/>
        <v>0</v>
      </c>
      <c r="L142" s="35">
        <f t="shared" si="63"/>
        <v>0</v>
      </c>
      <c r="M142" s="105" t="str">
        <f t="shared" si="53"/>
        <v/>
      </c>
      <c r="N142" s="106">
        <f t="shared" si="52"/>
        <v>0</v>
      </c>
      <c r="O142" s="107">
        <f>IF(N142=0,0,IF(SUM($N$5:N142)&gt;251,1,0))</f>
        <v>0</v>
      </c>
      <c r="P142" s="174"/>
      <c r="Q142" s="175"/>
      <c r="R142" s="108"/>
      <c r="S142" s="483"/>
      <c r="T142" s="109">
        <f t="shared" si="64"/>
        <v>0</v>
      </c>
      <c r="U142" s="110">
        <f t="shared" si="54"/>
        <v>0</v>
      </c>
      <c r="V142" s="486"/>
      <c r="W142" s="109">
        <f t="shared" si="65"/>
        <v>0</v>
      </c>
      <c r="X142" s="110">
        <f t="shared" si="55"/>
        <v>0</v>
      </c>
      <c r="Y142" s="486"/>
      <c r="Z142" s="109">
        <f t="shared" si="66"/>
        <v>0</v>
      </c>
      <c r="AA142" s="110">
        <f t="shared" si="56"/>
        <v>0</v>
      </c>
      <c r="AB142" s="486"/>
      <c r="AC142" s="109">
        <f t="shared" si="67"/>
        <v>0</v>
      </c>
      <c r="AD142" s="110">
        <f t="shared" si="57"/>
        <v>0</v>
      </c>
      <c r="AE142" s="486"/>
      <c r="AF142" s="109">
        <f t="shared" si="68"/>
        <v>0</v>
      </c>
      <c r="AG142" s="110">
        <f t="shared" si="58"/>
        <v>0</v>
      </c>
      <c r="AH142" s="410" t="str">
        <f t="shared" si="69"/>
        <v/>
      </c>
      <c r="AI142" s="311" t="str">
        <f t="shared" si="70"/>
        <v/>
      </c>
      <c r="AJ142" s="419" t="str">
        <f t="shared" si="59"/>
        <v/>
      </c>
      <c r="AK142" s="311" t="str">
        <f t="shared" si="60"/>
        <v/>
      </c>
      <c r="AL142" s="422" t="str">
        <f t="shared" si="61"/>
        <v/>
      </c>
    </row>
    <row r="143" spans="1:38" ht="14.25">
      <c r="A143" s="745"/>
      <c r="B143" s="34" t="s">
        <v>195</v>
      </c>
      <c r="C143" s="196" t="s">
        <v>124</v>
      </c>
      <c r="D143" s="480"/>
      <c r="E143" s="55"/>
      <c r="F143" s="55"/>
      <c r="G143" s="101">
        <f t="shared" si="48"/>
        <v>0</v>
      </c>
      <c r="H143" s="102">
        <f t="shared" si="49"/>
        <v>0</v>
      </c>
      <c r="I143" s="31">
        <f t="shared" si="50"/>
        <v>0</v>
      </c>
      <c r="J143" s="103">
        <f t="shared" si="62"/>
        <v>0</v>
      </c>
      <c r="K143" s="104">
        <f t="shared" si="51"/>
        <v>0</v>
      </c>
      <c r="L143" s="35">
        <f t="shared" si="63"/>
        <v>0</v>
      </c>
      <c r="M143" s="105" t="str">
        <f t="shared" si="53"/>
        <v/>
      </c>
      <c r="N143" s="106">
        <f t="shared" si="52"/>
        <v>0</v>
      </c>
      <c r="O143" s="107">
        <f>IF(N143=0,0,IF(SUM($N$5:N143)&gt;251,1,0))</f>
        <v>0</v>
      </c>
      <c r="P143" s="174"/>
      <c r="Q143" s="175"/>
      <c r="R143" s="108"/>
      <c r="S143" s="483"/>
      <c r="T143" s="109">
        <f t="shared" si="64"/>
        <v>0</v>
      </c>
      <c r="U143" s="110">
        <f t="shared" si="54"/>
        <v>0</v>
      </c>
      <c r="V143" s="486"/>
      <c r="W143" s="109">
        <f t="shared" si="65"/>
        <v>0</v>
      </c>
      <c r="X143" s="110">
        <f t="shared" si="55"/>
        <v>0</v>
      </c>
      <c r="Y143" s="486"/>
      <c r="Z143" s="109">
        <f t="shared" si="66"/>
        <v>0</v>
      </c>
      <c r="AA143" s="110">
        <f t="shared" si="56"/>
        <v>0</v>
      </c>
      <c r="AB143" s="486"/>
      <c r="AC143" s="109">
        <f t="shared" si="67"/>
        <v>0</v>
      </c>
      <c r="AD143" s="110">
        <f t="shared" si="57"/>
        <v>0</v>
      </c>
      <c r="AE143" s="486"/>
      <c r="AF143" s="109">
        <f t="shared" si="68"/>
        <v>0</v>
      </c>
      <c r="AG143" s="110">
        <f t="shared" si="58"/>
        <v>0</v>
      </c>
      <c r="AH143" s="410" t="str">
        <f t="shared" si="69"/>
        <v/>
      </c>
      <c r="AI143" s="311" t="str">
        <f t="shared" si="70"/>
        <v/>
      </c>
      <c r="AJ143" s="419" t="str">
        <f t="shared" si="59"/>
        <v/>
      </c>
      <c r="AK143" s="311" t="str">
        <f t="shared" si="60"/>
        <v/>
      </c>
      <c r="AL143" s="422" t="str">
        <f t="shared" si="61"/>
        <v/>
      </c>
    </row>
    <row r="144" spans="1:38" ht="14.25">
      <c r="A144" s="745"/>
      <c r="B144" s="34" t="s">
        <v>196</v>
      </c>
      <c r="C144" s="196" t="s">
        <v>189</v>
      </c>
      <c r="D144" s="480"/>
      <c r="E144" s="55"/>
      <c r="F144" s="55"/>
      <c r="G144" s="101">
        <f t="shared" si="48"/>
        <v>0</v>
      </c>
      <c r="H144" s="102">
        <f t="shared" si="49"/>
        <v>0</v>
      </c>
      <c r="I144" s="31">
        <f t="shared" si="50"/>
        <v>0</v>
      </c>
      <c r="J144" s="103">
        <f t="shared" si="62"/>
        <v>0</v>
      </c>
      <c r="K144" s="104">
        <f t="shared" si="51"/>
        <v>0</v>
      </c>
      <c r="L144" s="35">
        <f t="shared" si="63"/>
        <v>0</v>
      </c>
      <c r="M144" s="105" t="str">
        <f t="shared" si="53"/>
        <v/>
      </c>
      <c r="N144" s="106">
        <f t="shared" si="52"/>
        <v>0</v>
      </c>
      <c r="O144" s="107">
        <f>IF(N144=0,0,IF(SUM($N$5:N144)&gt;251,1,0))</f>
        <v>0</v>
      </c>
      <c r="P144" s="174"/>
      <c r="Q144" s="175"/>
      <c r="R144" s="108"/>
      <c r="S144" s="483"/>
      <c r="T144" s="109">
        <f t="shared" si="64"/>
        <v>0</v>
      </c>
      <c r="U144" s="110">
        <f t="shared" si="54"/>
        <v>0</v>
      </c>
      <c r="V144" s="486"/>
      <c r="W144" s="109">
        <f t="shared" si="65"/>
        <v>0</v>
      </c>
      <c r="X144" s="110">
        <f t="shared" si="55"/>
        <v>0</v>
      </c>
      <c r="Y144" s="486"/>
      <c r="Z144" s="109">
        <f t="shared" si="66"/>
        <v>0</v>
      </c>
      <c r="AA144" s="110">
        <f t="shared" si="56"/>
        <v>0</v>
      </c>
      <c r="AB144" s="486"/>
      <c r="AC144" s="109">
        <f t="shared" si="67"/>
        <v>0</v>
      </c>
      <c r="AD144" s="110">
        <f t="shared" si="57"/>
        <v>0</v>
      </c>
      <c r="AE144" s="486"/>
      <c r="AF144" s="109">
        <f t="shared" si="68"/>
        <v>0</v>
      </c>
      <c r="AG144" s="110">
        <f t="shared" si="58"/>
        <v>0</v>
      </c>
      <c r="AH144" s="410" t="str">
        <f t="shared" si="69"/>
        <v/>
      </c>
      <c r="AI144" s="311" t="str">
        <f t="shared" si="70"/>
        <v/>
      </c>
      <c r="AJ144" s="419" t="str">
        <f t="shared" si="59"/>
        <v/>
      </c>
      <c r="AK144" s="311" t="str">
        <f t="shared" si="60"/>
        <v/>
      </c>
      <c r="AL144" s="422" t="str">
        <f t="shared" si="61"/>
        <v/>
      </c>
    </row>
    <row r="145" spans="1:38" ht="14.25">
      <c r="A145" s="745"/>
      <c r="B145" s="34" t="s">
        <v>197</v>
      </c>
      <c r="C145" s="196" t="s">
        <v>120</v>
      </c>
      <c r="D145" s="480"/>
      <c r="E145" s="55"/>
      <c r="F145" s="55"/>
      <c r="G145" s="101">
        <f t="shared" si="48"/>
        <v>0</v>
      </c>
      <c r="H145" s="102">
        <f t="shared" si="49"/>
        <v>0</v>
      </c>
      <c r="I145" s="31">
        <f t="shared" si="50"/>
        <v>0</v>
      </c>
      <c r="J145" s="103">
        <f t="shared" si="62"/>
        <v>0</v>
      </c>
      <c r="K145" s="104">
        <f t="shared" si="51"/>
        <v>0</v>
      </c>
      <c r="L145" s="35">
        <f t="shared" si="63"/>
        <v>0</v>
      </c>
      <c r="M145" s="105" t="str">
        <f t="shared" si="53"/>
        <v/>
      </c>
      <c r="N145" s="106">
        <f t="shared" si="52"/>
        <v>0</v>
      </c>
      <c r="O145" s="107">
        <f>IF(N145=0,0,IF(SUM($N$5:N145)&gt;251,1,0))</f>
        <v>0</v>
      </c>
      <c r="P145" s="174"/>
      <c r="Q145" s="175"/>
      <c r="R145" s="108"/>
      <c r="S145" s="483"/>
      <c r="T145" s="109">
        <f t="shared" si="64"/>
        <v>0</v>
      </c>
      <c r="U145" s="110">
        <f t="shared" si="54"/>
        <v>0</v>
      </c>
      <c r="V145" s="486"/>
      <c r="W145" s="109">
        <f t="shared" si="65"/>
        <v>0</v>
      </c>
      <c r="X145" s="110">
        <f t="shared" si="55"/>
        <v>0</v>
      </c>
      <c r="Y145" s="486"/>
      <c r="Z145" s="109">
        <f t="shared" si="66"/>
        <v>0</v>
      </c>
      <c r="AA145" s="110">
        <f t="shared" si="56"/>
        <v>0</v>
      </c>
      <c r="AB145" s="486"/>
      <c r="AC145" s="109">
        <f t="shared" si="67"/>
        <v>0</v>
      </c>
      <c r="AD145" s="110">
        <f t="shared" si="57"/>
        <v>0</v>
      </c>
      <c r="AE145" s="486"/>
      <c r="AF145" s="109">
        <f t="shared" si="68"/>
        <v>0</v>
      </c>
      <c r="AG145" s="110">
        <f t="shared" si="58"/>
        <v>0</v>
      </c>
      <c r="AH145" s="410" t="str">
        <f t="shared" si="69"/>
        <v/>
      </c>
      <c r="AI145" s="311" t="str">
        <f t="shared" si="70"/>
        <v/>
      </c>
      <c r="AJ145" s="419" t="str">
        <f t="shared" si="59"/>
        <v/>
      </c>
      <c r="AK145" s="311" t="str">
        <f t="shared" si="60"/>
        <v/>
      </c>
      <c r="AL145" s="422" t="str">
        <f t="shared" si="61"/>
        <v/>
      </c>
    </row>
    <row r="146" spans="1:38" ht="14.25">
      <c r="A146" s="745"/>
      <c r="B146" s="34" t="s">
        <v>198</v>
      </c>
      <c r="C146" s="196" t="s">
        <v>125</v>
      </c>
      <c r="D146" s="480"/>
      <c r="E146" s="55"/>
      <c r="F146" s="55"/>
      <c r="G146" s="101">
        <f t="shared" si="48"/>
        <v>0</v>
      </c>
      <c r="H146" s="102">
        <f t="shared" si="49"/>
        <v>0</v>
      </c>
      <c r="I146" s="31">
        <f t="shared" si="50"/>
        <v>0</v>
      </c>
      <c r="J146" s="103">
        <f t="shared" si="62"/>
        <v>0</v>
      </c>
      <c r="K146" s="104">
        <f t="shared" si="51"/>
        <v>0</v>
      </c>
      <c r="L146" s="35">
        <f t="shared" si="63"/>
        <v>0</v>
      </c>
      <c r="M146" s="105" t="str">
        <f t="shared" si="53"/>
        <v/>
      </c>
      <c r="N146" s="106">
        <f t="shared" si="52"/>
        <v>0</v>
      </c>
      <c r="O146" s="107">
        <f>IF(N146=0,0,IF(SUM($N$5:N146)&gt;251,1,0))</f>
        <v>0</v>
      </c>
      <c r="P146" s="174"/>
      <c r="Q146" s="175"/>
      <c r="R146" s="108"/>
      <c r="S146" s="483"/>
      <c r="T146" s="109">
        <f t="shared" si="64"/>
        <v>0</v>
      </c>
      <c r="U146" s="110">
        <f t="shared" si="54"/>
        <v>0</v>
      </c>
      <c r="V146" s="486"/>
      <c r="W146" s="109">
        <f t="shared" si="65"/>
        <v>0</v>
      </c>
      <c r="X146" s="110">
        <f t="shared" si="55"/>
        <v>0</v>
      </c>
      <c r="Y146" s="486"/>
      <c r="Z146" s="109">
        <f t="shared" si="66"/>
        <v>0</v>
      </c>
      <c r="AA146" s="110">
        <f t="shared" si="56"/>
        <v>0</v>
      </c>
      <c r="AB146" s="486"/>
      <c r="AC146" s="109">
        <f t="shared" si="67"/>
        <v>0</v>
      </c>
      <c r="AD146" s="110">
        <f t="shared" si="57"/>
        <v>0</v>
      </c>
      <c r="AE146" s="486"/>
      <c r="AF146" s="109">
        <f t="shared" si="68"/>
        <v>0</v>
      </c>
      <c r="AG146" s="110">
        <f t="shared" si="58"/>
        <v>0</v>
      </c>
      <c r="AH146" s="410" t="str">
        <f t="shared" si="69"/>
        <v/>
      </c>
      <c r="AI146" s="311" t="str">
        <f t="shared" si="70"/>
        <v/>
      </c>
      <c r="AJ146" s="419" t="str">
        <f t="shared" si="59"/>
        <v/>
      </c>
      <c r="AK146" s="311" t="str">
        <f t="shared" si="60"/>
        <v/>
      </c>
      <c r="AL146" s="422" t="str">
        <f t="shared" si="61"/>
        <v/>
      </c>
    </row>
    <row r="147" spans="1:38" ht="14.25">
      <c r="A147" s="745"/>
      <c r="B147" s="34" t="s">
        <v>199</v>
      </c>
      <c r="C147" s="196" t="s">
        <v>121</v>
      </c>
      <c r="D147" s="480"/>
      <c r="E147" s="55"/>
      <c r="F147" s="55"/>
      <c r="G147" s="101">
        <f t="shared" si="48"/>
        <v>0</v>
      </c>
      <c r="H147" s="102">
        <f t="shared" si="49"/>
        <v>0</v>
      </c>
      <c r="I147" s="31">
        <f t="shared" si="50"/>
        <v>0</v>
      </c>
      <c r="J147" s="103">
        <f t="shared" si="62"/>
        <v>0</v>
      </c>
      <c r="K147" s="104">
        <f t="shared" si="51"/>
        <v>0</v>
      </c>
      <c r="L147" s="35">
        <f t="shared" si="63"/>
        <v>0</v>
      </c>
      <c r="M147" s="105" t="str">
        <f t="shared" si="53"/>
        <v/>
      </c>
      <c r="N147" s="106">
        <f t="shared" si="52"/>
        <v>0</v>
      </c>
      <c r="O147" s="107">
        <f>IF(N147=0,0,IF(SUM($N$5:N147)&gt;251,1,0))</f>
        <v>0</v>
      </c>
      <c r="P147" s="174"/>
      <c r="Q147" s="175"/>
      <c r="R147" s="108"/>
      <c r="S147" s="483"/>
      <c r="T147" s="109">
        <f t="shared" si="64"/>
        <v>0</v>
      </c>
      <c r="U147" s="110">
        <f t="shared" si="54"/>
        <v>0</v>
      </c>
      <c r="V147" s="486"/>
      <c r="W147" s="109">
        <f t="shared" si="65"/>
        <v>0</v>
      </c>
      <c r="X147" s="110">
        <f t="shared" si="55"/>
        <v>0</v>
      </c>
      <c r="Y147" s="486"/>
      <c r="Z147" s="109">
        <f t="shared" si="66"/>
        <v>0</v>
      </c>
      <c r="AA147" s="110">
        <f t="shared" si="56"/>
        <v>0</v>
      </c>
      <c r="AB147" s="486"/>
      <c r="AC147" s="109">
        <f t="shared" si="67"/>
        <v>0</v>
      </c>
      <c r="AD147" s="110">
        <f t="shared" si="57"/>
        <v>0</v>
      </c>
      <c r="AE147" s="486"/>
      <c r="AF147" s="109">
        <f t="shared" si="68"/>
        <v>0</v>
      </c>
      <c r="AG147" s="110">
        <f t="shared" si="58"/>
        <v>0</v>
      </c>
      <c r="AH147" s="410" t="str">
        <f t="shared" si="69"/>
        <v/>
      </c>
      <c r="AI147" s="311" t="str">
        <f t="shared" si="70"/>
        <v/>
      </c>
      <c r="AJ147" s="419" t="str">
        <f t="shared" si="59"/>
        <v/>
      </c>
      <c r="AK147" s="311" t="str">
        <f t="shared" si="60"/>
        <v/>
      </c>
      <c r="AL147" s="422" t="str">
        <f t="shared" si="61"/>
        <v/>
      </c>
    </row>
    <row r="148" spans="1:38" ht="14.25">
      <c r="A148" s="745"/>
      <c r="B148" s="34" t="s">
        <v>200</v>
      </c>
      <c r="C148" s="196" t="s">
        <v>122</v>
      </c>
      <c r="D148" s="480"/>
      <c r="E148" s="55"/>
      <c r="F148" s="55"/>
      <c r="G148" s="101">
        <f t="shared" si="48"/>
        <v>0</v>
      </c>
      <c r="H148" s="102">
        <f t="shared" si="49"/>
        <v>0</v>
      </c>
      <c r="I148" s="31">
        <f t="shared" si="50"/>
        <v>0</v>
      </c>
      <c r="J148" s="103">
        <f t="shared" si="62"/>
        <v>0</v>
      </c>
      <c r="K148" s="104">
        <f t="shared" si="51"/>
        <v>0</v>
      </c>
      <c r="L148" s="35">
        <f t="shared" si="63"/>
        <v>0</v>
      </c>
      <c r="M148" s="105" t="str">
        <f t="shared" si="53"/>
        <v/>
      </c>
      <c r="N148" s="106">
        <f t="shared" si="52"/>
        <v>0</v>
      </c>
      <c r="O148" s="107">
        <f>IF(N148=0,0,IF(SUM($N$5:N148)&gt;251,1,0))</f>
        <v>0</v>
      </c>
      <c r="P148" s="174"/>
      <c r="Q148" s="175"/>
      <c r="R148" s="108"/>
      <c r="S148" s="483"/>
      <c r="T148" s="109">
        <f t="shared" si="64"/>
        <v>0</v>
      </c>
      <c r="U148" s="110">
        <f t="shared" si="54"/>
        <v>0</v>
      </c>
      <c r="V148" s="486"/>
      <c r="W148" s="109">
        <f t="shared" si="65"/>
        <v>0</v>
      </c>
      <c r="X148" s="110">
        <f t="shared" si="55"/>
        <v>0</v>
      </c>
      <c r="Y148" s="486"/>
      <c r="Z148" s="109">
        <f t="shared" si="66"/>
        <v>0</v>
      </c>
      <c r="AA148" s="110">
        <f t="shared" si="56"/>
        <v>0</v>
      </c>
      <c r="AB148" s="486"/>
      <c r="AC148" s="109">
        <f t="shared" si="67"/>
        <v>0</v>
      </c>
      <c r="AD148" s="110">
        <f t="shared" si="57"/>
        <v>0</v>
      </c>
      <c r="AE148" s="486"/>
      <c r="AF148" s="109">
        <f t="shared" si="68"/>
        <v>0</v>
      </c>
      <c r="AG148" s="110">
        <f t="shared" si="58"/>
        <v>0</v>
      </c>
      <c r="AH148" s="410" t="str">
        <f t="shared" si="69"/>
        <v/>
      </c>
      <c r="AI148" s="311" t="str">
        <f t="shared" si="70"/>
        <v/>
      </c>
      <c r="AJ148" s="419" t="str">
        <f t="shared" si="59"/>
        <v/>
      </c>
      <c r="AK148" s="311" t="str">
        <f t="shared" si="60"/>
        <v/>
      </c>
      <c r="AL148" s="422" t="str">
        <f t="shared" si="61"/>
        <v/>
      </c>
    </row>
    <row r="149" spans="1:38" ht="14.25">
      <c r="A149" s="745"/>
      <c r="B149" s="34" t="s">
        <v>201</v>
      </c>
      <c r="C149" s="196" t="s">
        <v>123</v>
      </c>
      <c r="D149" s="480"/>
      <c r="E149" s="55"/>
      <c r="F149" s="55"/>
      <c r="G149" s="101">
        <f t="shared" si="48"/>
        <v>0</v>
      </c>
      <c r="H149" s="102">
        <f t="shared" si="49"/>
        <v>0</v>
      </c>
      <c r="I149" s="31">
        <f t="shared" si="50"/>
        <v>0</v>
      </c>
      <c r="J149" s="103">
        <f t="shared" si="62"/>
        <v>0</v>
      </c>
      <c r="K149" s="104">
        <f t="shared" si="51"/>
        <v>0</v>
      </c>
      <c r="L149" s="35">
        <f t="shared" si="63"/>
        <v>0</v>
      </c>
      <c r="M149" s="105" t="str">
        <f t="shared" si="53"/>
        <v/>
      </c>
      <c r="N149" s="106">
        <f t="shared" si="52"/>
        <v>0</v>
      </c>
      <c r="O149" s="107">
        <f>IF(N149=0,0,IF(SUM($N$5:N149)&gt;251,1,0))</f>
        <v>0</v>
      </c>
      <c r="P149" s="174"/>
      <c r="Q149" s="175"/>
      <c r="R149" s="108"/>
      <c r="S149" s="483"/>
      <c r="T149" s="109">
        <f t="shared" si="64"/>
        <v>0</v>
      </c>
      <c r="U149" s="110">
        <f t="shared" si="54"/>
        <v>0</v>
      </c>
      <c r="V149" s="486"/>
      <c r="W149" s="109">
        <f t="shared" si="65"/>
        <v>0</v>
      </c>
      <c r="X149" s="110">
        <f t="shared" si="55"/>
        <v>0</v>
      </c>
      <c r="Y149" s="486"/>
      <c r="Z149" s="109">
        <f t="shared" si="66"/>
        <v>0</v>
      </c>
      <c r="AA149" s="110">
        <f t="shared" si="56"/>
        <v>0</v>
      </c>
      <c r="AB149" s="486"/>
      <c r="AC149" s="109">
        <f t="shared" si="67"/>
        <v>0</v>
      </c>
      <c r="AD149" s="110">
        <f t="shared" si="57"/>
        <v>0</v>
      </c>
      <c r="AE149" s="486"/>
      <c r="AF149" s="109">
        <f t="shared" si="68"/>
        <v>0</v>
      </c>
      <c r="AG149" s="110">
        <f t="shared" si="58"/>
        <v>0</v>
      </c>
      <c r="AH149" s="410" t="str">
        <f t="shared" si="69"/>
        <v/>
      </c>
      <c r="AI149" s="311" t="str">
        <f t="shared" si="70"/>
        <v/>
      </c>
      <c r="AJ149" s="419" t="str">
        <f t="shared" si="59"/>
        <v/>
      </c>
      <c r="AK149" s="311" t="str">
        <f t="shared" si="60"/>
        <v/>
      </c>
      <c r="AL149" s="422" t="str">
        <f t="shared" si="61"/>
        <v/>
      </c>
    </row>
    <row r="150" spans="1:38" ht="14.25">
      <c r="A150" s="745"/>
      <c r="B150" s="34" t="s">
        <v>202</v>
      </c>
      <c r="C150" s="196" t="s">
        <v>124</v>
      </c>
      <c r="D150" s="480"/>
      <c r="E150" s="55"/>
      <c r="F150" s="55"/>
      <c r="G150" s="101">
        <f t="shared" si="48"/>
        <v>0</v>
      </c>
      <c r="H150" s="102">
        <f t="shared" si="49"/>
        <v>0</v>
      </c>
      <c r="I150" s="31">
        <f t="shared" si="50"/>
        <v>0</v>
      </c>
      <c r="J150" s="103">
        <f t="shared" si="62"/>
        <v>0</v>
      </c>
      <c r="K150" s="104">
        <f t="shared" si="51"/>
        <v>0</v>
      </c>
      <c r="L150" s="35">
        <f t="shared" si="63"/>
        <v>0</v>
      </c>
      <c r="M150" s="105" t="str">
        <f t="shared" si="53"/>
        <v/>
      </c>
      <c r="N150" s="106">
        <f t="shared" si="52"/>
        <v>0</v>
      </c>
      <c r="O150" s="107">
        <f>IF(N150=0,0,IF(SUM($N$5:N150)&gt;251,1,0))</f>
        <v>0</v>
      </c>
      <c r="P150" s="174"/>
      <c r="Q150" s="175"/>
      <c r="R150" s="108"/>
      <c r="S150" s="483"/>
      <c r="T150" s="109">
        <f t="shared" si="64"/>
        <v>0</v>
      </c>
      <c r="U150" s="110">
        <f t="shared" si="54"/>
        <v>0</v>
      </c>
      <c r="V150" s="486"/>
      <c r="W150" s="109">
        <f t="shared" si="65"/>
        <v>0</v>
      </c>
      <c r="X150" s="110">
        <f t="shared" si="55"/>
        <v>0</v>
      </c>
      <c r="Y150" s="486"/>
      <c r="Z150" s="109">
        <f t="shared" si="66"/>
        <v>0</v>
      </c>
      <c r="AA150" s="110">
        <f t="shared" si="56"/>
        <v>0</v>
      </c>
      <c r="AB150" s="486"/>
      <c r="AC150" s="109">
        <f t="shared" si="67"/>
        <v>0</v>
      </c>
      <c r="AD150" s="110">
        <f t="shared" si="57"/>
        <v>0</v>
      </c>
      <c r="AE150" s="486"/>
      <c r="AF150" s="109">
        <f t="shared" si="68"/>
        <v>0</v>
      </c>
      <c r="AG150" s="110">
        <f t="shared" si="58"/>
        <v>0</v>
      </c>
      <c r="AH150" s="410" t="str">
        <f t="shared" si="69"/>
        <v/>
      </c>
      <c r="AI150" s="311" t="str">
        <f t="shared" si="70"/>
        <v/>
      </c>
      <c r="AJ150" s="419" t="str">
        <f t="shared" si="59"/>
        <v/>
      </c>
      <c r="AK150" s="311" t="str">
        <f t="shared" si="60"/>
        <v/>
      </c>
      <c r="AL150" s="422" t="str">
        <f t="shared" si="61"/>
        <v/>
      </c>
    </row>
    <row r="151" spans="1:38" ht="14.25">
      <c r="A151" s="745"/>
      <c r="B151" s="34" t="s">
        <v>203</v>
      </c>
      <c r="C151" s="196" t="s">
        <v>189</v>
      </c>
      <c r="D151" s="480"/>
      <c r="E151" s="55"/>
      <c r="F151" s="55"/>
      <c r="G151" s="101">
        <f t="shared" si="48"/>
        <v>0</v>
      </c>
      <c r="H151" s="102">
        <f t="shared" si="49"/>
        <v>0</v>
      </c>
      <c r="I151" s="31">
        <f t="shared" si="50"/>
        <v>0</v>
      </c>
      <c r="J151" s="103">
        <f t="shared" si="62"/>
        <v>0</v>
      </c>
      <c r="K151" s="104">
        <f t="shared" si="51"/>
        <v>0</v>
      </c>
      <c r="L151" s="35">
        <f t="shared" si="63"/>
        <v>0</v>
      </c>
      <c r="M151" s="105" t="str">
        <f t="shared" si="53"/>
        <v/>
      </c>
      <c r="N151" s="106">
        <f t="shared" si="52"/>
        <v>0</v>
      </c>
      <c r="O151" s="107">
        <f>IF(N151=0,0,IF(SUM($N$5:N151)&gt;251,1,0))</f>
        <v>0</v>
      </c>
      <c r="P151" s="174"/>
      <c r="Q151" s="175"/>
      <c r="R151" s="108"/>
      <c r="S151" s="483"/>
      <c r="T151" s="109">
        <f t="shared" si="64"/>
        <v>0</v>
      </c>
      <c r="U151" s="110">
        <f t="shared" si="54"/>
        <v>0</v>
      </c>
      <c r="V151" s="486"/>
      <c r="W151" s="109">
        <f t="shared" si="65"/>
        <v>0</v>
      </c>
      <c r="X151" s="110">
        <f t="shared" si="55"/>
        <v>0</v>
      </c>
      <c r="Y151" s="486"/>
      <c r="Z151" s="109">
        <f t="shared" si="66"/>
        <v>0</v>
      </c>
      <c r="AA151" s="110">
        <f t="shared" si="56"/>
        <v>0</v>
      </c>
      <c r="AB151" s="486"/>
      <c r="AC151" s="109">
        <f t="shared" si="67"/>
        <v>0</v>
      </c>
      <c r="AD151" s="110">
        <f t="shared" si="57"/>
        <v>0</v>
      </c>
      <c r="AE151" s="486"/>
      <c r="AF151" s="109">
        <f t="shared" si="68"/>
        <v>0</v>
      </c>
      <c r="AG151" s="110">
        <f t="shared" si="58"/>
        <v>0</v>
      </c>
      <c r="AH151" s="410" t="str">
        <f t="shared" si="69"/>
        <v/>
      </c>
      <c r="AI151" s="311" t="str">
        <f t="shared" si="70"/>
        <v/>
      </c>
      <c r="AJ151" s="419" t="str">
        <f t="shared" si="59"/>
        <v/>
      </c>
      <c r="AK151" s="311" t="str">
        <f t="shared" si="60"/>
        <v/>
      </c>
      <c r="AL151" s="422" t="str">
        <f t="shared" si="61"/>
        <v/>
      </c>
    </row>
    <row r="152" spans="1:38" ht="14.25">
      <c r="A152" s="745"/>
      <c r="B152" s="34" t="s">
        <v>204</v>
      </c>
      <c r="C152" s="196" t="s">
        <v>120</v>
      </c>
      <c r="D152" s="480"/>
      <c r="E152" s="55"/>
      <c r="F152" s="55"/>
      <c r="G152" s="101">
        <f t="shared" si="48"/>
        <v>0</v>
      </c>
      <c r="H152" s="102">
        <f t="shared" si="49"/>
        <v>0</v>
      </c>
      <c r="I152" s="31">
        <f t="shared" si="50"/>
        <v>0</v>
      </c>
      <c r="J152" s="103">
        <f t="shared" si="62"/>
        <v>0</v>
      </c>
      <c r="K152" s="104">
        <f t="shared" si="51"/>
        <v>0</v>
      </c>
      <c r="L152" s="35">
        <f t="shared" si="63"/>
        <v>0</v>
      </c>
      <c r="M152" s="105" t="str">
        <f t="shared" si="53"/>
        <v/>
      </c>
      <c r="N152" s="106">
        <f t="shared" si="52"/>
        <v>0</v>
      </c>
      <c r="O152" s="107">
        <f>IF(N152=0,0,IF(SUM($N$5:N152)&gt;251,1,0))</f>
        <v>0</v>
      </c>
      <c r="P152" s="174"/>
      <c r="Q152" s="175"/>
      <c r="R152" s="108"/>
      <c r="S152" s="483"/>
      <c r="T152" s="109">
        <f t="shared" si="64"/>
        <v>0</v>
      </c>
      <c r="U152" s="110">
        <f t="shared" si="54"/>
        <v>0</v>
      </c>
      <c r="V152" s="486"/>
      <c r="W152" s="109">
        <f t="shared" si="65"/>
        <v>0</v>
      </c>
      <c r="X152" s="110">
        <f t="shared" si="55"/>
        <v>0</v>
      </c>
      <c r="Y152" s="486"/>
      <c r="Z152" s="109">
        <f t="shared" si="66"/>
        <v>0</v>
      </c>
      <c r="AA152" s="110">
        <f t="shared" si="56"/>
        <v>0</v>
      </c>
      <c r="AB152" s="486"/>
      <c r="AC152" s="109">
        <f t="shared" si="67"/>
        <v>0</v>
      </c>
      <c r="AD152" s="110">
        <f t="shared" si="57"/>
        <v>0</v>
      </c>
      <c r="AE152" s="486"/>
      <c r="AF152" s="109">
        <f t="shared" si="68"/>
        <v>0</v>
      </c>
      <c r="AG152" s="110">
        <f t="shared" si="58"/>
        <v>0</v>
      </c>
      <c r="AH152" s="410" t="str">
        <f t="shared" si="69"/>
        <v/>
      </c>
      <c r="AI152" s="311" t="str">
        <f t="shared" si="70"/>
        <v/>
      </c>
      <c r="AJ152" s="419" t="str">
        <f t="shared" si="59"/>
        <v/>
      </c>
      <c r="AK152" s="311" t="str">
        <f t="shared" si="60"/>
        <v/>
      </c>
      <c r="AL152" s="422" t="str">
        <f t="shared" si="61"/>
        <v/>
      </c>
    </row>
    <row r="153" spans="1:38" ht="14.25">
      <c r="A153" s="745"/>
      <c r="B153" s="34" t="s">
        <v>205</v>
      </c>
      <c r="C153" s="196" t="s">
        <v>125</v>
      </c>
      <c r="D153" s="480"/>
      <c r="E153" s="55"/>
      <c r="F153" s="55"/>
      <c r="G153" s="101">
        <f t="shared" si="48"/>
        <v>0</v>
      </c>
      <c r="H153" s="102">
        <f t="shared" si="49"/>
        <v>0</v>
      </c>
      <c r="I153" s="31">
        <f t="shared" si="50"/>
        <v>0</v>
      </c>
      <c r="J153" s="103">
        <f t="shared" si="62"/>
        <v>0</v>
      </c>
      <c r="K153" s="104">
        <f t="shared" si="51"/>
        <v>0</v>
      </c>
      <c r="L153" s="35">
        <f t="shared" si="63"/>
        <v>0</v>
      </c>
      <c r="M153" s="105" t="str">
        <f t="shared" si="53"/>
        <v/>
      </c>
      <c r="N153" s="106">
        <f t="shared" si="52"/>
        <v>0</v>
      </c>
      <c r="O153" s="107">
        <f>IF(N153=0,0,IF(SUM($N$5:N153)&gt;251,1,0))</f>
        <v>0</v>
      </c>
      <c r="P153" s="174"/>
      <c r="Q153" s="175"/>
      <c r="R153" s="108"/>
      <c r="S153" s="483"/>
      <c r="T153" s="109">
        <f t="shared" si="64"/>
        <v>0</v>
      </c>
      <c r="U153" s="110">
        <f t="shared" si="54"/>
        <v>0</v>
      </c>
      <c r="V153" s="486"/>
      <c r="W153" s="109">
        <f t="shared" si="65"/>
        <v>0</v>
      </c>
      <c r="X153" s="110">
        <f t="shared" si="55"/>
        <v>0</v>
      </c>
      <c r="Y153" s="486"/>
      <c r="Z153" s="109">
        <f t="shared" si="66"/>
        <v>0</v>
      </c>
      <c r="AA153" s="110">
        <f t="shared" si="56"/>
        <v>0</v>
      </c>
      <c r="AB153" s="486"/>
      <c r="AC153" s="109">
        <f t="shared" si="67"/>
        <v>0</v>
      </c>
      <c r="AD153" s="110">
        <f t="shared" si="57"/>
        <v>0</v>
      </c>
      <c r="AE153" s="486"/>
      <c r="AF153" s="109">
        <f t="shared" si="68"/>
        <v>0</v>
      </c>
      <c r="AG153" s="110">
        <f t="shared" si="58"/>
        <v>0</v>
      </c>
      <c r="AH153" s="410" t="str">
        <f t="shared" si="69"/>
        <v/>
      </c>
      <c r="AI153" s="311" t="str">
        <f t="shared" si="70"/>
        <v/>
      </c>
      <c r="AJ153" s="419" t="str">
        <f t="shared" si="59"/>
        <v/>
      </c>
      <c r="AK153" s="311" t="str">
        <f t="shared" si="60"/>
        <v/>
      </c>
      <c r="AL153" s="422" t="str">
        <f t="shared" si="61"/>
        <v/>
      </c>
    </row>
    <row r="154" spans="1:38" ht="14.25">
      <c r="A154" s="745"/>
      <c r="B154" s="34" t="s">
        <v>206</v>
      </c>
      <c r="C154" s="196" t="s">
        <v>121</v>
      </c>
      <c r="D154" s="480"/>
      <c r="E154" s="55"/>
      <c r="F154" s="55"/>
      <c r="G154" s="101">
        <f t="shared" si="48"/>
        <v>0</v>
      </c>
      <c r="H154" s="102">
        <f t="shared" si="49"/>
        <v>0</v>
      </c>
      <c r="I154" s="31">
        <f t="shared" si="50"/>
        <v>0</v>
      </c>
      <c r="J154" s="103">
        <f t="shared" si="62"/>
        <v>0</v>
      </c>
      <c r="K154" s="104">
        <f t="shared" si="51"/>
        <v>0</v>
      </c>
      <c r="L154" s="35">
        <f t="shared" si="63"/>
        <v>0</v>
      </c>
      <c r="M154" s="105" t="str">
        <f t="shared" si="53"/>
        <v/>
      </c>
      <c r="N154" s="106">
        <f t="shared" si="52"/>
        <v>0</v>
      </c>
      <c r="O154" s="107">
        <f>IF(N154=0,0,IF(SUM($N$5:N154)&gt;251,1,0))</f>
        <v>0</v>
      </c>
      <c r="P154" s="174"/>
      <c r="Q154" s="175"/>
      <c r="R154" s="108"/>
      <c r="S154" s="483"/>
      <c r="T154" s="109">
        <f t="shared" si="64"/>
        <v>0</v>
      </c>
      <c r="U154" s="110">
        <f t="shared" si="54"/>
        <v>0</v>
      </c>
      <c r="V154" s="486"/>
      <c r="W154" s="109">
        <f t="shared" si="65"/>
        <v>0</v>
      </c>
      <c r="X154" s="110">
        <f t="shared" si="55"/>
        <v>0</v>
      </c>
      <c r="Y154" s="486"/>
      <c r="Z154" s="109">
        <f t="shared" si="66"/>
        <v>0</v>
      </c>
      <c r="AA154" s="110">
        <f t="shared" si="56"/>
        <v>0</v>
      </c>
      <c r="AB154" s="486"/>
      <c r="AC154" s="109">
        <f t="shared" si="67"/>
        <v>0</v>
      </c>
      <c r="AD154" s="110">
        <f t="shared" si="57"/>
        <v>0</v>
      </c>
      <c r="AE154" s="486"/>
      <c r="AF154" s="109">
        <f t="shared" si="68"/>
        <v>0</v>
      </c>
      <c r="AG154" s="110">
        <f t="shared" si="58"/>
        <v>0</v>
      </c>
      <c r="AH154" s="410" t="str">
        <f t="shared" si="69"/>
        <v/>
      </c>
      <c r="AI154" s="311" t="str">
        <f t="shared" si="70"/>
        <v/>
      </c>
      <c r="AJ154" s="419" t="str">
        <f t="shared" si="59"/>
        <v/>
      </c>
      <c r="AK154" s="311" t="str">
        <f t="shared" si="60"/>
        <v/>
      </c>
      <c r="AL154" s="422" t="str">
        <f t="shared" si="61"/>
        <v/>
      </c>
    </row>
    <row r="155" spans="1:38" ht="14.25">
      <c r="A155" s="745"/>
      <c r="B155" s="34" t="s">
        <v>207</v>
      </c>
      <c r="C155" s="196" t="s">
        <v>122</v>
      </c>
      <c r="D155" s="480"/>
      <c r="E155" s="55"/>
      <c r="F155" s="55"/>
      <c r="G155" s="101">
        <f t="shared" si="48"/>
        <v>0</v>
      </c>
      <c r="H155" s="102">
        <f t="shared" si="49"/>
        <v>0</v>
      </c>
      <c r="I155" s="31">
        <f t="shared" si="50"/>
        <v>0</v>
      </c>
      <c r="J155" s="103">
        <f t="shared" si="62"/>
        <v>0</v>
      </c>
      <c r="K155" s="104">
        <f t="shared" si="51"/>
        <v>0</v>
      </c>
      <c r="L155" s="35">
        <f t="shared" si="63"/>
        <v>0</v>
      </c>
      <c r="M155" s="105" t="str">
        <f t="shared" si="53"/>
        <v/>
      </c>
      <c r="N155" s="106">
        <f t="shared" si="52"/>
        <v>0</v>
      </c>
      <c r="O155" s="107">
        <f>IF(N155=0,0,IF(SUM($N$5:N155)&gt;251,1,0))</f>
        <v>0</v>
      </c>
      <c r="P155" s="174"/>
      <c r="Q155" s="175"/>
      <c r="R155" s="108"/>
      <c r="S155" s="483"/>
      <c r="T155" s="109">
        <f t="shared" si="64"/>
        <v>0</v>
      </c>
      <c r="U155" s="110">
        <f t="shared" si="54"/>
        <v>0</v>
      </c>
      <c r="V155" s="486"/>
      <c r="W155" s="109">
        <f t="shared" si="65"/>
        <v>0</v>
      </c>
      <c r="X155" s="110">
        <f t="shared" si="55"/>
        <v>0</v>
      </c>
      <c r="Y155" s="486"/>
      <c r="Z155" s="109">
        <f t="shared" si="66"/>
        <v>0</v>
      </c>
      <c r="AA155" s="110">
        <f t="shared" si="56"/>
        <v>0</v>
      </c>
      <c r="AB155" s="486"/>
      <c r="AC155" s="109">
        <f t="shared" si="67"/>
        <v>0</v>
      </c>
      <c r="AD155" s="110">
        <f t="shared" si="57"/>
        <v>0</v>
      </c>
      <c r="AE155" s="486"/>
      <c r="AF155" s="109">
        <f t="shared" si="68"/>
        <v>0</v>
      </c>
      <c r="AG155" s="110">
        <f t="shared" si="58"/>
        <v>0</v>
      </c>
      <c r="AH155" s="410" t="str">
        <f t="shared" si="69"/>
        <v/>
      </c>
      <c r="AI155" s="311" t="str">
        <f t="shared" si="70"/>
        <v/>
      </c>
      <c r="AJ155" s="419" t="str">
        <f t="shared" si="59"/>
        <v/>
      </c>
      <c r="AK155" s="311" t="str">
        <f t="shared" si="60"/>
        <v/>
      </c>
      <c r="AL155" s="422" t="str">
        <f t="shared" si="61"/>
        <v/>
      </c>
    </row>
    <row r="156" spans="1:38" ht="14.25">
      <c r="A156" s="745"/>
      <c r="B156" s="34" t="s">
        <v>208</v>
      </c>
      <c r="C156" s="196" t="s">
        <v>123</v>
      </c>
      <c r="D156" s="480"/>
      <c r="E156" s="55"/>
      <c r="F156" s="55"/>
      <c r="G156" s="101">
        <f t="shared" si="48"/>
        <v>0</v>
      </c>
      <c r="H156" s="102">
        <f t="shared" si="49"/>
        <v>0</v>
      </c>
      <c r="I156" s="31">
        <f t="shared" si="50"/>
        <v>0</v>
      </c>
      <c r="J156" s="103">
        <f t="shared" si="62"/>
        <v>0</v>
      </c>
      <c r="K156" s="104">
        <f t="shared" si="51"/>
        <v>0</v>
      </c>
      <c r="L156" s="35">
        <f t="shared" si="63"/>
        <v>0</v>
      </c>
      <c r="M156" s="105" t="str">
        <f t="shared" si="53"/>
        <v/>
      </c>
      <c r="N156" s="106">
        <f t="shared" si="52"/>
        <v>0</v>
      </c>
      <c r="O156" s="107">
        <f>IF(N156=0,0,IF(SUM($N$5:N156)&gt;251,1,0))</f>
        <v>0</v>
      </c>
      <c r="P156" s="174"/>
      <c r="Q156" s="175"/>
      <c r="R156" s="108"/>
      <c r="S156" s="483"/>
      <c r="T156" s="109">
        <f t="shared" si="64"/>
        <v>0</v>
      </c>
      <c r="U156" s="110">
        <f t="shared" si="54"/>
        <v>0</v>
      </c>
      <c r="V156" s="486"/>
      <c r="W156" s="109">
        <f t="shared" si="65"/>
        <v>0</v>
      </c>
      <c r="X156" s="110">
        <f t="shared" si="55"/>
        <v>0</v>
      </c>
      <c r="Y156" s="486"/>
      <c r="Z156" s="109">
        <f t="shared" si="66"/>
        <v>0</v>
      </c>
      <c r="AA156" s="110">
        <f t="shared" si="56"/>
        <v>0</v>
      </c>
      <c r="AB156" s="486"/>
      <c r="AC156" s="109">
        <f t="shared" si="67"/>
        <v>0</v>
      </c>
      <c r="AD156" s="110">
        <f t="shared" si="57"/>
        <v>0</v>
      </c>
      <c r="AE156" s="486"/>
      <c r="AF156" s="109">
        <f t="shared" si="68"/>
        <v>0</v>
      </c>
      <c r="AG156" s="110">
        <f t="shared" si="58"/>
        <v>0</v>
      </c>
      <c r="AH156" s="410" t="str">
        <f t="shared" si="69"/>
        <v/>
      </c>
      <c r="AI156" s="311" t="str">
        <f t="shared" si="70"/>
        <v/>
      </c>
      <c r="AJ156" s="419" t="str">
        <f t="shared" si="59"/>
        <v/>
      </c>
      <c r="AK156" s="311" t="str">
        <f t="shared" si="60"/>
        <v/>
      </c>
      <c r="AL156" s="422" t="str">
        <f t="shared" si="61"/>
        <v/>
      </c>
    </row>
    <row r="157" spans="1:38" ht="15" thickBot="1">
      <c r="A157" s="746"/>
      <c r="B157" s="36" t="s">
        <v>219</v>
      </c>
      <c r="C157" s="37" t="s">
        <v>124</v>
      </c>
      <c r="D157" s="481"/>
      <c r="E157" s="56"/>
      <c r="F157" s="56"/>
      <c r="G157" s="111">
        <f t="shared" si="48"/>
        <v>0</v>
      </c>
      <c r="H157" s="112">
        <f t="shared" si="49"/>
        <v>0</v>
      </c>
      <c r="I157" s="38">
        <f t="shared" si="50"/>
        <v>0</v>
      </c>
      <c r="J157" s="113">
        <f t="shared" si="62"/>
        <v>0</v>
      </c>
      <c r="K157" s="114">
        <f t="shared" si="51"/>
        <v>0</v>
      </c>
      <c r="L157" s="39">
        <f t="shared" si="63"/>
        <v>0</v>
      </c>
      <c r="M157" s="115" t="str">
        <f t="shared" si="53"/>
        <v/>
      </c>
      <c r="N157" s="116">
        <f t="shared" si="52"/>
        <v>0</v>
      </c>
      <c r="O157" s="117">
        <f>IF(N157=0,0,IF(SUM($N$5:N157)&gt;251,1,0))</f>
        <v>0</v>
      </c>
      <c r="P157" s="207"/>
      <c r="Q157" s="208"/>
      <c r="R157" s="120">
        <f>SUM(P127:P157)</f>
        <v>0</v>
      </c>
      <c r="S157" s="484"/>
      <c r="T157" s="197">
        <f t="shared" si="64"/>
        <v>0</v>
      </c>
      <c r="U157" s="119">
        <f t="shared" si="54"/>
        <v>0</v>
      </c>
      <c r="V157" s="487"/>
      <c r="W157" s="197">
        <f t="shared" si="65"/>
        <v>0</v>
      </c>
      <c r="X157" s="119">
        <f t="shared" si="55"/>
        <v>0</v>
      </c>
      <c r="Y157" s="487"/>
      <c r="Z157" s="197">
        <f t="shared" si="66"/>
        <v>0</v>
      </c>
      <c r="AA157" s="119">
        <f t="shared" si="56"/>
        <v>0</v>
      </c>
      <c r="AB157" s="487"/>
      <c r="AC157" s="197">
        <f t="shared" si="67"/>
        <v>0</v>
      </c>
      <c r="AD157" s="119">
        <f t="shared" si="57"/>
        <v>0</v>
      </c>
      <c r="AE157" s="487"/>
      <c r="AF157" s="197">
        <f t="shared" si="68"/>
        <v>0</v>
      </c>
      <c r="AG157" s="119">
        <f t="shared" si="58"/>
        <v>0</v>
      </c>
      <c r="AH157" s="194" t="str">
        <f t="shared" si="69"/>
        <v/>
      </c>
      <c r="AI157" s="312" t="str">
        <f t="shared" si="70"/>
        <v/>
      </c>
      <c r="AJ157" s="536" t="str">
        <f t="shared" si="59"/>
        <v/>
      </c>
      <c r="AK157" s="312" t="str">
        <f t="shared" si="60"/>
        <v/>
      </c>
      <c r="AL157" s="423" t="str">
        <f t="shared" si="61"/>
        <v/>
      </c>
    </row>
    <row r="158" spans="1:38" ht="14.25">
      <c r="A158" s="744" t="s">
        <v>212</v>
      </c>
      <c r="B158" s="28" t="s">
        <v>176</v>
      </c>
      <c r="C158" s="29" t="s">
        <v>189</v>
      </c>
      <c r="D158" s="479"/>
      <c r="E158" s="54"/>
      <c r="F158" s="54"/>
      <c r="G158" s="91">
        <f t="shared" si="48"/>
        <v>0</v>
      </c>
      <c r="H158" s="92">
        <f t="shared" si="49"/>
        <v>0</v>
      </c>
      <c r="I158" s="30">
        <f t="shared" si="50"/>
        <v>0</v>
      </c>
      <c r="J158" s="93">
        <f t="shared" si="62"/>
        <v>0</v>
      </c>
      <c r="K158" s="94">
        <f t="shared" si="51"/>
        <v>0</v>
      </c>
      <c r="L158" s="32">
        <f t="shared" si="63"/>
        <v>0</v>
      </c>
      <c r="M158" s="95" t="str">
        <f t="shared" si="53"/>
        <v/>
      </c>
      <c r="N158" s="96">
        <f t="shared" si="52"/>
        <v>0</v>
      </c>
      <c r="O158" s="97">
        <f>IF(N158=0,0,IF(SUM($N$5:N158)&gt;251,1,0))</f>
        <v>0</v>
      </c>
      <c r="P158" s="172"/>
      <c r="Q158" s="173"/>
      <c r="R158" s="98"/>
      <c r="S158" s="482"/>
      <c r="T158" s="99">
        <f t="shared" si="64"/>
        <v>0</v>
      </c>
      <c r="U158" s="100">
        <f t="shared" si="54"/>
        <v>0</v>
      </c>
      <c r="V158" s="485"/>
      <c r="W158" s="99">
        <f t="shared" si="65"/>
        <v>0</v>
      </c>
      <c r="X158" s="100">
        <f t="shared" si="55"/>
        <v>0</v>
      </c>
      <c r="Y158" s="485"/>
      <c r="Z158" s="99">
        <f t="shared" si="66"/>
        <v>0</v>
      </c>
      <c r="AA158" s="100">
        <f t="shared" si="56"/>
        <v>0</v>
      </c>
      <c r="AB158" s="485"/>
      <c r="AC158" s="99">
        <f t="shared" si="67"/>
        <v>0</v>
      </c>
      <c r="AD158" s="100">
        <f t="shared" si="57"/>
        <v>0</v>
      </c>
      <c r="AE158" s="485"/>
      <c r="AF158" s="99">
        <f t="shared" si="68"/>
        <v>0</v>
      </c>
      <c r="AG158" s="100">
        <f t="shared" si="58"/>
        <v>0</v>
      </c>
      <c r="AH158" s="424" t="str">
        <f t="shared" si="69"/>
        <v/>
      </c>
      <c r="AI158" s="420" t="str">
        <f t="shared" si="70"/>
        <v/>
      </c>
      <c r="AJ158" s="420" t="str">
        <f t="shared" si="59"/>
        <v/>
      </c>
      <c r="AK158" s="420" t="str">
        <f t="shared" si="60"/>
        <v/>
      </c>
      <c r="AL158" s="421" t="str">
        <f t="shared" si="61"/>
        <v/>
      </c>
    </row>
    <row r="159" spans="1:38" ht="14.25">
      <c r="A159" s="745"/>
      <c r="B159" s="34" t="s">
        <v>178</v>
      </c>
      <c r="C159" s="196" t="s">
        <v>120</v>
      </c>
      <c r="D159" s="480"/>
      <c r="E159" s="55"/>
      <c r="F159" s="55"/>
      <c r="G159" s="101">
        <f t="shared" si="48"/>
        <v>0</v>
      </c>
      <c r="H159" s="102">
        <f t="shared" si="49"/>
        <v>0</v>
      </c>
      <c r="I159" s="31">
        <f t="shared" si="50"/>
        <v>0</v>
      </c>
      <c r="J159" s="103">
        <f t="shared" si="62"/>
        <v>0</v>
      </c>
      <c r="K159" s="104">
        <f t="shared" si="51"/>
        <v>0</v>
      </c>
      <c r="L159" s="35">
        <f t="shared" si="63"/>
        <v>0</v>
      </c>
      <c r="M159" s="105" t="str">
        <f t="shared" si="53"/>
        <v/>
      </c>
      <c r="N159" s="106">
        <f t="shared" si="52"/>
        <v>0</v>
      </c>
      <c r="O159" s="107">
        <f>IF(N159=0,0,IF(SUM($N$5:N159)&gt;251,1,0))</f>
        <v>0</v>
      </c>
      <c r="P159" s="174"/>
      <c r="Q159" s="175"/>
      <c r="R159" s="108"/>
      <c r="S159" s="483"/>
      <c r="T159" s="109">
        <f t="shared" si="64"/>
        <v>0</v>
      </c>
      <c r="U159" s="110">
        <f t="shared" si="54"/>
        <v>0</v>
      </c>
      <c r="V159" s="486"/>
      <c r="W159" s="109">
        <f t="shared" si="65"/>
        <v>0</v>
      </c>
      <c r="X159" s="110">
        <f t="shared" si="55"/>
        <v>0</v>
      </c>
      <c r="Y159" s="486"/>
      <c r="Z159" s="109">
        <f t="shared" si="66"/>
        <v>0</v>
      </c>
      <c r="AA159" s="110">
        <f t="shared" si="56"/>
        <v>0</v>
      </c>
      <c r="AB159" s="486"/>
      <c r="AC159" s="109">
        <f t="shared" si="67"/>
        <v>0</v>
      </c>
      <c r="AD159" s="110">
        <f t="shared" si="57"/>
        <v>0</v>
      </c>
      <c r="AE159" s="486"/>
      <c r="AF159" s="109">
        <f t="shared" si="68"/>
        <v>0</v>
      </c>
      <c r="AG159" s="110">
        <f t="shared" si="58"/>
        <v>0</v>
      </c>
      <c r="AH159" s="410" t="str">
        <f t="shared" si="69"/>
        <v/>
      </c>
      <c r="AI159" s="311" t="str">
        <f t="shared" si="70"/>
        <v/>
      </c>
      <c r="AJ159" s="419" t="str">
        <f t="shared" si="59"/>
        <v/>
      </c>
      <c r="AK159" s="311" t="str">
        <f t="shared" si="60"/>
        <v/>
      </c>
      <c r="AL159" s="422" t="str">
        <f t="shared" si="61"/>
        <v/>
      </c>
    </row>
    <row r="160" spans="1:38" ht="14.25">
      <c r="A160" s="745"/>
      <c r="B160" s="34" t="s">
        <v>180</v>
      </c>
      <c r="C160" s="196" t="s">
        <v>125</v>
      </c>
      <c r="D160" s="480"/>
      <c r="E160" s="55"/>
      <c r="F160" s="55"/>
      <c r="G160" s="101">
        <f t="shared" si="48"/>
        <v>0</v>
      </c>
      <c r="H160" s="102">
        <f t="shared" si="49"/>
        <v>0</v>
      </c>
      <c r="I160" s="31">
        <f t="shared" si="50"/>
        <v>0</v>
      </c>
      <c r="J160" s="103">
        <f t="shared" si="62"/>
        <v>0</v>
      </c>
      <c r="K160" s="104">
        <f t="shared" si="51"/>
        <v>0</v>
      </c>
      <c r="L160" s="35">
        <f t="shared" si="63"/>
        <v>0</v>
      </c>
      <c r="M160" s="105" t="str">
        <f t="shared" si="53"/>
        <v/>
      </c>
      <c r="N160" s="106">
        <f t="shared" si="52"/>
        <v>0</v>
      </c>
      <c r="O160" s="107">
        <f>IF(N160=0,0,IF(SUM($N$5:N160)&gt;251,1,0))</f>
        <v>0</v>
      </c>
      <c r="P160" s="174"/>
      <c r="Q160" s="175"/>
      <c r="R160" s="108"/>
      <c r="S160" s="483"/>
      <c r="T160" s="109">
        <f t="shared" si="64"/>
        <v>0</v>
      </c>
      <c r="U160" s="110">
        <f t="shared" si="54"/>
        <v>0</v>
      </c>
      <c r="V160" s="486"/>
      <c r="W160" s="109">
        <f t="shared" si="65"/>
        <v>0</v>
      </c>
      <c r="X160" s="110">
        <f t="shared" si="55"/>
        <v>0</v>
      </c>
      <c r="Y160" s="486"/>
      <c r="Z160" s="109">
        <f t="shared" si="66"/>
        <v>0</v>
      </c>
      <c r="AA160" s="110">
        <f t="shared" si="56"/>
        <v>0</v>
      </c>
      <c r="AB160" s="486"/>
      <c r="AC160" s="109">
        <f t="shared" si="67"/>
        <v>0</v>
      </c>
      <c r="AD160" s="110">
        <f t="shared" si="57"/>
        <v>0</v>
      </c>
      <c r="AE160" s="486"/>
      <c r="AF160" s="109">
        <f t="shared" si="68"/>
        <v>0</v>
      </c>
      <c r="AG160" s="110">
        <f t="shared" si="58"/>
        <v>0</v>
      </c>
      <c r="AH160" s="410" t="str">
        <f t="shared" si="69"/>
        <v/>
      </c>
      <c r="AI160" s="311" t="str">
        <f t="shared" si="70"/>
        <v/>
      </c>
      <c r="AJ160" s="419" t="str">
        <f t="shared" si="59"/>
        <v/>
      </c>
      <c r="AK160" s="311" t="str">
        <f t="shared" si="60"/>
        <v/>
      </c>
      <c r="AL160" s="422" t="str">
        <f t="shared" si="61"/>
        <v/>
      </c>
    </row>
    <row r="161" spans="1:38" ht="14.25">
      <c r="A161" s="745"/>
      <c r="B161" s="34" t="s">
        <v>181</v>
      </c>
      <c r="C161" s="196" t="s">
        <v>121</v>
      </c>
      <c r="D161" s="480"/>
      <c r="E161" s="55"/>
      <c r="F161" s="55"/>
      <c r="G161" s="101">
        <f t="shared" si="48"/>
        <v>0</v>
      </c>
      <c r="H161" s="102">
        <f t="shared" si="49"/>
        <v>0</v>
      </c>
      <c r="I161" s="31">
        <f t="shared" si="50"/>
        <v>0</v>
      </c>
      <c r="J161" s="103">
        <f t="shared" si="62"/>
        <v>0</v>
      </c>
      <c r="K161" s="104">
        <f t="shared" si="51"/>
        <v>0</v>
      </c>
      <c r="L161" s="35">
        <f t="shared" si="63"/>
        <v>0</v>
      </c>
      <c r="M161" s="105" t="str">
        <f t="shared" si="53"/>
        <v/>
      </c>
      <c r="N161" s="106">
        <f t="shared" si="52"/>
        <v>0</v>
      </c>
      <c r="O161" s="107">
        <f>IF(N161=0,0,IF(SUM($N$5:N161)&gt;251,1,0))</f>
        <v>0</v>
      </c>
      <c r="P161" s="174"/>
      <c r="Q161" s="175"/>
      <c r="R161" s="108"/>
      <c r="S161" s="483"/>
      <c r="T161" s="109">
        <f t="shared" si="64"/>
        <v>0</v>
      </c>
      <c r="U161" s="110">
        <f t="shared" si="54"/>
        <v>0</v>
      </c>
      <c r="V161" s="486"/>
      <c r="W161" s="109">
        <f t="shared" si="65"/>
        <v>0</v>
      </c>
      <c r="X161" s="110">
        <f t="shared" si="55"/>
        <v>0</v>
      </c>
      <c r="Y161" s="486"/>
      <c r="Z161" s="109">
        <f t="shared" si="66"/>
        <v>0</v>
      </c>
      <c r="AA161" s="110">
        <f t="shared" si="56"/>
        <v>0</v>
      </c>
      <c r="AB161" s="486"/>
      <c r="AC161" s="109">
        <f t="shared" si="67"/>
        <v>0</v>
      </c>
      <c r="AD161" s="110">
        <f t="shared" si="57"/>
        <v>0</v>
      </c>
      <c r="AE161" s="486"/>
      <c r="AF161" s="109">
        <f t="shared" si="68"/>
        <v>0</v>
      </c>
      <c r="AG161" s="110">
        <f t="shared" si="58"/>
        <v>0</v>
      </c>
      <c r="AH161" s="410" t="str">
        <f t="shared" si="69"/>
        <v/>
      </c>
      <c r="AI161" s="311" t="str">
        <f t="shared" si="70"/>
        <v/>
      </c>
      <c r="AJ161" s="419" t="str">
        <f t="shared" si="59"/>
        <v/>
      </c>
      <c r="AK161" s="311" t="str">
        <f t="shared" si="60"/>
        <v/>
      </c>
      <c r="AL161" s="422" t="str">
        <f t="shared" si="61"/>
        <v/>
      </c>
    </row>
    <row r="162" spans="1:38" ht="14.25">
      <c r="A162" s="745"/>
      <c r="B162" s="34" t="s">
        <v>182</v>
      </c>
      <c r="C162" s="196" t="s">
        <v>122</v>
      </c>
      <c r="D162" s="480"/>
      <c r="E162" s="55"/>
      <c r="F162" s="55"/>
      <c r="G162" s="101">
        <f t="shared" si="48"/>
        <v>0</v>
      </c>
      <c r="H162" s="102">
        <f t="shared" si="49"/>
        <v>0</v>
      </c>
      <c r="I162" s="31">
        <f t="shared" si="50"/>
        <v>0</v>
      </c>
      <c r="J162" s="103">
        <f t="shared" si="62"/>
        <v>0</v>
      </c>
      <c r="K162" s="104">
        <f t="shared" si="51"/>
        <v>0</v>
      </c>
      <c r="L162" s="35">
        <f t="shared" si="63"/>
        <v>0</v>
      </c>
      <c r="M162" s="105" t="str">
        <f t="shared" si="53"/>
        <v/>
      </c>
      <c r="N162" s="106">
        <f t="shared" si="52"/>
        <v>0</v>
      </c>
      <c r="O162" s="107">
        <f>IF(N162=0,0,IF(SUM($N$5:N162)&gt;251,1,0))</f>
        <v>0</v>
      </c>
      <c r="P162" s="174"/>
      <c r="Q162" s="175"/>
      <c r="R162" s="108"/>
      <c r="S162" s="483"/>
      <c r="T162" s="109">
        <f t="shared" si="64"/>
        <v>0</v>
      </c>
      <c r="U162" s="110">
        <f t="shared" si="54"/>
        <v>0</v>
      </c>
      <c r="V162" s="486"/>
      <c r="W162" s="109">
        <f t="shared" si="65"/>
        <v>0</v>
      </c>
      <c r="X162" s="110">
        <f t="shared" si="55"/>
        <v>0</v>
      </c>
      <c r="Y162" s="486"/>
      <c r="Z162" s="109">
        <f t="shared" si="66"/>
        <v>0</v>
      </c>
      <c r="AA162" s="110">
        <f t="shared" si="56"/>
        <v>0</v>
      </c>
      <c r="AB162" s="486"/>
      <c r="AC162" s="109">
        <f t="shared" si="67"/>
        <v>0</v>
      </c>
      <c r="AD162" s="110">
        <f t="shared" si="57"/>
        <v>0</v>
      </c>
      <c r="AE162" s="486"/>
      <c r="AF162" s="109">
        <f t="shared" si="68"/>
        <v>0</v>
      </c>
      <c r="AG162" s="110">
        <f t="shared" si="58"/>
        <v>0</v>
      </c>
      <c r="AH162" s="410" t="str">
        <f t="shared" si="69"/>
        <v/>
      </c>
      <c r="AI162" s="311" t="str">
        <f t="shared" si="70"/>
        <v/>
      </c>
      <c r="AJ162" s="419" t="str">
        <f t="shared" si="59"/>
        <v/>
      </c>
      <c r="AK162" s="311" t="str">
        <f t="shared" si="60"/>
        <v/>
      </c>
      <c r="AL162" s="422" t="str">
        <f t="shared" si="61"/>
        <v/>
      </c>
    </row>
    <row r="163" spans="1:38" ht="14.25">
      <c r="A163" s="745"/>
      <c r="B163" s="34" t="s">
        <v>183</v>
      </c>
      <c r="C163" s="196" t="s">
        <v>123</v>
      </c>
      <c r="D163" s="480"/>
      <c r="E163" s="55"/>
      <c r="F163" s="55"/>
      <c r="G163" s="101">
        <f t="shared" si="48"/>
        <v>0</v>
      </c>
      <c r="H163" s="102">
        <f t="shared" si="49"/>
        <v>0</v>
      </c>
      <c r="I163" s="31">
        <f t="shared" si="50"/>
        <v>0</v>
      </c>
      <c r="J163" s="103">
        <f t="shared" si="62"/>
        <v>0</v>
      </c>
      <c r="K163" s="104">
        <f t="shared" si="51"/>
        <v>0</v>
      </c>
      <c r="L163" s="35">
        <f t="shared" si="63"/>
        <v>0</v>
      </c>
      <c r="M163" s="105" t="str">
        <f t="shared" si="53"/>
        <v/>
      </c>
      <c r="N163" s="106">
        <f t="shared" si="52"/>
        <v>0</v>
      </c>
      <c r="O163" s="107">
        <f>IF(N163=0,0,IF(SUM($N$5:N163)&gt;251,1,0))</f>
        <v>0</v>
      </c>
      <c r="P163" s="174"/>
      <c r="Q163" s="175"/>
      <c r="R163" s="108"/>
      <c r="S163" s="483"/>
      <c r="T163" s="109">
        <f t="shared" si="64"/>
        <v>0</v>
      </c>
      <c r="U163" s="110">
        <f t="shared" si="54"/>
        <v>0</v>
      </c>
      <c r="V163" s="486"/>
      <c r="W163" s="109">
        <f t="shared" si="65"/>
        <v>0</v>
      </c>
      <c r="X163" s="110">
        <f t="shared" si="55"/>
        <v>0</v>
      </c>
      <c r="Y163" s="486"/>
      <c r="Z163" s="109">
        <f t="shared" si="66"/>
        <v>0</v>
      </c>
      <c r="AA163" s="110">
        <f t="shared" si="56"/>
        <v>0</v>
      </c>
      <c r="AB163" s="486"/>
      <c r="AC163" s="109">
        <f t="shared" si="67"/>
        <v>0</v>
      </c>
      <c r="AD163" s="110">
        <f t="shared" si="57"/>
        <v>0</v>
      </c>
      <c r="AE163" s="486"/>
      <c r="AF163" s="109">
        <f t="shared" si="68"/>
        <v>0</v>
      </c>
      <c r="AG163" s="110">
        <f t="shared" si="58"/>
        <v>0</v>
      </c>
      <c r="AH163" s="410" t="str">
        <f t="shared" si="69"/>
        <v/>
      </c>
      <c r="AI163" s="311" t="str">
        <f t="shared" si="70"/>
        <v/>
      </c>
      <c r="AJ163" s="419" t="str">
        <f t="shared" si="59"/>
        <v/>
      </c>
      <c r="AK163" s="311" t="str">
        <f t="shared" si="60"/>
        <v/>
      </c>
      <c r="AL163" s="422" t="str">
        <f t="shared" si="61"/>
        <v/>
      </c>
    </row>
    <row r="164" spans="1:38" ht="14.25">
      <c r="A164" s="745"/>
      <c r="B164" s="34" t="s">
        <v>184</v>
      </c>
      <c r="C164" s="196" t="s">
        <v>124</v>
      </c>
      <c r="D164" s="480"/>
      <c r="E164" s="55"/>
      <c r="F164" s="55"/>
      <c r="G164" s="101">
        <f t="shared" si="48"/>
        <v>0</v>
      </c>
      <c r="H164" s="102">
        <f t="shared" si="49"/>
        <v>0</v>
      </c>
      <c r="I164" s="31">
        <f t="shared" si="50"/>
        <v>0</v>
      </c>
      <c r="J164" s="103">
        <f t="shared" si="62"/>
        <v>0</v>
      </c>
      <c r="K164" s="104">
        <f t="shared" si="51"/>
        <v>0</v>
      </c>
      <c r="L164" s="35">
        <f t="shared" si="63"/>
        <v>0</v>
      </c>
      <c r="M164" s="105" t="str">
        <f t="shared" si="53"/>
        <v/>
      </c>
      <c r="N164" s="106">
        <f t="shared" si="52"/>
        <v>0</v>
      </c>
      <c r="O164" s="107">
        <f>IF(N164=0,0,IF(SUM($N$5:N164)&gt;251,1,0))</f>
        <v>0</v>
      </c>
      <c r="P164" s="174"/>
      <c r="Q164" s="175"/>
      <c r="R164" s="108"/>
      <c r="S164" s="483"/>
      <c r="T164" s="109">
        <f t="shared" si="64"/>
        <v>0</v>
      </c>
      <c r="U164" s="110">
        <f t="shared" si="54"/>
        <v>0</v>
      </c>
      <c r="V164" s="486"/>
      <c r="W164" s="109">
        <f t="shared" si="65"/>
        <v>0</v>
      </c>
      <c r="X164" s="110">
        <f t="shared" si="55"/>
        <v>0</v>
      </c>
      <c r="Y164" s="486"/>
      <c r="Z164" s="109">
        <f t="shared" si="66"/>
        <v>0</v>
      </c>
      <c r="AA164" s="110">
        <f t="shared" si="56"/>
        <v>0</v>
      </c>
      <c r="AB164" s="486"/>
      <c r="AC164" s="109">
        <f t="shared" si="67"/>
        <v>0</v>
      </c>
      <c r="AD164" s="110">
        <f t="shared" si="57"/>
        <v>0</v>
      </c>
      <c r="AE164" s="486"/>
      <c r="AF164" s="109">
        <f t="shared" si="68"/>
        <v>0</v>
      </c>
      <c r="AG164" s="110">
        <f t="shared" si="58"/>
        <v>0</v>
      </c>
      <c r="AH164" s="410" t="str">
        <f t="shared" si="69"/>
        <v/>
      </c>
      <c r="AI164" s="311" t="str">
        <f t="shared" si="70"/>
        <v/>
      </c>
      <c r="AJ164" s="419" t="str">
        <f t="shared" si="59"/>
        <v/>
      </c>
      <c r="AK164" s="311" t="str">
        <f t="shared" si="60"/>
        <v/>
      </c>
      <c r="AL164" s="422" t="str">
        <f t="shared" si="61"/>
        <v/>
      </c>
    </row>
    <row r="165" spans="1:38" ht="14.25">
      <c r="A165" s="745"/>
      <c r="B165" s="34" t="s">
        <v>185</v>
      </c>
      <c r="C165" s="196" t="s">
        <v>189</v>
      </c>
      <c r="D165" s="480"/>
      <c r="E165" s="55"/>
      <c r="F165" s="55"/>
      <c r="G165" s="101">
        <f t="shared" si="48"/>
        <v>0</v>
      </c>
      <c r="H165" s="102">
        <f t="shared" si="49"/>
        <v>0</v>
      </c>
      <c r="I165" s="31">
        <f t="shared" si="50"/>
        <v>0</v>
      </c>
      <c r="J165" s="103">
        <f t="shared" si="62"/>
        <v>0</v>
      </c>
      <c r="K165" s="104">
        <f t="shared" si="51"/>
        <v>0</v>
      </c>
      <c r="L165" s="35">
        <f t="shared" si="63"/>
        <v>0</v>
      </c>
      <c r="M165" s="105" t="str">
        <f t="shared" si="53"/>
        <v/>
      </c>
      <c r="N165" s="106">
        <f t="shared" si="52"/>
        <v>0</v>
      </c>
      <c r="O165" s="107">
        <f>IF(N165=0,0,IF(SUM($N$5:N165)&gt;251,1,0))</f>
        <v>0</v>
      </c>
      <c r="P165" s="174"/>
      <c r="Q165" s="175"/>
      <c r="R165" s="108"/>
      <c r="S165" s="483"/>
      <c r="T165" s="109">
        <f t="shared" si="64"/>
        <v>0</v>
      </c>
      <c r="U165" s="110">
        <f t="shared" si="54"/>
        <v>0</v>
      </c>
      <c r="V165" s="486"/>
      <c r="W165" s="109">
        <f t="shared" si="65"/>
        <v>0</v>
      </c>
      <c r="X165" s="110">
        <f t="shared" si="55"/>
        <v>0</v>
      </c>
      <c r="Y165" s="486"/>
      <c r="Z165" s="109">
        <f t="shared" si="66"/>
        <v>0</v>
      </c>
      <c r="AA165" s="110">
        <f t="shared" si="56"/>
        <v>0</v>
      </c>
      <c r="AB165" s="486"/>
      <c r="AC165" s="109">
        <f t="shared" si="67"/>
        <v>0</v>
      </c>
      <c r="AD165" s="110">
        <f t="shared" si="57"/>
        <v>0</v>
      </c>
      <c r="AE165" s="486"/>
      <c r="AF165" s="109">
        <f t="shared" si="68"/>
        <v>0</v>
      </c>
      <c r="AG165" s="110">
        <f t="shared" si="58"/>
        <v>0</v>
      </c>
      <c r="AH165" s="410" t="str">
        <f t="shared" si="69"/>
        <v/>
      </c>
      <c r="AI165" s="311" t="str">
        <f t="shared" si="70"/>
        <v/>
      </c>
      <c r="AJ165" s="419" t="str">
        <f t="shared" si="59"/>
        <v/>
      </c>
      <c r="AK165" s="311" t="str">
        <f t="shared" si="60"/>
        <v/>
      </c>
      <c r="AL165" s="422" t="str">
        <f t="shared" si="61"/>
        <v/>
      </c>
    </row>
    <row r="166" spans="1:38" ht="14.25">
      <c r="A166" s="745"/>
      <c r="B166" s="34" t="s">
        <v>186</v>
      </c>
      <c r="C166" s="196" t="s">
        <v>120</v>
      </c>
      <c r="D166" s="480"/>
      <c r="E166" s="55"/>
      <c r="F166" s="55"/>
      <c r="G166" s="101">
        <f t="shared" si="48"/>
        <v>0</v>
      </c>
      <c r="H166" s="102">
        <f t="shared" si="49"/>
        <v>0</v>
      </c>
      <c r="I166" s="31">
        <f t="shared" si="50"/>
        <v>0</v>
      </c>
      <c r="J166" s="103">
        <f t="shared" si="62"/>
        <v>0</v>
      </c>
      <c r="K166" s="104">
        <f t="shared" si="51"/>
        <v>0</v>
      </c>
      <c r="L166" s="35">
        <f t="shared" si="63"/>
        <v>0</v>
      </c>
      <c r="M166" s="105" t="str">
        <f t="shared" si="53"/>
        <v/>
      </c>
      <c r="N166" s="106">
        <f t="shared" si="52"/>
        <v>0</v>
      </c>
      <c r="O166" s="107">
        <f>IF(N166=0,0,IF(SUM($N$5:N166)&gt;251,1,0))</f>
        <v>0</v>
      </c>
      <c r="P166" s="174"/>
      <c r="Q166" s="175"/>
      <c r="R166" s="108"/>
      <c r="S166" s="483"/>
      <c r="T166" s="109">
        <f t="shared" si="64"/>
        <v>0</v>
      </c>
      <c r="U166" s="110">
        <f t="shared" si="54"/>
        <v>0</v>
      </c>
      <c r="V166" s="486"/>
      <c r="W166" s="109">
        <f t="shared" si="65"/>
        <v>0</v>
      </c>
      <c r="X166" s="110">
        <f t="shared" si="55"/>
        <v>0</v>
      </c>
      <c r="Y166" s="486"/>
      <c r="Z166" s="109">
        <f t="shared" si="66"/>
        <v>0</v>
      </c>
      <c r="AA166" s="110">
        <f t="shared" si="56"/>
        <v>0</v>
      </c>
      <c r="AB166" s="486"/>
      <c r="AC166" s="109">
        <f t="shared" si="67"/>
        <v>0</v>
      </c>
      <c r="AD166" s="110">
        <f t="shared" si="57"/>
        <v>0</v>
      </c>
      <c r="AE166" s="486"/>
      <c r="AF166" s="109">
        <f t="shared" si="68"/>
        <v>0</v>
      </c>
      <c r="AG166" s="110">
        <f t="shared" si="58"/>
        <v>0</v>
      </c>
      <c r="AH166" s="410" t="str">
        <f t="shared" si="69"/>
        <v/>
      </c>
      <c r="AI166" s="311" t="str">
        <f t="shared" si="70"/>
        <v/>
      </c>
      <c r="AJ166" s="419" t="str">
        <f t="shared" si="59"/>
        <v/>
      </c>
      <c r="AK166" s="311" t="str">
        <f t="shared" si="60"/>
        <v/>
      </c>
      <c r="AL166" s="422" t="str">
        <f t="shared" si="61"/>
        <v/>
      </c>
    </row>
    <row r="167" spans="1:38" ht="14.25">
      <c r="A167" s="745"/>
      <c r="B167" s="34" t="s">
        <v>187</v>
      </c>
      <c r="C167" s="196" t="s">
        <v>125</v>
      </c>
      <c r="D167" s="480"/>
      <c r="E167" s="55"/>
      <c r="F167" s="55"/>
      <c r="G167" s="101">
        <f t="shared" si="48"/>
        <v>0</v>
      </c>
      <c r="H167" s="102">
        <f t="shared" si="49"/>
        <v>0</v>
      </c>
      <c r="I167" s="31">
        <f t="shared" si="50"/>
        <v>0</v>
      </c>
      <c r="J167" s="103">
        <f t="shared" si="62"/>
        <v>0</v>
      </c>
      <c r="K167" s="104">
        <f t="shared" si="51"/>
        <v>0</v>
      </c>
      <c r="L167" s="35">
        <f t="shared" si="63"/>
        <v>0</v>
      </c>
      <c r="M167" s="105" t="str">
        <f t="shared" si="53"/>
        <v/>
      </c>
      <c r="N167" s="106">
        <f t="shared" si="52"/>
        <v>0</v>
      </c>
      <c r="O167" s="107">
        <f>IF(N167=0,0,IF(SUM($N$5:N167)&gt;251,1,0))</f>
        <v>0</v>
      </c>
      <c r="P167" s="174"/>
      <c r="Q167" s="175"/>
      <c r="R167" s="108"/>
      <c r="S167" s="483"/>
      <c r="T167" s="109">
        <f t="shared" si="64"/>
        <v>0</v>
      </c>
      <c r="U167" s="110">
        <f t="shared" si="54"/>
        <v>0</v>
      </c>
      <c r="V167" s="486"/>
      <c r="W167" s="109">
        <f t="shared" si="65"/>
        <v>0</v>
      </c>
      <c r="X167" s="110">
        <f t="shared" si="55"/>
        <v>0</v>
      </c>
      <c r="Y167" s="486"/>
      <c r="Z167" s="109">
        <f t="shared" si="66"/>
        <v>0</v>
      </c>
      <c r="AA167" s="110">
        <f t="shared" si="56"/>
        <v>0</v>
      </c>
      <c r="AB167" s="486"/>
      <c r="AC167" s="109">
        <f t="shared" si="67"/>
        <v>0</v>
      </c>
      <c r="AD167" s="110">
        <f t="shared" si="57"/>
        <v>0</v>
      </c>
      <c r="AE167" s="486"/>
      <c r="AF167" s="109">
        <f t="shared" si="68"/>
        <v>0</v>
      </c>
      <c r="AG167" s="110">
        <f t="shared" si="58"/>
        <v>0</v>
      </c>
      <c r="AH167" s="410" t="str">
        <f t="shared" si="69"/>
        <v/>
      </c>
      <c r="AI167" s="311" t="str">
        <f t="shared" si="70"/>
        <v/>
      </c>
      <c r="AJ167" s="419" t="str">
        <f t="shared" si="59"/>
        <v/>
      </c>
      <c r="AK167" s="311" t="str">
        <f t="shared" si="60"/>
        <v/>
      </c>
      <c r="AL167" s="422" t="str">
        <f t="shared" si="61"/>
        <v/>
      </c>
    </row>
    <row r="168" spans="1:38" ht="14.25">
      <c r="A168" s="745"/>
      <c r="B168" s="34" t="s">
        <v>188</v>
      </c>
      <c r="C168" s="196" t="s">
        <v>121</v>
      </c>
      <c r="D168" s="480"/>
      <c r="E168" s="55"/>
      <c r="F168" s="55"/>
      <c r="G168" s="101">
        <f t="shared" si="48"/>
        <v>0</v>
      </c>
      <c r="H168" s="102">
        <f t="shared" si="49"/>
        <v>0</v>
      </c>
      <c r="I168" s="31">
        <f t="shared" si="50"/>
        <v>0</v>
      </c>
      <c r="J168" s="103">
        <f t="shared" si="62"/>
        <v>0</v>
      </c>
      <c r="K168" s="104">
        <f t="shared" si="51"/>
        <v>0</v>
      </c>
      <c r="L168" s="35">
        <f t="shared" si="63"/>
        <v>0</v>
      </c>
      <c r="M168" s="105" t="str">
        <f t="shared" si="53"/>
        <v/>
      </c>
      <c r="N168" s="106">
        <f t="shared" si="52"/>
        <v>0</v>
      </c>
      <c r="O168" s="107">
        <f>IF(N168=0,0,IF(SUM($N$5:N168)&gt;251,1,0))</f>
        <v>0</v>
      </c>
      <c r="P168" s="174"/>
      <c r="Q168" s="175"/>
      <c r="R168" s="108"/>
      <c r="S168" s="483"/>
      <c r="T168" s="109">
        <f t="shared" si="64"/>
        <v>0</v>
      </c>
      <c r="U168" s="110">
        <f t="shared" si="54"/>
        <v>0</v>
      </c>
      <c r="V168" s="486"/>
      <c r="W168" s="109">
        <f t="shared" si="65"/>
        <v>0</v>
      </c>
      <c r="X168" s="110">
        <f t="shared" si="55"/>
        <v>0</v>
      </c>
      <c r="Y168" s="486"/>
      <c r="Z168" s="109">
        <f t="shared" si="66"/>
        <v>0</v>
      </c>
      <c r="AA168" s="110">
        <f t="shared" si="56"/>
        <v>0</v>
      </c>
      <c r="AB168" s="486"/>
      <c r="AC168" s="109">
        <f t="shared" si="67"/>
        <v>0</v>
      </c>
      <c r="AD168" s="110">
        <f t="shared" si="57"/>
        <v>0</v>
      </c>
      <c r="AE168" s="486"/>
      <c r="AF168" s="109">
        <f t="shared" si="68"/>
        <v>0</v>
      </c>
      <c r="AG168" s="110">
        <f t="shared" si="58"/>
        <v>0</v>
      </c>
      <c r="AH168" s="410" t="str">
        <f t="shared" si="69"/>
        <v/>
      </c>
      <c r="AI168" s="311" t="str">
        <f t="shared" si="70"/>
        <v/>
      </c>
      <c r="AJ168" s="419" t="str">
        <f t="shared" si="59"/>
        <v/>
      </c>
      <c r="AK168" s="311" t="str">
        <f t="shared" si="60"/>
        <v/>
      </c>
      <c r="AL168" s="422" t="str">
        <f t="shared" si="61"/>
        <v/>
      </c>
    </row>
    <row r="169" spans="1:38" ht="14.25">
      <c r="A169" s="745"/>
      <c r="B169" s="34" t="s">
        <v>190</v>
      </c>
      <c r="C169" s="196" t="s">
        <v>122</v>
      </c>
      <c r="D169" s="480"/>
      <c r="E169" s="55"/>
      <c r="F169" s="55"/>
      <c r="G169" s="101">
        <f t="shared" si="48"/>
        <v>0</v>
      </c>
      <c r="H169" s="102">
        <f t="shared" si="49"/>
        <v>0</v>
      </c>
      <c r="I169" s="31">
        <f t="shared" si="50"/>
        <v>0</v>
      </c>
      <c r="J169" s="103">
        <f t="shared" si="62"/>
        <v>0</v>
      </c>
      <c r="K169" s="104">
        <f t="shared" si="51"/>
        <v>0</v>
      </c>
      <c r="L169" s="35">
        <f t="shared" si="63"/>
        <v>0</v>
      </c>
      <c r="M169" s="105" t="str">
        <f t="shared" si="53"/>
        <v/>
      </c>
      <c r="N169" s="106">
        <f t="shared" si="52"/>
        <v>0</v>
      </c>
      <c r="O169" s="107">
        <f>IF(N169=0,0,IF(SUM($N$5:N169)&gt;251,1,0))</f>
        <v>0</v>
      </c>
      <c r="P169" s="174"/>
      <c r="Q169" s="175"/>
      <c r="R169" s="108"/>
      <c r="S169" s="483"/>
      <c r="T169" s="109">
        <f t="shared" si="64"/>
        <v>0</v>
      </c>
      <c r="U169" s="110">
        <f t="shared" si="54"/>
        <v>0</v>
      </c>
      <c r="V169" s="486"/>
      <c r="W169" s="109">
        <f t="shared" si="65"/>
        <v>0</v>
      </c>
      <c r="X169" s="110">
        <f t="shared" si="55"/>
        <v>0</v>
      </c>
      <c r="Y169" s="486"/>
      <c r="Z169" s="109">
        <f t="shared" si="66"/>
        <v>0</v>
      </c>
      <c r="AA169" s="110">
        <f t="shared" si="56"/>
        <v>0</v>
      </c>
      <c r="AB169" s="486"/>
      <c r="AC169" s="109">
        <f t="shared" si="67"/>
        <v>0</v>
      </c>
      <c r="AD169" s="110">
        <f t="shared" si="57"/>
        <v>0</v>
      </c>
      <c r="AE169" s="486"/>
      <c r="AF169" s="109">
        <f t="shared" si="68"/>
        <v>0</v>
      </c>
      <c r="AG169" s="110">
        <f t="shared" si="58"/>
        <v>0</v>
      </c>
      <c r="AH169" s="410" t="str">
        <f t="shared" si="69"/>
        <v/>
      </c>
      <c r="AI169" s="311" t="str">
        <f t="shared" si="70"/>
        <v/>
      </c>
      <c r="AJ169" s="419" t="str">
        <f t="shared" si="59"/>
        <v/>
      </c>
      <c r="AK169" s="311" t="str">
        <f t="shared" si="60"/>
        <v/>
      </c>
      <c r="AL169" s="422" t="str">
        <f t="shared" si="61"/>
        <v/>
      </c>
    </row>
    <row r="170" spans="1:38" ht="14.25">
      <c r="A170" s="745"/>
      <c r="B170" s="34" t="s">
        <v>191</v>
      </c>
      <c r="C170" s="196" t="s">
        <v>123</v>
      </c>
      <c r="D170" s="480"/>
      <c r="E170" s="55"/>
      <c r="F170" s="55"/>
      <c r="G170" s="101">
        <f t="shared" si="48"/>
        <v>0</v>
      </c>
      <c r="H170" s="102">
        <f t="shared" si="49"/>
        <v>0</v>
      </c>
      <c r="I170" s="31">
        <f t="shared" si="50"/>
        <v>0</v>
      </c>
      <c r="J170" s="103">
        <f t="shared" si="62"/>
        <v>0</v>
      </c>
      <c r="K170" s="104">
        <f t="shared" si="51"/>
        <v>0</v>
      </c>
      <c r="L170" s="35">
        <f t="shared" si="63"/>
        <v>0</v>
      </c>
      <c r="M170" s="105" t="str">
        <f t="shared" si="53"/>
        <v/>
      </c>
      <c r="N170" s="106">
        <f t="shared" si="52"/>
        <v>0</v>
      </c>
      <c r="O170" s="107">
        <f>IF(N170=0,0,IF(SUM($N$5:N170)&gt;251,1,0))</f>
        <v>0</v>
      </c>
      <c r="P170" s="174"/>
      <c r="Q170" s="175"/>
      <c r="R170" s="108"/>
      <c r="S170" s="483"/>
      <c r="T170" s="109">
        <f t="shared" si="64"/>
        <v>0</v>
      </c>
      <c r="U170" s="110">
        <f t="shared" si="54"/>
        <v>0</v>
      </c>
      <c r="V170" s="486"/>
      <c r="W170" s="109">
        <f t="shared" si="65"/>
        <v>0</v>
      </c>
      <c r="X170" s="110">
        <f t="shared" si="55"/>
        <v>0</v>
      </c>
      <c r="Y170" s="486"/>
      <c r="Z170" s="109">
        <f t="shared" si="66"/>
        <v>0</v>
      </c>
      <c r="AA170" s="110">
        <f t="shared" si="56"/>
        <v>0</v>
      </c>
      <c r="AB170" s="486"/>
      <c r="AC170" s="109">
        <f t="shared" si="67"/>
        <v>0</v>
      </c>
      <c r="AD170" s="110">
        <f t="shared" si="57"/>
        <v>0</v>
      </c>
      <c r="AE170" s="486"/>
      <c r="AF170" s="109">
        <f t="shared" si="68"/>
        <v>0</v>
      </c>
      <c r="AG170" s="110">
        <f t="shared" si="58"/>
        <v>0</v>
      </c>
      <c r="AH170" s="410" t="str">
        <f t="shared" si="69"/>
        <v/>
      </c>
      <c r="AI170" s="311" t="str">
        <f t="shared" si="70"/>
        <v/>
      </c>
      <c r="AJ170" s="419" t="str">
        <f t="shared" si="59"/>
        <v/>
      </c>
      <c r="AK170" s="311" t="str">
        <f t="shared" si="60"/>
        <v/>
      </c>
      <c r="AL170" s="422" t="str">
        <f t="shared" si="61"/>
        <v/>
      </c>
    </row>
    <row r="171" spans="1:38" ht="14.25">
      <c r="A171" s="745"/>
      <c r="B171" s="34" t="s">
        <v>192</v>
      </c>
      <c r="C171" s="196" t="s">
        <v>124</v>
      </c>
      <c r="D171" s="480"/>
      <c r="E171" s="55"/>
      <c r="F171" s="55"/>
      <c r="G171" s="101">
        <f t="shared" si="48"/>
        <v>0</v>
      </c>
      <c r="H171" s="102">
        <f t="shared" si="49"/>
        <v>0</v>
      </c>
      <c r="I171" s="31">
        <f t="shared" si="50"/>
        <v>0</v>
      </c>
      <c r="J171" s="103">
        <f t="shared" si="62"/>
        <v>0</v>
      </c>
      <c r="K171" s="104">
        <f t="shared" si="51"/>
        <v>0</v>
      </c>
      <c r="L171" s="35">
        <f t="shared" si="63"/>
        <v>0</v>
      </c>
      <c r="M171" s="105" t="str">
        <f t="shared" si="53"/>
        <v/>
      </c>
      <c r="N171" s="106">
        <f t="shared" si="52"/>
        <v>0</v>
      </c>
      <c r="O171" s="107">
        <f>IF(N171=0,0,IF(SUM($N$5:N171)&gt;251,1,0))</f>
        <v>0</v>
      </c>
      <c r="P171" s="174"/>
      <c r="Q171" s="175"/>
      <c r="R171" s="108"/>
      <c r="S171" s="483"/>
      <c r="T171" s="109">
        <f t="shared" si="64"/>
        <v>0</v>
      </c>
      <c r="U171" s="110">
        <f t="shared" si="54"/>
        <v>0</v>
      </c>
      <c r="V171" s="486"/>
      <c r="W171" s="109">
        <f t="shared" si="65"/>
        <v>0</v>
      </c>
      <c r="X171" s="110">
        <f t="shared" si="55"/>
        <v>0</v>
      </c>
      <c r="Y171" s="486"/>
      <c r="Z171" s="109">
        <f t="shared" si="66"/>
        <v>0</v>
      </c>
      <c r="AA171" s="110">
        <f t="shared" si="56"/>
        <v>0</v>
      </c>
      <c r="AB171" s="486"/>
      <c r="AC171" s="109">
        <f t="shared" si="67"/>
        <v>0</v>
      </c>
      <c r="AD171" s="110">
        <f t="shared" si="57"/>
        <v>0</v>
      </c>
      <c r="AE171" s="486"/>
      <c r="AF171" s="109">
        <f t="shared" si="68"/>
        <v>0</v>
      </c>
      <c r="AG171" s="110">
        <f t="shared" si="58"/>
        <v>0</v>
      </c>
      <c r="AH171" s="410" t="str">
        <f t="shared" si="69"/>
        <v/>
      </c>
      <c r="AI171" s="311" t="str">
        <f t="shared" si="70"/>
        <v/>
      </c>
      <c r="AJ171" s="419" t="str">
        <f t="shared" si="59"/>
        <v/>
      </c>
      <c r="AK171" s="311" t="str">
        <f t="shared" si="60"/>
        <v/>
      </c>
      <c r="AL171" s="422" t="str">
        <f t="shared" si="61"/>
        <v/>
      </c>
    </row>
    <row r="172" spans="1:38" ht="14.25">
      <c r="A172" s="745"/>
      <c r="B172" s="34" t="s">
        <v>193</v>
      </c>
      <c r="C172" s="196" t="s">
        <v>189</v>
      </c>
      <c r="D172" s="480"/>
      <c r="E172" s="55"/>
      <c r="F172" s="55"/>
      <c r="G172" s="101">
        <f t="shared" si="48"/>
        <v>0</v>
      </c>
      <c r="H172" s="102">
        <f t="shared" si="49"/>
        <v>0</v>
      </c>
      <c r="I172" s="31">
        <f t="shared" si="50"/>
        <v>0</v>
      </c>
      <c r="J172" s="103">
        <f t="shared" si="62"/>
        <v>0</v>
      </c>
      <c r="K172" s="104">
        <f t="shared" si="51"/>
        <v>0</v>
      </c>
      <c r="L172" s="35">
        <f t="shared" si="63"/>
        <v>0</v>
      </c>
      <c r="M172" s="105" t="str">
        <f t="shared" si="53"/>
        <v/>
      </c>
      <c r="N172" s="106">
        <f t="shared" si="52"/>
        <v>0</v>
      </c>
      <c r="O172" s="107">
        <f>IF(N172=0,0,IF(SUM($N$5:N172)&gt;251,1,0))</f>
        <v>0</v>
      </c>
      <c r="P172" s="174"/>
      <c r="Q172" s="175"/>
      <c r="R172" s="108"/>
      <c r="S172" s="483"/>
      <c r="T172" s="109">
        <f t="shared" si="64"/>
        <v>0</v>
      </c>
      <c r="U172" s="110">
        <f t="shared" si="54"/>
        <v>0</v>
      </c>
      <c r="V172" s="486"/>
      <c r="W172" s="109">
        <f t="shared" si="65"/>
        <v>0</v>
      </c>
      <c r="X172" s="110">
        <f t="shared" si="55"/>
        <v>0</v>
      </c>
      <c r="Y172" s="486"/>
      <c r="Z172" s="109">
        <f t="shared" si="66"/>
        <v>0</v>
      </c>
      <c r="AA172" s="110">
        <f t="shared" si="56"/>
        <v>0</v>
      </c>
      <c r="AB172" s="486"/>
      <c r="AC172" s="109">
        <f t="shared" si="67"/>
        <v>0</v>
      </c>
      <c r="AD172" s="110">
        <f t="shared" si="57"/>
        <v>0</v>
      </c>
      <c r="AE172" s="486"/>
      <c r="AF172" s="109">
        <f t="shared" si="68"/>
        <v>0</v>
      </c>
      <c r="AG172" s="110">
        <f t="shared" si="58"/>
        <v>0</v>
      </c>
      <c r="AH172" s="410" t="str">
        <f t="shared" si="69"/>
        <v/>
      </c>
      <c r="AI172" s="311" t="str">
        <f t="shared" si="70"/>
        <v/>
      </c>
      <c r="AJ172" s="419" t="str">
        <f t="shared" si="59"/>
        <v/>
      </c>
      <c r="AK172" s="311" t="str">
        <f t="shared" si="60"/>
        <v/>
      </c>
      <c r="AL172" s="422" t="str">
        <f t="shared" si="61"/>
        <v/>
      </c>
    </row>
    <row r="173" spans="1:38" ht="14.25">
      <c r="A173" s="745"/>
      <c r="B173" s="34" t="s">
        <v>194</v>
      </c>
      <c r="C173" s="196" t="s">
        <v>513</v>
      </c>
      <c r="D173" s="480"/>
      <c r="E173" s="55"/>
      <c r="F173" s="55"/>
      <c r="G173" s="101">
        <f t="shared" si="48"/>
        <v>0</v>
      </c>
      <c r="H173" s="102">
        <f t="shared" si="49"/>
        <v>0</v>
      </c>
      <c r="I173" s="31">
        <f t="shared" si="50"/>
        <v>0</v>
      </c>
      <c r="J173" s="103">
        <f t="shared" si="62"/>
        <v>0</v>
      </c>
      <c r="K173" s="104">
        <f t="shared" si="51"/>
        <v>0</v>
      </c>
      <c r="L173" s="35">
        <f t="shared" si="63"/>
        <v>0</v>
      </c>
      <c r="M173" s="105" t="str">
        <f t="shared" si="53"/>
        <v/>
      </c>
      <c r="N173" s="106">
        <f t="shared" si="52"/>
        <v>0</v>
      </c>
      <c r="O173" s="107">
        <f>IF(N173=0,0,IF(SUM($N$5:N173)&gt;251,1,0))</f>
        <v>0</v>
      </c>
      <c r="P173" s="174"/>
      <c r="Q173" s="175"/>
      <c r="R173" s="108"/>
      <c r="S173" s="483"/>
      <c r="T173" s="109">
        <f t="shared" si="64"/>
        <v>0</v>
      </c>
      <c r="U173" s="110">
        <f t="shared" si="54"/>
        <v>0</v>
      </c>
      <c r="V173" s="486"/>
      <c r="W173" s="109">
        <f t="shared" si="65"/>
        <v>0</v>
      </c>
      <c r="X173" s="110">
        <f t="shared" si="55"/>
        <v>0</v>
      </c>
      <c r="Y173" s="486"/>
      <c r="Z173" s="109">
        <f t="shared" si="66"/>
        <v>0</v>
      </c>
      <c r="AA173" s="110">
        <f t="shared" si="56"/>
        <v>0</v>
      </c>
      <c r="AB173" s="486"/>
      <c r="AC173" s="109">
        <f t="shared" si="67"/>
        <v>0</v>
      </c>
      <c r="AD173" s="110">
        <f t="shared" si="57"/>
        <v>0</v>
      </c>
      <c r="AE173" s="486"/>
      <c r="AF173" s="109">
        <f t="shared" si="68"/>
        <v>0</v>
      </c>
      <c r="AG173" s="110">
        <f t="shared" si="58"/>
        <v>0</v>
      </c>
      <c r="AH173" s="410" t="str">
        <f t="shared" si="69"/>
        <v/>
      </c>
      <c r="AI173" s="311" t="str">
        <f t="shared" si="70"/>
        <v/>
      </c>
      <c r="AJ173" s="419" t="str">
        <f t="shared" si="59"/>
        <v/>
      </c>
      <c r="AK173" s="311" t="str">
        <f t="shared" si="60"/>
        <v/>
      </c>
      <c r="AL173" s="422" t="str">
        <f t="shared" si="61"/>
        <v/>
      </c>
    </row>
    <row r="174" spans="1:38" ht="14.25">
      <c r="A174" s="745"/>
      <c r="B174" s="34" t="s">
        <v>195</v>
      </c>
      <c r="C174" s="196" t="s">
        <v>125</v>
      </c>
      <c r="D174" s="480"/>
      <c r="E174" s="55"/>
      <c r="F174" s="55"/>
      <c r="G174" s="101">
        <f t="shared" si="48"/>
        <v>0</v>
      </c>
      <c r="H174" s="102">
        <f t="shared" si="49"/>
        <v>0</v>
      </c>
      <c r="I174" s="31">
        <f t="shared" si="50"/>
        <v>0</v>
      </c>
      <c r="J174" s="103">
        <f t="shared" si="62"/>
        <v>0</v>
      </c>
      <c r="K174" s="104">
        <f t="shared" si="51"/>
        <v>0</v>
      </c>
      <c r="L174" s="35">
        <f t="shared" si="63"/>
        <v>0</v>
      </c>
      <c r="M174" s="105" t="str">
        <f t="shared" si="53"/>
        <v/>
      </c>
      <c r="N174" s="106">
        <f t="shared" si="52"/>
        <v>0</v>
      </c>
      <c r="O174" s="107">
        <f>IF(N174=0,0,IF(SUM($N$5:N174)&gt;251,1,0))</f>
        <v>0</v>
      </c>
      <c r="P174" s="174"/>
      <c r="Q174" s="175"/>
      <c r="R174" s="108"/>
      <c r="S174" s="483"/>
      <c r="T174" s="109">
        <f t="shared" si="64"/>
        <v>0</v>
      </c>
      <c r="U174" s="110">
        <f t="shared" si="54"/>
        <v>0</v>
      </c>
      <c r="V174" s="486"/>
      <c r="W174" s="109">
        <f t="shared" si="65"/>
        <v>0</v>
      </c>
      <c r="X174" s="110">
        <f t="shared" si="55"/>
        <v>0</v>
      </c>
      <c r="Y174" s="486"/>
      <c r="Z174" s="109">
        <f t="shared" si="66"/>
        <v>0</v>
      </c>
      <c r="AA174" s="110">
        <f t="shared" si="56"/>
        <v>0</v>
      </c>
      <c r="AB174" s="486"/>
      <c r="AC174" s="109">
        <f t="shared" si="67"/>
        <v>0</v>
      </c>
      <c r="AD174" s="110">
        <f t="shared" si="57"/>
        <v>0</v>
      </c>
      <c r="AE174" s="486"/>
      <c r="AF174" s="109">
        <f t="shared" si="68"/>
        <v>0</v>
      </c>
      <c r="AG174" s="110">
        <f t="shared" si="58"/>
        <v>0</v>
      </c>
      <c r="AH174" s="410" t="str">
        <f t="shared" si="69"/>
        <v/>
      </c>
      <c r="AI174" s="311" t="str">
        <f t="shared" si="70"/>
        <v/>
      </c>
      <c r="AJ174" s="419" t="str">
        <f t="shared" si="59"/>
        <v/>
      </c>
      <c r="AK174" s="311" t="str">
        <f t="shared" si="60"/>
        <v/>
      </c>
      <c r="AL174" s="422" t="str">
        <f t="shared" si="61"/>
        <v/>
      </c>
    </row>
    <row r="175" spans="1:38" ht="14.25">
      <c r="A175" s="745"/>
      <c r="B175" s="34" t="s">
        <v>196</v>
      </c>
      <c r="C175" s="196" t="s">
        <v>121</v>
      </c>
      <c r="D175" s="480"/>
      <c r="E175" s="55"/>
      <c r="F175" s="55"/>
      <c r="G175" s="101">
        <f t="shared" si="48"/>
        <v>0</v>
      </c>
      <c r="H175" s="102">
        <f t="shared" si="49"/>
        <v>0</v>
      </c>
      <c r="I175" s="31">
        <f t="shared" si="50"/>
        <v>0</v>
      </c>
      <c r="J175" s="103">
        <f t="shared" si="62"/>
        <v>0</v>
      </c>
      <c r="K175" s="104">
        <f t="shared" si="51"/>
        <v>0</v>
      </c>
      <c r="L175" s="35">
        <f t="shared" si="63"/>
        <v>0</v>
      </c>
      <c r="M175" s="105" t="str">
        <f t="shared" si="53"/>
        <v/>
      </c>
      <c r="N175" s="106">
        <f t="shared" si="52"/>
        <v>0</v>
      </c>
      <c r="O175" s="107">
        <f>IF(N175=0,0,IF(SUM($N$5:N175)&gt;251,1,0))</f>
        <v>0</v>
      </c>
      <c r="P175" s="174"/>
      <c r="Q175" s="175"/>
      <c r="R175" s="108"/>
      <c r="S175" s="483"/>
      <c r="T175" s="109">
        <f t="shared" si="64"/>
        <v>0</v>
      </c>
      <c r="U175" s="110">
        <f t="shared" si="54"/>
        <v>0</v>
      </c>
      <c r="V175" s="486"/>
      <c r="W175" s="109">
        <f t="shared" si="65"/>
        <v>0</v>
      </c>
      <c r="X175" s="110">
        <f t="shared" si="55"/>
        <v>0</v>
      </c>
      <c r="Y175" s="486"/>
      <c r="Z175" s="109">
        <f t="shared" si="66"/>
        <v>0</v>
      </c>
      <c r="AA175" s="110">
        <f t="shared" si="56"/>
        <v>0</v>
      </c>
      <c r="AB175" s="486"/>
      <c r="AC175" s="109">
        <f t="shared" si="67"/>
        <v>0</v>
      </c>
      <c r="AD175" s="110">
        <f t="shared" si="57"/>
        <v>0</v>
      </c>
      <c r="AE175" s="486"/>
      <c r="AF175" s="109">
        <f t="shared" si="68"/>
        <v>0</v>
      </c>
      <c r="AG175" s="110">
        <f t="shared" si="58"/>
        <v>0</v>
      </c>
      <c r="AH175" s="410" t="str">
        <f t="shared" si="69"/>
        <v/>
      </c>
      <c r="AI175" s="311" t="str">
        <f t="shared" si="70"/>
        <v/>
      </c>
      <c r="AJ175" s="419" t="str">
        <f t="shared" si="59"/>
        <v/>
      </c>
      <c r="AK175" s="311" t="str">
        <f t="shared" si="60"/>
        <v/>
      </c>
      <c r="AL175" s="422" t="str">
        <f t="shared" si="61"/>
        <v/>
      </c>
    </row>
    <row r="176" spans="1:38" ht="14.25">
      <c r="A176" s="745"/>
      <c r="B176" s="34" t="s">
        <v>197</v>
      </c>
      <c r="C176" s="196" t="s">
        <v>122</v>
      </c>
      <c r="D176" s="480"/>
      <c r="E176" s="55"/>
      <c r="F176" s="55"/>
      <c r="G176" s="101">
        <f t="shared" si="48"/>
        <v>0</v>
      </c>
      <c r="H176" s="102">
        <f t="shared" si="49"/>
        <v>0</v>
      </c>
      <c r="I176" s="31">
        <f t="shared" si="50"/>
        <v>0</v>
      </c>
      <c r="J176" s="103">
        <f t="shared" si="62"/>
        <v>0</v>
      </c>
      <c r="K176" s="104">
        <f t="shared" si="51"/>
        <v>0</v>
      </c>
      <c r="L176" s="35">
        <f t="shared" si="63"/>
        <v>0</v>
      </c>
      <c r="M176" s="105" t="str">
        <f t="shared" si="53"/>
        <v/>
      </c>
      <c r="N176" s="106">
        <f t="shared" si="52"/>
        <v>0</v>
      </c>
      <c r="O176" s="107">
        <f>IF(N176=0,0,IF(SUM($N$5:N176)&gt;251,1,0))</f>
        <v>0</v>
      </c>
      <c r="P176" s="174"/>
      <c r="Q176" s="175"/>
      <c r="R176" s="108"/>
      <c r="S176" s="483"/>
      <c r="T176" s="109">
        <f t="shared" si="64"/>
        <v>0</v>
      </c>
      <c r="U176" s="110">
        <f t="shared" si="54"/>
        <v>0</v>
      </c>
      <c r="V176" s="486"/>
      <c r="W176" s="109">
        <f t="shared" si="65"/>
        <v>0</v>
      </c>
      <c r="X176" s="110">
        <f t="shared" si="55"/>
        <v>0</v>
      </c>
      <c r="Y176" s="486"/>
      <c r="Z176" s="109">
        <f t="shared" si="66"/>
        <v>0</v>
      </c>
      <c r="AA176" s="110">
        <f t="shared" si="56"/>
        <v>0</v>
      </c>
      <c r="AB176" s="486"/>
      <c r="AC176" s="109">
        <f t="shared" si="67"/>
        <v>0</v>
      </c>
      <c r="AD176" s="110">
        <f t="shared" si="57"/>
        <v>0</v>
      </c>
      <c r="AE176" s="486"/>
      <c r="AF176" s="109">
        <f t="shared" si="68"/>
        <v>0</v>
      </c>
      <c r="AG176" s="110">
        <f t="shared" si="58"/>
        <v>0</v>
      </c>
      <c r="AH176" s="410" t="str">
        <f t="shared" si="69"/>
        <v/>
      </c>
      <c r="AI176" s="311" t="str">
        <f t="shared" si="70"/>
        <v/>
      </c>
      <c r="AJ176" s="419" t="str">
        <f t="shared" si="59"/>
        <v/>
      </c>
      <c r="AK176" s="311" t="str">
        <f t="shared" si="60"/>
        <v/>
      </c>
      <c r="AL176" s="422" t="str">
        <f t="shared" si="61"/>
        <v/>
      </c>
    </row>
    <row r="177" spans="1:38" ht="14.25">
      <c r="A177" s="745"/>
      <c r="B177" s="34" t="s">
        <v>198</v>
      </c>
      <c r="C177" s="196" t="s">
        <v>123</v>
      </c>
      <c r="D177" s="480"/>
      <c r="E177" s="55"/>
      <c r="F177" s="55"/>
      <c r="G177" s="101">
        <f t="shared" si="48"/>
        <v>0</v>
      </c>
      <c r="H177" s="102">
        <f t="shared" si="49"/>
        <v>0</v>
      </c>
      <c r="I177" s="31">
        <f t="shared" si="50"/>
        <v>0</v>
      </c>
      <c r="J177" s="103">
        <f t="shared" si="62"/>
        <v>0</v>
      </c>
      <c r="K177" s="104">
        <f t="shared" si="51"/>
        <v>0</v>
      </c>
      <c r="L177" s="35">
        <f t="shared" si="63"/>
        <v>0</v>
      </c>
      <c r="M177" s="105" t="str">
        <f t="shared" si="53"/>
        <v/>
      </c>
      <c r="N177" s="106">
        <f t="shared" si="52"/>
        <v>0</v>
      </c>
      <c r="O177" s="107">
        <f>IF(N177=0,0,IF(SUM($N$5:N177)&gt;251,1,0))</f>
        <v>0</v>
      </c>
      <c r="P177" s="174"/>
      <c r="Q177" s="175"/>
      <c r="R177" s="108"/>
      <c r="S177" s="483"/>
      <c r="T177" s="109">
        <f t="shared" si="64"/>
        <v>0</v>
      </c>
      <c r="U177" s="110">
        <f t="shared" si="54"/>
        <v>0</v>
      </c>
      <c r="V177" s="486"/>
      <c r="W177" s="109">
        <f t="shared" si="65"/>
        <v>0</v>
      </c>
      <c r="X177" s="110">
        <f t="shared" si="55"/>
        <v>0</v>
      </c>
      <c r="Y177" s="486"/>
      <c r="Z177" s="109">
        <f t="shared" si="66"/>
        <v>0</v>
      </c>
      <c r="AA177" s="110">
        <f t="shared" si="56"/>
        <v>0</v>
      </c>
      <c r="AB177" s="486"/>
      <c r="AC177" s="109">
        <f t="shared" si="67"/>
        <v>0</v>
      </c>
      <c r="AD177" s="110">
        <f t="shared" si="57"/>
        <v>0</v>
      </c>
      <c r="AE177" s="486"/>
      <c r="AF177" s="109">
        <f t="shared" si="68"/>
        <v>0</v>
      </c>
      <c r="AG177" s="110">
        <f t="shared" si="58"/>
        <v>0</v>
      </c>
      <c r="AH177" s="410" t="str">
        <f t="shared" si="69"/>
        <v/>
      </c>
      <c r="AI177" s="311" t="str">
        <f t="shared" si="70"/>
        <v/>
      </c>
      <c r="AJ177" s="419" t="str">
        <f t="shared" si="59"/>
        <v/>
      </c>
      <c r="AK177" s="311" t="str">
        <f t="shared" si="60"/>
        <v/>
      </c>
      <c r="AL177" s="422" t="str">
        <f t="shared" si="61"/>
        <v/>
      </c>
    </row>
    <row r="178" spans="1:38" ht="14.25">
      <c r="A178" s="745"/>
      <c r="B178" s="34" t="s">
        <v>199</v>
      </c>
      <c r="C178" s="196" t="s">
        <v>124</v>
      </c>
      <c r="D178" s="480"/>
      <c r="E178" s="55"/>
      <c r="F178" s="55"/>
      <c r="G178" s="101">
        <f t="shared" si="48"/>
        <v>0</v>
      </c>
      <c r="H178" s="102">
        <f t="shared" si="49"/>
        <v>0</v>
      </c>
      <c r="I178" s="31">
        <f t="shared" si="50"/>
        <v>0</v>
      </c>
      <c r="J178" s="103">
        <f t="shared" si="62"/>
        <v>0</v>
      </c>
      <c r="K178" s="104">
        <f t="shared" si="51"/>
        <v>0</v>
      </c>
      <c r="L178" s="35">
        <f t="shared" si="63"/>
        <v>0</v>
      </c>
      <c r="M178" s="105" t="str">
        <f t="shared" si="53"/>
        <v/>
      </c>
      <c r="N178" s="106">
        <f t="shared" si="52"/>
        <v>0</v>
      </c>
      <c r="O178" s="107">
        <f>IF(N178=0,0,IF(SUM($N$5:N178)&gt;251,1,0))</f>
        <v>0</v>
      </c>
      <c r="P178" s="174"/>
      <c r="Q178" s="175"/>
      <c r="R178" s="108"/>
      <c r="S178" s="483"/>
      <c r="T178" s="109">
        <f t="shared" si="64"/>
        <v>0</v>
      </c>
      <c r="U178" s="110">
        <f t="shared" si="54"/>
        <v>0</v>
      </c>
      <c r="V178" s="486"/>
      <c r="W178" s="109">
        <f t="shared" si="65"/>
        <v>0</v>
      </c>
      <c r="X178" s="110">
        <f t="shared" si="55"/>
        <v>0</v>
      </c>
      <c r="Y178" s="486"/>
      <c r="Z178" s="109">
        <f t="shared" si="66"/>
        <v>0</v>
      </c>
      <c r="AA178" s="110">
        <f t="shared" si="56"/>
        <v>0</v>
      </c>
      <c r="AB178" s="486"/>
      <c r="AC178" s="109">
        <f t="shared" si="67"/>
        <v>0</v>
      </c>
      <c r="AD178" s="110">
        <f t="shared" si="57"/>
        <v>0</v>
      </c>
      <c r="AE178" s="486"/>
      <c r="AF178" s="109">
        <f t="shared" si="68"/>
        <v>0</v>
      </c>
      <c r="AG178" s="110">
        <f t="shared" si="58"/>
        <v>0</v>
      </c>
      <c r="AH178" s="410" t="str">
        <f t="shared" si="69"/>
        <v/>
      </c>
      <c r="AI178" s="311" t="str">
        <f t="shared" si="70"/>
        <v/>
      </c>
      <c r="AJ178" s="419" t="str">
        <f t="shared" si="59"/>
        <v/>
      </c>
      <c r="AK178" s="311" t="str">
        <f t="shared" si="60"/>
        <v/>
      </c>
      <c r="AL178" s="422" t="str">
        <f t="shared" si="61"/>
        <v/>
      </c>
    </row>
    <row r="179" spans="1:38" ht="14.25">
      <c r="A179" s="745"/>
      <c r="B179" s="34" t="s">
        <v>200</v>
      </c>
      <c r="C179" s="196" t="s">
        <v>189</v>
      </c>
      <c r="D179" s="480"/>
      <c r="E179" s="55"/>
      <c r="F179" s="55"/>
      <c r="G179" s="101">
        <f t="shared" si="48"/>
        <v>0</v>
      </c>
      <c r="H179" s="102">
        <f t="shared" si="49"/>
        <v>0</v>
      </c>
      <c r="I179" s="31">
        <f t="shared" si="50"/>
        <v>0</v>
      </c>
      <c r="J179" s="103">
        <f t="shared" si="62"/>
        <v>0</v>
      </c>
      <c r="K179" s="104">
        <f t="shared" si="51"/>
        <v>0</v>
      </c>
      <c r="L179" s="35">
        <f t="shared" si="63"/>
        <v>0</v>
      </c>
      <c r="M179" s="105" t="str">
        <f t="shared" si="53"/>
        <v/>
      </c>
      <c r="N179" s="106">
        <f t="shared" si="52"/>
        <v>0</v>
      </c>
      <c r="O179" s="107">
        <f>IF(N179=0,0,IF(SUM($N$5:N179)&gt;251,1,0))</f>
        <v>0</v>
      </c>
      <c r="P179" s="174"/>
      <c r="Q179" s="175"/>
      <c r="R179" s="108"/>
      <c r="S179" s="483"/>
      <c r="T179" s="109">
        <f t="shared" si="64"/>
        <v>0</v>
      </c>
      <c r="U179" s="110">
        <f t="shared" si="54"/>
        <v>0</v>
      </c>
      <c r="V179" s="486"/>
      <c r="W179" s="109">
        <f t="shared" si="65"/>
        <v>0</v>
      </c>
      <c r="X179" s="110">
        <f t="shared" si="55"/>
        <v>0</v>
      </c>
      <c r="Y179" s="486"/>
      <c r="Z179" s="109">
        <f t="shared" si="66"/>
        <v>0</v>
      </c>
      <c r="AA179" s="110">
        <f t="shared" si="56"/>
        <v>0</v>
      </c>
      <c r="AB179" s="486"/>
      <c r="AC179" s="109">
        <f t="shared" si="67"/>
        <v>0</v>
      </c>
      <c r="AD179" s="110">
        <f t="shared" si="57"/>
        <v>0</v>
      </c>
      <c r="AE179" s="486"/>
      <c r="AF179" s="109">
        <f t="shared" si="68"/>
        <v>0</v>
      </c>
      <c r="AG179" s="110">
        <f t="shared" si="58"/>
        <v>0</v>
      </c>
      <c r="AH179" s="410" t="str">
        <f t="shared" si="69"/>
        <v/>
      </c>
      <c r="AI179" s="311" t="str">
        <f t="shared" si="70"/>
        <v/>
      </c>
      <c r="AJ179" s="419" t="str">
        <f t="shared" si="59"/>
        <v/>
      </c>
      <c r="AK179" s="311" t="str">
        <f t="shared" si="60"/>
        <v/>
      </c>
      <c r="AL179" s="422" t="str">
        <f t="shared" si="61"/>
        <v/>
      </c>
    </row>
    <row r="180" spans="1:38" ht="14.25">
      <c r="A180" s="745"/>
      <c r="B180" s="34" t="s">
        <v>201</v>
      </c>
      <c r="C180" s="196" t="s">
        <v>513</v>
      </c>
      <c r="D180" s="480"/>
      <c r="E180" s="55"/>
      <c r="F180" s="55"/>
      <c r="G180" s="101">
        <f t="shared" si="48"/>
        <v>0</v>
      </c>
      <c r="H180" s="102">
        <f t="shared" si="49"/>
        <v>0</v>
      </c>
      <c r="I180" s="31">
        <f t="shared" si="50"/>
        <v>0</v>
      </c>
      <c r="J180" s="103">
        <f t="shared" si="62"/>
        <v>0</v>
      </c>
      <c r="K180" s="104">
        <f t="shared" si="51"/>
        <v>0</v>
      </c>
      <c r="L180" s="35">
        <f t="shared" si="63"/>
        <v>0</v>
      </c>
      <c r="M180" s="105" t="str">
        <f t="shared" si="53"/>
        <v/>
      </c>
      <c r="N180" s="106">
        <f t="shared" si="52"/>
        <v>0</v>
      </c>
      <c r="O180" s="107">
        <f>IF(N180=0,0,IF(SUM($N$5:N180)&gt;251,1,0))</f>
        <v>0</v>
      </c>
      <c r="P180" s="174"/>
      <c r="Q180" s="175"/>
      <c r="R180" s="108"/>
      <c r="S180" s="483"/>
      <c r="T180" s="109">
        <f t="shared" si="64"/>
        <v>0</v>
      </c>
      <c r="U180" s="110">
        <f t="shared" si="54"/>
        <v>0</v>
      </c>
      <c r="V180" s="486"/>
      <c r="W180" s="109">
        <f t="shared" si="65"/>
        <v>0</v>
      </c>
      <c r="X180" s="110">
        <f t="shared" si="55"/>
        <v>0</v>
      </c>
      <c r="Y180" s="486"/>
      <c r="Z180" s="109">
        <f t="shared" si="66"/>
        <v>0</v>
      </c>
      <c r="AA180" s="110">
        <f t="shared" si="56"/>
        <v>0</v>
      </c>
      <c r="AB180" s="486"/>
      <c r="AC180" s="109">
        <f t="shared" si="67"/>
        <v>0</v>
      </c>
      <c r="AD180" s="110">
        <f t="shared" si="57"/>
        <v>0</v>
      </c>
      <c r="AE180" s="486"/>
      <c r="AF180" s="109">
        <f t="shared" si="68"/>
        <v>0</v>
      </c>
      <c r="AG180" s="110">
        <f t="shared" si="58"/>
        <v>0</v>
      </c>
      <c r="AH180" s="410" t="str">
        <f t="shared" si="69"/>
        <v/>
      </c>
      <c r="AI180" s="311" t="str">
        <f t="shared" si="70"/>
        <v/>
      </c>
      <c r="AJ180" s="419" t="str">
        <f t="shared" si="59"/>
        <v/>
      </c>
      <c r="AK180" s="311" t="str">
        <f t="shared" si="60"/>
        <v/>
      </c>
      <c r="AL180" s="422" t="str">
        <f t="shared" si="61"/>
        <v/>
      </c>
    </row>
    <row r="181" spans="1:38" ht="14.25">
      <c r="A181" s="745"/>
      <c r="B181" s="34" t="s">
        <v>202</v>
      </c>
      <c r="C181" s="196" t="s">
        <v>125</v>
      </c>
      <c r="D181" s="480"/>
      <c r="E181" s="55"/>
      <c r="F181" s="55"/>
      <c r="G181" s="101">
        <f t="shared" si="48"/>
        <v>0</v>
      </c>
      <c r="H181" s="102">
        <f t="shared" si="49"/>
        <v>0</v>
      </c>
      <c r="I181" s="31">
        <f t="shared" si="50"/>
        <v>0</v>
      </c>
      <c r="J181" s="103">
        <f t="shared" si="62"/>
        <v>0</v>
      </c>
      <c r="K181" s="104">
        <f t="shared" si="51"/>
        <v>0</v>
      </c>
      <c r="L181" s="35">
        <f t="shared" si="63"/>
        <v>0</v>
      </c>
      <c r="M181" s="105" t="str">
        <f t="shared" si="53"/>
        <v/>
      </c>
      <c r="N181" s="106">
        <f t="shared" si="52"/>
        <v>0</v>
      </c>
      <c r="O181" s="107">
        <f>IF(N181=0,0,IF(SUM($N$5:N181)&gt;251,1,0))</f>
        <v>0</v>
      </c>
      <c r="P181" s="174"/>
      <c r="Q181" s="175"/>
      <c r="R181" s="108"/>
      <c r="S181" s="483"/>
      <c r="T181" s="109">
        <f t="shared" si="64"/>
        <v>0</v>
      </c>
      <c r="U181" s="110">
        <f t="shared" si="54"/>
        <v>0</v>
      </c>
      <c r="V181" s="486"/>
      <c r="W181" s="109">
        <f t="shared" si="65"/>
        <v>0</v>
      </c>
      <c r="X181" s="110">
        <f t="shared" si="55"/>
        <v>0</v>
      </c>
      <c r="Y181" s="486"/>
      <c r="Z181" s="109">
        <f t="shared" si="66"/>
        <v>0</v>
      </c>
      <c r="AA181" s="110">
        <f t="shared" si="56"/>
        <v>0</v>
      </c>
      <c r="AB181" s="486"/>
      <c r="AC181" s="109">
        <f t="shared" si="67"/>
        <v>0</v>
      </c>
      <c r="AD181" s="110">
        <f t="shared" si="57"/>
        <v>0</v>
      </c>
      <c r="AE181" s="486"/>
      <c r="AF181" s="109">
        <f t="shared" si="68"/>
        <v>0</v>
      </c>
      <c r="AG181" s="110">
        <f t="shared" si="58"/>
        <v>0</v>
      </c>
      <c r="AH181" s="410" t="str">
        <f t="shared" si="69"/>
        <v/>
      </c>
      <c r="AI181" s="311" t="str">
        <f t="shared" si="70"/>
        <v/>
      </c>
      <c r="AJ181" s="419" t="str">
        <f t="shared" si="59"/>
        <v/>
      </c>
      <c r="AK181" s="311" t="str">
        <f t="shared" si="60"/>
        <v/>
      </c>
      <c r="AL181" s="422" t="str">
        <f t="shared" si="61"/>
        <v/>
      </c>
    </row>
    <row r="182" spans="1:38" ht="14.25">
      <c r="A182" s="745"/>
      <c r="B182" s="34" t="s">
        <v>203</v>
      </c>
      <c r="C182" s="196" t="s">
        <v>121</v>
      </c>
      <c r="D182" s="480"/>
      <c r="E182" s="55"/>
      <c r="F182" s="55"/>
      <c r="G182" s="101">
        <f t="shared" si="48"/>
        <v>0</v>
      </c>
      <c r="H182" s="102">
        <f t="shared" si="49"/>
        <v>0</v>
      </c>
      <c r="I182" s="31">
        <f t="shared" si="50"/>
        <v>0</v>
      </c>
      <c r="J182" s="103">
        <f t="shared" si="62"/>
        <v>0</v>
      </c>
      <c r="K182" s="104">
        <f t="shared" si="51"/>
        <v>0</v>
      </c>
      <c r="L182" s="35">
        <f t="shared" si="63"/>
        <v>0</v>
      </c>
      <c r="M182" s="105" t="str">
        <f t="shared" si="53"/>
        <v/>
      </c>
      <c r="N182" s="106">
        <f t="shared" si="52"/>
        <v>0</v>
      </c>
      <c r="O182" s="107">
        <f>IF(N182=0,0,IF(SUM($N$5:N182)&gt;251,1,0))</f>
        <v>0</v>
      </c>
      <c r="P182" s="174"/>
      <c r="Q182" s="175"/>
      <c r="R182" s="108"/>
      <c r="S182" s="483"/>
      <c r="T182" s="109">
        <f t="shared" si="64"/>
        <v>0</v>
      </c>
      <c r="U182" s="110">
        <f t="shared" si="54"/>
        <v>0</v>
      </c>
      <c r="V182" s="486"/>
      <c r="W182" s="109">
        <f t="shared" si="65"/>
        <v>0</v>
      </c>
      <c r="X182" s="110">
        <f t="shared" si="55"/>
        <v>0</v>
      </c>
      <c r="Y182" s="486"/>
      <c r="Z182" s="109">
        <f t="shared" si="66"/>
        <v>0</v>
      </c>
      <c r="AA182" s="110">
        <f t="shared" si="56"/>
        <v>0</v>
      </c>
      <c r="AB182" s="486"/>
      <c r="AC182" s="109">
        <f t="shared" si="67"/>
        <v>0</v>
      </c>
      <c r="AD182" s="110">
        <f t="shared" si="57"/>
        <v>0</v>
      </c>
      <c r="AE182" s="486"/>
      <c r="AF182" s="109">
        <f t="shared" si="68"/>
        <v>0</v>
      </c>
      <c r="AG182" s="110">
        <f t="shared" si="58"/>
        <v>0</v>
      </c>
      <c r="AH182" s="410" t="str">
        <f t="shared" si="69"/>
        <v/>
      </c>
      <c r="AI182" s="311" t="str">
        <f t="shared" si="70"/>
        <v/>
      </c>
      <c r="AJ182" s="419" t="str">
        <f t="shared" si="59"/>
        <v/>
      </c>
      <c r="AK182" s="311" t="str">
        <f t="shared" si="60"/>
        <v/>
      </c>
      <c r="AL182" s="422" t="str">
        <f t="shared" si="61"/>
        <v/>
      </c>
    </row>
    <row r="183" spans="1:38" ht="14.25">
      <c r="A183" s="745"/>
      <c r="B183" s="34" t="s">
        <v>204</v>
      </c>
      <c r="C183" s="196" t="s">
        <v>122</v>
      </c>
      <c r="D183" s="480"/>
      <c r="E183" s="55"/>
      <c r="F183" s="55"/>
      <c r="G183" s="101">
        <f t="shared" si="48"/>
        <v>0</v>
      </c>
      <c r="H183" s="102">
        <f t="shared" si="49"/>
        <v>0</v>
      </c>
      <c r="I183" s="31">
        <f t="shared" si="50"/>
        <v>0</v>
      </c>
      <c r="J183" s="103">
        <f t="shared" si="62"/>
        <v>0</v>
      </c>
      <c r="K183" s="104">
        <f t="shared" si="51"/>
        <v>0</v>
      </c>
      <c r="L183" s="35">
        <f t="shared" si="63"/>
        <v>0</v>
      </c>
      <c r="M183" s="105" t="str">
        <f t="shared" si="53"/>
        <v/>
      </c>
      <c r="N183" s="106">
        <f t="shared" si="52"/>
        <v>0</v>
      </c>
      <c r="O183" s="107">
        <f>IF(N183=0,0,IF(SUM($N$5:N183)&gt;251,1,0))</f>
        <v>0</v>
      </c>
      <c r="P183" s="174"/>
      <c r="Q183" s="175"/>
      <c r="R183" s="108"/>
      <c r="S183" s="483"/>
      <c r="T183" s="109">
        <f t="shared" si="64"/>
        <v>0</v>
      </c>
      <c r="U183" s="110">
        <f t="shared" si="54"/>
        <v>0</v>
      </c>
      <c r="V183" s="486"/>
      <c r="W183" s="109">
        <f t="shared" si="65"/>
        <v>0</v>
      </c>
      <c r="X183" s="110">
        <f t="shared" si="55"/>
        <v>0</v>
      </c>
      <c r="Y183" s="486"/>
      <c r="Z183" s="109">
        <f t="shared" si="66"/>
        <v>0</v>
      </c>
      <c r="AA183" s="110">
        <f t="shared" si="56"/>
        <v>0</v>
      </c>
      <c r="AB183" s="486"/>
      <c r="AC183" s="109">
        <f t="shared" si="67"/>
        <v>0</v>
      </c>
      <c r="AD183" s="110">
        <f t="shared" si="57"/>
        <v>0</v>
      </c>
      <c r="AE183" s="486"/>
      <c r="AF183" s="109">
        <f t="shared" si="68"/>
        <v>0</v>
      </c>
      <c r="AG183" s="110">
        <f t="shared" si="58"/>
        <v>0</v>
      </c>
      <c r="AH183" s="410" t="str">
        <f t="shared" si="69"/>
        <v/>
      </c>
      <c r="AI183" s="311" t="str">
        <f t="shared" si="70"/>
        <v/>
      </c>
      <c r="AJ183" s="419" t="str">
        <f t="shared" si="59"/>
        <v/>
      </c>
      <c r="AK183" s="311" t="str">
        <f t="shared" si="60"/>
        <v/>
      </c>
      <c r="AL183" s="422" t="str">
        <f t="shared" si="61"/>
        <v/>
      </c>
    </row>
    <row r="184" spans="1:38" ht="14.25">
      <c r="A184" s="745"/>
      <c r="B184" s="34" t="s">
        <v>205</v>
      </c>
      <c r="C184" s="196" t="s">
        <v>123</v>
      </c>
      <c r="D184" s="480"/>
      <c r="E184" s="55"/>
      <c r="F184" s="55"/>
      <c r="G184" s="101">
        <f t="shared" si="48"/>
        <v>0</v>
      </c>
      <c r="H184" s="102">
        <f t="shared" si="49"/>
        <v>0</v>
      </c>
      <c r="I184" s="31">
        <f t="shared" si="50"/>
        <v>0</v>
      </c>
      <c r="J184" s="103">
        <f t="shared" si="62"/>
        <v>0</v>
      </c>
      <c r="K184" s="104">
        <f t="shared" si="51"/>
        <v>0</v>
      </c>
      <c r="L184" s="35">
        <f t="shared" si="63"/>
        <v>0</v>
      </c>
      <c r="M184" s="105" t="str">
        <f t="shared" si="53"/>
        <v/>
      </c>
      <c r="N184" s="106">
        <f t="shared" si="52"/>
        <v>0</v>
      </c>
      <c r="O184" s="107">
        <f>IF(N184=0,0,IF(SUM($N$5:N184)&gt;251,1,0))</f>
        <v>0</v>
      </c>
      <c r="P184" s="174"/>
      <c r="Q184" s="175"/>
      <c r="R184" s="108"/>
      <c r="S184" s="483"/>
      <c r="T184" s="109">
        <f t="shared" si="64"/>
        <v>0</v>
      </c>
      <c r="U184" s="110">
        <f t="shared" si="54"/>
        <v>0</v>
      </c>
      <c r="V184" s="486"/>
      <c r="W184" s="109">
        <f t="shared" si="65"/>
        <v>0</v>
      </c>
      <c r="X184" s="110">
        <f t="shared" si="55"/>
        <v>0</v>
      </c>
      <c r="Y184" s="486"/>
      <c r="Z184" s="109">
        <f t="shared" si="66"/>
        <v>0</v>
      </c>
      <c r="AA184" s="110">
        <f t="shared" si="56"/>
        <v>0</v>
      </c>
      <c r="AB184" s="486"/>
      <c r="AC184" s="109">
        <f t="shared" si="67"/>
        <v>0</v>
      </c>
      <c r="AD184" s="110">
        <f t="shared" si="57"/>
        <v>0</v>
      </c>
      <c r="AE184" s="486"/>
      <c r="AF184" s="109">
        <f t="shared" si="68"/>
        <v>0</v>
      </c>
      <c r="AG184" s="110">
        <f t="shared" si="58"/>
        <v>0</v>
      </c>
      <c r="AH184" s="410" t="str">
        <f t="shared" si="69"/>
        <v/>
      </c>
      <c r="AI184" s="311" t="str">
        <f t="shared" si="70"/>
        <v/>
      </c>
      <c r="AJ184" s="419" t="str">
        <f t="shared" si="59"/>
        <v/>
      </c>
      <c r="AK184" s="311" t="str">
        <f t="shared" si="60"/>
        <v/>
      </c>
      <c r="AL184" s="422" t="str">
        <f t="shared" si="61"/>
        <v/>
      </c>
    </row>
    <row r="185" spans="1:38" ht="14.25">
      <c r="A185" s="745"/>
      <c r="B185" s="34" t="s">
        <v>206</v>
      </c>
      <c r="C185" s="196" t="s">
        <v>124</v>
      </c>
      <c r="D185" s="480"/>
      <c r="E185" s="55"/>
      <c r="F185" s="55"/>
      <c r="G185" s="101">
        <f t="shared" si="48"/>
        <v>0</v>
      </c>
      <c r="H185" s="102">
        <f t="shared" si="49"/>
        <v>0</v>
      </c>
      <c r="I185" s="31">
        <f t="shared" si="50"/>
        <v>0</v>
      </c>
      <c r="J185" s="103">
        <f t="shared" si="62"/>
        <v>0</v>
      </c>
      <c r="K185" s="104">
        <f t="shared" si="51"/>
        <v>0</v>
      </c>
      <c r="L185" s="35">
        <f t="shared" si="63"/>
        <v>0</v>
      </c>
      <c r="M185" s="105" t="str">
        <f t="shared" si="53"/>
        <v/>
      </c>
      <c r="N185" s="106">
        <f t="shared" si="52"/>
        <v>0</v>
      </c>
      <c r="O185" s="107">
        <f>IF(N185=0,0,IF(SUM($N$5:N185)&gt;251,1,0))</f>
        <v>0</v>
      </c>
      <c r="P185" s="174"/>
      <c r="Q185" s="175"/>
      <c r="R185" s="108"/>
      <c r="S185" s="483"/>
      <c r="T185" s="109">
        <f t="shared" si="64"/>
        <v>0</v>
      </c>
      <c r="U185" s="110">
        <f t="shared" si="54"/>
        <v>0</v>
      </c>
      <c r="V185" s="486"/>
      <c r="W185" s="109">
        <f t="shared" si="65"/>
        <v>0</v>
      </c>
      <c r="X185" s="110">
        <f t="shared" si="55"/>
        <v>0</v>
      </c>
      <c r="Y185" s="486"/>
      <c r="Z185" s="109">
        <f t="shared" si="66"/>
        <v>0</v>
      </c>
      <c r="AA185" s="110">
        <f t="shared" si="56"/>
        <v>0</v>
      </c>
      <c r="AB185" s="486"/>
      <c r="AC185" s="109">
        <f t="shared" si="67"/>
        <v>0</v>
      </c>
      <c r="AD185" s="110">
        <f t="shared" si="57"/>
        <v>0</v>
      </c>
      <c r="AE185" s="486"/>
      <c r="AF185" s="109">
        <f t="shared" si="68"/>
        <v>0</v>
      </c>
      <c r="AG185" s="110">
        <f t="shared" si="58"/>
        <v>0</v>
      </c>
      <c r="AH185" s="410" t="str">
        <f t="shared" si="69"/>
        <v/>
      </c>
      <c r="AI185" s="311" t="str">
        <f t="shared" si="70"/>
        <v/>
      </c>
      <c r="AJ185" s="419" t="str">
        <f t="shared" si="59"/>
        <v/>
      </c>
      <c r="AK185" s="311" t="str">
        <f t="shared" si="60"/>
        <v/>
      </c>
      <c r="AL185" s="422" t="str">
        <f t="shared" si="61"/>
        <v/>
      </c>
    </row>
    <row r="186" spans="1:38" ht="14.25">
      <c r="A186" s="745"/>
      <c r="B186" s="34" t="s">
        <v>207</v>
      </c>
      <c r="C186" s="196" t="s">
        <v>189</v>
      </c>
      <c r="D186" s="480"/>
      <c r="E186" s="55"/>
      <c r="F186" s="55"/>
      <c r="G186" s="101">
        <f t="shared" si="48"/>
        <v>0</v>
      </c>
      <c r="H186" s="102">
        <f t="shared" si="49"/>
        <v>0</v>
      </c>
      <c r="I186" s="31">
        <f t="shared" si="50"/>
        <v>0</v>
      </c>
      <c r="J186" s="103">
        <f t="shared" si="62"/>
        <v>0</v>
      </c>
      <c r="K186" s="104">
        <f t="shared" si="51"/>
        <v>0</v>
      </c>
      <c r="L186" s="35">
        <f t="shared" si="63"/>
        <v>0</v>
      </c>
      <c r="M186" s="105" t="str">
        <f t="shared" si="53"/>
        <v/>
      </c>
      <c r="N186" s="106">
        <f t="shared" si="52"/>
        <v>0</v>
      </c>
      <c r="O186" s="107">
        <f>IF(N186=0,0,IF(SUM($N$5:N186)&gt;251,1,0))</f>
        <v>0</v>
      </c>
      <c r="P186" s="174"/>
      <c r="Q186" s="175"/>
      <c r="R186" s="108"/>
      <c r="S186" s="483"/>
      <c r="T186" s="109">
        <f t="shared" si="64"/>
        <v>0</v>
      </c>
      <c r="U186" s="110">
        <f t="shared" si="54"/>
        <v>0</v>
      </c>
      <c r="V186" s="486"/>
      <c r="W186" s="109">
        <f t="shared" si="65"/>
        <v>0</v>
      </c>
      <c r="X186" s="110">
        <f t="shared" si="55"/>
        <v>0</v>
      </c>
      <c r="Y186" s="486"/>
      <c r="Z186" s="109">
        <f t="shared" si="66"/>
        <v>0</v>
      </c>
      <c r="AA186" s="110">
        <f t="shared" si="56"/>
        <v>0</v>
      </c>
      <c r="AB186" s="486"/>
      <c r="AC186" s="109">
        <f t="shared" si="67"/>
        <v>0</v>
      </c>
      <c r="AD186" s="110">
        <f t="shared" si="57"/>
        <v>0</v>
      </c>
      <c r="AE186" s="486"/>
      <c r="AF186" s="109">
        <f t="shared" si="68"/>
        <v>0</v>
      </c>
      <c r="AG186" s="110">
        <f t="shared" si="58"/>
        <v>0</v>
      </c>
      <c r="AH186" s="410" t="str">
        <f t="shared" si="69"/>
        <v/>
      </c>
      <c r="AI186" s="311" t="str">
        <f t="shared" si="70"/>
        <v/>
      </c>
      <c r="AJ186" s="419" t="str">
        <f t="shared" si="59"/>
        <v/>
      </c>
      <c r="AK186" s="311" t="str">
        <f t="shared" si="60"/>
        <v/>
      </c>
      <c r="AL186" s="422" t="str">
        <f t="shared" si="61"/>
        <v/>
      </c>
    </row>
    <row r="187" spans="1:38" ht="15" thickBot="1">
      <c r="A187" s="746"/>
      <c r="B187" s="36" t="s">
        <v>208</v>
      </c>
      <c r="C187" s="37" t="s">
        <v>120</v>
      </c>
      <c r="D187" s="481"/>
      <c r="E187" s="56"/>
      <c r="F187" s="56"/>
      <c r="G187" s="111">
        <f t="shared" si="48"/>
        <v>0</v>
      </c>
      <c r="H187" s="112">
        <f t="shared" si="49"/>
        <v>0</v>
      </c>
      <c r="I187" s="38">
        <f t="shared" si="50"/>
        <v>0</v>
      </c>
      <c r="J187" s="113">
        <f t="shared" si="62"/>
        <v>0</v>
      </c>
      <c r="K187" s="114">
        <f t="shared" si="51"/>
        <v>0</v>
      </c>
      <c r="L187" s="39">
        <f t="shared" si="63"/>
        <v>0</v>
      </c>
      <c r="M187" s="115" t="str">
        <f t="shared" si="53"/>
        <v/>
      </c>
      <c r="N187" s="116">
        <f t="shared" si="52"/>
        <v>0</v>
      </c>
      <c r="O187" s="117">
        <f>IF(N187=0,0,IF(SUM($N$5:N187)&gt;251,1,0))</f>
        <v>0</v>
      </c>
      <c r="P187" s="207"/>
      <c r="Q187" s="208"/>
      <c r="R187" s="120">
        <f>SUM(P158:P187)</f>
        <v>0</v>
      </c>
      <c r="S187" s="484"/>
      <c r="T187" s="197">
        <f t="shared" si="64"/>
        <v>0</v>
      </c>
      <c r="U187" s="119">
        <f t="shared" si="54"/>
        <v>0</v>
      </c>
      <c r="V187" s="487"/>
      <c r="W187" s="197">
        <f t="shared" si="65"/>
        <v>0</v>
      </c>
      <c r="X187" s="119">
        <f t="shared" si="55"/>
        <v>0</v>
      </c>
      <c r="Y187" s="487"/>
      <c r="Z187" s="197">
        <f t="shared" si="66"/>
        <v>0</v>
      </c>
      <c r="AA187" s="119">
        <f t="shared" si="56"/>
        <v>0</v>
      </c>
      <c r="AB187" s="487"/>
      <c r="AC187" s="197">
        <f t="shared" si="67"/>
        <v>0</v>
      </c>
      <c r="AD187" s="119">
        <f t="shared" si="57"/>
        <v>0</v>
      </c>
      <c r="AE187" s="487"/>
      <c r="AF187" s="197">
        <f t="shared" si="68"/>
        <v>0</v>
      </c>
      <c r="AG187" s="119">
        <f t="shared" si="58"/>
        <v>0</v>
      </c>
      <c r="AH187" s="194" t="str">
        <f t="shared" si="69"/>
        <v/>
      </c>
      <c r="AI187" s="312" t="str">
        <f t="shared" si="70"/>
        <v/>
      </c>
      <c r="AJ187" s="536" t="str">
        <f t="shared" si="59"/>
        <v/>
      </c>
      <c r="AK187" s="312" t="str">
        <f t="shared" si="60"/>
        <v/>
      </c>
      <c r="AL187" s="423" t="str">
        <f t="shared" si="61"/>
        <v/>
      </c>
    </row>
    <row r="188" spans="1:38" ht="14.25">
      <c r="A188" s="744" t="s">
        <v>213</v>
      </c>
      <c r="B188" s="28" t="s">
        <v>176</v>
      </c>
      <c r="C188" s="29" t="s">
        <v>125</v>
      </c>
      <c r="D188" s="479"/>
      <c r="E188" s="54"/>
      <c r="F188" s="54"/>
      <c r="G188" s="91">
        <f t="shared" si="48"/>
        <v>0</v>
      </c>
      <c r="H188" s="92">
        <f t="shared" si="49"/>
        <v>0</v>
      </c>
      <c r="I188" s="30">
        <f t="shared" si="50"/>
        <v>0</v>
      </c>
      <c r="J188" s="93">
        <f t="shared" si="62"/>
        <v>0</v>
      </c>
      <c r="K188" s="94">
        <f t="shared" si="51"/>
        <v>0</v>
      </c>
      <c r="L188" s="32">
        <f t="shared" si="63"/>
        <v>0</v>
      </c>
      <c r="M188" s="95" t="str">
        <f t="shared" si="53"/>
        <v/>
      </c>
      <c r="N188" s="96">
        <f t="shared" si="52"/>
        <v>0</v>
      </c>
      <c r="O188" s="97">
        <f>IF(N188=0,0,IF(SUM($N$5:N188)&gt;251,1,0))</f>
        <v>0</v>
      </c>
      <c r="P188" s="172"/>
      <c r="Q188" s="173"/>
      <c r="R188" s="98"/>
      <c r="S188" s="482"/>
      <c r="T188" s="99">
        <f t="shared" si="64"/>
        <v>0</v>
      </c>
      <c r="U188" s="100">
        <f t="shared" si="54"/>
        <v>0</v>
      </c>
      <c r="V188" s="485"/>
      <c r="W188" s="99">
        <f t="shared" si="65"/>
        <v>0</v>
      </c>
      <c r="X188" s="100">
        <f t="shared" si="55"/>
        <v>0</v>
      </c>
      <c r="Y188" s="485"/>
      <c r="Z188" s="99">
        <f t="shared" si="66"/>
        <v>0</v>
      </c>
      <c r="AA188" s="100">
        <f t="shared" si="56"/>
        <v>0</v>
      </c>
      <c r="AB188" s="485"/>
      <c r="AC188" s="99">
        <f t="shared" si="67"/>
        <v>0</v>
      </c>
      <c r="AD188" s="100">
        <f t="shared" si="57"/>
        <v>0</v>
      </c>
      <c r="AE188" s="485"/>
      <c r="AF188" s="99">
        <f t="shared" si="68"/>
        <v>0</v>
      </c>
      <c r="AG188" s="100">
        <f t="shared" si="58"/>
        <v>0</v>
      </c>
      <c r="AH188" s="424" t="str">
        <f t="shared" si="69"/>
        <v/>
      </c>
      <c r="AI188" s="420" t="str">
        <f t="shared" si="70"/>
        <v/>
      </c>
      <c r="AJ188" s="420" t="str">
        <f t="shared" si="59"/>
        <v/>
      </c>
      <c r="AK188" s="420" t="str">
        <f t="shared" si="60"/>
        <v/>
      </c>
      <c r="AL188" s="421" t="str">
        <f t="shared" si="61"/>
        <v/>
      </c>
    </row>
    <row r="189" spans="1:38" ht="14.25">
      <c r="A189" s="745"/>
      <c r="B189" s="34" t="s">
        <v>178</v>
      </c>
      <c r="C189" s="196" t="s">
        <v>121</v>
      </c>
      <c r="D189" s="480"/>
      <c r="E189" s="55"/>
      <c r="F189" s="55"/>
      <c r="G189" s="101">
        <f t="shared" si="48"/>
        <v>0</v>
      </c>
      <c r="H189" s="102">
        <f t="shared" si="49"/>
        <v>0</v>
      </c>
      <c r="I189" s="31">
        <f t="shared" si="50"/>
        <v>0</v>
      </c>
      <c r="J189" s="103">
        <f t="shared" si="62"/>
        <v>0</v>
      </c>
      <c r="K189" s="104">
        <f t="shared" si="51"/>
        <v>0</v>
      </c>
      <c r="L189" s="35">
        <f t="shared" si="63"/>
        <v>0</v>
      </c>
      <c r="M189" s="105" t="str">
        <f t="shared" si="53"/>
        <v/>
      </c>
      <c r="N189" s="106">
        <f t="shared" si="52"/>
        <v>0</v>
      </c>
      <c r="O189" s="107">
        <f>IF(N189=0,0,IF(SUM($N$5:N189)&gt;251,1,0))</f>
        <v>0</v>
      </c>
      <c r="P189" s="174"/>
      <c r="Q189" s="175"/>
      <c r="R189" s="108"/>
      <c r="S189" s="483"/>
      <c r="T189" s="109">
        <f t="shared" si="64"/>
        <v>0</v>
      </c>
      <c r="U189" s="110">
        <f t="shared" si="54"/>
        <v>0</v>
      </c>
      <c r="V189" s="486"/>
      <c r="W189" s="109">
        <f t="shared" si="65"/>
        <v>0</v>
      </c>
      <c r="X189" s="110">
        <f t="shared" si="55"/>
        <v>0</v>
      </c>
      <c r="Y189" s="486"/>
      <c r="Z189" s="109">
        <f t="shared" si="66"/>
        <v>0</v>
      </c>
      <c r="AA189" s="110">
        <f t="shared" si="56"/>
        <v>0</v>
      </c>
      <c r="AB189" s="486"/>
      <c r="AC189" s="109">
        <f t="shared" si="67"/>
        <v>0</v>
      </c>
      <c r="AD189" s="110">
        <f t="shared" si="57"/>
        <v>0</v>
      </c>
      <c r="AE189" s="486"/>
      <c r="AF189" s="109">
        <f t="shared" si="68"/>
        <v>0</v>
      </c>
      <c r="AG189" s="110">
        <f t="shared" si="58"/>
        <v>0</v>
      </c>
      <c r="AH189" s="410" t="str">
        <f t="shared" si="69"/>
        <v/>
      </c>
      <c r="AI189" s="311" t="str">
        <f t="shared" si="70"/>
        <v/>
      </c>
      <c r="AJ189" s="419" t="str">
        <f t="shared" si="59"/>
        <v/>
      </c>
      <c r="AK189" s="311" t="str">
        <f t="shared" si="60"/>
        <v/>
      </c>
      <c r="AL189" s="422" t="str">
        <f t="shared" si="61"/>
        <v/>
      </c>
    </row>
    <row r="190" spans="1:38" ht="14.25">
      <c r="A190" s="745"/>
      <c r="B190" s="34" t="s">
        <v>180</v>
      </c>
      <c r="C190" s="196" t="s">
        <v>122</v>
      </c>
      <c r="D190" s="480"/>
      <c r="E190" s="55"/>
      <c r="F190" s="55"/>
      <c r="G190" s="101">
        <f t="shared" si="48"/>
        <v>0</v>
      </c>
      <c r="H190" s="102">
        <f t="shared" si="49"/>
        <v>0</v>
      </c>
      <c r="I190" s="31">
        <f t="shared" si="50"/>
        <v>0</v>
      </c>
      <c r="J190" s="103">
        <f t="shared" si="62"/>
        <v>0</v>
      </c>
      <c r="K190" s="104">
        <f t="shared" si="51"/>
        <v>0</v>
      </c>
      <c r="L190" s="35">
        <f t="shared" si="63"/>
        <v>0</v>
      </c>
      <c r="M190" s="105" t="str">
        <f t="shared" si="53"/>
        <v/>
      </c>
      <c r="N190" s="106">
        <f t="shared" si="52"/>
        <v>0</v>
      </c>
      <c r="O190" s="107">
        <f>IF(N190=0,0,IF(SUM($N$5:N190)&gt;251,1,0))</f>
        <v>0</v>
      </c>
      <c r="P190" s="174"/>
      <c r="Q190" s="175"/>
      <c r="R190" s="108"/>
      <c r="S190" s="483"/>
      <c r="T190" s="109">
        <f t="shared" si="64"/>
        <v>0</v>
      </c>
      <c r="U190" s="110">
        <f t="shared" si="54"/>
        <v>0</v>
      </c>
      <c r="V190" s="486"/>
      <c r="W190" s="109">
        <f t="shared" si="65"/>
        <v>0</v>
      </c>
      <c r="X190" s="110">
        <f t="shared" si="55"/>
        <v>0</v>
      </c>
      <c r="Y190" s="486"/>
      <c r="Z190" s="109">
        <f t="shared" si="66"/>
        <v>0</v>
      </c>
      <c r="AA190" s="110">
        <f t="shared" si="56"/>
        <v>0</v>
      </c>
      <c r="AB190" s="486"/>
      <c r="AC190" s="109">
        <f t="shared" si="67"/>
        <v>0</v>
      </c>
      <c r="AD190" s="110">
        <f t="shared" si="57"/>
        <v>0</v>
      </c>
      <c r="AE190" s="486"/>
      <c r="AF190" s="109">
        <f t="shared" si="68"/>
        <v>0</v>
      </c>
      <c r="AG190" s="110">
        <f t="shared" si="58"/>
        <v>0</v>
      </c>
      <c r="AH190" s="410" t="str">
        <f t="shared" si="69"/>
        <v/>
      </c>
      <c r="AI190" s="311" t="str">
        <f t="shared" si="70"/>
        <v/>
      </c>
      <c r="AJ190" s="419" t="str">
        <f t="shared" si="59"/>
        <v/>
      </c>
      <c r="AK190" s="311" t="str">
        <f t="shared" si="60"/>
        <v/>
      </c>
      <c r="AL190" s="422" t="str">
        <f t="shared" si="61"/>
        <v/>
      </c>
    </row>
    <row r="191" spans="1:38" ht="14.25">
      <c r="A191" s="745"/>
      <c r="B191" s="34" t="s">
        <v>181</v>
      </c>
      <c r="C191" s="196" t="s">
        <v>123</v>
      </c>
      <c r="D191" s="480"/>
      <c r="E191" s="55"/>
      <c r="F191" s="55"/>
      <c r="G191" s="101">
        <f t="shared" si="48"/>
        <v>0</v>
      </c>
      <c r="H191" s="102">
        <f t="shared" si="49"/>
        <v>0</v>
      </c>
      <c r="I191" s="31">
        <f t="shared" si="50"/>
        <v>0</v>
      </c>
      <c r="J191" s="103">
        <f t="shared" si="62"/>
        <v>0</v>
      </c>
      <c r="K191" s="104">
        <f t="shared" si="51"/>
        <v>0</v>
      </c>
      <c r="L191" s="35">
        <f t="shared" si="63"/>
        <v>0</v>
      </c>
      <c r="M191" s="105" t="str">
        <f t="shared" si="53"/>
        <v/>
      </c>
      <c r="N191" s="106">
        <f t="shared" si="52"/>
        <v>0</v>
      </c>
      <c r="O191" s="107">
        <f>IF(N191=0,0,IF(SUM($N$5:N191)&gt;251,1,0))</f>
        <v>0</v>
      </c>
      <c r="P191" s="174"/>
      <c r="Q191" s="175"/>
      <c r="R191" s="108"/>
      <c r="S191" s="483"/>
      <c r="T191" s="109">
        <f t="shared" si="64"/>
        <v>0</v>
      </c>
      <c r="U191" s="110">
        <f t="shared" si="54"/>
        <v>0</v>
      </c>
      <c r="V191" s="486"/>
      <c r="W191" s="109">
        <f t="shared" si="65"/>
        <v>0</v>
      </c>
      <c r="X191" s="110">
        <f t="shared" si="55"/>
        <v>0</v>
      </c>
      <c r="Y191" s="486"/>
      <c r="Z191" s="109">
        <f t="shared" si="66"/>
        <v>0</v>
      </c>
      <c r="AA191" s="110">
        <f t="shared" si="56"/>
        <v>0</v>
      </c>
      <c r="AB191" s="486"/>
      <c r="AC191" s="109">
        <f t="shared" si="67"/>
        <v>0</v>
      </c>
      <c r="AD191" s="110">
        <f t="shared" si="57"/>
        <v>0</v>
      </c>
      <c r="AE191" s="486"/>
      <c r="AF191" s="109">
        <f t="shared" si="68"/>
        <v>0</v>
      </c>
      <c r="AG191" s="110">
        <f t="shared" si="58"/>
        <v>0</v>
      </c>
      <c r="AH191" s="410" t="str">
        <f t="shared" si="69"/>
        <v/>
      </c>
      <c r="AI191" s="311" t="str">
        <f t="shared" si="70"/>
        <v/>
      </c>
      <c r="AJ191" s="419" t="str">
        <f t="shared" si="59"/>
        <v/>
      </c>
      <c r="AK191" s="311" t="str">
        <f t="shared" si="60"/>
        <v/>
      </c>
      <c r="AL191" s="422" t="str">
        <f t="shared" si="61"/>
        <v/>
      </c>
    </row>
    <row r="192" spans="1:38" ht="14.25">
      <c r="A192" s="745"/>
      <c r="B192" s="34" t="s">
        <v>182</v>
      </c>
      <c r="C192" s="196" t="s">
        <v>124</v>
      </c>
      <c r="D192" s="480"/>
      <c r="E192" s="55"/>
      <c r="F192" s="55"/>
      <c r="G192" s="101">
        <f t="shared" si="48"/>
        <v>0</v>
      </c>
      <c r="H192" s="102">
        <f t="shared" si="49"/>
        <v>0</v>
      </c>
      <c r="I192" s="31">
        <f t="shared" si="50"/>
        <v>0</v>
      </c>
      <c r="J192" s="103">
        <f t="shared" si="62"/>
        <v>0</v>
      </c>
      <c r="K192" s="104">
        <f t="shared" si="51"/>
        <v>0</v>
      </c>
      <c r="L192" s="35">
        <f t="shared" si="63"/>
        <v>0</v>
      </c>
      <c r="M192" s="105" t="str">
        <f t="shared" si="53"/>
        <v/>
      </c>
      <c r="N192" s="106">
        <f t="shared" si="52"/>
        <v>0</v>
      </c>
      <c r="O192" s="107">
        <f>IF(N192=0,0,IF(SUM($N$5:N192)&gt;251,1,0))</f>
        <v>0</v>
      </c>
      <c r="P192" s="174"/>
      <c r="Q192" s="175"/>
      <c r="R192" s="108"/>
      <c r="S192" s="483"/>
      <c r="T192" s="109">
        <f t="shared" si="64"/>
        <v>0</v>
      </c>
      <c r="U192" s="110">
        <f t="shared" si="54"/>
        <v>0</v>
      </c>
      <c r="V192" s="486"/>
      <c r="W192" s="109">
        <f t="shared" si="65"/>
        <v>0</v>
      </c>
      <c r="X192" s="110">
        <f t="shared" si="55"/>
        <v>0</v>
      </c>
      <c r="Y192" s="486"/>
      <c r="Z192" s="109">
        <f t="shared" si="66"/>
        <v>0</v>
      </c>
      <c r="AA192" s="110">
        <f t="shared" si="56"/>
        <v>0</v>
      </c>
      <c r="AB192" s="486"/>
      <c r="AC192" s="109">
        <f t="shared" si="67"/>
        <v>0</v>
      </c>
      <c r="AD192" s="110">
        <f t="shared" si="57"/>
        <v>0</v>
      </c>
      <c r="AE192" s="486"/>
      <c r="AF192" s="109">
        <f t="shared" si="68"/>
        <v>0</v>
      </c>
      <c r="AG192" s="110">
        <f t="shared" si="58"/>
        <v>0</v>
      </c>
      <c r="AH192" s="410" t="str">
        <f t="shared" si="69"/>
        <v/>
      </c>
      <c r="AI192" s="311" t="str">
        <f t="shared" si="70"/>
        <v/>
      </c>
      <c r="AJ192" s="419" t="str">
        <f t="shared" si="59"/>
        <v/>
      </c>
      <c r="AK192" s="311" t="str">
        <f t="shared" si="60"/>
        <v/>
      </c>
      <c r="AL192" s="422" t="str">
        <f t="shared" si="61"/>
        <v/>
      </c>
    </row>
    <row r="193" spans="1:38" ht="14.25">
      <c r="A193" s="745"/>
      <c r="B193" s="34" t="s">
        <v>183</v>
      </c>
      <c r="C193" s="196" t="s">
        <v>189</v>
      </c>
      <c r="D193" s="480"/>
      <c r="E193" s="55"/>
      <c r="F193" s="55"/>
      <c r="G193" s="101">
        <f t="shared" si="48"/>
        <v>0</v>
      </c>
      <c r="H193" s="102">
        <f t="shared" si="49"/>
        <v>0</v>
      </c>
      <c r="I193" s="31">
        <f t="shared" si="50"/>
        <v>0</v>
      </c>
      <c r="J193" s="103">
        <f t="shared" si="62"/>
        <v>0</v>
      </c>
      <c r="K193" s="104">
        <f t="shared" si="51"/>
        <v>0</v>
      </c>
      <c r="L193" s="35">
        <f t="shared" si="63"/>
        <v>0</v>
      </c>
      <c r="M193" s="105" t="str">
        <f t="shared" si="53"/>
        <v/>
      </c>
      <c r="N193" s="106">
        <f t="shared" si="52"/>
        <v>0</v>
      </c>
      <c r="O193" s="107">
        <f>IF(N193=0,0,IF(SUM($N$5:N193)&gt;251,1,0))</f>
        <v>0</v>
      </c>
      <c r="P193" s="174"/>
      <c r="Q193" s="175"/>
      <c r="R193" s="108"/>
      <c r="S193" s="483"/>
      <c r="T193" s="109">
        <f t="shared" si="64"/>
        <v>0</v>
      </c>
      <c r="U193" s="110">
        <f t="shared" si="54"/>
        <v>0</v>
      </c>
      <c r="V193" s="486"/>
      <c r="W193" s="109">
        <f t="shared" si="65"/>
        <v>0</v>
      </c>
      <c r="X193" s="110">
        <f t="shared" si="55"/>
        <v>0</v>
      </c>
      <c r="Y193" s="486"/>
      <c r="Z193" s="109">
        <f t="shared" si="66"/>
        <v>0</v>
      </c>
      <c r="AA193" s="110">
        <f t="shared" si="56"/>
        <v>0</v>
      </c>
      <c r="AB193" s="486"/>
      <c r="AC193" s="109">
        <f t="shared" si="67"/>
        <v>0</v>
      </c>
      <c r="AD193" s="110">
        <f t="shared" si="57"/>
        <v>0</v>
      </c>
      <c r="AE193" s="486"/>
      <c r="AF193" s="109">
        <f t="shared" si="68"/>
        <v>0</v>
      </c>
      <c r="AG193" s="110">
        <f t="shared" si="58"/>
        <v>0</v>
      </c>
      <c r="AH193" s="410" t="str">
        <f t="shared" si="69"/>
        <v/>
      </c>
      <c r="AI193" s="311" t="str">
        <f t="shared" si="70"/>
        <v/>
      </c>
      <c r="AJ193" s="419" t="str">
        <f t="shared" si="59"/>
        <v/>
      </c>
      <c r="AK193" s="311" t="str">
        <f t="shared" si="60"/>
        <v/>
      </c>
      <c r="AL193" s="422" t="str">
        <f t="shared" si="61"/>
        <v/>
      </c>
    </row>
    <row r="194" spans="1:38" ht="14.25">
      <c r="A194" s="745"/>
      <c r="B194" s="34" t="s">
        <v>184</v>
      </c>
      <c r="C194" s="196" t="s">
        <v>120</v>
      </c>
      <c r="D194" s="480"/>
      <c r="E194" s="55"/>
      <c r="F194" s="55"/>
      <c r="G194" s="101">
        <f t="shared" si="48"/>
        <v>0</v>
      </c>
      <c r="H194" s="102">
        <f t="shared" si="49"/>
        <v>0</v>
      </c>
      <c r="I194" s="31">
        <f t="shared" si="50"/>
        <v>0</v>
      </c>
      <c r="J194" s="103">
        <f t="shared" si="62"/>
        <v>0</v>
      </c>
      <c r="K194" s="104">
        <f t="shared" si="51"/>
        <v>0</v>
      </c>
      <c r="L194" s="35">
        <f t="shared" si="63"/>
        <v>0</v>
      </c>
      <c r="M194" s="105" t="str">
        <f t="shared" si="53"/>
        <v/>
      </c>
      <c r="N194" s="106">
        <f t="shared" si="52"/>
        <v>0</v>
      </c>
      <c r="O194" s="107">
        <f>IF(N194=0,0,IF(SUM($N$5:N194)&gt;251,1,0))</f>
        <v>0</v>
      </c>
      <c r="P194" s="174"/>
      <c r="Q194" s="175"/>
      <c r="R194" s="108"/>
      <c r="S194" s="483"/>
      <c r="T194" s="109">
        <f t="shared" si="64"/>
        <v>0</v>
      </c>
      <c r="U194" s="110">
        <f t="shared" si="54"/>
        <v>0</v>
      </c>
      <c r="V194" s="486"/>
      <c r="W194" s="109">
        <f t="shared" si="65"/>
        <v>0</v>
      </c>
      <c r="X194" s="110">
        <f t="shared" si="55"/>
        <v>0</v>
      </c>
      <c r="Y194" s="486"/>
      <c r="Z194" s="109">
        <f t="shared" si="66"/>
        <v>0</v>
      </c>
      <c r="AA194" s="110">
        <f t="shared" si="56"/>
        <v>0</v>
      </c>
      <c r="AB194" s="486"/>
      <c r="AC194" s="109">
        <f t="shared" si="67"/>
        <v>0</v>
      </c>
      <c r="AD194" s="110">
        <f t="shared" si="57"/>
        <v>0</v>
      </c>
      <c r="AE194" s="486"/>
      <c r="AF194" s="109">
        <f t="shared" si="68"/>
        <v>0</v>
      </c>
      <c r="AG194" s="110">
        <f t="shared" si="58"/>
        <v>0</v>
      </c>
      <c r="AH194" s="410" t="str">
        <f t="shared" si="69"/>
        <v/>
      </c>
      <c r="AI194" s="311" t="str">
        <f t="shared" si="70"/>
        <v/>
      </c>
      <c r="AJ194" s="419" t="str">
        <f t="shared" si="59"/>
        <v/>
      </c>
      <c r="AK194" s="311" t="str">
        <f t="shared" si="60"/>
        <v/>
      </c>
      <c r="AL194" s="422" t="str">
        <f t="shared" si="61"/>
        <v/>
      </c>
    </row>
    <row r="195" spans="1:38" ht="14.25">
      <c r="A195" s="745"/>
      <c r="B195" s="34" t="s">
        <v>185</v>
      </c>
      <c r="C195" s="196" t="s">
        <v>125</v>
      </c>
      <c r="D195" s="480"/>
      <c r="E195" s="55"/>
      <c r="F195" s="55"/>
      <c r="G195" s="101">
        <f t="shared" si="48"/>
        <v>0</v>
      </c>
      <c r="H195" s="102">
        <f t="shared" si="49"/>
        <v>0</v>
      </c>
      <c r="I195" s="31">
        <f t="shared" si="50"/>
        <v>0</v>
      </c>
      <c r="J195" s="103">
        <f t="shared" si="62"/>
        <v>0</v>
      </c>
      <c r="K195" s="104">
        <f t="shared" si="51"/>
        <v>0</v>
      </c>
      <c r="L195" s="35">
        <f t="shared" si="63"/>
        <v>0</v>
      </c>
      <c r="M195" s="105" t="str">
        <f t="shared" si="53"/>
        <v/>
      </c>
      <c r="N195" s="106">
        <f t="shared" si="52"/>
        <v>0</v>
      </c>
      <c r="O195" s="107">
        <f>IF(N195=0,0,IF(SUM($N$5:N195)&gt;251,1,0))</f>
        <v>0</v>
      </c>
      <c r="P195" s="174"/>
      <c r="Q195" s="175"/>
      <c r="R195" s="108"/>
      <c r="S195" s="483"/>
      <c r="T195" s="109">
        <f t="shared" si="64"/>
        <v>0</v>
      </c>
      <c r="U195" s="110">
        <f t="shared" si="54"/>
        <v>0</v>
      </c>
      <c r="V195" s="486"/>
      <c r="W195" s="109">
        <f t="shared" si="65"/>
        <v>0</v>
      </c>
      <c r="X195" s="110">
        <f t="shared" si="55"/>
        <v>0</v>
      </c>
      <c r="Y195" s="486"/>
      <c r="Z195" s="109">
        <f t="shared" si="66"/>
        <v>0</v>
      </c>
      <c r="AA195" s="110">
        <f t="shared" si="56"/>
        <v>0</v>
      </c>
      <c r="AB195" s="486"/>
      <c r="AC195" s="109">
        <f t="shared" si="67"/>
        <v>0</v>
      </c>
      <c r="AD195" s="110">
        <f t="shared" si="57"/>
        <v>0</v>
      </c>
      <c r="AE195" s="486"/>
      <c r="AF195" s="109">
        <f t="shared" si="68"/>
        <v>0</v>
      </c>
      <c r="AG195" s="110">
        <f t="shared" si="58"/>
        <v>0</v>
      </c>
      <c r="AH195" s="410" t="str">
        <f t="shared" si="69"/>
        <v/>
      </c>
      <c r="AI195" s="311" t="str">
        <f t="shared" si="70"/>
        <v/>
      </c>
      <c r="AJ195" s="419" t="str">
        <f t="shared" si="59"/>
        <v/>
      </c>
      <c r="AK195" s="311" t="str">
        <f t="shared" si="60"/>
        <v/>
      </c>
      <c r="AL195" s="422" t="str">
        <f t="shared" si="61"/>
        <v/>
      </c>
    </row>
    <row r="196" spans="1:38" ht="14.25">
      <c r="A196" s="745"/>
      <c r="B196" s="34" t="s">
        <v>186</v>
      </c>
      <c r="C196" s="196" t="s">
        <v>121</v>
      </c>
      <c r="D196" s="480"/>
      <c r="E196" s="55"/>
      <c r="F196" s="55"/>
      <c r="G196" s="101">
        <f t="shared" si="48"/>
        <v>0</v>
      </c>
      <c r="H196" s="102">
        <f t="shared" si="49"/>
        <v>0</v>
      </c>
      <c r="I196" s="31">
        <f t="shared" si="50"/>
        <v>0</v>
      </c>
      <c r="J196" s="103">
        <f t="shared" si="62"/>
        <v>0</v>
      </c>
      <c r="K196" s="104">
        <f t="shared" si="51"/>
        <v>0</v>
      </c>
      <c r="L196" s="35">
        <f t="shared" si="63"/>
        <v>0</v>
      </c>
      <c r="M196" s="105" t="str">
        <f t="shared" si="53"/>
        <v/>
      </c>
      <c r="N196" s="106">
        <f t="shared" si="52"/>
        <v>0</v>
      </c>
      <c r="O196" s="107">
        <f>IF(N196=0,0,IF(SUM($N$5:N196)&gt;251,1,0))</f>
        <v>0</v>
      </c>
      <c r="P196" s="174"/>
      <c r="Q196" s="175"/>
      <c r="R196" s="108"/>
      <c r="S196" s="483"/>
      <c r="T196" s="109">
        <f t="shared" si="64"/>
        <v>0</v>
      </c>
      <c r="U196" s="110">
        <f t="shared" si="54"/>
        <v>0</v>
      </c>
      <c r="V196" s="486"/>
      <c r="W196" s="109">
        <f t="shared" si="65"/>
        <v>0</v>
      </c>
      <c r="X196" s="110">
        <f t="shared" si="55"/>
        <v>0</v>
      </c>
      <c r="Y196" s="486"/>
      <c r="Z196" s="109">
        <f t="shared" si="66"/>
        <v>0</v>
      </c>
      <c r="AA196" s="110">
        <f t="shared" si="56"/>
        <v>0</v>
      </c>
      <c r="AB196" s="486"/>
      <c r="AC196" s="109">
        <f t="shared" si="67"/>
        <v>0</v>
      </c>
      <c r="AD196" s="110">
        <f t="shared" si="57"/>
        <v>0</v>
      </c>
      <c r="AE196" s="486"/>
      <c r="AF196" s="109">
        <f t="shared" si="68"/>
        <v>0</v>
      </c>
      <c r="AG196" s="110">
        <f t="shared" si="58"/>
        <v>0</v>
      </c>
      <c r="AH196" s="410" t="str">
        <f t="shared" si="69"/>
        <v/>
      </c>
      <c r="AI196" s="311" t="str">
        <f t="shared" si="70"/>
        <v/>
      </c>
      <c r="AJ196" s="419" t="str">
        <f t="shared" si="59"/>
        <v/>
      </c>
      <c r="AK196" s="311" t="str">
        <f t="shared" si="60"/>
        <v/>
      </c>
      <c r="AL196" s="422" t="str">
        <f t="shared" si="61"/>
        <v/>
      </c>
    </row>
    <row r="197" spans="1:38" ht="14.25">
      <c r="A197" s="745"/>
      <c r="B197" s="34" t="s">
        <v>187</v>
      </c>
      <c r="C197" s="196" t="s">
        <v>122</v>
      </c>
      <c r="D197" s="480"/>
      <c r="E197" s="55"/>
      <c r="F197" s="55"/>
      <c r="G197" s="101">
        <f t="shared" ref="G197:G260" si="71">F197-E197</f>
        <v>0</v>
      </c>
      <c r="H197" s="102">
        <f t="shared" ref="H197:H260" si="72">IF(D197="平日",IF(E197+TIME(6,0,0)&lt;TIME(17,59,59),F197-TIME(18,0,0),0),0)</f>
        <v>0</v>
      </c>
      <c r="I197" s="31">
        <f t="shared" ref="I197:I260" si="73">IF(D197="平日",IF(E197+TIME(6,0,0)&gt;TIME(17,59,59),MAX(F197-(E197+TIME(6,0,0)),0),0),0)</f>
        <v>0</v>
      </c>
      <c r="J197" s="103">
        <f t="shared" si="62"/>
        <v>0</v>
      </c>
      <c r="K197" s="104">
        <f t="shared" ref="K197:K260" si="74">IF(D197="土・日・祝・長期休暇",MAX(G197-TIME(8,0,0),0),0)</f>
        <v>0</v>
      </c>
      <c r="L197" s="35">
        <f t="shared" si="63"/>
        <v>0</v>
      </c>
      <c r="M197" s="105" t="str">
        <f t="shared" si="53"/>
        <v/>
      </c>
      <c r="N197" s="106">
        <f t="shared" ref="N197:N260" si="75">IF(OR(D197="休所",D197="",D197="平日：開所とみなす閉所"),0,IF(OR(G197-TIME(7,59,59)&gt;0,D197="土日祝長期：開所とみなす閉所"),1,0))</f>
        <v>0</v>
      </c>
      <c r="O197" s="107">
        <f>IF(N197=0,0,IF(SUM($N$5:N197)&gt;251,1,0))</f>
        <v>0</v>
      </c>
      <c r="P197" s="174"/>
      <c r="Q197" s="175"/>
      <c r="R197" s="108"/>
      <c r="S197" s="483"/>
      <c r="T197" s="109">
        <f t="shared" si="64"/>
        <v>0</v>
      </c>
      <c r="U197" s="110">
        <f t="shared" si="54"/>
        <v>0</v>
      </c>
      <c r="V197" s="486"/>
      <c r="W197" s="109">
        <f t="shared" si="65"/>
        <v>0</v>
      </c>
      <c r="X197" s="110">
        <f t="shared" si="55"/>
        <v>0</v>
      </c>
      <c r="Y197" s="486"/>
      <c r="Z197" s="109">
        <f t="shared" si="66"/>
        <v>0</v>
      </c>
      <c r="AA197" s="110">
        <f t="shared" si="56"/>
        <v>0</v>
      </c>
      <c r="AB197" s="486"/>
      <c r="AC197" s="109">
        <f t="shared" si="67"/>
        <v>0</v>
      </c>
      <c r="AD197" s="110">
        <f t="shared" si="57"/>
        <v>0</v>
      </c>
      <c r="AE197" s="486"/>
      <c r="AF197" s="109">
        <f t="shared" si="68"/>
        <v>0</v>
      </c>
      <c r="AG197" s="110">
        <f t="shared" si="58"/>
        <v>0</v>
      </c>
      <c r="AH197" s="410" t="str">
        <f t="shared" si="69"/>
        <v/>
      </c>
      <c r="AI197" s="311" t="str">
        <f t="shared" si="70"/>
        <v/>
      </c>
      <c r="AJ197" s="419" t="str">
        <f t="shared" si="59"/>
        <v/>
      </c>
      <c r="AK197" s="311" t="str">
        <f t="shared" si="60"/>
        <v/>
      </c>
      <c r="AL197" s="422" t="str">
        <f t="shared" si="61"/>
        <v/>
      </c>
    </row>
    <row r="198" spans="1:38" ht="14.25">
      <c r="A198" s="745"/>
      <c r="B198" s="34" t="s">
        <v>188</v>
      </c>
      <c r="C198" s="196" t="s">
        <v>123</v>
      </c>
      <c r="D198" s="480"/>
      <c r="E198" s="55"/>
      <c r="F198" s="55"/>
      <c r="G198" s="101">
        <f t="shared" si="71"/>
        <v>0</v>
      </c>
      <c r="H198" s="102">
        <f t="shared" si="72"/>
        <v>0</v>
      </c>
      <c r="I198" s="31">
        <f t="shared" si="73"/>
        <v>0</v>
      </c>
      <c r="J198" s="103">
        <f t="shared" si="62"/>
        <v>0</v>
      </c>
      <c r="K198" s="104">
        <f t="shared" si="74"/>
        <v>0</v>
      </c>
      <c r="L198" s="35">
        <f t="shared" si="63"/>
        <v>0</v>
      </c>
      <c r="M198" s="105" t="str">
        <f t="shared" ref="M198:M261" si="76">IF(D198="休所",IF(E198&lt;&gt;"","入力にエラーがあります",""),"")</f>
        <v/>
      </c>
      <c r="N198" s="106">
        <f t="shared" si="75"/>
        <v>0</v>
      </c>
      <c r="O198" s="107">
        <f>IF(N198=0,0,IF(SUM($N$5:N198)&gt;251,1,0))</f>
        <v>0</v>
      </c>
      <c r="P198" s="174"/>
      <c r="Q198" s="175"/>
      <c r="R198" s="108"/>
      <c r="S198" s="483"/>
      <c r="T198" s="109">
        <f t="shared" si="64"/>
        <v>0</v>
      </c>
      <c r="U198" s="110">
        <f t="shared" ref="U198:U261" si="77">VLOOKUP(S198,$AN$12:$AP$31,3,FALSE)</f>
        <v>0</v>
      </c>
      <c r="V198" s="486"/>
      <c r="W198" s="109">
        <f t="shared" si="65"/>
        <v>0</v>
      </c>
      <c r="X198" s="110">
        <f t="shared" ref="X198:X261" si="78">VLOOKUP(V198,$AN$12:$AP$31,3,FALSE)</f>
        <v>0</v>
      </c>
      <c r="Y198" s="486"/>
      <c r="Z198" s="109">
        <f t="shared" si="66"/>
        <v>0</v>
      </c>
      <c r="AA198" s="110">
        <f t="shared" ref="AA198:AA261" si="79">VLOOKUP(Y198,$AN$12:$AP$31,3,FALSE)</f>
        <v>0</v>
      </c>
      <c r="AB198" s="486"/>
      <c r="AC198" s="109">
        <f t="shared" si="67"/>
        <v>0</v>
      </c>
      <c r="AD198" s="110">
        <f t="shared" ref="AD198:AD261" si="80">VLOOKUP(AB198,$AN$12:$AP$31,3,FALSE)</f>
        <v>0</v>
      </c>
      <c r="AE198" s="486"/>
      <c r="AF198" s="109">
        <f t="shared" si="68"/>
        <v>0</v>
      </c>
      <c r="AG198" s="110">
        <f t="shared" ref="AG198:AG261" si="81">VLOOKUP(AE198,$AN$12:$AP$31,3,FALSE)</f>
        <v>0</v>
      </c>
      <c r="AH198" s="410" t="str">
        <f t="shared" si="69"/>
        <v/>
      </c>
      <c r="AI198" s="311" t="str">
        <f t="shared" si="70"/>
        <v/>
      </c>
      <c r="AJ198" s="419" t="str">
        <f t="shared" ref="AJ198:AJ261" si="82">IF(OR(D198=$AM$6, D198=$AM$7, D198=$AM$8), "", IF(Q198&gt;2, IF(COUNTIF(S198:AG198, "対象")&lt;=1, IF(AB198&lt;&gt;"", "", "障害児が３名以上いますが、職員の配置が３名以下です(強化加算対象外)"), IF(AB198&lt;&gt;"", "", "障害児が３名以上いますが、職員の配置が３名以下です(強化加算対象外)")), ""))</f>
        <v/>
      </c>
      <c r="AK198" s="311" t="str">
        <f t="shared" ref="AK198:AK261" si="83">IF(AND(D198="平日", G198*24&lt;3), "平日は3時間以上開所", IF(AND(D198="土・日・祝・長期休暇", G198*24&lt;8), "学校の休業日は8時間以上開所", ""))</f>
        <v/>
      </c>
      <c r="AL198" s="422" t="str">
        <f t="shared" ref="AL198:AL261" si="84">IF(AND(OR(D198="平日", D198="土・日・祝・長期休暇"), OR(P198="")), "児童数が入力されていません！", "")</f>
        <v/>
      </c>
    </row>
    <row r="199" spans="1:38" ht="14.25">
      <c r="A199" s="745"/>
      <c r="B199" s="34" t="s">
        <v>190</v>
      </c>
      <c r="C199" s="196" t="s">
        <v>124</v>
      </c>
      <c r="D199" s="480"/>
      <c r="E199" s="55"/>
      <c r="F199" s="55"/>
      <c r="G199" s="101">
        <f t="shared" si="71"/>
        <v>0</v>
      </c>
      <c r="H199" s="102">
        <f t="shared" si="72"/>
        <v>0</v>
      </c>
      <c r="I199" s="31">
        <f t="shared" si="73"/>
        <v>0</v>
      </c>
      <c r="J199" s="103">
        <f t="shared" ref="J199:J262" si="85">IF(ISNUMBER(SEARCH("平日", D199)), 1, 0)</f>
        <v>0</v>
      </c>
      <c r="K199" s="104">
        <f t="shared" si="74"/>
        <v>0</v>
      </c>
      <c r="L199" s="35">
        <f t="shared" ref="L199:L262" si="86">IF(ISNUMBER(SEARCH("長期", D199)), 1, 0)</f>
        <v>0</v>
      </c>
      <c r="M199" s="105" t="str">
        <f t="shared" si="76"/>
        <v/>
      </c>
      <c r="N199" s="106">
        <f t="shared" si="75"/>
        <v>0</v>
      </c>
      <c r="O199" s="107">
        <f>IF(N199=0,0,IF(SUM($N$5:N199)&gt;251,1,0))</f>
        <v>0</v>
      </c>
      <c r="P199" s="174"/>
      <c r="Q199" s="175"/>
      <c r="R199" s="108"/>
      <c r="S199" s="483"/>
      <c r="T199" s="109">
        <f t="shared" ref="T199:T262" si="87">VLOOKUP(S199,$AN$12:$AO$31,2,FALSE)</f>
        <v>0</v>
      </c>
      <c r="U199" s="110">
        <f t="shared" si="77"/>
        <v>0</v>
      </c>
      <c r="V199" s="486"/>
      <c r="W199" s="109">
        <f t="shared" ref="W199:W262" si="88">VLOOKUP(V199,$AN$12:$AO$31,2,FALSE)</f>
        <v>0</v>
      </c>
      <c r="X199" s="110">
        <f t="shared" si="78"/>
        <v>0</v>
      </c>
      <c r="Y199" s="486"/>
      <c r="Z199" s="109">
        <f t="shared" ref="Z199:Z262" si="89">VLOOKUP(Y199,$AN$12:$AO$31,2,FALSE)</f>
        <v>0</v>
      </c>
      <c r="AA199" s="110">
        <f t="shared" si="79"/>
        <v>0</v>
      </c>
      <c r="AB199" s="486"/>
      <c r="AC199" s="109">
        <f t="shared" ref="AC199:AC262" si="90">VLOOKUP(AB199,$AN$12:$AO$31,2,FALSE)</f>
        <v>0</v>
      </c>
      <c r="AD199" s="110">
        <f t="shared" si="80"/>
        <v>0</v>
      </c>
      <c r="AE199" s="486"/>
      <c r="AF199" s="109">
        <f t="shared" ref="AF199:AF262" si="91">VLOOKUP(AE199,$AN$12:$AO$31,2,FALSE)</f>
        <v>0</v>
      </c>
      <c r="AG199" s="110">
        <f t="shared" si="81"/>
        <v>0</v>
      </c>
      <c r="AH199" s="410" t="str">
        <f t="shared" ref="AH199:AH262" si="92">IF(OR(D199=$AM$6,D199=$AM$7,D199=$AM$8,D199=""),"",IF(COUNTIF(S199:AG199,"支援員")&gt;0,"","支援員がいません！"))</f>
        <v/>
      </c>
      <c r="AI199" s="311" t="str">
        <f t="shared" ref="AI199:AI262" si="93">IF(OR(D199=$AM$6,D199=$AM$7,D199=$AM$8),"",IF(Q199&gt;0,IF(COUNTIF(S199:AG199,"対象")&gt;0,"","障害児加配対象職員がいません"),""))</f>
        <v/>
      </c>
      <c r="AJ199" s="419" t="str">
        <f t="shared" si="82"/>
        <v/>
      </c>
      <c r="AK199" s="311" t="str">
        <f t="shared" si="83"/>
        <v/>
      </c>
      <c r="AL199" s="422" t="str">
        <f t="shared" si="84"/>
        <v/>
      </c>
    </row>
    <row r="200" spans="1:38" ht="14.25">
      <c r="A200" s="745"/>
      <c r="B200" s="34" t="s">
        <v>191</v>
      </c>
      <c r="C200" s="196" t="s">
        <v>189</v>
      </c>
      <c r="D200" s="480"/>
      <c r="E200" s="55"/>
      <c r="F200" s="55"/>
      <c r="G200" s="101">
        <f t="shared" si="71"/>
        <v>0</v>
      </c>
      <c r="H200" s="102">
        <f t="shared" si="72"/>
        <v>0</v>
      </c>
      <c r="I200" s="31">
        <f t="shared" si="73"/>
        <v>0</v>
      </c>
      <c r="J200" s="103">
        <f t="shared" si="85"/>
        <v>0</v>
      </c>
      <c r="K200" s="104">
        <f t="shared" si="74"/>
        <v>0</v>
      </c>
      <c r="L200" s="35">
        <f t="shared" si="86"/>
        <v>0</v>
      </c>
      <c r="M200" s="105" t="str">
        <f t="shared" si="76"/>
        <v/>
      </c>
      <c r="N200" s="106">
        <f t="shared" si="75"/>
        <v>0</v>
      </c>
      <c r="O200" s="107">
        <f>IF(N200=0,0,IF(SUM($N$5:N200)&gt;251,1,0))</f>
        <v>0</v>
      </c>
      <c r="P200" s="174"/>
      <c r="Q200" s="175"/>
      <c r="R200" s="108"/>
      <c r="S200" s="483"/>
      <c r="T200" s="109">
        <f t="shared" si="87"/>
        <v>0</v>
      </c>
      <c r="U200" s="110">
        <f t="shared" si="77"/>
        <v>0</v>
      </c>
      <c r="V200" s="486"/>
      <c r="W200" s="109">
        <f t="shared" si="88"/>
        <v>0</v>
      </c>
      <c r="X200" s="110">
        <f t="shared" si="78"/>
        <v>0</v>
      </c>
      <c r="Y200" s="486"/>
      <c r="Z200" s="109">
        <f t="shared" si="89"/>
        <v>0</v>
      </c>
      <c r="AA200" s="110">
        <f t="shared" si="79"/>
        <v>0</v>
      </c>
      <c r="AB200" s="486"/>
      <c r="AC200" s="109">
        <f t="shared" si="90"/>
        <v>0</v>
      </c>
      <c r="AD200" s="110">
        <f t="shared" si="80"/>
        <v>0</v>
      </c>
      <c r="AE200" s="486"/>
      <c r="AF200" s="109">
        <f t="shared" si="91"/>
        <v>0</v>
      </c>
      <c r="AG200" s="110">
        <f t="shared" si="81"/>
        <v>0</v>
      </c>
      <c r="AH200" s="410" t="str">
        <f t="shared" si="92"/>
        <v/>
      </c>
      <c r="AI200" s="311" t="str">
        <f t="shared" si="93"/>
        <v/>
      </c>
      <c r="AJ200" s="419" t="str">
        <f t="shared" si="82"/>
        <v/>
      </c>
      <c r="AK200" s="311" t="str">
        <f t="shared" si="83"/>
        <v/>
      </c>
      <c r="AL200" s="422" t="str">
        <f t="shared" si="84"/>
        <v/>
      </c>
    </row>
    <row r="201" spans="1:38" ht="14.25">
      <c r="A201" s="745"/>
      <c r="B201" s="34" t="s">
        <v>192</v>
      </c>
      <c r="C201" s="196" t="s">
        <v>513</v>
      </c>
      <c r="D201" s="480"/>
      <c r="E201" s="55"/>
      <c r="F201" s="55"/>
      <c r="G201" s="101">
        <f t="shared" si="71"/>
        <v>0</v>
      </c>
      <c r="H201" s="102">
        <f t="shared" si="72"/>
        <v>0</v>
      </c>
      <c r="I201" s="31">
        <f t="shared" si="73"/>
        <v>0</v>
      </c>
      <c r="J201" s="103">
        <f t="shared" si="85"/>
        <v>0</v>
      </c>
      <c r="K201" s="104">
        <f t="shared" si="74"/>
        <v>0</v>
      </c>
      <c r="L201" s="35">
        <f t="shared" si="86"/>
        <v>0</v>
      </c>
      <c r="M201" s="105" t="str">
        <f t="shared" si="76"/>
        <v/>
      </c>
      <c r="N201" s="106">
        <f t="shared" si="75"/>
        <v>0</v>
      </c>
      <c r="O201" s="107">
        <f>IF(N201=0,0,IF(SUM($N$5:N201)&gt;251,1,0))</f>
        <v>0</v>
      </c>
      <c r="P201" s="174"/>
      <c r="Q201" s="175"/>
      <c r="R201" s="108"/>
      <c r="S201" s="483"/>
      <c r="T201" s="109">
        <f t="shared" si="87"/>
        <v>0</v>
      </c>
      <c r="U201" s="110">
        <f t="shared" si="77"/>
        <v>0</v>
      </c>
      <c r="V201" s="486"/>
      <c r="W201" s="109">
        <f t="shared" si="88"/>
        <v>0</v>
      </c>
      <c r="X201" s="110">
        <f t="shared" si="78"/>
        <v>0</v>
      </c>
      <c r="Y201" s="486"/>
      <c r="Z201" s="109">
        <f t="shared" si="89"/>
        <v>0</v>
      </c>
      <c r="AA201" s="110">
        <f t="shared" si="79"/>
        <v>0</v>
      </c>
      <c r="AB201" s="486"/>
      <c r="AC201" s="109">
        <f t="shared" si="90"/>
        <v>0</v>
      </c>
      <c r="AD201" s="110">
        <f t="shared" si="80"/>
        <v>0</v>
      </c>
      <c r="AE201" s="486"/>
      <c r="AF201" s="109">
        <f t="shared" si="91"/>
        <v>0</v>
      </c>
      <c r="AG201" s="110">
        <f t="shared" si="81"/>
        <v>0</v>
      </c>
      <c r="AH201" s="410" t="str">
        <f t="shared" si="92"/>
        <v/>
      </c>
      <c r="AI201" s="311" t="str">
        <f t="shared" si="93"/>
        <v/>
      </c>
      <c r="AJ201" s="419" t="str">
        <f t="shared" si="82"/>
        <v/>
      </c>
      <c r="AK201" s="311" t="str">
        <f t="shared" si="83"/>
        <v/>
      </c>
      <c r="AL201" s="422" t="str">
        <f t="shared" si="84"/>
        <v/>
      </c>
    </row>
    <row r="202" spans="1:38" ht="14.25">
      <c r="A202" s="745"/>
      <c r="B202" s="34" t="s">
        <v>193</v>
      </c>
      <c r="C202" s="196" t="s">
        <v>125</v>
      </c>
      <c r="D202" s="480"/>
      <c r="E202" s="55"/>
      <c r="F202" s="55"/>
      <c r="G202" s="101">
        <f t="shared" si="71"/>
        <v>0</v>
      </c>
      <c r="H202" s="102">
        <f t="shared" si="72"/>
        <v>0</v>
      </c>
      <c r="I202" s="31">
        <f t="shared" si="73"/>
        <v>0</v>
      </c>
      <c r="J202" s="103">
        <f t="shared" si="85"/>
        <v>0</v>
      </c>
      <c r="K202" s="104">
        <f t="shared" si="74"/>
        <v>0</v>
      </c>
      <c r="L202" s="35">
        <f t="shared" si="86"/>
        <v>0</v>
      </c>
      <c r="M202" s="105" t="str">
        <f t="shared" si="76"/>
        <v/>
      </c>
      <c r="N202" s="106">
        <f t="shared" si="75"/>
        <v>0</v>
      </c>
      <c r="O202" s="107">
        <f>IF(N202=0,0,IF(SUM($N$5:N202)&gt;251,1,0))</f>
        <v>0</v>
      </c>
      <c r="P202" s="174"/>
      <c r="Q202" s="175"/>
      <c r="R202" s="108"/>
      <c r="S202" s="483"/>
      <c r="T202" s="109">
        <f t="shared" si="87"/>
        <v>0</v>
      </c>
      <c r="U202" s="110">
        <f t="shared" si="77"/>
        <v>0</v>
      </c>
      <c r="V202" s="486"/>
      <c r="W202" s="109">
        <f t="shared" si="88"/>
        <v>0</v>
      </c>
      <c r="X202" s="110">
        <f t="shared" si="78"/>
        <v>0</v>
      </c>
      <c r="Y202" s="486"/>
      <c r="Z202" s="109">
        <f t="shared" si="89"/>
        <v>0</v>
      </c>
      <c r="AA202" s="110">
        <f t="shared" si="79"/>
        <v>0</v>
      </c>
      <c r="AB202" s="486"/>
      <c r="AC202" s="109">
        <f t="shared" si="90"/>
        <v>0</v>
      </c>
      <c r="AD202" s="110">
        <f t="shared" si="80"/>
        <v>0</v>
      </c>
      <c r="AE202" s="486"/>
      <c r="AF202" s="109">
        <f t="shared" si="91"/>
        <v>0</v>
      </c>
      <c r="AG202" s="110">
        <f t="shared" si="81"/>
        <v>0</v>
      </c>
      <c r="AH202" s="410" t="str">
        <f t="shared" si="92"/>
        <v/>
      </c>
      <c r="AI202" s="311" t="str">
        <f t="shared" si="93"/>
        <v/>
      </c>
      <c r="AJ202" s="419" t="str">
        <f t="shared" si="82"/>
        <v/>
      </c>
      <c r="AK202" s="311" t="str">
        <f t="shared" si="83"/>
        <v/>
      </c>
      <c r="AL202" s="422" t="str">
        <f t="shared" si="84"/>
        <v/>
      </c>
    </row>
    <row r="203" spans="1:38" ht="14.25">
      <c r="A203" s="745"/>
      <c r="B203" s="34" t="s">
        <v>194</v>
      </c>
      <c r="C203" s="196" t="s">
        <v>121</v>
      </c>
      <c r="D203" s="480"/>
      <c r="E203" s="55"/>
      <c r="F203" s="55"/>
      <c r="G203" s="101">
        <f t="shared" si="71"/>
        <v>0</v>
      </c>
      <c r="H203" s="102">
        <f t="shared" si="72"/>
        <v>0</v>
      </c>
      <c r="I203" s="31">
        <f t="shared" si="73"/>
        <v>0</v>
      </c>
      <c r="J203" s="103">
        <f t="shared" si="85"/>
        <v>0</v>
      </c>
      <c r="K203" s="104">
        <f t="shared" si="74"/>
        <v>0</v>
      </c>
      <c r="L203" s="35">
        <f t="shared" si="86"/>
        <v>0</v>
      </c>
      <c r="M203" s="105" t="str">
        <f t="shared" si="76"/>
        <v/>
      </c>
      <c r="N203" s="106">
        <f t="shared" si="75"/>
        <v>0</v>
      </c>
      <c r="O203" s="107">
        <f>IF(N203=0,0,IF(SUM($N$5:N203)&gt;251,1,0))</f>
        <v>0</v>
      </c>
      <c r="P203" s="174"/>
      <c r="Q203" s="175"/>
      <c r="R203" s="108"/>
      <c r="S203" s="483"/>
      <c r="T203" s="109">
        <f t="shared" si="87"/>
        <v>0</v>
      </c>
      <c r="U203" s="110">
        <f t="shared" si="77"/>
        <v>0</v>
      </c>
      <c r="V203" s="486"/>
      <c r="W203" s="109">
        <f t="shared" si="88"/>
        <v>0</v>
      </c>
      <c r="X203" s="110">
        <f t="shared" si="78"/>
        <v>0</v>
      </c>
      <c r="Y203" s="486"/>
      <c r="Z203" s="109">
        <f t="shared" si="89"/>
        <v>0</v>
      </c>
      <c r="AA203" s="110">
        <f t="shared" si="79"/>
        <v>0</v>
      </c>
      <c r="AB203" s="486"/>
      <c r="AC203" s="109">
        <f t="shared" si="90"/>
        <v>0</v>
      </c>
      <c r="AD203" s="110">
        <f t="shared" si="80"/>
        <v>0</v>
      </c>
      <c r="AE203" s="486"/>
      <c r="AF203" s="109">
        <f t="shared" si="91"/>
        <v>0</v>
      </c>
      <c r="AG203" s="110">
        <f t="shared" si="81"/>
        <v>0</v>
      </c>
      <c r="AH203" s="410" t="str">
        <f t="shared" si="92"/>
        <v/>
      </c>
      <c r="AI203" s="311" t="str">
        <f t="shared" si="93"/>
        <v/>
      </c>
      <c r="AJ203" s="419" t="str">
        <f t="shared" si="82"/>
        <v/>
      </c>
      <c r="AK203" s="311" t="str">
        <f t="shared" si="83"/>
        <v/>
      </c>
      <c r="AL203" s="422" t="str">
        <f t="shared" si="84"/>
        <v/>
      </c>
    </row>
    <row r="204" spans="1:38" ht="14.25">
      <c r="A204" s="745"/>
      <c r="B204" s="34" t="s">
        <v>195</v>
      </c>
      <c r="C204" s="196" t="s">
        <v>122</v>
      </c>
      <c r="D204" s="480"/>
      <c r="E204" s="55"/>
      <c r="F204" s="55"/>
      <c r="G204" s="101">
        <f t="shared" si="71"/>
        <v>0</v>
      </c>
      <c r="H204" s="102">
        <f t="shared" si="72"/>
        <v>0</v>
      </c>
      <c r="I204" s="31">
        <f t="shared" si="73"/>
        <v>0</v>
      </c>
      <c r="J204" s="103">
        <f t="shared" si="85"/>
        <v>0</v>
      </c>
      <c r="K204" s="104">
        <f t="shared" si="74"/>
        <v>0</v>
      </c>
      <c r="L204" s="35">
        <f t="shared" si="86"/>
        <v>0</v>
      </c>
      <c r="M204" s="105" t="str">
        <f t="shared" si="76"/>
        <v/>
      </c>
      <c r="N204" s="106">
        <f t="shared" si="75"/>
        <v>0</v>
      </c>
      <c r="O204" s="107">
        <f>IF(N204=0,0,IF(SUM($N$5:N204)&gt;251,1,0))</f>
        <v>0</v>
      </c>
      <c r="P204" s="174"/>
      <c r="Q204" s="175"/>
      <c r="R204" s="108"/>
      <c r="S204" s="483"/>
      <c r="T204" s="109">
        <f t="shared" si="87"/>
        <v>0</v>
      </c>
      <c r="U204" s="110">
        <f t="shared" si="77"/>
        <v>0</v>
      </c>
      <c r="V204" s="486"/>
      <c r="W204" s="109">
        <f t="shared" si="88"/>
        <v>0</v>
      </c>
      <c r="X204" s="110">
        <f t="shared" si="78"/>
        <v>0</v>
      </c>
      <c r="Y204" s="486"/>
      <c r="Z204" s="109">
        <f t="shared" si="89"/>
        <v>0</v>
      </c>
      <c r="AA204" s="110">
        <f t="shared" si="79"/>
        <v>0</v>
      </c>
      <c r="AB204" s="486"/>
      <c r="AC204" s="109">
        <f t="shared" si="90"/>
        <v>0</v>
      </c>
      <c r="AD204" s="110">
        <f t="shared" si="80"/>
        <v>0</v>
      </c>
      <c r="AE204" s="486"/>
      <c r="AF204" s="109">
        <f t="shared" si="91"/>
        <v>0</v>
      </c>
      <c r="AG204" s="110">
        <f t="shared" si="81"/>
        <v>0</v>
      </c>
      <c r="AH204" s="410" t="str">
        <f t="shared" si="92"/>
        <v/>
      </c>
      <c r="AI204" s="311" t="str">
        <f t="shared" si="93"/>
        <v/>
      </c>
      <c r="AJ204" s="419" t="str">
        <f t="shared" si="82"/>
        <v/>
      </c>
      <c r="AK204" s="311" t="str">
        <f t="shared" si="83"/>
        <v/>
      </c>
      <c r="AL204" s="422" t="str">
        <f t="shared" si="84"/>
        <v/>
      </c>
    </row>
    <row r="205" spans="1:38" ht="14.25">
      <c r="A205" s="745"/>
      <c r="B205" s="34" t="s">
        <v>196</v>
      </c>
      <c r="C205" s="196" t="s">
        <v>123</v>
      </c>
      <c r="D205" s="480"/>
      <c r="E205" s="55"/>
      <c r="F205" s="55"/>
      <c r="G205" s="101">
        <f t="shared" si="71"/>
        <v>0</v>
      </c>
      <c r="H205" s="102">
        <f t="shared" si="72"/>
        <v>0</v>
      </c>
      <c r="I205" s="31">
        <f t="shared" si="73"/>
        <v>0</v>
      </c>
      <c r="J205" s="103">
        <f t="shared" si="85"/>
        <v>0</v>
      </c>
      <c r="K205" s="104">
        <f t="shared" si="74"/>
        <v>0</v>
      </c>
      <c r="L205" s="35">
        <f t="shared" si="86"/>
        <v>0</v>
      </c>
      <c r="M205" s="105" t="str">
        <f t="shared" si="76"/>
        <v/>
      </c>
      <c r="N205" s="106">
        <f t="shared" si="75"/>
        <v>0</v>
      </c>
      <c r="O205" s="107">
        <f>IF(N205=0,0,IF(SUM($N$5:N205)&gt;251,1,0))</f>
        <v>0</v>
      </c>
      <c r="P205" s="174"/>
      <c r="Q205" s="175"/>
      <c r="R205" s="108"/>
      <c r="S205" s="483"/>
      <c r="T205" s="109">
        <f t="shared" si="87"/>
        <v>0</v>
      </c>
      <c r="U205" s="110">
        <f t="shared" si="77"/>
        <v>0</v>
      </c>
      <c r="V205" s="486"/>
      <c r="W205" s="109">
        <f t="shared" si="88"/>
        <v>0</v>
      </c>
      <c r="X205" s="110">
        <f t="shared" si="78"/>
        <v>0</v>
      </c>
      <c r="Y205" s="486"/>
      <c r="Z205" s="109">
        <f t="shared" si="89"/>
        <v>0</v>
      </c>
      <c r="AA205" s="110">
        <f t="shared" si="79"/>
        <v>0</v>
      </c>
      <c r="AB205" s="486"/>
      <c r="AC205" s="109">
        <f t="shared" si="90"/>
        <v>0</v>
      </c>
      <c r="AD205" s="110">
        <f t="shared" si="80"/>
        <v>0</v>
      </c>
      <c r="AE205" s="486"/>
      <c r="AF205" s="109">
        <f t="shared" si="91"/>
        <v>0</v>
      </c>
      <c r="AG205" s="110">
        <f t="shared" si="81"/>
        <v>0</v>
      </c>
      <c r="AH205" s="410" t="str">
        <f t="shared" si="92"/>
        <v/>
      </c>
      <c r="AI205" s="311" t="str">
        <f t="shared" si="93"/>
        <v/>
      </c>
      <c r="AJ205" s="419" t="str">
        <f t="shared" si="82"/>
        <v/>
      </c>
      <c r="AK205" s="311" t="str">
        <f t="shared" si="83"/>
        <v/>
      </c>
      <c r="AL205" s="422" t="str">
        <f t="shared" si="84"/>
        <v/>
      </c>
    </row>
    <row r="206" spans="1:38" ht="14.25">
      <c r="A206" s="745"/>
      <c r="B206" s="34" t="s">
        <v>197</v>
      </c>
      <c r="C206" s="196" t="s">
        <v>124</v>
      </c>
      <c r="D206" s="480"/>
      <c r="E206" s="55"/>
      <c r="F206" s="55"/>
      <c r="G206" s="101">
        <f t="shared" si="71"/>
        <v>0</v>
      </c>
      <c r="H206" s="102">
        <f t="shared" si="72"/>
        <v>0</v>
      </c>
      <c r="I206" s="31">
        <f t="shared" si="73"/>
        <v>0</v>
      </c>
      <c r="J206" s="103">
        <f t="shared" si="85"/>
        <v>0</v>
      </c>
      <c r="K206" s="104">
        <f t="shared" si="74"/>
        <v>0</v>
      </c>
      <c r="L206" s="35">
        <f t="shared" si="86"/>
        <v>0</v>
      </c>
      <c r="M206" s="105" t="str">
        <f t="shared" si="76"/>
        <v/>
      </c>
      <c r="N206" s="106">
        <f t="shared" si="75"/>
        <v>0</v>
      </c>
      <c r="O206" s="107">
        <f>IF(N206=0,0,IF(SUM($N$5:N206)&gt;251,1,0))</f>
        <v>0</v>
      </c>
      <c r="P206" s="174"/>
      <c r="Q206" s="175"/>
      <c r="R206" s="108"/>
      <c r="S206" s="483"/>
      <c r="T206" s="109">
        <f t="shared" si="87"/>
        <v>0</v>
      </c>
      <c r="U206" s="110">
        <f t="shared" si="77"/>
        <v>0</v>
      </c>
      <c r="V206" s="486"/>
      <c r="W206" s="109">
        <f t="shared" si="88"/>
        <v>0</v>
      </c>
      <c r="X206" s="110">
        <f t="shared" si="78"/>
        <v>0</v>
      </c>
      <c r="Y206" s="486"/>
      <c r="Z206" s="109">
        <f t="shared" si="89"/>
        <v>0</v>
      </c>
      <c r="AA206" s="110">
        <f t="shared" si="79"/>
        <v>0</v>
      </c>
      <c r="AB206" s="486"/>
      <c r="AC206" s="109">
        <f t="shared" si="90"/>
        <v>0</v>
      </c>
      <c r="AD206" s="110">
        <f t="shared" si="80"/>
        <v>0</v>
      </c>
      <c r="AE206" s="486"/>
      <c r="AF206" s="109">
        <f t="shared" si="91"/>
        <v>0</v>
      </c>
      <c r="AG206" s="110">
        <f t="shared" si="81"/>
        <v>0</v>
      </c>
      <c r="AH206" s="410" t="str">
        <f t="shared" si="92"/>
        <v/>
      </c>
      <c r="AI206" s="311" t="str">
        <f t="shared" si="93"/>
        <v/>
      </c>
      <c r="AJ206" s="419" t="str">
        <f t="shared" si="82"/>
        <v/>
      </c>
      <c r="AK206" s="311" t="str">
        <f t="shared" si="83"/>
        <v/>
      </c>
      <c r="AL206" s="422" t="str">
        <f t="shared" si="84"/>
        <v/>
      </c>
    </row>
    <row r="207" spans="1:38" ht="14.25">
      <c r="A207" s="745"/>
      <c r="B207" s="34" t="s">
        <v>198</v>
      </c>
      <c r="C207" s="196" t="s">
        <v>189</v>
      </c>
      <c r="D207" s="480"/>
      <c r="E207" s="55"/>
      <c r="F207" s="55"/>
      <c r="G207" s="101">
        <f t="shared" si="71"/>
        <v>0</v>
      </c>
      <c r="H207" s="102">
        <f t="shared" si="72"/>
        <v>0</v>
      </c>
      <c r="I207" s="31">
        <f t="shared" si="73"/>
        <v>0</v>
      </c>
      <c r="J207" s="103">
        <f t="shared" si="85"/>
        <v>0</v>
      </c>
      <c r="K207" s="104">
        <f t="shared" si="74"/>
        <v>0</v>
      </c>
      <c r="L207" s="35">
        <f t="shared" si="86"/>
        <v>0</v>
      </c>
      <c r="M207" s="105" t="str">
        <f t="shared" si="76"/>
        <v/>
      </c>
      <c r="N207" s="106">
        <f t="shared" si="75"/>
        <v>0</v>
      </c>
      <c r="O207" s="107">
        <f>IF(N207=0,0,IF(SUM($N$5:N207)&gt;251,1,0))</f>
        <v>0</v>
      </c>
      <c r="P207" s="174"/>
      <c r="Q207" s="175"/>
      <c r="R207" s="108"/>
      <c r="S207" s="483"/>
      <c r="T207" s="109">
        <f t="shared" si="87"/>
        <v>0</v>
      </c>
      <c r="U207" s="110">
        <f t="shared" si="77"/>
        <v>0</v>
      </c>
      <c r="V207" s="486"/>
      <c r="W207" s="109">
        <f t="shared" si="88"/>
        <v>0</v>
      </c>
      <c r="X207" s="110">
        <f t="shared" si="78"/>
        <v>0</v>
      </c>
      <c r="Y207" s="486"/>
      <c r="Z207" s="109">
        <f t="shared" si="89"/>
        <v>0</v>
      </c>
      <c r="AA207" s="110">
        <f t="shared" si="79"/>
        <v>0</v>
      </c>
      <c r="AB207" s="486"/>
      <c r="AC207" s="109">
        <f t="shared" si="90"/>
        <v>0</v>
      </c>
      <c r="AD207" s="110">
        <f t="shared" si="80"/>
        <v>0</v>
      </c>
      <c r="AE207" s="486"/>
      <c r="AF207" s="109">
        <f t="shared" si="91"/>
        <v>0</v>
      </c>
      <c r="AG207" s="110">
        <f t="shared" si="81"/>
        <v>0</v>
      </c>
      <c r="AH207" s="410" t="str">
        <f t="shared" si="92"/>
        <v/>
      </c>
      <c r="AI207" s="311" t="str">
        <f t="shared" si="93"/>
        <v/>
      </c>
      <c r="AJ207" s="419" t="str">
        <f t="shared" si="82"/>
        <v/>
      </c>
      <c r="AK207" s="311" t="str">
        <f t="shared" si="83"/>
        <v/>
      </c>
      <c r="AL207" s="422" t="str">
        <f t="shared" si="84"/>
        <v/>
      </c>
    </row>
    <row r="208" spans="1:38" ht="14.25">
      <c r="A208" s="745"/>
      <c r="B208" s="34" t="s">
        <v>199</v>
      </c>
      <c r="C208" s="196" t="s">
        <v>120</v>
      </c>
      <c r="D208" s="480"/>
      <c r="E208" s="55"/>
      <c r="F208" s="55"/>
      <c r="G208" s="101">
        <f t="shared" si="71"/>
        <v>0</v>
      </c>
      <c r="H208" s="102">
        <f t="shared" si="72"/>
        <v>0</v>
      </c>
      <c r="I208" s="31">
        <f t="shared" si="73"/>
        <v>0</v>
      </c>
      <c r="J208" s="103">
        <f t="shared" si="85"/>
        <v>0</v>
      </c>
      <c r="K208" s="104">
        <f t="shared" si="74"/>
        <v>0</v>
      </c>
      <c r="L208" s="35">
        <f t="shared" si="86"/>
        <v>0</v>
      </c>
      <c r="M208" s="105" t="str">
        <f t="shared" si="76"/>
        <v/>
      </c>
      <c r="N208" s="106">
        <f t="shared" si="75"/>
        <v>0</v>
      </c>
      <c r="O208" s="107">
        <f>IF(N208=0,0,IF(SUM($N$5:N208)&gt;251,1,0))</f>
        <v>0</v>
      </c>
      <c r="P208" s="174"/>
      <c r="Q208" s="175"/>
      <c r="R208" s="108"/>
      <c r="S208" s="483"/>
      <c r="T208" s="109">
        <f t="shared" si="87"/>
        <v>0</v>
      </c>
      <c r="U208" s="110">
        <f t="shared" si="77"/>
        <v>0</v>
      </c>
      <c r="V208" s="486"/>
      <c r="W208" s="109">
        <f t="shared" si="88"/>
        <v>0</v>
      </c>
      <c r="X208" s="110">
        <f t="shared" si="78"/>
        <v>0</v>
      </c>
      <c r="Y208" s="486"/>
      <c r="Z208" s="109">
        <f t="shared" si="89"/>
        <v>0</v>
      </c>
      <c r="AA208" s="110">
        <f t="shared" si="79"/>
        <v>0</v>
      </c>
      <c r="AB208" s="486"/>
      <c r="AC208" s="109">
        <f t="shared" si="90"/>
        <v>0</v>
      </c>
      <c r="AD208" s="110">
        <f t="shared" si="80"/>
        <v>0</v>
      </c>
      <c r="AE208" s="486"/>
      <c r="AF208" s="109">
        <f t="shared" si="91"/>
        <v>0</v>
      </c>
      <c r="AG208" s="110">
        <f t="shared" si="81"/>
        <v>0</v>
      </c>
      <c r="AH208" s="410" t="str">
        <f t="shared" si="92"/>
        <v/>
      </c>
      <c r="AI208" s="311" t="str">
        <f t="shared" si="93"/>
        <v/>
      </c>
      <c r="AJ208" s="419" t="str">
        <f t="shared" si="82"/>
        <v/>
      </c>
      <c r="AK208" s="311" t="str">
        <f t="shared" si="83"/>
        <v/>
      </c>
      <c r="AL208" s="422" t="str">
        <f t="shared" si="84"/>
        <v/>
      </c>
    </row>
    <row r="209" spans="1:38" ht="14.25">
      <c r="A209" s="745"/>
      <c r="B209" s="34" t="s">
        <v>200</v>
      </c>
      <c r="C209" s="196" t="s">
        <v>125</v>
      </c>
      <c r="D209" s="480"/>
      <c r="E209" s="55"/>
      <c r="F209" s="55"/>
      <c r="G209" s="101">
        <f t="shared" si="71"/>
        <v>0</v>
      </c>
      <c r="H209" s="102">
        <f t="shared" si="72"/>
        <v>0</v>
      </c>
      <c r="I209" s="31">
        <f t="shared" si="73"/>
        <v>0</v>
      </c>
      <c r="J209" s="103">
        <f t="shared" si="85"/>
        <v>0</v>
      </c>
      <c r="K209" s="104">
        <f t="shared" si="74"/>
        <v>0</v>
      </c>
      <c r="L209" s="35">
        <f t="shared" si="86"/>
        <v>0</v>
      </c>
      <c r="M209" s="105" t="str">
        <f t="shared" si="76"/>
        <v/>
      </c>
      <c r="N209" s="106">
        <f t="shared" si="75"/>
        <v>0</v>
      </c>
      <c r="O209" s="107">
        <f>IF(N209=0,0,IF(SUM($N$5:N209)&gt;251,1,0))</f>
        <v>0</v>
      </c>
      <c r="P209" s="174"/>
      <c r="Q209" s="175"/>
      <c r="R209" s="108"/>
      <c r="S209" s="483"/>
      <c r="T209" s="109">
        <f t="shared" si="87"/>
        <v>0</v>
      </c>
      <c r="U209" s="110">
        <f t="shared" si="77"/>
        <v>0</v>
      </c>
      <c r="V209" s="486"/>
      <c r="W209" s="109">
        <f t="shared" si="88"/>
        <v>0</v>
      </c>
      <c r="X209" s="110">
        <f t="shared" si="78"/>
        <v>0</v>
      </c>
      <c r="Y209" s="486"/>
      <c r="Z209" s="109">
        <f t="shared" si="89"/>
        <v>0</v>
      </c>
      <c r="AA209" s="110">
        <f t="shared" si="79"/>
        <v>0</v>
      </c>
      <c r="AB209" s="486"/>
      <c r="AC209" s="109">
        <f t="shared" si="90"/>
        <v>0</v>
      </c>
      <c r="AD209" s="110">
        <f t="shared" si="80"/>
        <v>0</v>
      </c>
      <c r="AE209" s="486"/>
      <c r="AF209" s="109">
        <f t="shared" si="91"/>
        <v>0</v>
      </c>
      <c r="AG209" s="110">
        <f t="shared" si="81"/>
        <v>0</v>
      </c>
      <c r="AH209" s="410" t="str">
        <f t="shared" si="92"/>
        <v/>
      </c>
      <c r="AI209" s="311" t="str">
        <f t="shared" si="93"/>
        <v/>
      </c>
      <c r="AJ209" s="419" t="str">
        <f t="shared" si="82"/>
        <v/>
      </c>
      <c r="AK209" s="311" t="str">
        <f t="shared" si="83"/>
        <v/>
      </c>
      <c r="AL209" s="422" t="str">
        <f t="shared" si="84"/>
        <v/>
      </c>
    </row>
    <row r="210" spans="1:38" ht="14.25">
      <c r="A210" s="745"/>
      <c r="B210" s="34" t="s">
        <v>201</v>
      </c>
      <c r="C210" s="196" t="s">
        <v>121</v>
      </c>
      <c r="D210" s="480"/>
      <c r="E210" s="55"/>
      <c r="F210" s="55"/>
      <c r="G210" s="101">
        <f t="shared" si="71"/>
        <v>0</v>
      </c>
      <c r="H210" s="102">
        <f t="shared" si="72"/>
        <v>0</v>
      </c>
      <c r="I210" s="31">
        <f t="shared" si="73"/>
        <v>0</v>
      </c>
      <c r="J210" s="103">
        <f t="shared" si="85"/>
        <v>0</v>
      </c>
      <c r="K210" s="104">
        <f t="shared" si="74"/>
        <v>0</v>
      </c>
      <c r="L210" s="35">
        <f t="shared" si="86"/>
        <v>0</v>
      </c>
      <c r="M210" s="105" t="str">
        <f t="shared" si="76"/>
        <v/>
      </c>
      <c r="N210" s="106">
        <f t="shared" si="75"/>
        <v>0</v>
      </c>
      <c r="O210" s="107">
        <f>IF(N210=0,0,IF(SUM($N$5:N210)&gt;251,1,0))</f>
        <v>0</v>
      </c>
      <c r="P210" s="174"/>
      <c r="Q210" s="175"/>
      <c r="R210" s="108"/>
      <c r="S210" s="483"/>
      <c r="T210" s="109">
        <f t="shared" si="87"/>
        <v>0</v>
      </c>
      <c r="U210" s="110">
        <f t="shared" si="77"/>
        <v>0</v>
      </c>
      <c r="V210" s="486"/>
      <c r="W210" s="109">
        <f t="shared" si="88"/>
        <v>0</v>
      </c>
      <c r="X210" s="110">
        <f t="shared" si="78"/>
        <v>0</v>
      </c>
      <c r="Y210" s="486"/>
      <c r="Z210" s="109">
        <f t="shared" si="89"/>
        <v>0</v>
      </c>
      <c r="AA210" s="110">
        <f t="shared" si="79"/>
        <v>0</v>
      </c>
      <c r="AB210" s="486"/>
      <c r="AC210" s="109">
        <f t="shared" si="90"/>
        <v>0</v>
      </c>
      <c r="AD210" s="110">
        <f t="shared" si="80"/>
        <v>0</v>
      </c>
      <c r="AE210" s="486"/>
      <c r="AF210" s="109">
        <f t="shared" si="91"/>
        <v>0</v>
      </c>
      <c r="AG210" s="110">
        <f t="shared" si="81"/>
        <v>0</v>
      </c>
      <c r="AH210" s="410" t="str">
        <f t="shared" si="92"/>
        <v/>
      </c>
      <c r="AI210" s="311" t="str">
        <f t="shared" si="93"/>
        <v/>
      </c>
      <c r="AJ210" s="419" t="str">
        <f t="shared" si="82"/>
        <v/>
      </c>
      <c r="AK210" s="311" t="str">
        <f t="shared" si="83"/>
        <v/>
      </c>
      <c r="AL210" s="422" t="str">
        <f t="shared" si="84"/>
        <v/>
      </c>
    </row>
    <row r="211" spans="1:38" ht="14.25">
      <c r="A211" s="745"/>
      <c r="B211" s="34" t="s">
        <v>202</v>
      </c>
      <c r="C211" s="196" t="s">
        <v>122</v>
      </c>
      <c r="D211" s="480"/>
      <c r="E211" s="55"/>
      <c r="F211" s="55"/>
      <c r="G211" s="101">
        <f t="shared" si="71"/>
        <v>0</v>
      </c>
      <c r="H211" s="102">
        <f t="shared" si="72"/>
        <v>0</v>
      </c>
      <c r="I211" s="31">
        <f t="shared" si="73"/>
        <v>0</v>
      </c>
      <c r="J211" s="103">
        <f t="shared" si="85"/>
        <v>0</v>
      </c>
      <c r="K211" s="104">
        <f t="shared" si="74"/>
        <v>0</v>
      </c>
      <c r="L211" s="35">
        <f t="shared" si="86"/>
        <v>0</v>
      </c>
      <c r="M211" s="105" t="str">
        <f t="shared" si="76"/>
        <v/>
      </c>
      <c r="N211" s="106">
        <f t="shared" si="75"/>
        <v>0</v>
      </c>
      <c r="O211" s="107">
        <f>IF(N211=0,0,IF(SUM($N$5:N211)&gt;251,1,0))</f>
        <v>0</v>
      </c>
      <c r="P211" s="174"/>
      <c r="Q211" s="175"/>
      <c r="R211" s="108"/>
      <c r="S211" s="483"/>
      <c r="T211" s="109">
        <f t="shared" si="87"/>
        <v>0</v>
      </c>
      <c r="U211" s="110">
        <f t="shared" si="77"/>
        <v>0</v>
      </c>
      <c r="V211" s="486"/>
      <c r="W211" s="109">
        <f t="shared" si="88"/>
        <v>0</v>
      </c>
      <c r="X211" s="110">
        <f t="shared" si="78"/>
        <v>0</v>
      </c>
      <c r="Y211" s="486"/>
      <c r="Z211" s="109">
        <f t="shared" si="89"/>
        <v>0</v>
      </c>
      <c r="AA211" s="110">
        <f t="shared" si="79"/>
        <v>0</v>
      </c>
      <c r="AB211" s="486"/>
      <c r="AC211" s="109">
        <f t="shared" si="90"/>
        <v>0</v>
      </c>
      <c r="AD211" s="110">
        <f t="shared" si="80"/>
        <v>0</v>
      </c>
      <c r="AE211" s="486"/>
      <c r="AF211" s="109">
        <f t="shared" si="91"/>
        <v>0</v>
      </c>
      <c r="AG211" s="110">
        <f t="shared" si="81"/>
        <v>0</v>
      </c>
      <c r="AH211" s="410" t="str">
        <f t="shared" si="92"/>
        <v/>
      </c>
      <c r="AI211" s="311" t="str">
        <f t="shared" si="93"/>
        <v/>
      </c>
      <c r="AJ211" s="419" t="str">
        <f t="shared" si="82"/>
        <v/>
      </c>
      <c r="AK211" s="311" t="str">
        <f t="shared" si="83"/>
        <v/>
      </c>
      <c r="AL211" s="422" t="str">
        <f t="shared" si="84"/>
        <v/>
      </c>
    </row>
    <row r="212" spans="1:38" ht="14.25">
      <c r="A212" s="745"/>
      <c r="B212" s="34" t="s">
        <v>203</v>
      </c>
      <c r="C212" s="196" t="s">
        <v>123</v>
      </c>
      <c r="D212" s="480"/>
      <c r="E212" s="55"/>
      <c r="F212" s="55"/>
      <c r="G212" s="101">
        <f t="shared" si="71"/>
        <v>0</v>
      </c>
      <c r="H212" s="102">
        <f t="shared" si="72"/>
        <v>0</v>
      </c>
      <c r="I212" s="31">
        <f t="shared" si="73"/>
        <v>0</v>
      </c>
      <c r="J212" s="103">
        <f t="shared" si="85"/>
        <v>0</v>
      </c>
      <c r="K212" s="104">
        <f t="shared" si="74"/>
        <v>0</v>
      </c>
      <c r="L212" s="35">
        <f t="shared" si="86"/>
        <v>0</v>
      </c>
      <c r="M212" s="105" t="str">
        <f t="shared" si="76"/>
        <v/>
      </c>
      <c r="N212" s="106">
        <f t="shared" si="75"/>
        <v>0</v>
      </c>
      <c r="O212" s="107">
        <f>IF(N212=0,0,IF(SUM($N$5:N212)&gt;251,1,0))</f>
        <v>0</v>
      </c>
      <c r="P212" s="174"/>
      <c r="Q212" s="175"/>
      <c r="R212" s="108"/>
      <c r="S212" s="483"/>
      <c r="T212" s="109">
        <f t="shared" si="87"/>
        <v>0</v>
      </c>
      <c r="U212" s="110">
        <f t="shared" si="77"/>
        <v>0</v>
      </c>
      <c r="V212" s="486"/>
      <c r="W212" s="109">
        <f t="shared" si="88"/>
        <v>0</v>
      </c>
      <c r="X212" s="110">
        <f t="shared" si="78"/>
        <v>0</v>
      </c>
      <c r="Y212" s="486"/>
      <c r="Z212" s="109">
        <f t="shared" si="89"/>
        <v>0</v>
      </c>
      <c r="AA212" s="110">
        <f t="shared" si="79"/>
        <v>0</v>
      </c>
      <c r="AB212" s="486"/>
      <c r="AC212" s="109">
        <f t="shared" si="90"/>
        <v>0</v>
      </c>
      <c r="AD212" s="110">
        <f t="shared" si="80"/>
        <v>0</v>
      </c>
      <c r="AE212" s="486"/>
      <c r="AF212" s="109">
        <f t="shared" si="91"/>
        <v>0</v>
      </c>
      <c r="AG212" s="110">
        <f t="shared" si="81"/>
        <v>0</v>
      </c>
      <c r="AH212" s="410" t="str">
        <f t="shared" si="92"/>
        <v/>
      </c>
      <c r="AI212" s="311" t="str">
        <f t="shared" si="93"/>
        <v/>
      </c>
      <c r="AJ212" s="419" t="str">
        <f t="shared" si="82"/>
        <v/>
      </c>
      <c r="AK212" s="311" t="str">
        <f t="shared" si="83"/>
        <v/>
      </c>
      <c r="AL212" s="422" t="str">
        <f t="shared" si="84"/>
        <v/>
      </c>
    </row>
    <row r="213" spans="1:38" ht="14.25">
      <c r="A213" s="745"/>
      <c r="B213" s="34" t="s">
        <v>204</v>
      </c>
      <c r="C213" s="196" t="s">
        <v>124</v>
      </c>
      <c r="D213" s="480"/>
      <c r="E213" s="55"/>
      <c r="F213" s="55"/>
      <c r="G213" s="101">
        <f t="shared" si="71"/>
        <v>0</v>
      </c>
      <c r="H213" s="102">
        <f t="shared" si="72"/>
        <v>0</v>
      </c>
      <c r="I213" s="31">
        <f t="shared" si="73"/>
        <v>0</v>
      </c>
      <c r="J213" s="103">
        <f t="shared" si="85"/>
        <v>0</v>
      </c>
      <c r="K213" s="104">
        <f t="shared" si="74"/>
        <v>0</v>
      </c>
      <c r="L213" s="35">
        <f t="shared" si="86"/>
        <v>0</v>
      </c>
      <c r="M213" s="105" t="str">
        <f t="shared" si="76"/>
        <v/>
      </c>
      <c r="N213" s="106">
        <f t="shared" si="75"/>
        <v>0</v>
      </c>
      <c r="O213" s="107">
        <f>IF(N213=0,0,IF(SUM($N$5:N213)&gt;251,1,0))</f>
        <v>0</v>
      </c>
      <c r="P213" s="174"/>
      <c r="Q213" s="175"/>
      <c r="R213" s="108"/>
      <c r="S213" s="483"/>
      <c r="T213" s="109">
        <f t="shared" si="87"/>
        <v>0</v>
      </c>
      <c r="U213" s="110">
        <f t="shared" si="77"/>
        <v>0</v>
      </c>
      <c r="V213" s="486"/>
      <c r="W213" s="109">
        <f t="shared" si="88"/>
        <v>0</v>
      </c>
      <c r="X213" s="110">
        <f t="shared" si="78"/>
        <v>0</v>
      </c>
      <c r="Y213" s="486"/>
      <c r="Z213" s="109">
        <f t="shared" si="89"/>
        <v>0</v>
      </c>
      <c r="AA213" s="110">
        <f t="shared" si="79"/>
        <v>0</v>
      </c>
      <c r="AB213" s="486"/>
      <c r="AC213" s="109">
        <f t="shared" si="90"/>
        <v>0</v>
      </c>
      <c r="AD213" s="110">
        <f t="shared" si="80"/>
        <v>0</v>
      </c>
      <c r="AE213" s="486"/>
      <c r="AF213" s="109">
        <f t="shared" si="91"/>
        <v>0</v>
      </c>
      <c r="AG213" s="110">
        <f t="shared" si="81"/>
        <v>0</v>
      </c>
      <c r="AH213" s="410" t="str">
        <f t="shared" si="92"/>
        <v/>
      </c>
      <c r="AI213" s="311" t="str">
        <f t="shared" si="93"/>
        <v/>
      </c>
      <c r="AJ213" s="419" t="str">
        <f t="shared" si="82"/>
        <v/>
      </c>
      <c r="AK213" s="311" t="str">
        <f t="shared" si="83"/>
        <v/>
      </c>
      <c r="AL213" s="422" t="str">
        <f t="shared" si="84"/>
        <v/>
      </c>
    </row>
    <row r="214" spans="1:38" ht="14.25">
      <c r="A214" s="745"/>
      <c r="B214" s="34" t="s">
        <v>205</v>
      </c>
      <c r="C214" s="196" t="s">
        <v>189</v>
      </c>
      <c r="D214" s="480"/>
      <c r="E214" s="55"/>
      <c r="F214" s="55"/>
      <c r="G214" s="101">
        <f t="shared" si="71"/>
        <v>0</v>
      </c>
      <c r="H214" s="102">
        <f t="shared" si="72"/>
        <v>0</v>
      </c>
      <c r="I214" s="31">
        <f t="shared" si="73"/>
        <v>0</v>
      </c>
      <c r="J214" s="103">
        <f t="shared" si="85"/>
        <v>0</v>
      </c>
      <c r="K214" s="104">
        <f t="shared" si="74"/>
        <v>0</v>
      </c>
      <c r="L214" s="35">
        <f t="shared" si="86"/>
        <v>0</v>
      </c>
      <c r="M214" s="105" t="str">
        <f t="shared" si="76"/>
        <v/>
      </c>
      <c r="N214" s="106">
        <f t="shared" si="75"/>
        <v>0</v>
      </c>
      <c r="O214" s="107">
        <f>IF(N214=0,0,IF(SUM($N$5:N214)&gt;251,1,0))</f>
        <v>0</v>
      </c>
      <c r="P214" s="174"/>
      <c r="Q214" s="175"/>
      <c r="R214" s="108"/>
      <c r="S214" s="483"/>
      <c r="T214" s="109">
        <f t="shared" si="87"/>
        <v>0</v>
      </c>
      <c r="U214" s="110">
        <f t="shared" si="77"/>
        <v>0</v>
      </c>
      <c r="V214" s="486"/>
      <c r="W214" s="109">
        <f t="shared" si="88"/>
        <v>0</v>
      </c>
      <c r="X214" s="110">
        <f t="shared" si="78"/>
        <v>0</v>
      </c>
      <c r="Y214" s="486"/>
      <c r="Z214" s="109">
        <f t="shared" si="89"/>
        <v>0</v>
      </c>
      <c r="AA214" s="110">
        <f t="shared" si="79"/>
        <v>0</v>
      </c>
      <c r="AB214" s="486"/>
      <c r="AC214" s="109">
        <f t="shared" si="90"/>
        <v>0</v>
      </c>
      <c r="AD214" s="110">
        <f t="shared" si="80"/>
        <v>0</v>
      </c>
      <c r="AE214" s="486"/>
      <c r="AF214" s="109">
        <f t="shared" si="91"/>
        <v>0</v>
      </c>
      <c r="AG214" s="110">
        <f t="shared" si="81"/>
        <v>0</v>
      </c>
      <c r="AH214" s="410" t="str">
        <f t="shared" si="92"/>
        <v/>
      </c>
      <c r="AI214" s="311" t="str">
        <f t="shared" si="93"/>
        <v/>
      </c>
      <c r="AJ214" s="419" t="str">
        <f t="shared" si="82"/>
        <v/>
      </c>
      <c r="AK214" s="311" t="str">
        <f t="shared" si="83"/>
        <v/>
      </c>
      <c r="AL214" s="422" t="str">
        <f t="shared" si="84"/>
        <v/>
      </c>
    </row>
    <row r="215" spans="1:38" ht="14.25">
      <c r="A215" s="745"/>
      <c r="B215" s="34" t="s">
        <v>206</v>
      </c>
      <c r="C215" s="196" t="s">
        <v>120</v>
      </c>
      <c r="D215" s="480"/>
      <c r="E215" s="55"/>
      <c r="F215" s="55"/>
      <c r="G215" s="101">
        <f t="shared" si="71"/>
        <v>0</v>
      </c>
      <c r="H215" s="102">
        <f t="shared" si="72"/>
        <v>0</v>
      </c>
      <c r="I215" s="31">
        <f t="shared" si="73"/>
        <v>0</v>
      </c>
      <c r="J215" s="103">
        <f t="shared" si="85"/>
        <v>0</v>
      </c>
      <c r="K215" s="104">
        <f t="shared" si="74"/>
        <v>0</v>
      </c>
      <c r="L215" s="35">
        <f t="shared" si="86"/>
        <v>0</v>
      </c>
      <c r="M215" s="105" t="str">
        <f t="shared" si="76"/>
        <v/>
      </c>
      <c r="N215" s="106">
        <f t="shared" si="75"/>
        <v>0</v>
      </c>
      <c r="O215" s="107">
        <f>IF(N215=0,0,IF(SUM($N$5:N215)&gt;251,1,0))</f>
        <v>0</v>
      </c>
      <c r="P215" s="174"/>
      <c r="Q215" s="175"/>
      <c r="R215" s="108"/>
      <c r="S215" s="483"/>
      <c r="T215" s="109">
        <f t="shared" si="87"/>
        <v>0</v>
      </c>
      <c r="U215" s="110">
        <f t="shared" si="77"/>
        <v>0</v>
      </c>
      <c r="V215" s="486"/>
      <c r="W215" s="109">
        <f t="shared" si="88"/>
        <v>0</v>
      </c>
      <c r="X215" s="110">
        <f t="shared" si="78"/>
        <v>0</v>
      </c>
      <c r="Y215" s="486"/>
      <c r="Z215" s="109">
        <f t="shared" si="89"/>
        <v>0</v>
      </c>
      <c r="AA215" s="110">
        <f t="shared" si="79"/>
        <v>0</v>
      </c>
      <c r="AB215" s="486"/>
      <c r="AC215" s="109">
        <f t="shared" si="90"/>
        <v>0</v>
      </c>
      <c r="AD215" s="110">
        <f t="shared" si="80"/>
        <v>0</v>
      </c>
      <c r="AE215" s="486"/>
      <c r="AF215" s="109">
        <f t="shared" si="91"/>
        <v>0</v>
      </c>
      <c r="AG215" s="110">
        <f t="shared" si="81"/>
        <v>0</v>
      </c>
      <c r="AH215" s="410" t="str">
        <f t="shared" si="92"/>
        <v/>
      </c>
      <c r="AI215" s="311" t="str">
        <f t="shared" si="93"/>
        <v/>
      </c>
      <c r="AJ215" s="419" t="str">
        <f t="shared" si="82"/>
        <v/>
      </c>
      <c r="AK215" s="311" t="str">
        <f t="shared" si="83"/>
        <v/>
      </c>
      <c r="AL215" s="422" t="str">
        <f t="shared" si="84"/>
        <v/>
      </c>
    </row>
    <row r="216" spans="1:38" ht="14.25">
      <c r="A216" s="745"/>
      <c r="B216" s="34" t="s">
        <v>207</v>
      </c>
      <c r="C216" s="196" t="s">
        <v>125</v>
      </c>
      <c r="D216" s="480"/>
      <c r="E216" s="55"/>
      <c r="F216" s="55"/>
      <c r="G216" s="101">
        <f t="shared" si="71"/>
        <v>0</v>
      </c>
      <c r="H216" s="102">
        <f t="shared" si="72"/>
        <v>0</v>
      </c>
      <c r="I216" s="31">
        <f t="shared" si="73"/>
        <v>0</v>
      </c>
      <c r="J216" s="103">
        <f t="shared" si="85"/>
        <v>0</v>
      </c>
      <c r="K216" s="104">
        <f t="shared" si="74"/>
        <v>0</v>
      </c>
      <c r="L216" s="35">
        <f t="shared" si="86"/>
        <v>0</v>
      </c>
      <c r="M216" s="105" t="str">
        <f t="shared" si="76"/>
        <v/>
      </c>
      <c r="N216" s="106">
        <f t="shared" si="75"/>
        <v>0</v>
      </c>
      <c r="O216" s="107">
        <f>IF(N216=0,0,IF(SUM($N$5:N216)&gt;251,1,0))</f>
        <v>0</v>
      </c>
      <c r="P216" s="174"/>
      <c r="Q216" s="175"/>
      <c r="R216" s="108"/>
      <c r="S216" s="483"/>
      <c r="T216" s="109">
        <f t="shared" si="87"/>
        <v>0</v>
      </c>
      <c r="U216" s="110">
        <f t="shared" si="77"/>
        <v>0</v>
      </c>
      <c r="V216" s="486"/>
      <c r="W216" s="109">
        <f t="shared" si="88"/>
        <v>0</v>
      </c>
      <c r="X216" s="110">
        <f t="shared" si="78"/>
        <v>0</v>
      </c>
      <c r="Y216" s="486"/>
      <c r="Z216" s="109">
        <f t="shared" si="89"/>
        <v>0</v>
      </c>
      <c r="AA216" s="110">
        <f t="shared" si="79"/>
        <v>0</v>
      </c>
      <c r="AB216" s="486"/>
      <c r="AC216" s="109">
        <f t="shared" si="90"/>
        <v>0</v>
      </c>
      <c r="AD216" s="110">
        <f t="shared" si="80"/>
        <v>0</v>
      </c>
      <c r="AE216" s="486"/>
      <c r="AF216" s="109">
        <f t="shared" si="91"/>
        <v>0</v>
      </c>
      <c r="AG216" s="110">
        <f t="shared" si="81"/>
        <v>0</v>
      </c>
      <c r="AH216" s="410" t="str">
        <f t="shared" si="92"/>
        <v/>
      </c>
      <c r="AI216" s="311" t="str">
        <f t="shared" si="93"/>
        <v/>
      </c>
      <c r="AJ216" s="419" t="str">
        <f t="shared" si="82"/>
        <v/>
      </c>
      <c r="AK216" s="311" t="str">
        <f t="shared" si="83"/>
        <v/>
      </c>
      <c r="AL216" s="422" t="str">
        <f t="shared" si="84"/>
        <v/>
      </c>
    </row>
    <row r="217" spans="1:38" ht="14.25">
      <c r="A217" s="745"/>
      <c r="B217" s="34" t="s">
        <v>208</v>
      </c>
      <c r="C217" s="196" t="s">
        <v>121</v>
      </c>
      <c r="D217" s="480"/>
      <c r="E217" s="55"/>
      <c r="F217" s="55"/>
      <c r="G217" s="101">
        <f t="shared" si="71"/>
        <v>0</v>
      </c>
      <c r="H217" s="102">
        <f t="shared" si="72"/>
        <v>0</v>
      </c>
      <c r="I217" s="31">
        <f t="shared" si="73"/>
        <v>0</v>
      </c>
      <c r="J217" s="103">
        <f t="shared" si="85"/>
        <v>0</v>
      </c>
      <c r="K217" s="104">
        <f t="shared" si="74"/>
        <v>0</v>
      </c>
      <c r="L217" s="35">
        <f t="shared" si="86"/>
        <v>0</v>
      </c>
      <c r="M217" s="105" t="str">
        <f t="shared" si="76"/>
        <v/>
      </c>
      <c r="N217" s="106">
        <f t="shared" si="75"/>
        <v>0</v>
      </c>
      <c r="O217" s="107">
        <f>IF(N217=0,0,IF(SUM($N$5:N217)&gt;251,1,0))</f>
        <v>0</v>
      </c>
      <c r="P217" s="174"/>
      <c r="Q217" s="175"/>
      <c r="R217" s="108"/>
      <c r="S217" s="483"/>
      <c r="T217" s="109">
        <f t="shared" si="87"/>
        <v>0</v>
      </c>
      <c r="U217" s="110">
        <f t="shared" si="77"/>
        <v>0</v>
      </c>
      <c r="V217" s="486"/>
      <c r="W217" s="109">
        <f t="shared" si="88"/>
        <v>0</v>
      </c>
      <c r="X217" s="110">
        <f t="shared" si="78"/>
        <v>0</v>
      </c>
      <c r="Y217" s="486"/>
      <c r="Z217" s="109">
        <f t="shared" si="89"/>
        <v>0</v>
      </c>
      <c r="AA217" s="110">
        <f t="shared" si="79"/>
        <v>0</v>
      </c>
      <c r="AB217" s="486"/>
      <c r="AC217" s="109">
        <f t="shared" si="90"/>
        <v>0</v>
      </c>
      <c r="AD217" s="110">
        <f t="shared" si="80"/>
        <v>0</v>
      </c>
      <c r="AE217" s="486"/>
      <c r="AF217" s="109">
        <f t="shared" si="91"/>
        <v>0</v>
      </c>
      <c r="AG217" s="110">
        <f t="shared" si="81"/>
        <v>0</v>
      </c>
      <c r="AH217" s="410" t="str">
        <f t="shared" si="92"/>
        <v/>
      </c>
      <c r="AI217" s="311" t="str">
        <f t="shared" si="93"/>
        <v/>
      </c>
      <c r="AJ217" s="419" t="str">
        <f t="shared" si="82"/>
        <v/>
      </c>
      <c r="AK217" s="311" t="str">
        <f t="shared" si="83"/>
        <v/>
      </c>
      <c r="AL217" s="422" t="str">
        <f t="shared" si="84"/>
        <v/>
      </c>
    </row>
    <row r="218" spans="1:38" ht="15" thickBot="1">
      <c r="A218" s="746"/>
      <c r="B218" s="36" t="s">
        <v>219</v>
      </c>
      <c r="C218" s="37" t="s">
        <v>122</v>
      </c>
      <c r="D218" s="481"/>
      <c r="E218" s="56"/>
      <c r="F218" s="56"/>
      <c r="G218" s="111">
        <f t="shared" si="71"/>
        <v>0</v>
      </c>
      <c r="H218" s="112">
        <f t="shared" si="72"/>
        <v>0</v>
      </c>
      <c r="I218" s="38">
        <f t="shared" si="73"/>
        <v>0</v>
      </c>
      <c r="J218" s="113">
        <f t="shared" si="85"/>
        <v>0</v>
      </c>
      <c r="K218" s="114">
        <f t="shared" si="74"/>
        <v>0</v>
      </c>
      <c r="L218" s="39">
        <f t="shared" si="86"/>
        <v>0</v>
      </c>
      <c r="M218" s="115" t="str">
        <f t="shared" si="76"/>
        <v/>
      </c>
      <c r="N218" s="116">
        <f t="shared" si="75"/>
        <v>0</v>
      </c>
      <c r="O218" s="117">
        <f>IF(N218=0,0,IF(SUM($N$5:N218)&gt;251,1,0))</f>
        <v>0</v>
      </c>
      <c r="P218" s="207"/>
      <c r="Q218" s="208"/>
      <c r="R218" s="120">
        <f>SUM(P188:P218)</f>
        <v>0</v>
      </c>
      <c r="S218" s="484"/>
      <c r="T218" s="197">
        <f t="shared" si="87"/>
        <v>0</v>
      </c>
      <c r="U218" s="119">
        <f t="shared" si="77"/>
        <v>0</v>
      </c>
      <c r="V218" s="487"/>
      <c r="W218" s="197">
        <f t="shared" si="88"/>
        <v>0</v>
      </c>
      <c r="X218" s="119">
        <f t="shared" si="78"/>
        <v>0</v>
      </c>
      <c r="Y218" s="487"/>
      <c r="Z218" s="197">
        <f t="shared" si="89"/>
        <v>0</v>
      </c>
      <c r="AA218" s="119">
        <f t="shared" si="79"/>
        <v>0</v>
      </c>
      <c r="AB218" s="487"/>
      <c r="AC218" s="197">
        <f t="shared" si="90"/>
        <v>0</v>
      </c>
      <c r="AD218" s="119">
        <f t="shared" si="80"/>
        <v>0</v>
      </c>
      <c r="AE218" s="487"/>
      <c r="AF218" s="197">
        <f t="shared" si="91"/>
        <v>0</v>
      </c>
      <c r="AG218" s="119">
        <f t="shared" si="81"/>
        <v>0</v>
      </c>
      <c r="AH218" s="194" t="str">
        <f t="shared" si="92"/>
        <v/>
      </c>
      <c r="AI218" s="312" t="str">
        <f t="shared" si="93"/>
        <v/>
      </c>
      <c r="AJ218" s="536" t="str">
        <f t="shared" si="82"/>
        <v/>
      </c>
      <c r="AK218" s="312" t="str">
        <f t="shared" si="83"/>
        <v/>
      </c>
      <c r="AL218" s="423" t="str">
        <f t="shared" si="84"/>
        <v/>
      </c>
    </row>
    <row r="219" spans="1:38" ht="14.25">
      <c r="A219" s="744" t="s">
        <v>214</v>
      </c>
      <c r="B219" s="28" t="s">
        <v>176</v>
      </c>
      <c r="C219" s="29" t="s">
        <v>123</v>
      </c>
      <c r="D219" s="479"/>
      <c r="E219" s="54"/>
      <c r="F219" s="54"/>
      <c r="G219" s="91">
        <f t="shared" si="71"/>
        <v>0</v>
      </c>
      <c r="H219" s="92">
        <f t="shared" si="72"/>
        <v>0</v>
      </c>
      <c r="I219" s="30">
        <f t="shared" si="73"/>
        <v>0</v>
      </c>
      <c r="J219" s="93">
        <f t="shared" si="85"/>
        <v>0</v>
      </c>
      <c r="K219" s="94">
        <f t="shared" si="74"/>
        <v>0</v>
      </c>
      <c r="L219" s="32">
        <f t="shared" si="86"/>
        <v>0</v>
      </c>
      <c r="M219" s="95" t="str">
        <f t="shared" si="76"/>
        <v/>
      </c>
      <c r="N219" s="96">
        <f t="shared" si="75"/>
        <v>0</v>
      </c>
      <c r="O219" s="97">
        <f>IF(N219=0,0,IF(SUM($N$5:N219)&gt;251,1,0))</f>
        <v>0</v>
      </c>
      <c r="P219" s="172"/>
      <c r="Q219" s="173"/>
      <c r="R219" s="98"/>
      <c r="S219" s="482"/>
      <c r="T219" s="99">
        <f t="shared" si="87"/>
        <v>0</v>
      </c>
      <c r="U219" s="100">
        <f t="shared" si="77"/>
        <v>0</v>
      </c>
      <c r="V219" s="485"/>
      <c r="W219" s="99">
        <f t="shared" si="88"/>
        <v>0</v>
      </c>
      <c r="X219" s="100">
        <f t="shared" si="78"/>
        <v>0</v>
      </c>
      <c r="Y219" s="485"/>
      <c r="Z219" s="99">
        <f t="shared" si="89"/>
        <v>0</v>
      </c>
      <c r="AA219" s="100">
        <f t="shared" si="79"/>
        <v>0</v>
      </c>
      <c r="AB219" s="485"/>
      <c r="AC219" s="99">
        <f t="shared" si="90"/>
        <v>0</v>
      </c>
      <c r="AD219" s="100">
        <f t="shared" si="80"/>
        <v>0</v>
      </c>
      <c r="AE219" s="485"/>
      <c r="AF219" s="99">
        <f t="shared" si="91"/>
        <v>0</v>
      </c>
      <c r="AG219" s="100">
        <f t="shared" si="81"/>
        <v>0</v>
      </c>
      <c r="AH219" s="424" t="str">
        <f t="shared" si="92"/>
        <v/>
      </c>
      <c r="AI219" s="420" t="str">
        <f t="shared" si="93"/>
        <v/>
      </c>
      <c r="AJ219" s="420" t="str">
        <f t="shared" si="82"/>
        <v/>
      </c>
      <c r="AK219" s="420" t="str">
        <f t="shared" si="83"/>
        <v/>
      </c>
      <c r="AL219" s="421" t="str">
        <f t="shared" si="84"/>
        <v/>
      </c>
    </row>
    <row r="220" spans="1:38" ht="14.25">
      <c r="A220" s="745"/>
      <c r="B220" s="34" t="s">
        <v>178</v>
      </c>
      <c r="C220" s="196" t="s">
        <v>124</v>
      </c>
      <c r="D220" s="480"/>
      <c r="E220" s="55"/>
      <c r="F220" s="55"/>
      <c r="G220" s="101">
        <f t="shared" si="71"/>
        <v>0</v>
      </c>
      <c r="H220" s="102">
        <f t="shared" si="72"/>
        <v>0</v>
      </c>
      <c r="I220" s="31">
        <f t="shared" si="73"/>
        <v>0</v>
      </c>
      <c r="J220" s="103">
        <f t="shared" si="85"/>
        <v>0</v>
      </c>
      <c r="K220" s="104">
        <f t="shared" si="74"/>
        <v>0</v>
      </c>
      <c r="L220" s="35">
        <f t="shared" si="86"/>
        <v>0</v>
      </c>
      <c r="M220" s="105" t="str">
        <f t="shared" si="76"/>
        <v/>
      </c>
      <c r="N220" s="106">
        <f t="shared" si="75"/>
        <v>0</v>
      </c>
      <c r="O220" s="107">
        <f>IF(N220=0,0,IF(SUM($N$5:N220)&gt;251,1,0))</f>
        <v>0</v>
      </c>
      <c r="P220" s="174"/>
      <c r="Q220" s="175"/>
      <c r="R220" s="108"/>
      <c r="S220" s="483"/>
      <c r="T220" s="109">
        <f t="shared" si="87"/>
        <v>0</v>
      </c>
      <c r="U220" s="110">
        <f t="shared" si="77"/>
        <v>0</v>
      </c>
      <c r="V220" s="486"/>
      <c r="W220" s="109">
        <f t="shared" si="88"/>
        <v>0</v>
      </c>
      <c r="X220" s="110">
        <f t="shared" si="78"/>
        <v>0</v>
      </c>
      <c r="Y220" s="486"/>
      <c r="Z220" s="109">
        <f t="shared" si="89"/>
        <v>0</v>
      </c>
      <c r="AA220" s="110">
        <f t="shared" si="79"/>
        <v>0</v>
      </c>
      <c r="AB220" s="486"/>
      <c r="AC220" s="109">
        <f t="shared" si="90"/>
        <v>0</v>
      </c>
      <c r="AD220" s="110">
        <f t="shared" si="80"/>
        <v>0</v>
      </c>
      <c r="AE220" s="486"/>
      <c r="AF220" s="109">
        <f t="shared" si="91"/>
        <v>0</v>
      </c>
      <c r="AG220" s="110">
        <f t="shared" si="81"/>
        <v>0</v>
      </c>
      <c r="AH220" s="410" t="str">
        <f t="shared" si="92"/>
        <v/>
      </c>
      <c r="AI220" s="311" t="str">
        <f t="shared" si="93"/>
        <v/>
      </c>
      <c r="AJ220" s="419" t="str">
        <f t="shared" si="82"/>
        <v/>
      </c>
      <c r="AK220" s="311" t="str">
        <f t="shared" si="83"/>
        <v/>
      </c>
      <c r="AL220" s="422" t="str">
        <f t="shared" si="84"/>
        <v/>
      </c>
    </row>
    <row r="221" spans="1:38" ht="14.25">
      <c r="A221" s="745"/>
      <c r="B221" s="34" t="s">
        <v>180</v>
      </c>
      <c r="C221" s="196" t="s">
        <v>189</v>
      </c>
      <c r="D221" s="480"/>
      <c r="E221" s="55"/>
      <c r="F221" s="55"/>
      <c r="G221" s="101">
        <f t="shared" si="71"/>
        <v>0</v>
      </c>
      <c r="H221" s="102">
        <f t="shared" si="72"/>
        <v>0</v>
      </c>
      <c r="I221" s="31">
        <f t="shared" si="73"/>
        <v>0</v>
      </c>
      <c r="J221" s="103">
        <f t="shared" si="85"/>
        <v>0</v>
      </c>
      <c r="K221" s="104">
        <f t="shared" si="74"/>
        <v>0</v>
      </c>
      <c r="L221" s="35">
        <f t="shared" si="86"/>
        <v>0</v>
      </c>
      <c r="M221" s="105" t="str">
        <f t="shared" si="76"/>
        <v/>
      </c>
      <c r="N221" s="106">
        <f t="shared" si="75"/>
        <v>0</v>
      </c>
      <c r="O221" s="107">
        <f>IF(N221=0,0,IF(SUM($N$5:N221)&gt;251,1,0))</f>
        <v>0</v>
      </c>
      <c r="P221" s="174"/>
      <c r="Q221" s="175"/>
      <c r="R221" s="108"/>
      <c r="S221" s="483"/>
      <c r="T221" s="109">
        <f t="shared" si="87"/>
        <v>0</v>
      </c>
      <c r="U221" s="110">
        <f t="shared" si="77"/>
        <v>0</v>
      </c>
      <c r="V221" s="486"/>
      <c r="W221" s="109">
        <f t="shared" si="88"/>
        <v>0</v>
      </c>
      <c r="X221" s="110">
        <f t="shared" si="78"/>
        <v>0</v>
      </c>
      <c r="Y221" s="486"/>
      <c r="Z221" s="109">
        <f t="shared" si="89"/>
        <v>0</v>
      </c>
      <c r="AA221" s="110">
        <f t="shared" si="79"/>
        <v>0</v>
      </c>
      <c r="AB221" s="486"/>
      <c r="AC221" s="109">
        <f t="shared" si="90"/>
        <v>0</v>
      </c>
      <c r="AD221" s="110">
        <f t="shared" si="80"/>
        <v>0</v>
      </c>
      <c r="AE221" s="486"/>
      <c r="AF221" s="109">
        <f t="shared" si="91"/>
        <v>0</v>
      </c>
      <c r="AG221" s="110">
        <f t="shared" si="81"/>
        <v>0</v>
      </c>
      <c r="AH221" s="410" t="str">
        <f t="shared" si="92"/>
        <v/>
      </c>
      <c r="AI221" s="311" t="str">
        <f t="shared" si="93"/>
        <v/>
      </c>
      <c r="AJ221" s="419" t="str">
        <f t="shared" si="82"/>
        <v/>
      </c>
      <c r="AK221" s="311" t="str">
        <f t="shared" si="83"/>
        <v/>
      </c>
      <c r="AL221" s="422" t="str">
        <f t="shared" si="84"/>
        <v/>
      </c>
    </row>
    <row r="222" spans="1:38" ht="14.25">
      <c r="A222" s="745"/>
      <c r="B222" s="34" t="s">
        <v>181</v>
      </c>
      <c r="C222" s="196" t="s">
        <v>513</v>
      </c>
      <c r="D222" s="480"/>
      <c r="E222" s="55"/>
      <c r="F222" s="55"/>
      <c r="G222" s="101">
        <f t="shared" si="71"/>
        <v>0</v>
      </c>
      <c r="H222" s="102">
        <f t="shared" si="72"/>
        <v>0</v>
      </c>
      <c r="I222" s="31">
        <f t="shared" si="73"/>
        <v>0</v>
      </c>
      <c r="J222" s="103">
        <f t="shared" si="85"/>
        <v>0</v>
      </c>
      <c r="K222" s="104">
        <f t="shared" si="74"/>
        <v>0</v>
      </c>
      <c r="L222" s="35">
        <f t="shared" si="86"/>
        <v>0</v>
      </c>
      <c r="M222" s="105" t="str">
        <f t="shared" si="76"/>
        <v/>
      </c>
      <c r="N222" s="106">
        <f t="shared" si="75"/>
        <v>0</v>
      </c>
      <c r="O222" s="107">
        <f>IF(N222=0,0,IF(SUM($N$5:N222)&gt;251,1,0))</f>
        <v>0</v>
      </c>
      <c r="P222" s="174"/>
      <c r="Q222" s="175"/>
      <c r="R222" s="108"/>
      <c r="S222" s="483"/>
      <c r="T222" s="109">
        <f t="shared" si="87"/>
        <v>0</v>
      </c>
      <c r="U222" s="110">
        <f t="shared" si="77"/>
        <v>0</v>
      </c>
      <c r="V222" s="486"/>
      <c r="W222" s="109">
        <f t="shared" si="88"/>
        <v>0</v>
      </c>
      <c r="X222" s="110">
        <f t="shared" si="78"/>
        <v>0</v>
      </c>
      <c r="Y222" s="486"/>
      <c r="Z222" s="109">
        <f t="shared" si="89"/>
        <v>0</v>
      </c>
      <c r="AA222" s="110">
        <f t="shared" si="79"/>
        <v>0</v>
      </c>
      <c r="AB222" s="486"/>
      <c r="AC222" s="109">
        <f t="shared" si="90"/>
        <v>0</v>
      </c>
      <c r="AD222" s="110">
        <f t="shared" si="80"/>
        <v>0</v>
      </c>
      <c r="AE222" s="486"/>
      <c r="AF222" s="109">
        <f t="shared" si="91"/>
        <v>0</v>
      </c>
      <c r="AG222" s="110">
        <f t="shared" si="81"/>
        <v>0</v>
      </c>
      <c r="AH222" s="410" t="str">
        <f t="shared" si="92"/>
        <v/>
      </c>
      <c r="AI222" s="311" t="str">
        <f t="shared" si="93"/>
        <v/>
      </c>
      <c r="AJ222" s="419" t="str">
        <f t="shared" si="82"/>
        <v/>
      </c>
      <c r="AK222" s="311" t="str">
        <f t="shared" si="83"/>
        <v/>
      </c>
      <c r="AL222" s="422" t="str">
        <f t="shared" si="84"/>
        <v/>
      </c>
    </row>
    <row r="223" spans="1:38" ht="14.25">
      <c r="A223" s="745"/>
      <c r="B223" s="34" t="s">
        <v>182</v>
      </c>
      <c r="C223" s="196" t="s">
        <v>125</v>
      </c>
      <c r="D223" s="480"/>
      <c r="E223" s="55"/>
      <c r="F223" s="55"/>
      <c r="G223" s="101">
        <f t="shared" si="71"/>
        <v>0</v>
      </c>
      <c r="H223" s="102">
        <f t="shared" si="72"/>
        <v>0</v>
      </c>
      <c r="I223" s="31">
        <f t="shared" si="73"/>
        <v>0</v>
      </c>
      <c r="J223" s="103">
        <f t="shared" si="85"/>
        <v>0</v>
      </c>
      <c r="K223" s="104">
        <f t="shared" si="74"/>
        <v>0</v>
      </c>
      <c r="L223" s="35">
        <f t="shared" si="86"/>
        <v>0</v>
      </c>
      <c r="M223" s="105" t="str">
        <f t="shared" si="76"/>
        <v/>
      </c>
      <c r="N223" s="106">
        <f t="shared" si="75"/>
        <v>0</v>
      </c>
      <c r="O223" s="107">
        <f>IF(N223=0,0,IF(SUM($N$5:N223)&gt;251,1,0))</f>
        <v>0</v>
      </c>
      <c r="P223" s="174"/>
      <c r="Q223" s="175"/>
      <c r="R223" s="108"/>
      <c r="S223" s="483"/>
      <c r="T223" s="109">
        <f t="shared" si="87"/>
        <v>0</v>
      </c>
      <c r="U223" s="110">
        <f t="shared" si="77"/>
        <v>0</v>
      </c>
      <c r="V223" s="486"/>
      <c r="W223" s="109">
        <f t="shared" si="88"/>
        <v>0</v>
      </c>
      <c r="X223" s="110">
        <f t="shared" si="78"/>
        <v>0</v>
      </c>
      <c r="Y223" s="486"/>
      <c r="Z223" s="109">
        <f t="shared" si="89"/>
        <v>0</v>
      </c>
      <c r="AA223" s="110">
        <f t="shared" si="79"/>
        <v>0</v>
      </c>
      <c r="AB223" s="486"/>
      <c r="AC223" s="109">
        <f t="shared" si="90"/>
        <v>0</v>
      </c>
      <c r="AD223" s="110">
        <f t="shared" si="80"/>
        <v>0</v>
      </c>
      <c r="AE223" s="486"/>
      <c r="AF223" s="109">
        <f t="shared" si="91"/>
        <v>0</v>
      </c>
      <c r="AG223" s="110">
        <f t="shared" si="81"/>
        <v>0</v>
      </c>
      <c r="AH223" s="410" t="str">
        <f t="shared" si="92"/>
        <v/>
      </c>
      <c r="AI223" s="311" t="str">
        <f t="shared" si="93"/>
        <v/>
      </c>
      <c r="AJ223" s="419" t="str">
        <f t="shared" si="82"/>
        <v/>
      </c>
      <c r="AK223" s="311" t="str">
        <f t="shared" si="83"/>
        <v/>
      </c>
      <c r="AL223" s="422" t="str">
        <f t="shared" si="84"/>
        <v/>
      </c>
    </row>
    <row r="224" spans="1:38" ht="14.25">
      <c r="A224" s="745"/>
      <c r="B224" s="34" t="s">
        <v>183</v>
      </c>
      <c r="C224" s="196" t="s">
        <v>121</v>
      </c>
      <c r="D224" s="480"/>
      <c r="E224" s="55"/>
      <c r="F224" s="55"/>
      <c r="G224" s="101">
        <f t="shared" si="71"/>
        <v>0</v>
      </c>
      <c r="H224" s="102">
        <f t="shared" si="72"/>
        <v>0</v>
      </c>
      <c r="I224" s="31">
        <f t="shared" si="73"/>
        <v>0</v>
      </c>
      <c r="J224" s="103">
        <f t="shared" si="85"/>
        <v>0</v>
      </c>
      <c r="K224" s="104">
        <f t="shared" si="74"/>
        <v>0</v>
      </c>
      <c r="L224" s="35">
        <f t="shared" si="86"/>
        <v>0</v>
      </c>
      <c r="M224" s="105" t="str">
        <f t="shared" si="76"/>
        <v/>
      </c>
      <c r="N224" s="106">
        <f t="shared" si="75"/>
        <v>0</v>
      </c>
      <c r="O224" s="107">
        <f>IF(N224=0,0,IF(SUM($N$5:N224)&gt;251,1,0))</f>
        <v>0</v>
      </c>
      <c r="P224" s="174"/>
      <c r="Q224" s="175"/>
      <c r="R224" s="108"/>
      <c r="S224" s="483"/>
      <c r="T224" s="109">
        <f t="shared" si="87"/>
        <v>0</v>
      </c>
      <c r="U224" s="110">
        <f t="shared" si="77"/>
        <v>0</v>
      </c>
      <c r="V224" s="486"/>
      <c r="W224" s="109">
        <f t="shared" si="88"/>
        <v>0</v>
      </c>
      <c r="X224" s="110">
        <f t="shared" si="78"/>
        <v>0</v>
      </c>
      <c r="Y224" s="486"/>
      <c r="Z224" s="109">
        <f t="shared" si="89"/>
        <v>0</v>
      </c>
      <c r="AA224" s="110">
        <f t="shared" si="79"/>
        <v>0</v>
      </c>
      <c r="AB224" s="486"/>
      <c r="AC224" s="109">
        <f t="shared" si="90"/>
        <v>0</v>
      </c>
      <c r="AD224" s="110">
        <f t="shared" si="80"/>
        <v>0</v>
      </c>
      <c r="AE224" s="486"/>
      <c r="AF224" s="109">
        <f t="shared" si="91"/>
        <v>0</v>
      </c>
      <c r="AG224" s="110">
        <f t="shared" si="81"/>
        <v>0</v>
      </c>
      <c r="AH224" s="410" t="str">
        <f t="shared" si="92"/>
        <v/>
      </c>
      <c r="AI224" s="311" t="str">
        <f t="shared" si="93"/>
        <v/>
      </c>
      <c r="AJ224" s="419" t="str">
        <f t="shared" si="82"/>
        <v/>
      </c>
      <c r="AK224" s="311" t="str">
        <f t="shared" si="83"/>
        <v/>
      </c>
      <c r="AL224" s="422" t="str">
        <f t="shared" si="84"/>
        <v/>
      </c>
    </row>
    <row r="225" spans="1:38" ht="14.25">
      <c r="A225" s="745"/>
      <c r="B225" s="34" t="s">
        <v>184</v>
      </c>
      <c r="C225" s="196" t="s">
        <v>122</v>
      </c>
      <c r="D225" s="480"/>
      <c r="E225" s="55"/>
      <c r="F225" s="55"/>
      <c r="G225" s="101">
        <f t="shared" si="71"/>
        <v>0</v>
      </c>
      <c r="H225" s="102">
        <f t="shared" si="72"/>
        <v>0</v>
      </c>
      <c r="I225" s="31">
        <f t="shared" si="73"/>
        <v>0</v>
      </c>
      <c r="J225" s="103">
        <f t="shared" si="85"/>
        <v>0</v>
      </c>
      <c r="K225" s="104">
        <f t="shared" si="74"/>
        <v>0</v>
      </c>
      <c r="L225" s="35">
        <f t="shared" si="86"/>
        <v>0</v>
      </c>
      <c r="M225" s="105" t="str">
        <f t="shared" si="76"/>
        <v/>
      </c>
      <c r="N225" s="106">
        <f t="shared" si="75"/>
        <v>0</v>
      </c>
      <c r="O225" s="107">
        <f>IF(N225=0,0,IF(SUM($N$5:N225)&gt;251,1,0))</f>
        <v>0</v>
      </c>
      <c r="P225" s="174"/>
      <c r="Q225" s="175"/>
      <c r="R225" s="108"/>
      <c r="S225" s="483"/>
      <c r="T225" s="109">
        <f t="shared" si="87"/>
        <v>0</v>
      </c>
      <c r="U225" s="110">
        <f t="shared" si="77"/>
        <v>0</v>
      </c>
      <c r="V225" s="486"/>
      <c r="W225" s="109">
        <f t="shared" si="88"/>
        <v>0</v>
      </c>
      <c r="X225" s="110">
        <f t="shared" si="78"/>
        <v>0</v>
      </c>
      <c r="Y225" s="486"/>
      <c r="Z225" s="109">
        <f t="shared" si="89"/>
        <v>0</v>
      </c>
      <c r="AA225" s="110">
        <f t="shared" si="79"/>
        <v>0</v>
      </c>
      <c r="AB225" s="486"/>
      <c r="AC225" s="109">
        <f t="shared" si="90"/>
        <v>0</v>
      </c>
      <c r="AD225" s="110">
        <f t="shared" si="80"/>
        <v>0</v>
      </c>
      <c r="AE225" s="486"/>
      <c r="AF225" s="109">
        <f t="shared" si="91"/>
        <v>0</v>
      </c>
      <c r="AG225" s="110">
        <f t="shared" si="81"/>
        <v>0</v>
      </c>
      <c r="AH225" s="410" t="str">
        <f t="shared" si="92"/>
        <v/>
      </c>
      <c r="AI225" s="311" t="str">
        <f t="shared" si="93"/>
        <v/>
      </c>
      <c r="AJ225" s="419" t="str">
        <f t="shared" si="82"/>
        <v/>
      </c>
      <c r="AK225" s="311" t="str">
        <f t="shared" si="83"/>
        <v/>
      </c>
      <c r="AL225" s="422" t="str">
        <f t="shared" si="84"/>
        <v/>
      </c>
    </row>
    <row r="226" spans="1:38" ht="14.25">
      <c r="A226" s="745"/>
      <c r="B226" s="34" t="s">
        <v>185</v>
      </c>
      <c r="C226" s="196" t="s">
        <v>123</v>
      </c>
      <c r="D226" s="480"/>
      <c r="E226" s="55"/>
      <c r="F226" s="55"/>
      <c r="G226" s="101">
        <f t="shared" si="71"/>
        <v>0</v>
      </c>
      <c r="H226" s="102">
        <f t="shared" si="72"/>
        <v>0</v>
      </c>
      <c r="I226" s="31">
        <f t="shared" si="73"/>
        <v>0</v>
      </c>
      <c r="J226" s="103">
        <f t="shared" si="85"/>
        <v>0</v>
      </c>
      <c r="K226" s="104">
        <f t="shared" si="74"/>
        <v>0</v>
      </c>
      <c r="L226" s="35">
        <f t="shared" si="86"/>
        <v>0</v>
      </c>
      <c r="M226" s="105" t="str">
        <f t="shared" si="76"/>
        <v/>
      </c>
      <c r="N226" s="106">
        <f t="shared" si="75"/>
        <v>0</v>
      </c>
      <c r="O226" s="107">
        <f>IF(N226=0,0,IF(SUM($N$5:N226)&gt;251,1,0))</f>
        <v>0</v>
      </c>
      <c r="P226" s="174"/>
      <c r="Q226" s="175"/>
      <c r="R226" s="108"/>
      <c r="S226" s="483"/>
      <c r="T226" s="109">
        <f t="shared" si="87"/>
        <v>0</v>
      </c>
      <c r="U226" s="110">
        <f t="shared" si="77"/>
        <v>0</v>
      </c>
      <c r="V226" s="486"/>
      <c r="W226" s="109">
        <f t="shared" si="88"/>
        <v>0</v>
      </c>
      <c r="X226" s="110">
        <f t="shared" si="78"/>
        <v>0</v>
      </c>
      <c r="Y226" s="486"/>
      <c r="Z226" s="109">
        <f t="shared" si="89"/>
        <v>0</v>
      </c>
      <c r="AA226" s="110">
        <f t="shared" si="79"/>
        <v>0</v>
      </c>
      <c r="AB226" s="486"/>
      <c r="AC226" s="109">
        <f t="shared" si="90"/>
        <v>0</v>
      </c>
      <c r="AD226" s="110">
        <f t="shared" si="80"/>
        <v>0</v>
      </c>
      <c r="AE226" s="486"/>
      <c r="AF226" s="109">
        <f t="shared" si="91"/>
        <v>0</v>
      </c>
      <c r="AG226" s="110">
        <f t="shared" si="81"/>
        <v>0</v>
      </c>
      <c r="AH226" s="410" t="str">
        <f t="shared" si="92"/>
        <v/>
      </c>
      <c r="AI226" s="311" t="str">
        <f t="shared" si="93"/>
        <v/>
      </c>
      <c r="AJ226" s="419" t="str">
        <f t="shared" si="82"/>
        <v/>
      </c>
      <c r="AK226" s="311" t="str">
        <f t="shared" si="83"/>
        <v/>
      </c>
      <c r="AL226" s="422" t="str">
        <f t="shared" si="84"/>
        <v/>
      </c>
    </row>
    <row r="227" spans="1:38" ht="14.25">
      <c r="A227" s="745"/>
      <c r="B227" s="34" t="s">
        <v>186</v>
      </c>
      <c r="C227" s="196" t="s">
        <v>124</v>
      </c>
      <c r="D227" s="480"/>
      <c r="E227" s="55"/>
      <c r="F227" s="55"/>
      <c r="G227" s="101">
        <f t="shared" si="71"/>
        <v>0</v>
      </c>
      <c r="H227" s="102">
        <f t="shared" si="72"/>
        <v>0</v>
      </c>
      <c r="I227" s="31">
        <f t="shared" si="73"/>
        <v>0</v>
      </c>
      <c r="J227" s="103">
        <f t="shared" si="85"/>
        <v>0</v>
      </c>
      <c r="K227" s="104">
        <f t="shared" si="74"/>
        <v>0</v>
      </c>
      <c r="L227" s="35">
        <f t="shared" si="86"/>
        <v>0</v>
      </c>
      <c r="M227" s="105" t="str">
        <f t="shared" si="76"/>
        <v/>
      </c>
      <c r="N227" s="106">
        <f t="shared" si="75"/>
        <v>0</v>
      </c>
      <c r="O227" s="107">
        <f>IF(N227=0,0,IF(SUM($N$5:N227)&gt;251,1,0))</f>
        <v>0</v>
      </c>
      <c r="P227" s="174"/>
      <c r="Q227" s="175"/>
      <c r="R227" s="108"/>
      <c r="S227" s="483"/>
      <c r="T227" s="109">
        <f t="shared" si="87"/>
        <v>0</v>
      </c>
      <c r="U227" s="110">
        <f t="shared" si="77"/>
        <v>0</v>
      </c>
      <c r="V227" s="486"/>
      <c r="W227" s="109">
        <f t="shared" si="88"/>
        <v>0</v>
      </c>
      <c r="X227" s="110">
        <f t="shared" si="78"/>
        <v>0</v>
      </c>
      <c r="Y227" s="486"/>
      <c r="Z227" s="109">
        <f t="shared" si="89"/>
        <v>0</v>
      </c>
      <c r="AA227" s="110">
        <f t="shared" si="79"/>
        <v>0</v>
      </c>
      <c r="AB227" s="486"/>
      <c r="AC227" s="109">
        <f t="shared" si="90"/>
        <v>0</v>
      </c>
      <c r="AD227" s="110">
        <f t="shared" si="80"/>
        <v>0</v>
      </c>
      <c r="AE227" s="486"/>
      <c r="AF227" s="109">
        <f t="shared" si="91"/>
        <v>0</v>
      </c>
      <c r="AG227" s="110">
        <f t="shared" si="81"/>
        <v>0</v>
      </c>
      <c r="AH227" s="410" t="str">
        <f t="shared" si="92"/>
        <v/>
      </c>
      <c r="AI227" s="311" t="str">
        <f t="shared" si="93"/>
        <v/>
      </c>
      <c r="AJ227" s="419" t="str">
        <f t="shared" si="82"/>
        <v/>
      </c>
      <c r="AK227" s="311" t="str">
        <f t="shared" si="83"/>
        <v/>
      </c>
      <c r="AL227" s="422" t="str">
        <f t="shared" si="84"/>
        <v/>
      </c>
    </row>
    <row r="228" spans="1:38" ht="14.25">
      <c r="A228" s="745"/>
      <c r="B228" s="34" t="s">
        <v>187</v>
      </c>
      <c r="C228" s="196" t="s">
        <v>189</v>
      </c>
      <c r="D228" s="480"/>
      <c r="E228" s="55"/>
      <c r="F228" s="55"/>
      <c r="G228" s="101">
        <f t="shared" si="71"/>
        <v>0</v>
      </c>
      <c r="H228" s="102">
        <f t="shared" si="72"/>
        <v>0</v>
      </c>
      <c r="I228" s="31">
        <f t="shared" si="73"/>
        <v>0</v>
      </c>
      <c r="J228" s="103">
        <f t="shared" si="85"/>
        <v>0</v>
      </c>
      <c r="K228" s="104">
        <f t="shared" si="74"/>
        <v>0</v>
      </c>
      <c r="L228" s="35">
        <f t="shared" si="86"/>
        <v>0</v>
      </c>
      <c r="M228" s="105" t="str">
        <f t="shared" si="76"/>
        <v/>
      </c>
      <c r="N228" s="106">
        <f t="shared" si="75"/>
        <v>0</v>
      </c>
      <c r="O228" s="107">
        <f>IF(N228=0,0,IF(SUM($N$5:N228)&gt;251,1,0))</f>
        <v>0</v>
      </c>
      <c r="P228" s="174"/>
      <c r="Q228" s="175"/>
      <c r="R228" s="108"/>
      <c r="S228" s="483"/>
      <c r="T228" s="109">
        <f t="shared" si="87"/>
        <v>0</v>
      </c>
      <c r="U228" s="110">
        <f t="shared" si="77"/>
        <v>0</v>
      </c>
      <c r="V228" s="486"/>
      <c r="W228" s="109">
        <f t="shared" si="88"/>
        <v>0</v>
      </c>
      <c r="X228" s="110">
        <f t="shared" si="78"/>
        <v>0</v>
      </c>
      <c r="Y228" s="486"/>
      <c r="Z228" s="109">
        <f t="shared" si="89"/>
        <v>0</v>
      </c>
      <c r="AA228" s="110">
        <f t="shared" si="79"/>
        <v>0</v>
      </c>
      <c r="AB228" s="486"/>
      <c r="AC228" s="109">
        <f t="shared" si="90"/>
        <v>0</v>
      </c>
      <c r="AD228" s="110">
        <f t="shared" si="80"/>
        <v>0</v>
      </c>
      <c r="AE228" s="486"/>
      <c r="AF228" s="109">
        <f t="shared" si="91"/>
        <v>0</v>
      </c>
      <c r="AG228" s="110">
        <f t="shared" si="81"/>
        <v>0</v>
      </c>
      <c r="AH228" s="410" t="str">
        <f t="shared" si="92"/>
        <v/>
      </c>
      <c r="AI228" s="311" t="str">
        <f t="shared" si="93"/>
        <v/>
      </c>
      <c r="AJ228" s="419" t="str">
        <f t="shared" si="82"/>
        <v/>
      </c>
      <c r="AK228" s="311" t="str">
        <f t="shared" si="83"/>
        <v/>
      </c>
      <c r="AL228" s="422" t="str">
        <f t="shared" si="84"/>
        <v/>
      </c>
    </row>
    <row r="229" spans="1:38" ht="14.25">
      <c r="A229" s="745"/>
      <c r="B229" s="34" t="s">
        <v>188</v>
      </c>
      <c r="C229" s="196" t="s">
        <v>120</v>
      </c>
      <c r="D229" s="480"/>
      <c r="E229" s="55"/>
      <c r="F229" s="55"/>
      <c r="G229" s="101">
        <f t="shared" si="71"/>
        <v>0</v>
      </c>
      <c r="H229" s="102">
        <f t="shared" si="72"/>
        <v>0</v>
      </c>
      <c r="I229" s="31">
        <f t="shared" si="73"/>
        <v>0</v>
      </c>
      <c r="J229" s="103">
        <f t="shared" si="85"/>
        <v>0</v>
      </c>
      <c r="K229" s="104">
        <f t="shared" si="74"/>
        <v>0</v>
      </c>
      <c r="L229" s="35">
        <f t="shared" si="86"/>
        <v>0</v>
      </c>
      <c r="M229" s="105" t="str">
        <f t="shared" si="76"/>
        <v/>
      </c>
      <c r="N229" s="106">
        <f t="shared" si="75"/>
        <v>0</v>
      </c>
      <c r="O229" s="107">
        <f>IF(N229=0,0,IF(SUM($N$5:N229)&gt;251,1,0))</f>
        <v>0</v>
      </c>
      <c r="P229" s="174"/>
      <c r="Q229" s="175"/>
      <c r="R229" s="108"/>
      <c r="S229" s="483"/>
      <c r="T229" s="109">
        <f t="shared" si="87"/>
        <v>0</v>
      </c>
      <c r="U229" s="110">
        <f t="shared" si="77"/>
        <v>0</v>
      </c>
      <c r="V229" s="486"/>
      <c r="W229" s="109">
        <f t="shared" si="88"/>
        <v>0</v>
      </c>
      <c r="X229" s="110">
        <f t="shared" si="78"/>
        <v>0</v>
      </c>
      <c r="Y229" s="486"/>
      <c r="Z229" s="109">
        <f t="shared" si="89"/>
        <v>0</v>
      </c>
      <c r="AA229" s="110">
        <f t="shared" si="79"/>
        <v>0</v>
      </c>
      <c r="AB229" s="486"/>
      <c r="AC229" s="109">
        <f t="shared" si="90"/>
        <v>0</v>
      </c>
      <c r="AD229" s="110">
        <f t="shared" si="80"/>
        <v>0</v>
      </c>
      <c r="AE229" s="486"/>
      <c r="AF229" s="109">
        <f t="shared" si="91"/>
        <v>0</v>
      </c>
      <c r="AG229" s="110">
        <f t="shared" si="81"/>
        <v>0</v>
      </c>
      <c r="AH229" s="410" t="str">
        <f t="shared" si="92"/>
        <v/>
      </c>
      <c r="AI229" s="311" t="str">
        <f t="shared" si="93"/>
        <v/>
      </c>
      <c r="AJ229" s="419" t="str">
        <f t="shared" si="82"/>
        <v/>
      </c>
      <c r="AK229" s="311" t="str">
        <f t="shared" si="83"/>
        <v/>
      </c>
      <c r="AL229" s="422" t="str">
        <f t="shared" si="84"/>
        <v/>
      </c>
    </row>
    <row r="230" spans="1:38" ht="14.25">
      <c r="A230" s="745"/>
      <c r="B230" s="34" t="s">
        <v>190</v>
      </c>
      <c r="C230" s="196" t="s">
        <v>125</v>
      </c>
      <c r="D230" s="480"/>
      <c r="E230" s="55"/>
      <c r="F230" s="55"/>
      <c r="G230" s="101">
        <f t="shared" si="71"/>
        <v>0</v>
      </c>
      <c r="H230" s="102">
        <f t="shared" si="72"/>
        <v>0</v>
      </c>
      <c r="I230" s="31">
        <f t="shared" si="73"/>
        <v>0</v>
      </c>
      <c r="J230" s="103">
        <f t="shared" si="85"/>
        <v>0</v>
      </c>
      <c r="K230" s="104">
        <f t="shared" si="74"/>
        <v>0</v>
      </c>
      <c r="L230" s="35">
        <f t="shared" si="86"/>
        <v>0</v>
      </c>
      <c r="M230" s="105" t="str">
        <f t="shared" si="76"/>
        <v/>
      </c>
      <c r="N230" s="106">
        <f t="shared" si="75"/>
        <v>0</v>
      </c>
      <c r="O230" s="107">
        <f>IF(N230=0,0,IF(SUM($N$5:N230)&gt;251,1,0))</f>
        <v>0</v>
      </c>
      <c r="P230" s="174"/>
      <c r="Q230" s="175"/>
      <c r="R230" s="108"/>
      <c r="S230" s="483"/>
      <c r="T230" s="109">
        <f t="shared" si="87"/>
        <v>0</v>
      </c>
      <c r="U230" s="110">
        <f t="shared" si="77"/>
        <v>0</v>
      </c>
      <c r="V230" s="486"/>
      <c r="W230" s="109">
        <f t="shared" si="88"/>
        <v>0</v>
      </c>
      <c r="X230" s="110">
        <f t="shared" si="78"/>
        <v>0</v>
      </c>
      <c r="Y230" s="486"/>
      <c r="Z230" s="109">
        <f t="shared" si="89"/>
        <v>0</v>
      </c>
      <c r="AA230" s="110">
        <f t="shared" si="79"/>
        <v>0</v>
      </c>
      <c r="AB230" s="486"/>
      <c r="AC230" s="109">
        <f t="shared" si="90"/>
        <v>0</v>
      </c>
      <c r="AD230" s="110">
        <f t="shared" si="80"/>
        <v>0</v>
      </c>
      <c r="AE230" s="486"/>
      <c r="AF230" s="109">
        <f t="shared" si="91"/>
        <v>0</v>
      </c>
      <c r="AG230" s="110">
        <f t="shared" si="81"/>
        <v>0</v>
      </c>
      <c r="AH230" s="410" t="str">
        <f t="shared" si="92"/>
        <v/>
      </c>
      <c r="AI230" s="311" t="str">
        <f t="shared" si="93"/>
        <v/>
      </c>
      <c r="AJ230" s="419" t="str">
        <f t="shared" si="82"/>
        <v/>
      </c>
      <c r="AK230" s="311" t="str">
        <f t="shared" si="83"/>
        <v/>
      </c>
      <c r="AL230" s="422" t="str">
        <f t="shared" si="84"/>
        <v/>
      </c>
    </row>
    <row r="231" spans="1:38" ht="14.25">
      <c r="A231" s="745"/>
      <c r="B231" s="34" t="s">
        <v>191</v>
      </c>
      <c r="C231" s="196" t="s">
        <v>121</v>
      </c>
      <c r="D231" s="480"/>
      <c r="E231" s="55"/>
      <c r="F231" s="55"/>
      <c r="G231" s="101">
        <f t="shared" si="71"/>
        <v>0</v>
      </c>
      <c r="H231" s="102">
        <f t="shared" si="72"/>
        <v>0</v>
      </c>
      <c r="I231" s="31">
        <f t="shared" si="73"/>
        <v>0</v>
      </c>
      <c r="J231" s="103">
        <f t="shared" si="85"/>
        <v>0</v>
      </c>
      <c r="K231" s="104">
        <f t="shared" si="74"/>
        <v>0</v>
      </c>
      <c r="L231" s="35">
        <f t="shared" si="86"/>
        <v>0</v>
      </c>
      <c r="M231" s="105" t="str">
        <f t="shared" si="76"/>
        <v/>
      </c>
      <c r="N231" s="106">
        <f t="shared" si="75"/>
        <v>0</v>
      </c>
      <c r="O231" s="107">
        <f>IF(N231=0,0,IF(SUM($N$5:N231)&gt;251,1,0))</f>
        <v>0</v>
      </c>
      <c r="P231" s="174"/>
      <c r="Q231" s="175"/>
      <c r="R231" s="108"/>
      <c r="S231" s="483"/>
      <c r="T231" s="109">
        <f t="shared" si="87"/>
        <v>0</v>
      </c>
      <c r="U231" s="110">
        <f t="shared" si="77"/>
        <v>0</v>
      </c>
      <c r="V231" s="486"/>
      <c r="W231" s="109">
        <f t="shared" si="88"/>
        <v>0</v>
      </c>
      <c r="X231" s="110">
        <f t="shared" si="78"/>
        <v>0</v>
      </c>
      <c r="Y231" s="486"/>
      <c r="Z231" s="109">
        <f t="shared" si="89"/>
        <v>0</v>
      </c>
      <c r="AA231" s="110">
        <f t="shared" si="79"/>
        <v>0</v>
      </c>
      <c r="AB231" s="486"/>
      <c r="AC231" s="109">
        <f t="shared" si="90"/>
        <v>0</v>
      </c>
      <c r="AD231" s="110">
        <f t="shared" si="80"/>
        <v>0</v>
      </c>
      <c r="AE231" s="486"/>
      <c r="AF231" s="109">
        <f t="shared" si="91"/>
        <v>0</v>
      </c>
      <c r="AG231" s="110">
        <f t="shared" si="81"/>
        <v>0</v>
      </c>
      <c r="AH231" s="410" t="str">
        <f t="shared" si="92"/>
        <v/>
      </c>
      <c r="AI231" s="311" t="str">
        <f t="shared" si="93"/>
        <v/>
      </c>
      <c r="AJ231" s="419" t="str">
        <f t="shared" si="82"/>
        <v/>
      </c>
      <c r="AK231" s="311" t="str">
        <f t="shared" si="83"/>
        <v/>
      </c>
      <c r="AL231" s="422" t="str">
        <f t="shared" si="84"/>
        <v/>
      </c>
    </row>
    <row r="232" spans="1:38" ht="14.25">
      <c r="A232" s="745"/>
      <c r="B232" s="34" t="s">
        <v>192</v>
      </c>
      <c r="C232" s="196" t="s">
        <v>122</v>
      </c>
      <c r="D232" s="480"/>
      <c r="E232" s="55"/>
      <c r="F232" s="55"/>
      <c r="G232" s="101">
        <f t="shared" si="71"/>
        <v>0</v>
      </c>
      <c r="H232" s="102">
        <f t="shared" si="72"/>
        <v>0</v>
      </c>
      <c r="I232" s="31">
        <f t="shared" si="73"/>
        <v>0</v>
      </c>
      <c r="J232" s="103">
        <f t="shared" si="85"/>
        <v>0</v>
      </c>
      <c r="K232" s="104">
        <f t="shared" si="74"/>
        <v>0</v>
      </c>
      <c r="L232" s="35">
        <f t="shared" si="86"/>
        <v>0</v>
      </c>
      <c r="M232" s="105" t="str">
        <f t="shared" si="76"/>
        <v/>
      </c>
      <c r="N232" s="106">
        <f t="shared" si="75"/>
        <v>0</v>
      </c>
      <c r="O232" s="107">
        <f>IF(N232=0,0,IF(SUM($N$5:N232)&gt;251,1,0))</f>
        <v>0</v>
      </c>
      <c r="P232" s="174"/>
      <c r="Q232" s="175"/>
      <c r="R232" s="108"/>
      <c r="S232" s="483"/>
      <c r="T232" s="109">
        <f t="shared" si="87"/>
        <v>0</v>
      </c>
      <c r="U232" s="110">
        <f t="shared" si="77"/>
        <v>0</v>
      </c>
      <c r="V232" s="486"/>
      <c r="W232" s="109">
        <f t="shared" si="88"/>
        <v>0</v>
      </c>
      <c r="X232" s="110">
        <f t="shared" si="78"/>
        <v>0</v>
      </c>
      <c r="Y232" s="486"/>
      <c r="Z232" s="109">
        <f t="shared" si="89"/>
        <v>0</v>
      </c>
      <c r="AA232" s="110">
        <f t="shared" si="79"/>
        <v>0</v>
      </c>
      <c r="AB232" s="486"/>
      <c r="AC232" s="109">
        <f t="shared" si="90"/>
        <v>0</v>
      </c>
      <c r="AD232" s="110">
        <f t="shared" si="80"/>
        <v>0</v>
      </c>
      <c r="AE232" s="486"/>
      <c r="AF232" s="109">
        <f t="shared" si="91"/>
        <v>0</v>
      </c>
      <c r="AG232" s="110">
        <f t="shared" si="81"/>
        <v>0</v>
      </c>
      <c r="AH232" s="410" t="str">
        <f t="shared" si="92"/>
        <v/>
      </c>
      <c r="AI232" s="311" t="str">
        <f t="shared" si="93"/>
        <v/>
      </c>
      <c r="AJ232" s="419" t="str">
        <f t="shared" si="82"/>
        <v/>
      </c>
      <c r="AK232" s="311" t="str">
        <f t="shared" si="83"/>
        <v/>
      </c>
      <c r="AL232" s="422" t="str">
        <f t="shared" si="84"/>
        <v/>
      </c>
    </row>
    <row r="233" spans="1:38" ht="14.25">
      <c r="A233" s="745"/>
      <c r="B233" s="34" t="s">
        <v>193</v>
      </c>
      <c r="C233" s="196" t="s">
        <v>123</v>
      </c>
      <c r="D233" s="480"/>
      <c r="E233" s="55"/>
      <c r="F233" s="55"/>
      <c r="G233" s="101">
        <f t="shared" si="71"/>
        <v>0</v>
      </c>
      <c r="H233" s="102">
        <f t="shared" si="72"/>
        <v>0</v>
      </c>
      <c r="I233" s="31">
        <f t="shared" si="73"/>
        <v>0</v>
      </c>
      <c r="J233" s="103">
        <f t="shared" si="85"/>
        <v>0</v>
      </c>
      <c r="K233" s="104">
        <f t="shared" si="74"/>
        <v>0</v>
      </c>
      <c r="L233" s="35">
        <f t="shared" si="86"/>
        <v>0</v>
      </c>
      <c r="M233" s="105" t="str">
        <f t="shared" si="76"/>
        <v/>
      </c>
      <c r="N233" s="106">
        <f t="shared" si="75"/>
        <v>0</v>
      </c>
      <c r="O233" s="107">
        <f>IF(N233=0,0,IF(SUM($N$5:N233)&gt;251,1,0))</f>
        <v>0</v>
      </c>
      <c r="P233" s="174"/>
      <c r="Q233" s="175"/>
      <c r="R233" s="108"/>
      <c r="S233" s="483"/>
      <c r="T233" s="109">
        <f t="shared" si="87"/>
        <v>0</v>
      </c>
      <c r="U233" s="110">
        <f t="shared" si="77"/>
        <v>0</v>
      </c>
      <c r="V233" s="486"/>
      <c r="W233" s="109">
        <f t="shared" si="88"/>
        <v>0</v>
      </c>
      <c r="X233" s="110">
        <f t="shared" si="78"/>
        <v>0</v>
      </c>
      <c r="Y233" s="486"/>
      <c r="Z233" s="109">
        <f t="shared" si="89"/>
        <v>0</v>
      </c>
      <c r="AA233" s="110">
        <f t="shared" si="79"/>
        <v>0</v>
      </c>
      <c r="AB233" s="486"/>
      <c r="AC233" s="109">
        <f t="shared" si="90"/>
        <v>0</v>
      </c>
      <c r="AD233" s="110">
        <f t="shared" si="80"/>
        <v>0</v>
      </c>
      <c r="AE233" s="486"/>
      <c r="AF233" s="109">
        <f t="shared" si="91"/>
        <v>0</v>
      </c>
      <c r="AG233" s="110">
        <f t="shared" si="81"/>
        <v>0</v>
      </c>
      <c r="AH233" s="410" t="str">
        <f t="shared" si="92"/>
        <v/>
      </c>
      <c r="AI233" s="311" t="str">
        <f t="shared" si="93"/>
        <v/>
      </c>
      <c r="AJ233" s="419" t="str">
        <f t="shared" si="82"/>
        <v/>
      </c>
      <c r="AK233" s="311" t="str">
        <f t="shared" si="83"/>
        <v/>
      </c>
      <c r="AL233" s="422" t="str">
        <f t="shared" si="84"/>
        <v/>
      </c>
    </row>
    <row r="234" spans="1:38" ht="14.25">
      <c r="A234" s="745"/>
      <c r="B234" s="34" t="s">
        <v>194</v>
      </c>
      <c r="C234" s="196" t="s">
        <v>124</v>
      </c>
      <c r="D234" s="480"/>
      <c r="E234" s="55"/>
      <c r="F234" s="55"/>
      <c r="G234" s="101">
        <f t="shared" si="71"/>
        <v>0</v>
      </c>
      <c r="H234" s="102">
        <f t="shared" si="72"/>
        <v>0</v>
      </c>
      <c r="I234" s="31">
        <f t="shared" si="73"/>
        <v>0</v>
      </c>
      <c r="J234" s="103">
        <f t="shared" si="85"/>
        <v>0</v>
      </c>
      <c r="K234" s="104">
        <f t="shared" si="74"/>
        <v>0</v>
      </c>
      <c r="L234" s="35">
        <f t="shared" si="86"/>
        <v>0</v>
      </c>
      <c r="M234" s="105" t="str">
        <f t="shared" si="76"/>
        <v/>
      </c>
      <c r="N234" s="106">
        <f t="shared" si="75"/>
        <v>0</v>
      </c>
      <c r="O234" s="107">
        <f>IF(N234=0,0,IF(SUM($N$5:N234)&gt;251,1,0))</f>
        <v>0</v>
      </c>
      <c r="P234" s="174"/>
      <c r="Q234" s="175"/>
      <c r="R234" s="108"/>
      <c r="S234" s="483"/>
      <c r="T234" s="109">
        <f t="shared" si="87"/>
        <v>0</v>
      </c>
      <c r="U234" s="110">
        <f t="shared" si="77"/>
        <v>0</v>
      </c>
      <c r="V234" s="486"/>
      <c r="W234" s="109">
        <f t="shared" si="88"/>
        <v>0</v>
      </c>
      <c r="X234" s="110">
        <f t="shared" si="78"/>
        <v>0</v>
      </c>
      <c r="Y234" s="486"/>
      <c r="Z234" s="109">
        <f t="shared" si="89"/>
        <v>0</v>
      </c>
      <c r="AA234" s="110">
        <f t="shared" si="79"/>
        <v>0</v>
      </c>
      <c r="AB234" s="486"/>
      <c r="AC234" s="109">
        <f t="shared" si="90"/>
        <v>0</v>
      </c>
      <c r="AD234" s="110">
        <f t="shared" si="80"/>
        <v>0</v>
      </c>
      <c r="AE234" s="486"/>
      <c r="AF234" s="109">
        <f t="shared" si="91"/>
        <v>0</v>
      </c>
      <c r="AG234" s="110">
        <f t="shared" si="81"/>
        <v>0</v>
      </c>
      <c r="AH234" s="410" t="str">
        <f t="shared" si="92"/>
        <v/>
      </c>
      <c r="AI234" s="311" t="str">
        <f t="shared" si="93"/>
        <v/>
      </c>
      <c r="AJ234" s="419" t="str">
        <f t="shared" si="82"/>
        <v/>
      </c>
      <c r="AK234" s="311" t="str">
        <f t="shared" si="83"/>
        <v/>
      </c>
      <c r="AL234" s="422" t="str">
        <f t="shared" si="84"/>
        <v/>
      </c>
    </row>
    <row r="235" spans="1:38" ht="14.25">
      <c r="A235" s="745"/>
      <c r="B235" s="34" t="s">
        <v>195</v>
      </c>
      <c r="C235" s="196" t="s">
        <v>189</v>
      </c>
      <c r="D235" s="480"/>
      <c r="E235" s="55"/>
      <c r="F235" s="55"/>
      <c r="G235" s="101">
        <f t="shared" si="71"/>
        <v>0</v>
      </c>
      <c r="H235" s="102">
        <f t="shared" si="72"/>
        <v>0</v>
      </c>
      <c r="I235" s="31">
        <f t="shared" si="73"/>
        <v>0</v>
      </c>
      <c r="J235" s="103">
        <f t="shared" si="85"/>
        <v>0</v>
      </c>
      <c r="K235" s="104">
        <f t="shared" si="74"/>
        <v>0</v>
      </c>
      <c r="L235" s="35">
        <f t="shared" si="86"/>
        <v>0</v>
      </c>
      <c r="M235" s="105" t="str">
        <f t="shared" si="76"/>
        <v/>
      </c>
      <c r="N235" s="106">
        <f t="shared" si="75"/>
        <v>0</v>
      </c>
      <c r="O235" s="107">
        <f>IF(N235=0,0,IF(SUM($N$5:N235)&gt;251,1,0))</f>
        <v>0</v>
      </c>
      <c r="P235" s="174"/>
      <c r="Q235" s="175"/>
      <c r="R235" s="108"/>
      <c r="S235" s="483"/>
      <c r="T235" s="109">
        <f t="shared" si="87"/>
        <v>0</v>
      </c>
      <c r="U235" s="110">
        <f t="shared" si="77"/>
        <v>0</v>
      </c>
      <c r="V235" s="486"/>
      <c r="W235" s="109">
        <f t="shared" si="88"/>
        <v>0</v>
      </c>
      <c r="X235" s="110">
        <f t="shared" si="78"/>
        <v>0</v>
      </c>
      <c r="Y235" s="486"/>
      <c r="Z235" s="109">
        <f t="shared" si="89"/>
        <v>0</v>
      </c>
      <c r="AA235" s="110">
        <f t="shared" si="79"/>
        <v>0</v>
      </c>
      <c r="AB235" s="486"/>
      <c r="AC235" s="109">
        <f t="shared" si="90"/>
        <v>0</v>
      </c>
      <c r="AD235" s="110">
        <f t="shared" si="80"/>
        <v>0</v>
      </c>
      <c r="AE235" s="486"/>
      <c r="AF235" s="109">
        <f t="shared" si="91"/>
        <v>0</v>
      </c>
      <c r="AG235" s="110">
        <f t="shared" si="81"/>
        <v>0</v>
      </c>
      <c r="AH235" s="410" t="str">
        <f t="shared" si="92"/>
        <v/>
      </c>
      <c r="AI235" s="311" t="str">
        <f t="shared" si="93"/>
        <v/>
      </c>
      <c r="AJ235" s="419" t="str">
        <f t="shared" si="82"/>
        <v/>
      </c>
      <c r="AK235" s="311" t="str">
        <f t="shared" si="83"/>
        <v/>
      </c>
      <c r="AL235" s="422" t="str">
        <f t="shared" si="84"/>
        <v/>
      </c>
    </row>
    <row r="236" spans="1:38" ht="14.25">
      <c r="A236" s="745"/>
      <c r="B236" s="34" t="s">
        <v>196</v>
      </c>
      <c r="C236" s="196" t="s">
        <v>120</v>
      </c>
      <c r="D236" s="480"/>
      <c r="E236" s="55"/>
      <c r="F236" s="55"/>
      <c r="G236" s="101">
        <f t="shared" si="71"/>
        <v>0</v>
      </c>
      <c r="H236" s="102">
        <f t="shared" si="72"/>
        <v>0</v>
      </c>
      <c r="I236" s="31">
        <f t="shared" si="73"/>
        <v>0</v>
      </c>
      <c r="J236" s="103">
        <f t="shared" si="85"/>
        <v>0</v>
      </c>
      <c r="K236" s="104">
        <f t="shared" si="74"/>
        <v>0</v>
      </c>
      <c r="L236" s="35">
        <f t="shared" si="86"/>
        <v>0</v>
      </c>
      <c r="M236" s="105" t="str">
        <f t="shared" si="76"/>
        <v/>
      </c>
      <c r="N236" s="106">
        <f t="shared" si="75"/>
        <v>0</v>
      </c>
      <c r="O236" s="107">
        <f>IF(N236=0,0,IF(SUM($N$5:N236)&gt;251,1,0))</f>
        <v>0</v>
      </c>
      <c r="P236" s="174"/>
      <c r="Q236" s="175"/>
      <c r="R236" s="108"/>
      <c r="S236" s="483"/>
      <c r="T236" s="109">
        <f t="shared" si="87"/>
        <v>0</v>
      </c>
      <c r="U236" s="110">
        <f t="shared" si="77"/>
        <v>0</v>
      </c>
      <c r="V236" s="486"/>
      <c r="W236" s="109">
        <f t="shared" si="88"/>
        <v>0</v>
      </c>
      <c r="X236" s="110">
        <f t="shared" si="78"/>
        <v>0</v>
      </c>
      <c r="Y236" s="486"/>
      <c r="Z236" s="109">
        <f t="shared" si="89"/>
        <v>0</v>
      </c>
      <c r="AA236" s="110">
        <f t="shared" si="79"/>
        <v>0</v>
      </c>
      <c r="AB236" s="486"/>
      <c r="AC236" s="109">
        <f t="shared" si="90"/>
        <v>0</v>
      </c>
      <c r="AD236" s="110">
        <f t="shared" si="80"/>
        <v>0</v>
      </c>
      <c r="AE236" s="486"/>
      <c r="AF236" s="109">
        <f t="shared" si="91"/>
        <v>0</v>
      </c>
      <c r="AG236" s="110">
        <f t="shared" si="81"/>
        <v>0</v>
      </c>
      <c r="AH236" s="410" t="str">
        <f t="shared" si="92"/>
        <v/>
      </c>
      <c r="AI236" s="311" t="str">
        <f t="shared" si="93"/>
        <v/>
      </c>
      <c r="AJ236" s="419" t="str">
        <f t="shared" si="82"/>
        <v/>
      </c>
      <c r="AK236" s="311" t="str">
        <f t="shared" si="83"/>
        <v/>
      </c>
      <c r="AL236" s="422" t="str">
        <f t="shared" si="84"/>
        <v/>
      </c>
    </row>
    <row r="237" spans="1:38" ht="14.25">
      <c r="A237" s="745"/>
      <c r="B237" s="34" t="s">
        <v>197</v>
      </c>
      <c r="C237" s="196" t="s">
        <v>125</v>
      </c>
      <c r="D237" s="480"/>
      <c r="E237" s="55"/>
      <c r="F237" s="55"/>
      <c r="G237" s="101">
        <f t="shared" si="71"/>
        <v>0</v>
      </c>
      <c r="H237" s="102">
        <f t="shared" si="72"/>
        <v>0</v>
      </c>
      <c r="I237" s="31">
        <f t="shared" si="73"/>
        <v>0</v>
      </c>
      <c r="J237" s="103">
        <f t="shared" si="85"/>
        <v>0</v>
      </c>
      <c r="K237" s="104">
        <f t="shared" si="74"/>
        <v>0</v>
      </c>
      <c r="L237" s="35">
        <f t="shared" si="86"/>
        <v>0</v>
      </c>
      <c r="M237" s="105" t="str">
        <f t="shared" si="76"/>
        <v/>
      </c>
      <c r="N237" s="106">
        <f t="shared" si="75"/>
        <v>0</v>
      </c>
      <c r="O237" s="107">
        <f>IF(N237=0,0,IF(SUM($N$5:N237)&gt;251,1,0))</f>
        <v>0</v>
      </c>
      <c r="P237" s="174"/>
      <c r="Q237" s="175"/>
      <c r="R237" s="108"/>
      <c r="S237" s="483"/>
      <c r="T237" s="109">
        <f t="shared" si="87"/>
        <v>0</v>
      </c>
      <c r="U237" s="110">
        <f t="shared" si="77"/>
        <v>0</v>
      </c>
      <c r="V237" s="486"/>
      <c r="W237" s="109">
        <f t="shared" si="88"/>
        <v>0</v>
      </c>
      <c r="X237" s="110">
        <f t="shared" si="78"/>
        <v>0</v>
      </c>
      <c r="Y237" s="486"/>
      <c r="Z237" s="109">
        <f t="shared" si="89"/>
        <v>0</v>
      </c>
      <c r="AA237" s="110">
        <f t="shared" si="79"/>
        <v>0</v>
      </c>
      <c r="AB237" s="486"/>
      <c r="AC237" s="109">
        <f t="shared" si="90"/>
        <v>0</v>
      </c>
      <c r="AD237" s="110">
        <f t="shared" si="80"/>
        <v>0</v>
      </c>
      <c r="AE237" s="486"/>
      <c r="AF237" s="109">
        <f t="shared" si="91"/>
        <v>0</v>
      </c>
      <c r="AG237" s="110">
        <f t="shared" si="81"/>
        <v>0</v>
      </c>
      <c r="AH237" s="410" t="str">
        <f t="shared" si="92"/>
        <v/>
      </c>
      <c r="AI237" s="311" t="str">
        <f t="shared" si="93"/>
        <v/>
      </c>
      <c r="AJ237" s="419" t="str">
        <f t="shared" si="82"/>
        <v/>
      </c>
      <c r="AK237" s="311" t="str">
        <f t="shared" si="83"/>
        <v/>
      </c>
      <c r="AL237" s="422" t="str">
        <f t="shared" si="84"/>
        <v/>
      </c>
    </row>
    <row r="238" spans="1:38" ht="14.25">
      <c r="A238" s="745"/>
      <c r="B238" s="34" t="s">
        <v>198</v>
      </c>
      <c r="C238" s="196" t="s">
        <v>121</v>
      </c>
      <c r="D238" s="480"/>
      <c r="E238" s="55"/>
      <c r="F238" s="55"/>
      <c r="G238" s="101">
        <f t="shared" si="71"/>
        <v>0</v>
      </c>
      <c r="H238" s="102">
        <f t="shared" si="72"/>
        <v>0</v>
      </c>
      <c r="I238" s="31">
        <f t="shared" si="73"/>
        <v>0</v>
      </c>
      <c r="J238" s="103">
        <f t="shared" si="85"/>
        <v>0</v>
      </c>
      <c r="K238" s="104">
        <f t="shared" si="74"/>
        <v>0</v>
      </c>
      <c r="L238" s="35">
        <f t="shared" si="86"/>
        <v>0</v>
      </c>
      <c r="M238" s="105" t="str">
        <f t="shared" si="76"/>
        <v/>
      </c>
      <c r="N238" s="106">
        <f t="shared" si="75"/>
        <v>0</v>
      </c>
      <c r="O238" s="107">
        <f>IF(N238=0,0,IF(SUM($N$5:N238)&gt;251,1,0))</f>
        <v>0</v>
      </c>
      <c r="P238" s="174"/>
      <c r="Q238" s="175"/>
      <c r="R238" s="108"/>
      <c r="S238" s="483"/>
      <c r="T238" s="109">
        <f t="shared" si="87"/>
        <v>0</v>
      </c>
      <c r="U238" s="110">
        <f t="shared" si="77"/>
        <v>0</v>
      </c>
      <c r="V238" s="486"/>
      <c r="W238" s="109">
        <f t="shared" si="88"/>
        <v>0</v>
      </c>
      <c r="X238" s="110">
        <f t="shared" si="78"/>
        <v>0</v>
      </c>
      <c r="Y238" s="486"/>
      <c r="Z238" s="109">
        <f t="shared" si="89"/>
        <v>0</v>
      </c>
      <c r="AA238" s="110">
        <f t="shared" si="79"/>
        <v>0</v>
      </c>
      <c r="AB238" s="486"/>
      <c r="AC238" s="109">
        <f t="shared" si="90"/>
        <v>0</v>
      </c>
      <c r="AD238" s="110">
        <f t="shared" si="80"/>
        <v>0</v>
      </c>
      <c r="AE238" s="486"/>
      <c r="AF238" s="109">
        <f t="shared" si="91"/>
        <v>0</v>
      </c>
      <c r="AG238" s="110">
        <f t="shared" si="81"/>
        <v>0</v>
      </c>
      <c r="AH238" s="410" t="str">
        <f t="shared" si="92"/>
        <v/>
      </c>
      <c r="AI238" s="311" t="str">
        <f t="shared" si="93"/>
        <v/>
      </c>
      <c r="AJ238" s="419" t="str">
        <f t="shared" si="82"/>
        <v/>
      </c>
      <c r="AK238" s="311" t="str">
        <f t="shared" si="83"/>
        <v/>
      </c>
      <c r="AL238" s="422" t="str">
        <f t="shared" si="84"/>
        <v/>
      </c>
    </row>
    <row r="239" spans="1:38" ht="14.25">
      <c r="A239" s="745"/>
      <c r="B239" s="34" t="s">
        <v>199</v>
      </c>
      <c r="C239" s="196" t="s">
        <v>122</v>
      </c>
      <c r="D239" s="480"/>
      <c r="E239" s="55"/>
      <c r="F239" s="55"/>
      <c r="G239" s="101">
        <f t="shared" si="71"/>
        <v>0</v>
      </c>
      <c r="H239" s="102">
        <f t="shared" si="72"/>
        <v>0</v>
      </c>
      <c r="I239" s="31">
        <f t="shared" si="73"/>
        <v>0</v>
      </c>
      <c r="J239" s="103">
        <f t="shared" si="85"/>
        <v>0</v>
      </c>
      <c r="K239" s="104">
        <f t="shared" si="74"/>
        <v>0</v>
      </c>
      <c r="L239" s="35">
        <f t="shared" si="86"/>
        <v>0</v>
      </c>
      <c r="M239" s="105" t="str">
        <f t="shared" si="76"/>
        <v/>
      </c>
      <c r="N239" s="106">
        <f t="shared" si="75"/>
        <v>0</v>
      </c>
      <c r="O239" s="107">
        <f>IF(N239=0,0,IF(SUM($N$5:N239)&gt;251,1,0))</f>
        <v>0</v>
      </c>
      <c r="P239" s="174"/>
      <c r="Q239" s="175"/>
      <c r="R239" s="108"/>
      <c r="S239" s="483"/>
      <c r="T239" s="109">
        <f t="shared" si="87"/>
        <v>0</v>
      </c>
      <c r="U239" s="110">
        <f t="shared" si="77"/>
        <v>0</v>
      </c>
      <c r="V239" s="486"/>
      <c r="W239" s="109">
        <f t="shared" si="88"/>
        <v>0</v>
      </c>
      <c r="X239" s="110">
        <f t="shared" si="78"/>
        <v>0</v>
      </c>
      <c r="Y239" s="486"/>
      <c r="Z239" s="109">
        <f t="shared" si="89"/>
        <v>0</v>
      </c>
      <c r="AA239" s="110">
        <f t="shared" si="79"/>
        <v>0</v>
      </c>
      <c r="AB239" s="486"/>
      <c r="AC239" s="109">
        <f t="shared" si="90"/>
        <v>0</v>
      </c>
      <c r="AD239" s="110">
        <f t="shared" si="80"/>
        <v>0</v>
      </c>
      <c r="AE239" s="486"/>
      <c r="AF239" s="109">
        <f t="shared" si="91"/>
        <v>0</v>
      </c>
      <c r="AG239" s="110">
        <f t="shared" si="81"/>
        <v>0</v>
      </c>
      <c r="AH239" s="410" t="str">
        <f t="shared" si="92"/>
        <v/>
      </c>
      <c r="AI239" s="311" t="str">
        <f t="shared" si="93"/>
        <v/>
      </c>
      <c r="AJ239" s="419" t="str">
        <f t="shared" si="82"/>
        <v/>
      </c>
      <c r="AK239" s="311" t="str">
        <f t="shared" si="83"/>
        <v/>
      </c>
      <c r="AL239" s="422" t="str">
        <f t="shared" si="84"/>
        <v/>
      </c>
    </row>
    <row r="240" spans="1:38" ht="14.25">
      <c r="A240" s="745"/>
      <c r="B240" s="34" t="s">
        <v>200</v>
      </c>
      <c r="C240" s="196" t="s">
        <v>123</v>
      </c>
      <c r="D240" s="480"/>
      <c r="E240" s="55"/>
      <c r="F240" s="55"/>
      <c r="G240" s="101">
        <f t="shared" si="71"/>
        <v>0</v>
      </c>
      <c r="H240" s="102">
        <f t="shared" si="72"/>
        <v>0</v>
      </c>
      <c r="I240" s="31">
        <f t="shared" si="73"/>
        <v>0</v>
      </c>
      <c r="J240" s="103">
        <f t="shared" si="85"/>
        <v>0</v>
      </c>
      <c r="K240" s="104">
        <f t="shared" si="74"/>
        <v>0</v>
      </c>
      <c r="L240" s="35">
        <f t="shared" si="86"/>
        <v>0</v>
      </c>
      <c r="M240" s="105" t="str">
        <f t="shared" si="76"/>
        <v/>
      </c>
      <c r="N240" s="106">
        <f t="shared" si="75"/>
        <v>0</v>
      </c>
      <c r="O240" s="107">
        <f>IF(N240=0,0,IF(SUM($N$5:N240)&gt;251,1,0))</f>
        <v>0</v>
      </c>
      <c r="P240" s="174"/>
      <c r="Q240" s="175"/>
      <c r="R240" s="108"/>
      <c r="S240" s="483"/>
      <c r="T240" s="109">
        <f t="shared" si="87"/>
        <v>0</v>
      </c>
      <c r="U240" s="110">
        <f t="shared" si="77"/>
        <v>0</v>
      </c>
      <c r="V240" s="486"/>
      <c r="W240" s="109">
        <f t="shared" si="88"/>
        <v>0</v>
      </c>
      <c r="X240" s="110">
        <f t="shared" si="78"/>
        <v>0</v>
      </c>
      <c r="Y240" s="486"/>
      <c r="Z240" s="109">
        <f t="shared" si="89"/>
        <v>0</v>
      </c>
      <c r="AA240" s="110">
        <f t="shared" si="79"/>
        <v>0</v>
      </c>
      <c r="AB240" s="486"/>
      <c r="AC240" s="109">
        <f t="shared" si="90"/>
        <v>0</v>
      </c>
      <c r="AD240" s="110">
        <f t="shared" si="80"/>
        <v>0</v>
      </c>
      <c r="AE240" s="486"/>
      <c r="AF240" s="109">
        <f t="shared" si="91"/>
        <v>0</v>
      </c>
      <c r="AG240" s="110">
        <f t="shared" si="81"/>
        <v>0</v>
      </c>
      <c r="AH240" s="410" t="str">
        <f t="shared" si="92"/>
        <v/>
      </c>
      <c r="AI240" s="311" t="str">
        <f t="shared" si="93"/>
        <v/>
      </c>
      <c r="AJ240" s="419" t="str">
        <f t="shared" si="82"/>
        <v/>
      </c>
      <c r="AK240" s="311" t="str">
        <f t="shared" si="83"/>
        <v/>
      </c>
      <c r="AL240" s="422" t="str">
        <f t="shared" si="84"/>
        <v/>
      </c>
    </row>
    <row r="241" spans="1:38" ht="14.25">
      <c r="A241" s="745"/>
      <c r="B241" s="34" t="s">
        <v>201</v>
      </c>
      <c r="C241" s="196" t="s">
        <v>514</v>
      </c>
      <c r="D241" s="480"/>
      <c r="E241" s="55"/>
      <c r="F241" s="55"/>
      <c r="G241" s="101">
        <f t="shared" si="71"/>
        <v>0</v>
      </c>
      <c r="H241" s="102">
        <f t="shared" si="72"/>
        <v>0</v>
      </c>
      <c r="I241" s="31">
        <f t="shared" si="73"/>
        <v>0</v>
      </c>
      <c r="J241" s="103">
        <f t="shared" si="85"/>
        <v>0</v>
      </c>
      <c r="K241" s="104">
        <f t="shared" si="74"/>
        <v>0</v>
      </c>
      <c r="L241" s="35">
        <f t="shared" si="86"/>
        <v>0</v>
      </c>
      <c r="M241" s="105" t="str">
        <f t="shared" si="76"/>
        <v/>
      </c>
      <c r="N241" s="106">
        <f t="shared" si="75"/>
        <v>0</v>
      </c>
      <c r="O241" s="107">
        <f>IF(N241=0,0,IF(SUM($N$5:N241)&gt;251,1,0))</f>
        <v>0</v>
      </c>
      <c r="P241" s="174"/>
      <c r="Q241" s="175"/>
      <c r="R241" s="108"/>
      <c r="S241" s="483"/>
      <c r="T241" s="109">
        <f t="shared" si="87"/>
        <v>0</v>
      </c>
      <c r="U241" s="110">
        <f t="shared" si="77"/>
        <v>0</v>
      </c>
      <c r="V241" s="486"/>
      <c r="W241" s="109">
        <f t="shared" si="88"/>
        <v>0</v>
      </c>
      <c r="X241" s="110">
        <f t="shared" si="78"/>
        <v>0</v>
      </c>
      <c r="Y241" s="486"/>
      <c r="Z241" s="109">
        <f t="shared" si="89"/>
        <v>0</v>
      </c>
      <c r="AA241" s="110">
        <f t="shared" si="79"/>
        <v>0</v>
      </c>
      <c r="AB241" s="486"/>
      <c r="AC241" s="109">
        <f t="shared" si="90"/>
        <v>0</v>
      </c>
      <c r="AD241" s="110">
        <f t="shared" si="80"/>
        <v>0</v>
      </c>
      <c r="AE241" s="486"/>
      <c r="AF241" s="109">
        <f t="shared" si="91"/>
        <v>0</v>
      </c>
      <c r="AG241" s="110">
        <f t="shared" si="81"/>
        <v>0</v>
      </c>
      <c r="AH241" s="410" t="str">
        <f t="shared" si="92"/>
        <v/>
      </c>
      <c r="AI241" s="311" t="str">
        <f t="shared" si="93"/>
        <v/>
      </c>
      <c r="AJ241" s="419" t="str">
        <f t="shared" si="82"/>
        <v/>
      </c>
      <c r="AK241" s="311" t="str">
        <f t="shared" si="83"/>
        <v/>
      </c>
      <c r="AL241" s="422" t="str">
        <f t="shared" si="84"/>
        <v/>
      </c>
    </row>
    <row r="242" spans="1:38" ht="14.25">
      <c r="A242" s="745"/>
      <c r="B242" s="34" t="s">
        <v>202</v>
      </c>
      <c r="C242" s="196" t="s">
        <v>189</v>
      </c>
      <c r="D242" s="480"/>
      <c r="E242" s="55"/>
      <c r="F242" s="55"/>
      <c r="G242" s="101">
        <f t="shared" si="71"/>
        <v>0</v>
      </c>
      <c r="H242" s="102">
        <f t="shared" si="72"/>
        <v>0</v>
      </c>
      <c r="I242" s="31">
        <f t="shared" si="73"/>
        <v>0</v>
      </c>
      <c r="J242" s="103">
        <f t="shared" si="85"/>
        <v>0</v>
      </c>
      <c r="K242" s="104">
        <f t="shared" si="74"/>
        <v>0</v>
      </c>
      <c r="L242" s="35">
        <f t="shared" si="86"/>
        <v>0</v>
      </c>
      <c r="M242" s="105" t="str">
        <f t="shared" si="76"/>
        <v/>
      </c>
      <c r="N242" s="106">
        <f t="shared" si="75"/>
        <v>0</v>
      </c>
      <c r="O242" s="107">
        <f>IF(N242=0,0,IF(SUM($N$5:N242)&gt;251,1,0))</f>
        <v>0</v>
      </c>
      <c r="P242" s="174"/>
      <c r="Q242" s="175"/>
      <c r="R242" s="108"/>
      <c r="S242" s="483"/>
      <c r="T242" s="109">
        <f t="shared" si="87"/>
        <v>0</v>
      </c>
      <c r="U242" s="110">
        <f t="shared" si="77"/>
        <v>0</v>
      </c>
      <c r="V242" s="486"/>
      <c r="W242" s="109">
        <f t="shared" si="88"/>
        <v>0</v>
      </c>
      <c r="X242" s="110">
        <f t="shared" si="78"/>
        <v>0</v>
      </c>
      <c r="Y242" s="486"/>
      <c r="Z242" s="109">
        <f t="shared" si="89"/>
        <v>0</v>
      </c>
      <c r="AA242" s="110">
        <f t="shared" si="79"/>
        <v>0</v>
      </c>
      <c r="AB242" s="486"/>
      <c r="AC242" s="109">
        <f t="shared" si="90"/>
        <v>0</v>
      </c>
      <c r="AD242" s="110">
        <f t="shared" si="80"/>
        <v>0</v>
      </c>
      <c r="AE242" s="486"/>
      <c r="AF242" s="109">
        <f t="shared" si="91"/>
        <v>0</v>
      </c>
      <c r="AG242" s="110">
        <f t="shared" si="81"/>
        <v>0</v>
      </c>
      <c r="AH242" s="410" t="str">
        <f t="shared" si="92"/>
        <v/>
      </c>
      <c r="AI242" s="311" t="str">
        <f t="shared" si="93"/>
        <v/>
      </c>
      <c r="AJ242" s="419" t="str">
        <f t="shared" si="82"/>
        <v/>
      </c>
      <c r="AK242" s="311" t="str">
        <f t="shared" si="83"/>
        <v/>
      </c>
      <c r="AL242" s="422" t="str">
        <f t="shared" si="84"/>
        <v/>
      </c>
    </row>
    <row r="243" spans="1:38" ht="14.25">
      <c r="A243" s="745"/>
      <c r="B243" s="34" t="s">
        <v>203</v>
      </c>
      <c r="C243" s="196" t="s">
        <v>120</v>
      </c>
      <c r="D243" s="480"/>
      <c r="E243" s="55"/>
      <c r="F243" s="55"/>
      <c r="G243" s="101">
        <f t="shared" si="71"/>
        <v>0</v>
      </c>
      <c r="H243" s="102">
        <f t="shared" si="72"/>
        <v>0</v>
      </c>
      <c r="I243" s="31">
        <f t="shared" si="73"/>
        <v>0</v>
      </c>
      <c r="J243" s="103">
        <f t="shared" si="85"/>
        <v>0</v>
      </c>
      <c r="K243" s="104">
        <f t="shared" si="74"/>
        <v>0</v>
      </c>
      <c r="L243" s="35">
        <f t="shared" si="86"/>
        <v>0</v>
      </c>
      <c r="M243" s="105" t="str">
        <f t="shared" si="76"/>
        <v/>
      </c>
      <c r="N243" s="106">
        <f t="shared" si="75"/>
        <v>0</v>
      </c>
      <c r="O243" s="107">
        <f>IF(N243=0,0,IF(SUM($N$5:N243)&gt;251,1,0))</f>
        <v>0</v>
      </c>
      <c r="P243" s="174"/>
      <c r="Q243" s="175"/>
      <c r="R243" s="108"/>
      <c r="S243" s="483"/>
      <c r="T243" s="109">
        <f t="shared" si="87"/>
        <v>0</v>
      </c>
      <c r="U243" s="110">
        <f t="shared" si="77"/>
        <v>0</v>
      </c>
      <c r="V243" s="486"/>
      <c r="W243" s="109">
        <f t="shared" si="88"/>
        <v>0</v>
      </c>
      <c r="X243" s="110">
        <f t="shared" si="78"/>
        <v>0</v>
      </c>
      <c r="Y243" s="486"/>
      <c r="Z243" s="109">
        <f t="shared" si="89"/>
        <v>0</v>
      </c>
      <c r="AA243" s="110">
        <f t="shared" si="79"/>
        <v>0</v>
      </c>
      <c r="AB243" s="486"/>
      <c r="AC243" s="109">
        <f t="shared" si="90"/>
        <v>0</v>
      </c>
      <c r="AD243" s="110">
        <f t="shared" si="80"/>
        <v>0</v>
      </c>
      <c r="AE243" s="486"/>
      <c r="AF243" s="109">
        <f t="shared" si="91"/>
        <v>0</v>
      </c>
      <c r="AG243" s="110">
        <f t="shared" si="81"/>
        <v>0</v>
      </c>
      <c r="AH243" s="410" t="str">
        <f t="shared" si="92"/>
        <v/>
      </c>
      <c r="AI243" s="311" t="str">
        <f t="shared" si="93"/>
        <v/>
      </c>
      <c r="AJ243" s="419" t="str">
        <f t="shared" si="82"/>
        <v/>
      </c>
      <c r="AK243" s="311" t="str">
        <f t="shared" si="83"/>
        <v/>
      </c>
      <c r="AL243" s="422" t="str">
        <f t="shared" si="84"/>
        <v/>
      </c>
    </row>
    <row r="244" spans="1:38" ht="14.25">
      <c r="A244" s="745"/>
      <c r="B244" s="34" t="s">
        <v>204</v>
      </c>
      <c r="C244" s="196" t="s">
        <v>125</v>
      </c>
      <c r="D244" s="480"/>
      <c r="E244" s="55"/>
      <c r="F244" s="55"/>
      <c r="G244" s="101">
        <f t="shared" si="71"/>
        <v>0</v>
      </c>
      <c r="H244" s="102">
        <f t="shared" si="72"/>
        <v>0</v>
      </c>
      <c r="I244" s="31">
        <f t="shared" si="73"/>
        <v>0</v>
      </c>
      <c r="J244" s="103">
        <f t="shared" si="85"/>
        <v>0</v>
      </c>
      <c r="K244" s="104">
        <f t="shared" si="74"/>
        <v>0</v>
      </c>
      <c r="L244" s="35">
        <f t="shared" si="86"/>
        <v>0</v>
      </c>
      <c r="M244" s="105" t="str">
        <f t="shared" si="76"/>
        <v/>
      </c>
      <c r="N244" s="106">
        <f t="shared" si="75"/>
        <v>0</v>
      </c>
      <c r="O244" s="107">
        <f>IF(N244=0,0,IF(SUM($N$5:N244)&gt;251,1,0))</f>
        <v>0</v>
      </c>
      <c r="P244" s="174"/>
      <c r="Q244" s="175"/>
      <c r="R244" s="108"/>
      <c r="S244" s="483"/>
      <c r="T244" s="109">
        <f t="shared" si="87"/>
        <v>0</v>
      </c>
      <c r="U244" s="110">
        <f t="shared" si="77"/>
        <v>0</v>
      </c>
      <c r="V244" s="486"/>
      <c r="W244" s="109">
        <f t="shared" si="88"/>
        <v>0</v>
      </c>
      <c r="X244" s="110">
        <f t="shared" si="78"/>
        <v>0</v>
      </c>
      <c r="Y244" s="486"/>
      <c r="Z244" s="109">
        <f t="shared" si="89"/>
        <v>0</v>
      </c>
      <c r="AA244" s="110">
        <f t="shared" si="79"/>
        <v>0</v>
      </c>
      <c r="AB244" s="486"/>
      <c r="AC244" s="109">
        <f t="shared" si="90"/>
        <v>0</v>
      </c>
      <c r="AD244" s="110">
        <f t="shared" si="80"/>
        <v>0</v>
      </c>
      <c r="AE244" s="486"/>
      <c r="AF244" s="109">
        <f t="shared" si="91"/>
        <v>0</v>
      </c>
      <c r="AG244" s="110">
        <f t="shared" si="81"/>
        <v>0</v>
      </c>
      <c r="AH244" s="410" t="str">
        <f t="shared" si="92"/>
        <v/>
      </c>
      <c r="AI244" s="311" t="str">
        <f t="shared" si="93"/>
        <v/>
      </c>
      <c r="AJ244" s="419" t="str">
        <f t="shared" si="82"/>
        <v/>
      </c>
      <c r="AK244" s="311" t="str">
        <f t="shared" si="83"/>
        <v/>
      </c>
      <c r="AL244" s="422" t="str">
        <f t="shared" si="84"/>
        <v/>
      </c>
    </row>
    <row r="245" spans="1:38" ht="14.25">
      <c r="A245" s="745"/>
      <c r="B245" s="34" t="s">
        <v>205</v>
      </c>
      <c r="C245" s="196" t="s">
        <v>121</v>
      </c>
      <c r="D245" s="480"/>
      <c r="E245" s="55"/>
      <c r="F245" s="55"/>
      <c r="G245" s="101">
        <f t="shared" si="71"/>
        <v>0</v>
      </c>
      <c r="H245" s="102">
        <f t="shared" si="72"/>
        <v>0</v>
      </c>
      <c r="I245" s="31">
        <f t="shared" si="73"/>
        <v>0</v>
      </c>
      <c r="J245" s="103">
        <f t="shared" si="85"/>
        <v>0</v>
      </c>
      <c r="K245" s="104">
        <f t="shared" si="74"/>
        <v>0</v>
      </c>
      <c r="L245" s="35">
        <f t="shared" si="86"/>
        <v>0</v>
      </c>
      <c r="M245" s="105" t="str">
        <f t="shared" si="76"/>
        <v/>
      </c>
      <c r="N245" s="106">
        <f t="shared" si="75"/>
        <v>0</v>
      </c>
      <c r="O245" s="107">
        <f>IF(N245=0,0,IF(SUM($N$5:N245)&gt;251,1,0))</f>
        <v>0</v>
      </c>
      <c r="P245" s="174"/>
      <c r="Q245" s="175"/>
      <c r="R245" s="108"/>
      <c r="S245" s="483"/>
      <c r="T245" s="109">
        <f t="shared" si="87"/>
        <v>0</v>
      </c>
      <c r="U245" s="110">
        <f t="shared" si="77"/>
        <v>0</v>
      </c>
      <c r="V245" s="486"/>
      <c r="W245" s="109">
        <f t="shared" si="88"/>
        <v>0</v>
      </c>
      <c r="X245" s="110">
        <f t="shared" si="78"/>
        <v>0</v>
      </c>
      <c r="Y245" s="486"/>
      <c r="Z245" s="109">
        <f t="shared" si="89"/>
        <v>0</v>
      </c>
      <c r="AA245" s="110">
        <f t="shared" si="79"/>
        <v>0</v>
      </c>
      <c r="AB245" s="486"/>
      <c r="AC245" s="109">
        <f t="shared" si="90"/>
        <v>0</v>
      </c>
      <c r="AD245" s="110">
        <f t="shared" si="80"/>
        <v>0</v>
      </c>
      <c r="AE245" s="486"/>
      <c r="AF245" s="109">
        <f t="shared" si="91"/>
        <v>0</v>
      </c>
      <c r="AG245" s="110">
        <f t="shared" si="81"/>
        <v>0</v>
      </c>
      <c r="AH245" s="410" t="str">
        <f t="shared" si="92"/>
        <v/>
      </c>
      <c r="AI245" s="311" t="str">
        <f t="shared" si="93"/>
        <v/>
      </c>
      <c r="AJ245" s="419" t="str">
        <f t="shared" si="82"/>
        <v/>
      </c>
      <c r="AK245" s="311" t="str">
        <f t="shared" si="83"/>
        <v/>
      </c>
      <c r="AL245" s="422" t="str">
        <f t="shared" si="84"/>
        <v/>
      </c>
    </row>
    <row r="246" spans="1:38" ht="14.25">
      <c r="A246" s="745"/>
      <c r="B246" s="34" t="s">
        <v>206</v>
      </c>
      <c r="C246" s="196" t="s">
        <v>122</v>
      </c>
      <c r="D246" s="480"/>
      <c r="E246" s="55"/>
      <c r="F246" s="55"/>
      <c r="G246" s="101">
        <f t="shared" si="71"/>
        <v>0</v>
      </c>
      <c r="H246" s="102">
        <f t="shared" si="72"/>
        <v>0</v>
      </c>
      <c r="I246" s="31">
        <f t="shared" si="73"/>
        <v>0</v>
      </c>
      <c r="J246" s="103">
        <f t="shared" si="85"/>
        <v>0</v>
      </c>
      <c r="K246" s="104">
        <f t="shared" si="74"/>
        <v>0</v>
      </c>
      <c r="L246" s="35">
        <f t="shared" si="86"/>
        <v>0</v>
      </c>
      <c r="M246" s="105" t="str">
        <f t="shared" si="76"/>
        <v/>
      </c>
      <c r="N246" s="106">
        <f t="shared" si="75"/>
        <v>0</v>
      </c>
      <c r="O246" s="107">
        <f>IF(N246=0,0,IF(SUM($N$5:N246)&gt;251,1,0))</f>
        <v>0</v>
      </c>
      <c r="P246" s="174"/>
      <c r="Q246" s="175"/>
      <c r="R246" s="108"/>
      <c r="S246" s="483"/>
      <c r="T246" s="109">
        <f t="shared" si="87"/>
        <v>0</v>
      </c>
      <c r="U246" s="110">
        <f t="shared" si="77"/>
        <v>0</v>
      </c>
      <c r="V246" s="486"/>
      <c r="W246" s="109">
        <f t="shared" si="88"/>
        <v>0</v>
      </c>
      <c r="X246" s="110">
        <f t="shared" si="78"/>
        <v>0</v>
      </c>
      <c r="Y246" s="486"/>
      <c r="Z246" s="109">
        <f t="shared" si="89"/>
        <v>0</v>
      </c>
      <c r="AA246" s="110">
        <f t="shared" si="79"/>
        <v>0</v>
      </c>
      <c r="AB246" s="486"/>
      <c r="AC246" s="109">
        <f t="shared" si="90"/>
        <v>0</v>
      </c>
      <c r="AD246" s="110">
        <f t="shared" si="80"/>
        <v>0</v>
      </c>
      <c r="AE246" s="486"/>
      <c r="AF246" s="109">
        <f t="shared" si="91"/>
        <v>0</v>
      </c>
      <c r="AG246" s="110">
        <f t="shared" si="81"/>
        <v>0</v>
      </c>
      <c r="AH246" s="410" t="str">
        <f t="shared" si="92"/>
        <v/>
      </c>
      <c r="AI246" s="311" t="str">
        <f t="shared" si="93"/>
        <v/>
      </c>
      <c r="AJ246" s="419" t="str">
        <f t="shared" si="82"/>
        <v/>
      </c>
      <c r="AK246" s="311" t="str">
        <f t="shared" si="83"/>
        <v/>
      </c>
      <c r="AL246" s="422" t="str">
        <f t="shared" si="84"/>
        <v/>
      </c>
    </row>
    <row r="247" spans="1:38" ht="14.25">
      <c r="A247" s="745"/>
      <c r="B247" s="34" t="s">
        <v>207</v>
      </c>
      <c r="C247" s="196" t="s">
        <v>123</v>
      </c>
      <c r="D247" s="480"/>
      <c r="E247" s="55"/>
      <c r="F247" s="55"/>
      <c r="G247" s="101">
        <f t="shared" si="71"/>
        <v>0</v>
      </c>
      <c r="H247" s="102">
        <f t="shared" si="72"/>
        <v>0</v>
      </c>
      <c r="I247" s="31">
        <f t="shared" si="73"/>
        <v>0</v>
      </c>
      <c r="J247" s="103">
        <f t="shared" si="85"/>
        <v>0</v>
      </c>
      <c r="K247" s="104">
        <f t="shared" si="74"/>
        <v>0</v>
      </c>
      <c r="L247" s="35">
        <f t="shared" si="86"/>
        <v>0</v>
      </c>
      <c r="M247" s="105" t="str">
        <f t="shared" si="76"/>
        <v/>
      </c>
      <c r="N247" s="106">
        <f t="shared" si="75"/>
        <v>0</v>
      </c>
      <c r="O247" s="107">
        <f>IF(N247=0,0,IF(SUM($N$5:N247)&gt;251,1,0))</f>
        <v>0</v>
      </c>
      <c r="P247" s="174"/>
      <c r="Q247" s="175"/>
      <c r="R247" s="108"/>
      <c r="S247" s="483"/>
      <c r="T247" s="109">
        <f t="shared" si="87"/>
        <v>0</v>
      </c>
      <c r="U247" s="110">
        <f t="shared" si="77"/>
        <v>0</v>
      </c>
      <c r="V247" s="486"/>
      <c r="W247" s="109">
        <f t="shared" si="88"/>
        <v>0</v>
      </c>
      <c r="X247" s="110">
        <f t="shared" si="78"/>
        <v>0</v>
      </c>
      <c r="Y247" s="486"/>
      <c r="Z247" s="109">
        <f t="shared" si="89"/>
        <v>0</v>
      </c>
      <c r="AA247" s="110">
        <f t="shared" si="79"/>
        <v>0</v>
      </c>
      <c r="AB247" s="486"/>
      <c r="AC247" s="109">
        <f t="shared" si="90"/>
        <v>0</v>
      </c>
      <c r="AD247" s="110">
        <f t="shared" si="80"/>
        <v>0</v>
      </c>
      <c r="AE247" s="486"/>
      <c r="AF247" s="109">
        <f t="shared" si="91"/>
        <v>0</v>
      </c>
      <c r="AG247" s="110">
        <f t="shared" si="81"/>
        <v>0</v>
      </c>
      <c r="AH247" s="410" t="str">
        <f t="shared" si="92"/>
        <v/>
      </c>
      <c r="AI247" s="311" t="str">
        <f t="shared" si="93"/>
        <v/>
      </c>
      <c r="AJ247" s="419" t="str">
        <f t="shared" si="82"/>
        <v/>
      </c>
      <c r="AK247" s="311" t="str">
        <f t="shared" si="83"/>
        <v/>
      </c>
      <c r="AL247" s="422" t="str">
        <f t="shared" si="84"/>
        <v/>
      </c>
    </row>
    <row r="248" spans="1:38" ht="15" thickBot="1">
      <c r="A248" s="746"/>
      <c r="B248" s="36" t="s">
        <v>208</v>
      </c>
      <c r="C248" s="37" t="s">
        <v>124</v>
      </c>
      <c r="D248" s="481"/>
      <c r="E248" s="56"/>
      <c r="F248" s="56"/>
      <c r="G248" s="111">
        <f t="shared" si="71"/>
        <v>0</v>
      </c>
      <c r="H248" s="112">
        <f t="shared" si="72"/>
        <v>0</v>
      </c>
      <c r="I248" s="38">
        <f t="shared" si="73"/>
        <v>0</v>
      </c>
      <c r="J248" s="113">
        <f t="shared" si="85"/>
        <v>0</v>
      </c>
      <c r="K248" s="114">
        <f t="shared" si="74"/>
        <v>0</v>
      </c>
      <c r="L248" s="39">
        <f t="shared" si="86"/>
        <v>0</v>
      </c>
      <c r="M248" s="115" t="str">
        <f t="shared" si="76"/>
        <v/>
      </c>
      <c r="N248" s="116">
        <f t="shared" si="75"/>
        <v>0</v>
      </c>
      <c r="O248" s="117">
        <f>IF(N248=0,0,IF(SUM($N$5:N248)&gt;251,1,0))</f>
        <v>0</v>
      </c>
      <c r="P248" s="207"/>
      <c r="Q248" s="208"/>
      <c r="R248" s="120">
        <f>SUM(P219:P248)</f>
        <v>0</v>
      </c>
      <c r="S248" s="484"/>
      <c r="T248" s="197">
        <f t="shared" si="87"/>
        <v>0</v>
      </c>
      <c r="U248" s="119">
        <f t="shared" si="77"/>
        <v>0</v>
      </c>
      <c r="V248" s="487"/>
      <c r="W248" s="197">
        <f t="shared" si="88"/>
        <v>0</v>
      </c>
      <c r="X248" s="119">
        <f t="shared" si="78"/>
        <v>0</v>
      </c>
      <c r="Y248" s="487"/>
      <c r="Z248" s="197">
        <f t="shared" si="89"/>
        <v>0</v>
      </c>
      <c r="AA248" s="119">
        <f t="shared" si="79"/>
        <v>0</v>
      </c>
      <c r="AB248" s="487"/>
      <c r="AC248" s="197">
        <f t="shared" si="90"/>
        <v>0</v>
      </c>
      <c r="AD248" s="119">
        <f t="shared" si="80"/>
        <v>0</v>
      </c>
      <c r="AE248" s="487"/>
      <c r="AF248" s="197">
        <f t="shared" si="91"/>
        <v>0</v>
      </c>
      <c r="AG248" s="119">
        <f t="shared" si="81"/>
        <v>0</v>
      </c>
      <c r="AH248" s="194" t="str">
        <f t="shared" si="92"/>
        <v/>
      </c>
      <c r="AI248" s="312" t="str">
        <f t="shared" si="93"/>
        <v/>
      </c>
      <c r="AJ248" s="536" t="str">
        <f t="shared" si="82"/>
        <v/>
      </c>
      <c r="AK248" s="312" t="str">
        <f t="shared" si="83"/>
        <v/>
      </c>
      <c r="AL248" s="423" t="str">
        <f t="shared" si="84"/>
        <v/>
      </c>
    </row>
    <row r="249" spans="1:38" ht="14.25">
      <c r="A249" s="744" t="s">
        <v>215</v>
      </c>
      <c r="B249" s="28" t="s">
        <v>176</v>
      </c>
      <c r="C249" s="29" t="s">
        <v>189</v>
      </c>
      <c r="D249" s="479"/>
      <c r="E249" s="54"/>
      <c r="F249" s="54"/>
      <c r="G249" s="91">
        <f t="shared" si="71"/>
        <v>0</v>
      </c>
      <c r="H249" s="92">
        <f t="shared" si="72"/>
        <v>0</v>
      </c>
      <c r="I249" s="30">
        <f t="shared" si="73"/>
        <v>0</v>
      </c>
      <c r="J249" s="93">
        <f t="shared" si="85"/>
        <v>0</v>
      </c>
      <c r="K249" s="94">
        <f t="shared" si="74"/>
        <v>0</v>
      </c>
      <c r="L249" s="32">
        <f t="shared" si="86"/>
        <v>0</v>
      </c>
      <c r="M249" s="95" t="str">
        <f t="shared" si="76"/>
        <v/>
      </c>
      <c r="N249" s="96">
        <f t="shared" si="75"/>
        <v>0</v>
      </c>
      <c r="O249" s="97">
        <f>IF(N249=0,0,IF(SUM($N$5:N249)&gt;251,1,0))</f>
        <v>0</v>
      </c>
      <c r="P249" s="172"/>
      <c r="Q249" s="173"/>
      <c r="R249" s="98"/>
      <c r="S249" s="482"/>
      <c r="T249" s="99">
        <f t="shared" si="87"/>
        <v>0</v>
      </c>
      <c r="U249" s="100">
        <f t="shared" si="77"/>
        <v>0</v>
      </c>
      <c r="V249" s="485"/>
      <c r="W249" s="99">
        <f t="shared" si="88"/>
        <v>0</v>
      </c>
      <c r="X249" s="100">
        <f t="shared" si="78"/>
        <v>0</v>
      </c>
      <c r="Y249" s="485"/>
      <c r="Z249" s="99">
        <f t="shared" si="89"/>
        <v>0</v>
      </c>
      <c r="AA249" s="100">
        <f t="shared" si="79"/>
        <v>0</v>
      </c>
      <c r="AB249" s="485"/>
      <c r="AC249" s="99">
        <f t="shared" si="90"/>
        <v>0</v>
      </c>
      <c r="AD249" s="100">
        <f t="shared" si="80"/>
        <v>0</v>
      </c>
      <c r="AE249" s="485"/>
      <c r="AF249" s="99">
        <f t="shared" si="91"/>
        <v>0</v>
      </c>
      <c r="AG249" s="100">
        <f t="shared" si="81"/>
        <v>0</v>
      </c>
      <c r="AH249" s="424" t="str">
        <f t="shared" si="92"/>
        <v/>
      </c>
      <c r="AI249" s="420" t="str">
        <f t="shared" si="93"/>
        <v/>
      </c>
      <c r="AJ249" s="420" t="str">
        <f t="shared" si="82"/>
        <v/>
      </c>
      <c r="AK249" s="420" t="str">
        <f t="shared" si="83"/>
        <v/>
      </c>
      <c r="AL249" s="421" t="str">
        <f t="shared" si="84"/>
        <v/>
      </c>
    </row>
    <row r="250" spans="1:38" ht="14.25">
      <c r="A250" s="745"/>
      <c r="B250" s="34" t="s">
        <v>178</v>
      </c>
      <c r="C250" s="196" t="s">
        <v>120</v>
      </c>
      <c r="D250" s="480"/>
      <c r="E250" s="55"/>
      <c r="F250" s="55"/>
      <c r="G250" s="101">
        <f t="shared" si="71"/>
        <v>0</v>
      </c>
      <c r="H250" s="102">
        <f t="shared" si="72"/>
        <v>0</v>
      </c>
      <c r="I250" s="31">
        <f t="shared" si="73"/>
        <v>0</v>
      </c>
      <c r="J250" s="103">
        <f t="shared" si="85"/>
        <v>0</v>
      </c>
      <c r="K250" s="104">
        <f t="shared" si="74"/>
        <v>0</v>
      </c>
      <c r="L250" s="35">
        <f t="shared" si="86"/>
        <v>0</v>
      </c>
      <c r="M250" s="105" t="str">
        <f t="shared" si="76"/>
        <v/>
      </c>
      <c r="N250" s="106">
        <f t="shared" si="75"/>
        <v>0</v>
      </c>
      <c r="O250" s="107">
        <f>IF(N250=0,0,IF(SUM($N$5:N250)&gt;251,1,0))</f>
        <v>0</v>
      </c>
      <c r="P250" s="174"/>
      <c r="Q250" s="175"/>
      <c r="R250" s="108"/>
      <c r="S250" s="483"/>
      <c r="T250" s="109">
        <f t="shared" si="87"/>
        <v>0</v>
      </c>
      <c r="U250" s="110">
        <f t="shared" si="77"/>
        <v>0</v>
      </c>
      <c r="V250" s="486"/>
      <c r="W250" s="109">
        <f t="shared" si="88"/>
        <v>0</v>
      </c>
      <c r="X250" s="110">
        <f t="shared" si="78"/>
        <v>0</v>
      </c>
      <c r="Y250" s="486"/>
      <c r="Z250" s="109">
        <f t="shared" si="89"/>
        <v>0</v>
      </c>
      <c r="AA250" s="110">
        <f t="shared" si="79"/>
        <v>0</v>
      </c>
      <c r="AB250" s="486"/>
      <c r="AC250" s="109">
        <f t="shared" si="90"/>
        <v>0</v>
      </c>
      <c r="AD250" s="110">
        <f t="shared" si="80"/>
        <v>0</v>
      </c>
      <c r="AE250" s="486"/>
      <c r="AF250" s="109">
        <f t="shared" si="91"/>
        <v>0</v>
      </c>
      <c r="AG250" s="110">
        <f t="shared" si="81"/>
        <v>0</v>
      </c>
      <c r="AH250" s="410" t="str">
        <f t="shared" si="92"/>
        <v/>
      </c>
      <c r="AI250" s="311" t="str">
        <f t="shared" si="93"/>
        <v/>
      </c>
      <c r="AJ250" s="419" t="str">
        <f t="shared" si="82"/>
        <v/>
      </c>
      <c r="AK250" s="311" t="str">
        <f t="shared" si="83"/>
        <v/>
      </c>
      <c r="AL250" s="422" t="str">
        <f t="shared" si="84"/>
        <v/>
      </c>
    </row>
    <row r="251" spans="1:38" ht="14.25">
      <c r="A251" s="745"/>
      <c r="B251" s="34" t="s">
        <v>180</v>
      </c>
      <c r="C251" s="196" t="s">
        <v>125</v>
      </c>
      <c r="D251" s="480"/>
      <c r="E251" s="55"/>
      <c r="F251" s="55"/>
      <c r="G251" s="101">
        <f t="shared" si="71"/>
        <v>0</v>
      </c>
      <c r="H251" s="102">
        <f t="shared" si="72"/>
        <v>0</v>
      </c>
      <c r="I251" s="31">
        <f t="shared" si="73"/>
        <v>0</v>
      </c>
      <c r="J251" s="103">
        <f t="shared" si="85"/>
        <v>0</v>
      </c>
      <c r="K251" s="104">
        <f t="shared" si="74"/>
        <v>0</v>
      </c>
      <c r="L251" s="35">
        <f t="shared" si="86"/>
        <v>0</v>
      </c>
      <c r="M251" s="105" t="str">
        <f t="shared" si="76"/>
        <v/>
      </c>
      <c r="N251" s="106">
        <f t="shared" si="75"/>
        <v>0</v>
      </c>
      <c r="O251" s="107">
        <f>IF(N251=0,0,IF(SUM($N$5:N251)&gt;251,1,0))</f>
        <v>0</v>
      </c>
      <c r="P251" s="174"/>
      <c r="Q251" s="175"/>
      <c r="R251" s="108"/>
      <c r="S251" s="483"/>
      <c r="T251" s="109">
        <f t="shared" si="87"/>
        <v>0</v>
      </c>
      <c r="U251" s="110">
        <f t="shared" si="77"/>
        <v>0</v>
      </c>
      <c r="V251" s="486"/>
      <c r="W251" s="109">
        <f t="shared" si="88"/>
        <v>0</v>
      </c>
      <c r="X251" s="110">
        <f t="shared" si="78"/>
        <v>0</v>
      </c>
      <c r="Y251" s="486"/>
      <c r="Z251" s="109">
        <f t="shared" si="89"/>
        <v>0</v>
      </c>
      <c r="AA251" s="110">
        <f t="shared" si="79"/>
        <v>0</v>
      </c>
      <c r="AB251" s="486"/>
      <c r="AC251" s="109">
        <f t="shared" si="90"/>
        <v>0</v>
      </c>
      <c r="AD251" s="110">
        <f t="shared" si="80"/>
        <v>0</v>
      </c>
      <c r="AE251" s="486"/>
      <c r="AF251" s="109">
        <f t="shared" si="91"/>
        <v>0</v>
      </c>
      <c r="AG251" s="110">
        <f t="shared" si="81"/>
        <v>0</v>
      </c>
      <c r="AH251" s="410" t="str">
        <f t="shared" si="92"/>
        <v/>
      </c>
      <c r="AI251" s="311" t="str">
        <f t="shared" si="93"/>
        <v/>
      </c>
      <c r="AJ251" s="419" t="str">
        <f t="shared" si="82"/>
        <v/>
      </c>
      <c r="AK251" s="311" t="str">
        <f t="shared" si="83"/>
        <v/>
      </c>
      <c r="AL251" s="422" t="str">
        <f t="shared" si="84"/>
        <v/>
      </c>
    </row>
    <row r="252" spans="1:38" ht="14.25">
      <c r="A252" s="745"/>
      <c r="B252" s="34" t="s">
        <v>181</v>
      </c>
      <c r="C252" s="196" t="s">
        <v>121</v>
      </c>
      <c r="D252" s="480"/>
      <c r="E252" s="55"/>
      <c r="F252" s="55"/>
      <c r="G252" s="101">
        <f t="shared" si="71"/>
        <v>0</v>
      </c>
      <c r="H252" s="102">
        <f t="shared" si="72"/>
        <v>0</v>
      </c>
      <c r="I252" s="31">
        <f t="shared" si="73"/>
        <v>0</v>
      </c>
      <c r="J252" s="103">
        <f t="shared" si="85"/>
        <v>0</v>
      </c>
      <c r="K252" s="104">
        <f t="shared" si="74"/>
        <v>0</v>
      </c>
      <c r="L252" s="35">
        <f t="shared" si="86"/>
        <v>0</v>
      </c>
      <c r="M252" s="105" t="str">
        <f t="shared" si="76"/>
        <v/>
      </c>
      <c r="N252" s="106">
        <f t="shared" si="75"/>
        <v>0</v>
      </c>
      <c r="O252" s="107">
        <f>IF(N252=0,0,IF(SUM($N$5:N252)&gt;251,1,0))</f>
        <v>0</v>
      </c>
      <c r="P252" s="174"/>
      <c r="Q252" s="175"/>
      <c r="R252" s="108"/>
      <c r="S252" s="483"/>
      <c r="T252" s="109">
        <f t="shared" si="87"/>
        <v>0</v>
      </c>
      <c r="U252" s="110">
        <f t="shared" si="77"/>
        <v>0</v>
      </c>
      <c r="V252" s="486"/>
      <c r="W252" s="109">
        <f t="shared" si="88"/>
        <v>0</v>
      </c>
      <c r="X252" s="110">
        <f t="shared" si="78"/>
        <v>0</v>
      </c>
      <c r="Y252" s="486"/>
      <c r="Z252" s="109">
        <f t="shared" si="89"/>
        <v>0</v>
      </c>
      <c r="AA252" s="110">
        <f t="shared" si="79"/>
        <v>0</v>
      </c>
      <c r="AB252" s="486"/>
      <c r="AC252" s="109">
        <f t="shared" si="90"/>
        <v>0</v>
      </c>
      <c r="AD252" s="110">
        <f t="shared" si="80"/>
        <v>0</v>
      </c>
      <c r="AE252" s="486"/>
      <c r="AF252" s="109">
        <f t="shared" si="91"/>
        <v>0</v>
      </c>
      <c r="AG252" s="110">
        <f t="shared" si="81"/>
        <v>0</v>
      </c>
      <c r="AH252" s="410" t="str">
        <f t="shared" si="92"/>
        <v/>
      </c>
      <c r="AI252" s="311" t="str">
        <f t="shared" si="93"/>
        <v/>
      </c>
      <c r="AJ252" s="419" t="str">
        <f t="shared" si="82"/>
        <v/>
      </c>
      <c r="AK252" s="311" t="str">
        <f t="shared" si="83"/>
        <v/>
      </c>
      <c r="AL252" s="422" t="str">
        <f t="shared" si="84"/>
        <v/>
      </c>
    </row>
    <row r="253" spans="1:38" ht="14.25">
      <c r="A253" s="745"/>
      <c r="B253" s="34" t="s">
        <v>182</v>
      </c>
      <c r="C253" s="196" t="s">
        <v>122</v>
      </c>
      <c r="D253" s="480"/>
      <c r="E253" s="55"/>
      <c r="F253" s="55"/>
      <c r="G253" s="101">
        <f t="shared" si="71"/>
        <v>0</v>
      </c>
      <c r="H253" s="102">
        <f t="shared" si="72"/>
        <v>0</v>
      </c>
      <c r="I253" s="31">
        <f t="shared" si="73"/>
        <v>0</v>
      </c>
      <c r="J253" s="103">
        <f t="shared" si="85"/>
        <v>0</v>
      </c>
      <c r="K253" s="104">
        <f t="shared" si="74"/>
        <v>0</v>
      </c>
      <c r="L253" s="35">
        <f t="shared" si="86"/>
        <v>0</v>
      </c>
      <c r="M253" s="105" t="str">
        <f t="shared" si="76"/>
        <v/>
      </c>
      <c r="N253" s="106">
        <f t="shared" si="75"/>
        <v>0</v>
      </c>
      <c r="O253" s="107">
        <f>IF(N253=0,0,IF(SUM($N$5:N253)&gt;251,1,0))</f>
        <v>0</v>
      </c>
      <c r="P253" s="174"/>
      <c r="Q253" s="175"/>
      <c r="R253" s="108"/>
      <c r="S253" s="483"/>
      <c r="T253" s="109">
        <f t="shared" si="87"/>
        <v>0</v>
      </c>
      <c r="U253" s="110">
        <f t="shared" si="77"/>
        <v>0</v>
      </c>
      <c r="V253" s="486"/>
      <c r="W253" s="109">
        <f t="shared" si="88"/>
        <v>0</v>
      </c>
      <c r="X253" s="110">
        <f t="shared" si="78"/>
        <v>0</v>
      </c>
      <c r="Y253" s="486"/>
      <c r="Z253" s="109">
        <f t="shared" si="89"/>
        <v>0</v>
      </c>
      <c r="AA253" s="110">
        <f t="shared" si="79"/>
        <v>0</v>
      </c>
      <c r="AB253" s="486"/>
      <c r="AC253" s="109">
        <f t="shared" si="90"/>
        <v>0</v>
      </c>
      <c r="AD253" s="110">
        <f t="shared" si="80"/>
        <v>0</v>
      </c>
      <c r="AE253" s="486"/>
      <c r="AF253" s="109">
        <f t="shared" si="91"/>
        <v>0</v>
      </c>
      <c r="AG253" s="110">
        <f t="shared" si="81"/>
        <v>0</v>
      </c>
      <c r="AH253" s="410" t="str">
        <f t="shared" si="92"/>
        <v/>
      </c>
      <c r="AI253" s="311" t="str">
        <f t="shared" si="93"/>
        <v/>
      </c>
      <c r="AJ253" s="419" t="str">
        <f t="shared" si="82"/>
        <v/>
      </c>
      <c r="AK253" s="311" t="str">
        <f t="shared" si="83"/>
        <v/>
      </c>
      <c r="AL253" s="422" t="str">
        <f t="shared" si="84"/>
        <v/>
      </c>
    </row>
    <row r="254" spans="1:38" ht="14.25">
      <c r="A254" s="745"/>
      <c r="B254" s="34" t="s">
        <v>183</v>
      </c>
      <c r="C254" s="196" t="s">
        <v>123</v>
      </c>
      <c r="D254" s="480"/>
      <c r="E254" s="55"/>
      <c r="F254" s="55"/>
      <c r="G254" s="101">
        <f t="shared" si="71"/>
        <v>0</v>
      </c>
      <c r="H254" s="102">
        <f t="shared" si="72"/>
        <v>0</v>
      </c>
      <c r="I254" s="31">
        <f t="shared" si="73"/>
        <v>0</v>
      </c>
      <c r="J254" s="103">
        <f t="shared" si="85"/>
        <v>0</v>
      </c>
      <c r="K254" s="104">
        <f t="shared" si="74"/>
        <v>0</v>
      </c>
      <c r="L254" s="35">
        <f t="shared" si="86"/>
        <v>0</v>
      </c>
      <c r="M254" s="105" t="str">
        <f t="shared" si="76"/>
        <v/>
      </c>
      <c r="N254" s="106">
        <f t="shared" si="75"/>
        <v>0</v>
      </c>
      <c r="O254" s="107">
        <f>IF(N254=0,0,IF(SUM($N$5:N254)&gt;251,1,0))</f>
        <v>0</v>
      </c>
      <c r="P254" s="174"/>
      <c r="Q254" s="175"/>
      <c r="R254" s="108"/>
      <c r="S254" s="483"/>
      <c r="T254" s="109">
        <f t="shared" si="87"/>
        <v>0</v>
      </c>
      <c r="U254" s="110">
        <f t="shared" si="77"/>
        <v>0</v>
      </c>
      <c r="V254" s="486"/>
      <c r="W254" s="109">
        <f t="shared" si="88"/>
        <v>0</v>
      </c>
      <c r="X254" s="110">
        <f t="shared" si="78"/>
        <v>0</v>
      </c>
      <c r="Y254" s="486"/>
      <c r="Z254" s="109">
        <f t="shared" si="89"/>
        <v>0</v>
      </c>
      <c r="AA254" s="110">
        <f t="shared" si="79"/>
        <v>0</v>
      </c>
      <c r="AB254" s="486"/>
      <c r="AC254" s="109">
        <f t="shared" si="90"/>
        <v>0</v>
      </c>
      <c r="AD254" s="110">
        <f t="shared" si="80"/>
        <v>0</v>
      </c>
      <c r="AE254" s="486"/>
      <c r="AF254" s="109">
        <f t="shared" si="91"/>
        <v>0</v>
      </c>
      <c r="AG254" s="110">
        <f t="shared" si="81"/>
        <v>0</v>
      </c>
      <c r="AH254" s="410" t="str">
        <f t="shared" si="92"/>
        <v/>
      </c>
      <c r="AI254" s="311" t="str">
        <f t="shared" si="93"/>
        <v/>
      </c>
      <c r="AJ254" s="419" t="str">
        <f t="shared" si="82"/>
        <v/>
      </c>
      <c r="AK254" s="311" t="str">
        <f t="shared" si="83"/>
        <v/>
      </c>
      <c r="AL254" s="422" t="str">
        <f t="shared" si="84"/>
        <v/>
      </c>
    </row>
    <row r="255" spans="1:38" ht="14.25">
      <c r="A255" s="745"/>
      <c r="B255" s="34" t="s">
        <v>184</v>
      </c>
      <c r="C255" s="196" t="s">
        <v>124</v>
      </c>
      <c r="D255" s="480"/>
      <c r="E255" s="55"/>
      <c r="F255" s="55"/>
      <c r="G255" s="101">
        <f t="shared" si="71"/>
        <v>0</v>
      </c>
      <c r="H255" s="102">
        <f t="shared" si="72"/>
        <v>0</v>
      </c>
      <c r="I255" s="31">
        <f t="shared" si="73"/>
        <v>0</v>
      </c>
      <c r="J255" s="103">
        <f t="shared" si="85"/>
        <v>0</v>
      </c>
      <c r="K255" s="104">
        <f t="shared" si="74"/>
        <v>0</v>
      </c>
      <c r="L255" s="35">
        <f t="shared" si="86"/>
        <v>0</v>
      </c>
      <c r="M255" s="105" t="str">
        <f t="shared" si="76"/>
        <v/>
      </c>
      <c r="N255" s="106">
        <f t="shared" si="75"/>
        <v>0</v>
      </c>
      <c r="O255" s="107">
        <f>IF(N255=0,0,IF(SUM($N$5:N255)&gt;251,1,0))</f>
        <v>0</v>
      </c>
      <c r="P255" s="174"/>
      <c r="Q255" s="175"/>
      <c r="R255" s="108"/>
      <c r="S255" s="483"/>
      <c r="T255" s="109">
        <f t="shared" si="87"/>
        <v>0</v>
      </c>
      <c r="U255" s="110">
        <f t="shared" si="77"/>
        <v>0</v>
      </c>
      <c r="V255" s="486"/>
      <c r="W255" s="109">
        <f t="shared" si="88"/>
        <v>0</v>
      </c>
      <c r="X255" s="110">
        <f t="shared" si="78"/>
        <v>0</v>
      </c>
      <c r="Y255" s="486"/>
      <c r="Z255" s="109">
        <f t="shared" si="89"/>
        <v>0</v>
      </c>
      <c r="AA255" s="110">
        <f t="shared" si="79"/>
        <v>0</v>
      </c>
      <c r="AB255" s="486"/>
      <c r="AC255" s="109">
        <f t="shared" si="90"/>
        <v>0</v>
      </c>
      <c r="AD255" s="110">
        <f t="shared" si="80"/>
        <v>0</v>
      </c>
      <c r="AE255" s="486"/>
      <c r="AF255" s="109">
        <f t="shared" si="91"/>
        <v>0</v>
      </c>
      <c r="AG255" s="110">
        <f t="shared" si="81"/>
        <v>0</v>
      </c>
      <c r="AH255" s="410" t="str">
        <f t="shared" si="92"/>
        <v/>
      </c>
      <c r="AI255" s="311" t="str">
        <f t="shared" si="93"/>
        <v/>
      </c>
      <c r="AJ255" s="419" t="str">
        <f t="shared" si="82"/>
        <v/>
      </c>
      <c r="AK255" s="311" t="str">
        <f t="shared" si="83"/>
        <v/>
      </c>
      <c r="AL255" s="422" t="str">
        <f t="shared" si="84"/>
        <v/>
      </c>
    </row>
    <row r="256" spans="1:38" ht="14.25">
      <c r="A256" s="745"/>
      <c r="B256" s="34" t="s">
        <v>185</v>
      </c>
      <c r="C256" s="196" t="s">
        <v>189</v>
      </c>
      <c r="D256" s="480"/>
      <c r="E256" s="55"/>
      <c r="F256" s="55"/>
      <c r="G256" s="101">
        <f t="shared" si="71"/>
        <v>0</v>
      </c>
      <c r="H256" s="102">
        <f t="shared" si="72"/>
        <v>0</v>
      </c>
      <c r="I256" s="31">
        <f t="shared" si="73"/>
        <v>0</v>
      </c>
      <c r="J256" s="103">
        <f t="shared" si="85"/>
        <v>0</v>
      </c>
      <c r="K256" s="104">
        <f t="shared" si="74"/>
        <v>0</v>
      </c>
      <c r="L256" s="35">
        <f t="shared" si="86"/>
        <v>0</v>
      </c>
      <c r="M256" s="105" t="str">
        <f t="shared" si="76"/>
        <v/>
      </c>
      <c r="N256" s="106">
        <f t="shared" si="75"/>
        <v>0</v>
      </c>
      <c r="O256" s="107">
        <f>IF(N256=0,0,IF(SUM($N$5:N256)&gt;251,1,0))</f>
        <v>0</v>
      </c>
      <c r="P256" s="174"/>
      <c r="Q256" s="175"/>
      <c r="R256" s="108"/>
      <c r="S256" s="483"/>
      <c r="T256" s="109">
        <f t="shared" si="87"/>
        <v>0</v>
      </c>
      <c r="U256" s="110">
        <f t="shared" si="77"/>
        <v>0</v>
      </c>
      <c r="V256" s="486"/>
      <c r="W256" s="109">
        <f t="shared" si="88"/>
        <v>0</v>
      </c>
      <c r="X256" s="110">
        <f t="shared" si="78"/>
        <v>0</v>
      </c>
      <c r="Y256" s="486"/>
      <c r="Z256" s="109">
        <f t="shared" si="89"/>
        <v>0</v>
      </c>
      <c r="AA256" s="110">
        <f t="shared" si="79"/>
        <v>0</v>
      </c>
      <c r="AB256" s="486"/>
      <c r="AC256" s="109">
        <f t="shared" si="90"/>
        <v>0</v>
      </c>
      <c r="AD256" s="110">
        <f t="shared" si="80"/>
        <v>0</v>
      </c>
      <c r="AE256" s="486"/>
      <c r="AF256" s="109">
        <f t="shared" si="91"/>
        <v>0</v>
      </c>
      <c r="AG256" s="110">
        <f t="shared" si="81"/>
        <v>0</v>
      </c>
      <c r="AH256" s="410" t="str">
        <f t="shared" si="92"/>
        <v/>
      </c>
      <c r="AI256" s="311" t="str">
        <f t="shared" si="93"/>
        <v/>
      </c>
      <c r="AJ256" s="419" t="str">
        <f t="shared" si="82"/>
        <v/>
      </c>
      <c r="AK256" s="311" t="str">
        <f t="shared" si="83"/>
        <v/>
      </c>
      <c r="AL256" s="422" t="str">
        <f t="shared" si="84"/>
        <v/>
      </c>
    </row>
    <row r="257" spans="1:38" ht="14.25">
      <c r="A257" s="745"/>
      <c r="B257" s="34" t="s">
        <v>186</v>
      </c>
      <c r="C257" s="196" t="s">
        <v>120</v>
      </c>
      <c r="D257" s="480"/>
      <c r="E257" s="55"/>
      <c r="F257" s="55"/>
      <c r="G257" s="101">
        <f t="shared" si="71"/>
        <v>0</v>
      </c>
      <c r="H257" s="102">
        <f t="shared" si="72"/>
        <v>0</v>
      </c>
      <c r="I257" s="31">
        <f t="shared" si="73"/>
        <v>0</v>
      </c>
      <c r="J257" s="103">
        <f t="shared" si="85"/>
        <v>0</v>
      </c>
      <c r="K257" s="104">
        <f t="shared" si="74"/>
        <v>0</v>
      </c>
      <c r="L257" s="35">
        <f t="shared" si="86"/>
        <v>0</v>
      </c>
      <c r="M257" s="105" t="str">
        <f t="shared" si="76"/>
        <v/>
      </c>
      <c r="N257" s="106">
        <f t="shared" si="75"/>
        <v>0</v>
      </c>
      <c r="O257" s="107">
        <f>IF(N257=0,0,IF(SUM($N$5:N257)&gt;251,1,0))</f>
        <v>0</v>
      </c>
      <c r="P257" s="174"/>
      <c r="Q257" s="175"/>
      <c r="R257" s="108"/>
      <c r="S257" s="483"/>
      <c r="T257" s="109">
        <f t="shared" si="87"/>
        <v>0</v>
      </c>
      <c r="U257" s="110">
        <f t="shared" si="77"/>
        <v>0</v>
      </c>
      <c r="V257" s="486"/>
      <c r="W257" s="109">
        <f t="shared" si="88"/>
        <v>0</v>
      </c>
      <c r="X257" s="110">
        <f t="shared" si="78"/>
        <v>0</v>
      </c>
      <c r="Y257" s="486"/>
      <c r="Z257" s="109">
        <f t="shared" si="89"/>
        <v>0</v>
      </c>
      <c r="AA257" s="110">
        <f t="shared" si="79"/>
        <v>0</v>
      </c>
      <c r="AB257" s="486"/>
      <c r="AC257" s="109">
        <f t="shared" si="90"/>
        <v>0</v>
      </c>
      <c r="AD257" s="110">
        <f t="shared" si="80"/>
        <v>0</v>
      </c>
      <c r="AE257" s="486"/>
      <c r="AF257" s="109">
        <f t="shared" si="91"/>
        <v>0</v>
      </c>
      <c r="AG257" s="110">
        <f t="shared" si="81"/>
        <v>0</v>
      </c>
      <c r="AH257" s="410" t="str">
        <f t="shared" si="92"/>
        <v/>
      </c>
      <c r="AI257" s="311" t="str">
        <f t="shared" si="93"/>
        <v/>
      </c>
      <c r="AJ257" s="419" t="str">
        <f t="shared" si="82"/>
        <v/>
      </c>
      <c r="AK257" s="311" t="str">
        <f t="shared" si="83"/>
        <v/>
      </c>
      <c r="AL257" s="422" t="str">
        <f t="shared" si="84"/>
        <v/>
      </c>
    </row>
    <row r="258" spans="1:38" ht="14.25">
      <c r="A258" s="745"/>
      <c r="B258" s="34" t="s">
        <v>187</v>
      </c>
      <c r="C258" s="196" t="s">
        <v>125</v>
      </c>
      <c r="D258" s="480"/>
      <c r="E258" s="55"/>
      <c r="F258" s="55"/>
      <c r="G258" s="101">
        <f t="shared" si="71"/>
        <v>0</v>
      </c>
      <c r="H258" s="102">
        <f t="shared" si="72"/>
        <v>0</v>
      </c>
      <c r="I258" s="31">
        <f t="shared" si="73"/>
        <v>0</v>
      </c>
      <c r="J258" s="103">
        <f t="shared" si="85"/>
        <v>0</v>
      </c>
      <c r="K258" s="104">
        <f t="shared" si="74"/>
        <v>0</v>
      </c>
      <c r="L258" s="35">
        <f t="shared" si="86"/>
        <v>0</v>
      </c>
      <c r="M258" s="105" t="str">
        <f t="shared" si="76"/>
        <v/>
      </c>
      <c r="N258" s="106">
        <f t="shared" si="75"/>
        <v>0</v>
      </c>
      <c r="O258" s="107">
        <f>IF(N258=0,0,IF(SUM($N$5:N258)&gt;251,1,0))</f>
        <v>0</v>
      </c>
      <c r="P258" s="174"/>
      <c r="Q258" s="175"/>
      <c r="R258" s="108"/>
      <c r="S258" s="483"/>
      <c r="T258" s="109">
        <f t="shared" si="87"/>
        <v>0</v>
      </c>
      <c r="U258" s="110">
        <f t="shared" si="77"/>
        <v>0</v>
      </c>
      <c r="V258" s="486"/>
      <c r="W258" s="109">
        <f t="shared" si="88"/>
        <v>0</v>
      </c>
      <c r="X258" s="110">
        <f t="shared" si="78"/>
        <v>0</v>
      </c>
      <c r="Y258" s="486"/>
      <c r="Z258" s="109">
        <f t="shared" si="89"/>
        <v>0</v>
      </c>
      <c r="AA258" s="110">
        <f t="shared" si="79"/>
        <v>0</v>
      </c>
      <c r="AB258" s="486"/>
      <c r="AC258" s="109">
        <f t="shared" si="90"/>
        <v>0</v>
      </c>
      <c r="AD258" s="110">
        <f t="shared" si="80"/>
        <v>0</v>
      </c>
      <c r="AE258" s="486"/>
      <c r="AF258" s="109">
        <f t="shared" si="91"/>
        <v>0</v>
      </c>
      <c r="AG258" s="110">
        <f t="shared" si="81"/>
        <v>0</v>
      </c>
      <c r="AH258" s="410" t="str">
        <f t="shared" si="92"/>
        <v/>
      </c>
      <c r="AI258" s="311" t="str">
        <f t="shared" si="93"/>
        <v/>
      </c>
      <c r="AJ258" s="419" t="str">
        <f t="shared" si="82"/>
        <v/>
      </c>
      <c r="AK258" s="311" t="str">
        <f t="shared" si="83"/>
        <v/>
      </c>
      <c r="AL258" s="422" t="str">
        <f t="shared" si="84"/>
        <v/>
      </c>
    </row>
    <row r="259" spans="1:38" ht="14.25">
      <c r="A259" s="745"/>
      <c r="B259" s="34" t="s">
        <v>188</v>
      </c>
      <c r="C259" s="196" t="s">
        <v>121</v>
      </c>
      <c r="D259" s="480"/>
      <c r="E259" s="55"/>
      <c r="F259" s="55"/>
      <c r="G259" s="101">
        <f t="shared" si="71"/>
        <v>0</v>
      </c>
      <c r="H259" s="102">
        <f t="shared" si="72"/>
        <v>0</v>
      </c>
      <c r="I259" s="31">
        <f t="shared" si="73"/>
        <v>0</v>
      </c>
      <c r="J259" s="103">
        <f t="shared" si="85"/>
        <v>0</v>
      </c>
      <c r="K259" s="104">
        <f t="shared" si="74"/>
        <v>0</v>
      </c>
      <c r="L259" s="35">
        <f t="shared" si="86"/>
        <v>0</v>
      </c>
      <c r="M259" s="105" t="str">
        <f t="shared" si="76"/>
        <v/>
      </c>
      <c r="N259" s="106">
        <f t="shared" si="75"/>
        <v>0</v>
      </c>
      <c r="O259" s="107">
        <f>IF(N259=0,0,IF(SUM($N$5:N259)&gt;251,1,0))</f>
        <v>0</v>
      </c>
      <c r="P259" s="174"/>
      <c r="Q259" s="175"/>
      <c r="R259" s="108"/>
      <c r="S259" s="483"/>
      <c r="T259" s="109">
        <f t="shared" si="87"/>
        <v>0</v>
      </c>
      <c r="U259" s="110">
        <f t="shared" si="77"/>
        <v>0</v>
      </c>
      <c r="V259" s="486"/>
      <c r="W259" s="109">
        <f t="shared" si="88"/>
        <v>0</v>
      </c>
      <c r="X259" s="110">
        <f t="shared" si="78"/>
        <v>0</v>
      </c>
      <c r="Y259" s="486"/>
      <c r="Z259" s="109">
        <f t="shared" si="89"/>
        <v>0</v>
      </c>
      <c r="AA259" s="110">
        <f t="shared" si="79"/>
        <v>0</v>
      </c>
      <c r="AB259" s="486"/>
      <c r="AC259" s="109">
        <f t="shared" si="90"/>
        <v>0</v>
      </c>
      <c r="AD259" s="110">
        <f t="shared" si="80"/>
        <v>0</v>
      </c>
      <c r="AE259" s="486"/>
      <c r="AF259" s="109">
        <f t="shared" si="91"/>
        <v>0</v>
      </c>
      <c r="AG259" s="110">
        <f t="shared" si="81"/>
        <v>0</v>
      </c>
      <c r="AH259" s="410" t="str">
        <f t="shared" si="92"/>
        <v/>
      </c>
      <c r="AI259" s="311" t="str">
        <f t="shared" si="93"/>
        <v/>
      </c>
      <c r="AJ259" s="419" t="str">
        <f t="shared" si="82"/>
        <v/>
      </c>
      <c r="AK259" s="311" t="str">
        <f t="shared" si="83"/>
        <v/>
      </c>
      <c r="AL259" s="422" t="str">
        <f t="shared" si="84"/>
        <v/>
      </c>
    </row>
    <row r="260" spans="1:38" ht="14.25">
      <c r="A260" s="745"/>
      <c r="B260" s="34" t="s">
        <v>190</v>
      </c>
      <c r="C260" s="196" t="s">
        <v>122</v>
      </c>
      <c r="D260" s="480"/>
      <c r="E260" s="55"/>
      <c r="F260" s="55"/>
      <c r="G260" s="101">
        <f t="shared" si="71"/>
        <v>0</v>
      </c>
      <c r="H260" s="102">
        <f t="shared" si="72"/>
        <v>0</v>
      </c>
      <c r="I260" s="31">
        <f t="shared" si="73"/>
        <v>0</v>
      </c>
      <c r="J260" s="103">
        <f t="shared" si="85"/>
        <v>0</v>
      </c>
      <c r="K260" s="104">
        <f t="shared" si="74"/>
        <v>0</v>
      </c>
      <c r="L260" s="35">
        <f t="shared" si="86"/>
        <v>0</v>
      </c>
      <c r="M260" s="105" t="str">
        <f t="shared" si="76"/>
        <v/>
      </c>
      <c r="N260" s="106">
        <f t="shared" si="75"/>
        <v>0</v>
      </c>
      <c r="O260" s="107">
        <f>IF(N260=0,0,IF(SUM($N$5:N260)&gt;251,1,0))</f>
        <v>0</v>
      </c>
      <c r="P260" s="174"/>
      <c r="Q260" s="175"/>
      <c r="R260" s="108"/>
      <c r="S260" s="483"/>
      <c r="T260" s="109">
        <f t="shared" si="87"/>
        <v>0</v>
      </c>
      <c r="U260" s="110">
        <f t="shared" si="77"/>
        <v>0</v>
      </c>
      <c r="V260" s="486"/>
      <c r="W260" s="109">
        <f t="shared" si="88"/>
        <v>0</v>
      </c>
      <c r="X260" s="110">
        <f t="shared" si="78"/>
        <v>0</v>
      </c>
      <c r="Y260" s="486"/>
      <c r="Z260" s="109">
        <f t="shared" si="89"/>
        <v>0</v>
      </c>
      <c r="AA260" s="110">
        <f t="shared" si="79"/>
        <v>0</v>
      </c>
      <c r="AB260" s="486"/>
      <c r="AC260" s="109">
        <f t="shared" si="90"/>
        <v>0</v>
      </c>
      <c r="AD260" s="110">
        <f t="shared" si="80"/>
        <v>0</v>
      </c>
      <c r="AE260" s="486"/>
      <c r="AF260" s="109">
        <f t="shared" si="91"/>
        <v>0</v>
      </c>
      <c r="AG260" s="110">
        <f t="shared" si="81"/>
        <v>0</v>
      </c>
      <c r="AH260" s="410" t="str">
        <f t="shared" si="92"/>
        <v/>
      </c>
      <c r="AI260" s="311" t="str">
        <f t="shared" si="93"/>
        <v/>
      </c>
      <c r="AJ260" s="419" t="str">
        <f t="shared" si="82"/>
        <v/>
      </c>
      <c r="AK260" s="311" t="str">
        <f t="shared" si="83"/>
        <v/>
      </c>
      <c r="AL260" s="422" t="str">
        <f t="shared" si="84"/>
        <v/>
      </c>
    </row>
    <row r="261" spans="1:38" ht="14.25">
      <c r="A261" s="745"/>
      <c r="B261" s="34" t="s">
        <v>191</v>
      </c>
      <c r="C261" s="196" t="s">
        <v>123</v>
      </c>
      <c r="D261" s="480"/>
      <c r="E261" s="55"/>
      <c r="F261" s="55"/>
      <c r="G261" s="101">
        <f t="shared" ref="G261:G324" si="94">F261-E261</f>
        <v>0</v>
      </c>
      <c r="H261" s="102">
        <f t="shared" ref="H261:H324" si="95">IF(D261="平日",IF(E261+TIME(6,0,0)&lt;TIME(17,59,59),F261-TIME(18,0,0),0),0)</f>
        <v>0</v>
      </c>
      <c r="I261" s="31">
        <f t="shared" ref="I261:I324" si="96">IF(D261="平日",IF(E261+TIME(6,0,0)&gt;TIME(17,59,59),MAX(F261-(E261+TIME(6,0,0)),0),0),0)</f>
        <v>0</v>
      </c>
      <c r="J261" s="103">
        <f t="shared" si="85"/>
        <v>0</v>
      </c>
      <c r="K261" s="104">
        <f t="shared" ref="K261:K324" si="97">IF(D261="土・日・祝・長期休暇",MAX(G261-TIME(8,0,0),0),0)</f>
        <v>0</v>
      </c>
      <c r="L261" s="35">
        <f t="shared" si="86"/>
        <v>0</v>
      </c>
      <c r="M261" s="105" t="str">
        <f t="shared" si="76"/>
        <v/>
      </c>
      <c r="N261" s="106">
        <f t="shared" ref="N261:N324" si="98">IF(OR(D261="休所",D261="",D261="平日：開所とみなす閉所"),0,IF(OR(G261-TIME(7,59,59)&gt;0,D261="土日祝長期：開所とみなす閉所"),1,0))</f>
        <v>0</v>
      </c>
      <c r="O261" s="107">
        <f>IF(N261=0,0,IF(SUM($N$5:N261)&gt;251,1,0))</f>
        <v>0</v>
      </c>
      <c r="P261" s="174"/>
      <c r="Q261" s="175"/>
      <c r="R261" s="108"/>
      <c r="S261" s="483"/>
      <c r="T261" s="109">
        <f t="shared" si="87"/>
        <v>0</v>
      </c>
      <c r="U261" s="110">
        <f t="shared" si="77"/>
        <v>0</v>
      </c>
      <c r="V261" s="486"/>
      <c r="W261" s="109">
        <f t="shared" si="88"/>
        <v>0</v>
      </c>
      <c r="X261" s="110">
        <f t="shared" si="78"/>
        <v>0</v>
      </c>
      <c r="Y261" s="486"/>
      <c r="Z261" s="109">
        <f t="shared" si="89"/>
        <v>0</v>
      </c>
      <c r="AA261" s="110">
        <f t="shared" si="79"/>
        <v>0</v>
      </c>
      <c r="AB261" s="486"/>
      <c r="AC261" s="109">
        <f t="shared" si="90"/>
        <v>0</v>
      </c>
      <c r="AD261" s="110">
        <f t="shared" si="80"/>
        <v>0</v>
      </c>
      <c r="AE261" s="486"/>
      <c r="AF261" s="109">
        <f t="shared" si="91"/>
        <v>0</v>
      </c>
      <c r="AG261" s="110">
        <f t="shared" si="81"/>
        <v>0</v>
      </c>
      <c r="AH261" s="410" t="str">
        <f t="shared" si="92"/>
        <v/>
      </c>
      <c r="AI261" s="311" t="str">
        <f t="shared" si="93"/>
        <v/>
      </c>
      <c r="AJ261" s="419" t="str">
        <f t="shared" si="82"/>
        <v/>
      </c>
      <c r="AK261" s="311" t="str">
        <f t="shared" si="83"/>
        <v/>
      </c>
      <c r="AL261" s="422" t="str">
        <f t="shared" si="84"/>
        <v/>
      </c>
    </row>
    <row r="262" spans="1:38" ht="14.25">
      <c r="A262" s="745"/>
      <c r="B262" s="34" t="s">
        <v>192</v>
      </c>
      <c r="C262" s="196" t="s">
        <v>124</v>
      </c>
      <c r="D262" s="480"/>
      <c r="E262" s="55"/>
      <c r="F262" s="55"/>
      <c r="G262" s="101">
        <f t="shared" si="94"/>
        <v>0</v>
      </c>
      <c r="H262" s="102">
        <f t="shared" si="95"/>
        <v>0</v>
      </c>
      <c r="I262" s="31">
        <f t="shared" si="96"/>
        <v>0</v>
      </c>
      <c r="J262" s="103">
        <f t="shared" si="85"/>
        <v>0</v>
      </c>
      <c r="K262" s="104">
        <f t="shared" si="97"/>
        <v>0</v>
      </c>
      <c r="L262" s="35">
        <f t="shared" si="86"/>
        <v>0</v>
      </c>
      <c r="M262" s="105" t="str">
        <f t="shared" ref="M262:M325" si="99">IF(D262="休所",IF(E262&lt;&gt;"","入力にエラーがあります",""),"")</f>
        <v/>
      </c>
      <c r="N262" s="106">
        <f t="shared" si="98"/>
        <v>0</v>
      </c>
      <c r="O262" s="107">
        <f>IF(N262=0,0,IF(SUM($N$5:N262)&gt;251,1,0))</f>
        <v>0</v>
      </c>
      <c r="P262" s="174"/>
      <c r="Q262" s="175"/>
      <c r="R262" s="108"/>
      <c r="S262" s="483"/>
      <c r="T262" s="109">
        <f t="shared" si="87"/>
        <v>0</v>
      </c>
      <c r="U262" s="110">
        <f t="shared" ref="U262:U325" si="100">VLOOKUP(S262,$AN$12:$AP$31,3,FALSE)</f>
        <v>0</v>
      </c>
      <c r="V262" s="486"/>
      <c r="W262" s="109">
        <f t="shared" si="88"/>
        <v>0</v>
      </c>
      <c r="X262" s="110">
        <f t="shared" ref="X262:X325" si="101">VLOOKUP(V262,$AN$12:$AP$31,3,FALSE)</f>
        <v>0</v>
      </c>
      <c r="Y262" s="486"/>
      <c r="Z262" s="109">
        <f t="shared" si="89"/>
        <v>0</v>
      </c>
      <c r="AA262" s="110">
        <f t="shared" ref="AA262:AA325" si="102">VLOOKUP(Y262,$AN$12:$AP$31,3,FALSE)</f>
        <v>0</v>
      </c>
      <c r="AB262" s="486"/>
      <c r="AC262" s="109">
        <f t="shared" si="90"/>
        <v>0</v>
      </c>
      <c r="AD262" s="110">
        <f t="shared" ref="AD262:AD325" si="103">VLOOKUP(AB262,$AN$12:$AP$31,3,FALSE)</f>
        <v>0</v>
      </c>
      <c r="AE262" s="486"/>
      <c r="AF262" s="109">
        <f t="shared" si="91"/>
        <v>0</v>
      </c>
      <c r="AG262" s="110">
        <f t="shared" ref="AG262:AG325" si="104">VLOOKUP(AE262,$AN$12:$AP$31,3,FALSE)</f>
        <v>0</v>
      </c>
      <c r="AH262" s="410" t="str">
        <f t="shared" si="92"/>
        <v/>
      </c>
      <c r="AI262" s="311" t="str">
        <f t="shared" si="93"/>
        <v/>
      </c>
      <c r="AJ262" s="419" t="str">
        <f t="shared" ref="AJ262:AJ325" si="105">IF(OR(D262=$AM$6, D262=$AM$7, D262=$AM$8), "", IF(Q262&gt;2, IF(COUNTIF(S262:AG262, "対象")&lt;=1, IF(AB262&lt;&gt;"", "", "障害児が３名以上いますが、職員の配置が３名以下です(強化加算対象外)"), IF(AB262&lt;&gt;"", "", "障害児が３名以上いますが、職員の配置が３名以下です(強化加算対象外)")), ""))</f>
        <v/>
      </c>
      <c r="AK262" s="311" t="str">
        <f t="shared" ref="AK262:AK325" si="106">IF(AND(D262="平日", G262*24&lt;3), "平日は3時間以上開所", IF(AND(D262="土・日・祝・長期休暇", G262*24&lt;8), "学校の休業日は8時間以上開所", ""))</f>
        <v/>
      </c>
      <c r="AL262" s="422" t="str">
        <f t="shared" ref="AL262:AL325" si="107">IF(AND(OR(D262="平日", D262="土・日・祝・長期休暇"), OR(P262="")), "児童数が入力されていません！", "")</f>
        <v/>
      </c>
    </row>
    <row r="263" spans="1:38" ht="14.25">
      <c r="A263" s="745"/>
      <c r="B263" s="34" t="s">
        <v>193</v>
      </c>
      <c r="C263" s="196" t="s">
        <v>189</v>
      </c>
      <c r="D263" s="480"/>
      <c r="E263" s="55"/>
      <c r="F263" s="55"/>
      <c r="G263" s="101">
        <f t="shared" si="94"/>
        <v>0</v>
      </c>
      <c r="H263" s="102">
        <f t="shared" si="95"/>
        <v>0</v>
      </c>
      <c r="I263" s="31">
        <f t="shared" si="96"/>
        <v>0</v>
      </c>
      <c r="J263" s="103">
        <f t="shared" ref="J263:J326" si="108">IF(ISNUMBER(SEARCH("平日", D263)), 1, 0)</f>
        <v>0</v>
      </c>
      <c r="K263" s="104">
        <f t="shared" si="97"/>
        <v>0</v>
      </c>
      <c r="L263" s="35">
        <f t="shared" ref="L263:L326" si="109">IF(ISNUMBER(SEARCH("長期", D263)), 1, 0)</f>
        <v>0</v>
      </c>
      <c r="M263" s="105" t="str">
        <f t="shared" si="99"/>
        <v/>
      </c>
      <c r="N263" s="106">
        <f t="shared" si="98"/>
        <v>0</v>
      </c>
      <c r="O263" s="107">
        <f>IF(N263=0,0,IF(SUM($N$5:N263)&gt;251,1,0))</f>
        <v>0</v>
      </c>
      <c r="P263" s="174"/>
      <c r="Q263" s="175"/>
      <c r="R263" s="108"/>
      <c r="S263" s="483"/>
      <c r="T263" s="109">
        <f t="shared" ref="T263:T326" si="110">VLOOKUP(S263,$AN$12:$AO$31,2,FALSE)</f>
        <v>0</v>
      </c>
      <c r="U263" s="110">
        <f t="shared" si="100"/>
        <v>0</v>
      </c>
      <c r="V263" s="486"/>
      <c r="W263" s="109">
        <f t="shared" ref="W263:W326" si="111">VLOOKUP(V263,$AN$12:$AO$31,2,FALSE)</f>
        <v>0</v>
      </c>
      <c r="X263" s="110">
        <f t="shared" si="101"/>
        <v>0</v>
      </c>
      <c r="Y263" s="486"/>
      <c r="Z263" s="109">
        <f t="shared" ref="Z263:Z326" si="112">VLOOKUP(Y263,$AN$12:$AO$31,2,FALSE)</f>
        <v>0</v>
      </c>
      <c r="AA263" s="110">
        <f t="shared" si="102"/>
        <v>0</v>
      </c>
      <c r="AB263" s="486"/>
      <c r="AC263" s="109">
        <f t="shared" ref="AC263:AC326" si="113">VLOOKUP(AB263,$AN$12:$AO$31,2,FALSE)</f>
        <v>0</v>
      </c>
      <c r="AD263" s="110">
        <f t="shared" si="103"/>
        <v>0</v>
      </c>
      <c r="AE263" s="486"/>
      <c r="AF263" s="109">
        <f t="shared" ref="AF263:AF326" si="114">VLOOKUP(AE263,$AN$12:$AO$31,2,FALSE)</f>
        <v>0</v>
      </c>
      <c r="AG263" s="110">
        <f t="shared" si="104"/>
        <v>0</v>
      </c>
      <c r="AH263" s="410" t="str">
        <f t="shared" ref="AH263:AH326" si="115">IF(OR(D263=$AM$6,D263=$AM$7,D263=$AM$8,D263=""),"",IF(COUNTIF(S263:AG263,"支援員")&gt;0,"","支援員がいません！"))</f>
        <v/>
      </c>
      <c r="AI263" s="311" t="str">
        <f t="shared" ref="AI263:AI326" si="116">IF(OR(D263=$AM$6,D263=$AM$7,D263=$AM$8),"",IF(Q263&gt;0,IF(COUNTIF(S263:AG263,"対象")&gt;0,"","障害児加配対象職員がいません"),""))</f>
        <v/>
      </c>
      <c r="AJ263" s="419" t="str">
        <f t="shared" si="105"/>
        <v/>
      </c>
      <c r="AK263" s="311" t="str">
        <f t="shared" si="106"/>
        <v/>
      </c>
      <c r="AL263" s="422" t="str">
        <f t="shared" si="107"/>
        <v/>
      </c>
    </row>
    <row r="264" spans="1:38" ht="14.25">
      <c r="A264" s="745"/>
      <c r="B264" s="34" t="s">
        <v>194</v>
      </c>
      <c r="C264" s="196" t="s">
        <v>120</v>
      </c>
      <c r="D264" s="480"/>
      <c r="E264" s="55"/>
      <c r="F264" s="55"/>
      <c r="G264" s="101">
        <f t="shared" si="94"/>
        <v>0</v>
      </c>
      <c r="H264" s="102">
        <f t="shared" si="95"/>
        <v>0</v>
      </c>
      <c r="I264" s="31">
        <f t="shared" si="96"/>
        <v>0</v>
      </c>
      <c r="J264" s="103">
        <f t="shared" si="108"/>
        <v>0</v>
      </c>
      <c r="K264" s="104">
        <f t="shared" si="97"/>
        <v>0</v>
      </c>
      <c r="L264" s="35">
        <f t="shared" si="109"/>
        <v>0</v>
      </c>
      <c r="M264" s="105" t="str">
        <f t="shared" si="99"/>
        <v/>
      </c>
      <c r="N264" s="106">
        <f t="shared" si="98"/>
        <v>0</v>
      </c>
      <c r="O264" s="107">
        <f>IF(N264=0,0,IF(SUM($N$5:N264)&gt;251,1,0))</f>
        <v>0</v>
      </c>
      <c r="P264" s="174"/>
      <c r="Q264" s="175"/>
      <c r="R264" s="108"/>
      <c r="S264" s="483"/>
      <c r="T264" s="109">
        <f t="shared" si="110"/>
        <v>0</v>
      </c>
      <c r="U264" s="110">
        <f t="shared" si="100"/>
        <v>0</v>
      </c>
      <c r="V264" s="486"/>
      <c r="W264" s="109">
        <f t="shared" si="111"/>
        <v>0</v>
      </c>
      <c r="X264" s="110">
        <f t="shared" si="101"/>
        <v>0</v>
      </c>
      <c r="Y264" s="486"/>
      <c r="Z264" s="109">
        <f t="shared" si="112"/>
        <v>0</v>
      </c>
      <c r="AA264" s="110">
        <f t="shared" si="102"/>
        <v>0</v>
      </c>
      <c r="AB264" s="486"/>
      <c r="AC264" s="109">
        <f t="shared" si="113"/>
        <v>0</v>
      </c>
      <c r="AD264" s="110">
        <f t="shared" si="103"/>
        <v>0</v>
      </c>
      <c r="AE264" s="486"/>
      <c r="AF264" s="109">
        <f t="shared" si="114"/>
        <v>0</v>
      </c>
      <c r="AG264" s="110">
        <f t="shared" si="104"/>
        <v>0</v>
      </c>
      <c r="AH264" s="410" t="str">
        <f t="shared" si="115"/>
        <v/>
      </c>
      <c r="AI264" s="311" t="str">
        <f t="shared" si="116"/>
        <v/>
      </c>
      <c r="AJ264" s="419" t="str">
        <f t="shared" si="105"/>
        <v/>
      </c>
      <c r="AK264" s="311" t="str">
        <f t="shared" si="106"/>
        <v/>
      </c>
      <c r="AL264" s="422" t="str">
        <f t="shared" si="107"/>
        <v/>
      </c>
    </row>
    <row r="265" spans="1:38" ht="14.25">
      <c r="A265" s="745"/>
      <c r="B265" s="34" t="s">
        <v>195</v>
      </c>
      <c r="C265" s="196" t="s">
        <v>125</v>
      </c>
      <c r="D265" s="480"/>
      <c r="E265" s="55"/>
      <c r="F265" s="55"/>
      <c r="G265" s="101">
        <f t="shared" si="94"/>
        <v>0</v>
      </c>
      <c r="H265" s="102">
        <f t="shared" si="95"/>
        <v>0</v>
      </c>
      <c r="I265" s="31">
        <f t="shared" si="96"/>
        <v>0</v>
      </c>
      <c r="J265" s="103">
        <f t="shared" si="108"/>
        <v>0</v>
      </c>
      <c r="K265" s="104">
        <f t="shared" si="97"/>
        <v>0</v>
      </c>
      <c r="L265" s="35">
        <f t="shared" si="109"/>
        <v>0</v>
      </c>
      <c r="M265" s="105" t="str">
        <f t="shared" si="99"/>
        <v/>
      </c>
      <c r="N265" s="106">
        <f t="shared" si="98"/>
        <v>0</v>
      </c>
      <c r="O265" s="107">
        <f>IF(N265=0,0,IF(SUM($N$5:N265)&gt;251,1,0))</f>
        <v>0</v>
      </c>
      <c r="P265" s="174"/>
      <c r="Q265" s="175"/>
      <c r="R265" s="108"/>
      <c r="S265" s="483"/>
      <c r="T265" s="109">
        <f t="shared" si="110"/>
        <v>0</v>
      </c>
      <c r="U265" s="110">
        <f t="shared" si="100"/>
        <v>0</v>
      </c>
      <c r="V265" s="486"/>
      <c r="W265" s="109">
        <f t="shared" si="111"/>
        <v>0</v>
      </c>
      <c r="X265" s="110">
        <f t="shared" si="101"/>
        <v>0</v>
      </c>
      <c r="Y265" s="486"/>
      <c r="Z265" s="109">
        <f t="shared" si="112"/>
        <v>0</v>
      </c>
      <c r="AA265" s="110">
        <f t="shared" si="102"/>
        <v>0</v>
      </c>
      <c r="AB265" s="486"/>
      <c r="AC265" s="109">
        <f t="shared" si="113"/>
        <v>0</v>
      </c>
      <c r="AD265" s="110">
        <f t="shared" si="103"/>
        <v>0</v>
      </c>
      <c r="AE265" s="486"/>
      <c r="AF265" s="109">
        <f t="shared" si="114"/>
        <v>0</v>
      </c>
      <c r="AG265" s="110">
        <f t="shared" si="104"/>
        <v>0</v>
      </c>
      <c r="AH265" s="410" t="str">
        <f t="shared" si="115"/>
        <v/>
      </c>
      <c r="AI265" s="311" t="str">
        <f t="shared" si="116"/>
        <v/>
      </c>
      <c r="AJ265" s="419" t="str">
        <f t="shared" si="105"/>
        <v/>
      </c>
      <c r="AK265" s="311" t="str">
        <f t="shared" si="106"/>
        <v/>
      </c>
      <c r="AL265" s="422" t="str">
        <f t="shared" si="107"/>
        <v/>
      </c>
    </row>
    <row r="266" spans="1:38" ht="14.25">
      <c r="A266" s="745"/>
      <c r="B266" s="34" t="s">
        <v>196</v>
      </c>
      <c r="C266" s="196" t="s">
        <v>121</v>
      </c>
      <c r="D266" s="480"/>
      <c r="E266" s="55"/>
      <c r="F266" s="55"/>
      <c r="G266" s="101">
        <f t="shared" si="94"/>
        <v>0</v>
      </c>
      <c r="H266" s="102">
        <f t="shared" si="95"/>
        <v>0</v>
      </c>
      <c r="I266" s="31">
        <f t="shared" si="96"/>
        <v>0</v>
      </c>
      <c r="J266" s="103">
        <f t="shared" si="108"/>
        <v>0</v>
      </c>
      <c r="K266" s="104">
        <f t="shared" si="97"/>
        <v>0</v>
      </c>
      <c r="L266" s="35">
        <f t="shared" si="109"/>
        <v>0</v>
      </c>
      <c r="M266" s="105" t="str">
        <f t="shared" si="99"/>
        <v/>
      </c>
      <c r="N266" s="106">
        <f t="shared" si="98"/>
        <v>0</v>
      </c>
      <c r="O266" s="107">
        <f>IF(N266=0,0,IF(SUM($N$5:N266)&gt;251,1,0))</f>
        <v>0</v>
      </c>
      <c r="P266" s="174"/>
      <c r="Q266" s="175"/>
      <c r="R266" s="108"/>
      <c r="S266" s="483"/>
      <c r="T266" s="109">
        <f t="shared" si="110"/>
        <v>0</v>
      </c>
      <c r="U266" s="110">
        <f t="shared" si="100"/>
        <v>0</v>
      </c>
      <c r="V266" s="486"/>
      <c r="W266" s="109">
        <f t="shared" si="111"/>
        <v>0</v>
      </c>
      <c r="X266" s="110">
        <f t="shared" si="101"/>
        <v>0</v>
      </c>
      <c r="Y266" s="486"/>
      <c r="Z266" s="109">
        <f t="shared" si="112"/>
        <v>0</v>
      </c>
      <c r="AA266" s="110">
        <f t="shared" si="102"/>
        <v>0</v>
      </c>
      <c r="AB266" s="486"/>
      <c r="AC266" s="109">
        <f t="shared" si="113"/>
        <v>0</v>
      </c>
      <c r="AD266" s="110">
        <f t="shared" si="103"/>
        <v>0</v>
      </c>
      <c r="AE266" s="486"/>
      <c r="AF266" s="109">
        <f t="shared" si="114"/>
        <v>0</v>
      </c>
      <c r="AG266" s="110">
        <f t="shared" si="104"/>
        <v>0</v>
      </c>
      <c r="AH266" s="410" t="str">
        <f t="shared" si="115"/>
        <v/>
      </c>
      <c r="AI266" s="311" t="str">
        <f t="shared" si="116"/>
        <v/>
      </c>
      <c r="AJ266" s="419" t="str">
        <f t="shared" si="105"/>
        <v/>
      </c>
      <c r="AK266" s="311" t="str">
        <f t="shared" si="106"/>
        <v/>
      </c>
      <c r="AL266" s="422" t="str">
        <f t="shared" si="107"/>
        <v/>
      </c>
    </row>
    <row r="267" spans="1:38" ht="14.25">
      <c r="A267" s="745"/>
      <c r="B267" s="34" t="s">
        <v>197</v>
      </c>
      <c r="C267" s="196" t="s">
        <v>122</v>
      </c>
      <c r="D267" s="480"/>
      <c r="E267" s="55"/>
      <c r="F267" s="55"/>
      <c r="G267" s="101">
        <f t="shared" si="94"/>
        <v>0</v>
      </c>
      <c r="H267" s="102">
        <f t="shared" si="95"/>
        <v>0</v>
      </c>
      <c r="I267" s="31">
        <f t="shared" si="96"/>
        <v>0</v>
      </c>
      <c r="J267" s="103">
        <f t="shared" si="108"/>
        <v>0</v>
      </c>
      <c r="K267" s="104">
        <f t="shared" si="97"/>
        <v>0</v>
      </c>
      <c r="L267" s="35">
        <f t="shared" si="109"/>
        <v>0</v>
      </c>
      <c r="M267" s="105" t="str">
        <f t="shared" si="99"/>
        <v/>
      </c>
      <c r="N267" s="106">
        <f t="shared" si="98"/>
        <v>0</v>
      </c>
      <c r="O267" s="107">
        <f>IF(N267=0,0,IF(SUM($N$5:N267)&gt;251,1,0))</f>
        <v>0</v>
      </c>
      <c r="P267" s="174"/>
      <c r="Q267" s="175"/>
      <c r="R267" s="108"/>
      <c r="S267" s="483"/>
      <c r="T267" s="109">
        <f t="shared" si="110"/>
        <v>0</v>
      </c>
      <c r="U267" s="110">
        <f t="shared" si="100"/>
        <v>0</v>
      </c>
      <c r="V267" s="486"/>
      <c r="W267" s="109">
        <f t="shared" si="111"/>
        <v>0</v>
      </c>
      <c r="X267" s="110">
        <f t="shared" si="101"/>
        <v>0</v>
      </c>
      <c r="Y267" s="486"/>
      <c r="Z267" s="109">
        <f t="shared" si="112"/>
        <v>0</v>
      </c>
      <c r="AA267" s="110">
        <f t="shared" si="102"/>
        <v>0</v>
      </c>
      <c r="AB267" s="486"/>
      <c r="AC267" s="109">
        <f t="shared" si="113"/>
        <v>0</v>
      </c>
      <c r="AD267" s="110">
        <f t="shared" si="103"/>
        <v>0</v>
      </c>
      <c r="AE267" s="486"/>
      <c r="AF267" s="109">
        <f t="shared" si="114"/>
        <v>0</v>
      </c>
      <c r="AG267" s="110">
        <f t="shared" si="104"/>
        <v>0</v>
      </c>
      <c r="AH267" s="410" t="str">
        <f t="shared" si="115"/>
        <v/>
      </c>
      <c r="AI267" s="311" t="str">
        <f t="shared" si="116"/>
        <v/>
      </c>
      <c r="AJ267" s="419" t="str">
        <f t="shared" si="105"/>
        <v/>
      </c>
      <c r="AK267" s="311" t="str">
        <f t="shared" si="106"/>
        <v/>
      </c>
      <c r="AL267" s="422" t="str">
        <f t="shared" si="107"/>
        <v/>
      </c>
    </row>
    <row r="268" spans="1:38" ht="14.25">
      <c r="A268" s="745"/>
      <c r="B268" s="34" t="s">
        <v>198</v>
      </c>
      <c r="C268" s="196" t="s">
        <v>123</v>
      </c>
      <c r="D268" s="480"/>
      <c r="E268" s="55"/>
      <c r="F268" s="55"/>
      <c r="G268" s="101">
        <f t="shared" si="94"/>
        <v>0</v>
      </c>
      <c r="H268" s="102">
        <f t="shared" si="95"/>
        <v>0</v>
      </c>
      <c r="I268" s="31">
        <f t="shared" si="96"/>
        <v>0</v>
      </c>
      <c r="J268" s="103">
        <f t="shared" si="108"/>
        <v>0</v>
      </c>
      <c r="K268" s="104">
        <f t="shared" si="97"/>
        <v>0</v>
      </c>
      <c r="L268" s="35">
        <f t="shared" si="109"/>
        <v>0</v>
      </c>
      <c r="M268" s="105" t="str">
        <f t="shared" si="99"/>
        <v/>
      </c>
      <c r="N268" s="106">
        <f t="shared" si="98"/>
        <v>0</v>
      </c>
      <c r="O268" s="107">
        <f>IF(N268=0,0,IF(SUM($N$5:N268)&gt;251,1,0))</f>
        <v>0</v>
      </c>
      <c r="P268" s="174"/>
      <c r="Q268" s="175"/>
      <c r="R268" s="108"/>
      <c r="S268" s="483"/>
      <c r="T268" s="109">
        <f t="shared" si="110"/>
        <v>0</v>
      </c>
      <c r="U268" s="110">
        <f t="shared" si="100"/>
        <v>0</v>
      </c>
      <c r="V268" s="486"/>
      <c r="W268" s="109">
        <f t="shared" si="111"/>
        <v>0</v>
      </c>
      <c r="X268" s="110">
        <f t="shared" si="101"/>
        <v>0</v>
      </c>
      <c r="Y268" s="486"/>
      <c r="Z268" s="109">
        <f t="shared" si="112"/>
        <v>0</v>
      </c>
      <c r="AA268" s="110">
        <f t="shared" si="102"/>
        <v>0</v>
      </c>
      <c r="AB268" s="486"/>
      <c r="AC268" s="109">
        <f t="shared" si="113"/>
        <v>0</v>
      </c>
      <c r="AD268" s="110">
        <f t="shared" si="103"/>
        <v>0</v>
      </c>
      <c r="AE268" s="486"/>
      <c r="AF268" s="109">
        <f t="shared" si="114"/>
        <v>0</v>
      </c>
      <c r="AG268" s="110">
        <f t="shared" si="104"/>
        <v>0</v>
      </c>
      <c r="AH268" s="410" t="str">
        <f t="shared" si="115"/>
        <v/>
      </c>
      <c r="AI268" s="311" t="str">
        <f t="shared" si="116"/>
        <v/>
      </c>
      <c r="AJ268" s="419" t="str">
        <f t="shared" si="105"/>
        <v/>
      </c>
      <c r="AK268" s="311" t="str">
        <f t="shared" si="106"/>
        <v/>
      </c>
      <c r="AL268" s="422" t="str">
        <f t="shared" si="107"/>
        <v/>
      </c>
    </row>
    <row r="269" spans="1:38" ht="14.25">
      <c r="A269" s="745"/>
      <c r="B269" s="34" t="s">
        <v>199</v>
      </c>
      <c r="C269" s="196" t="s">
        <v>124</v>
      </c>
      <c r="D269" s="480"/>
      <c r="E269" s="55"/>
      <c r="F269" s="55"/>
      <c r="G269" s="101">
        <f t="shared" si="94"/>
        <v>0</v>
      </c>
      <c r="H269" s="102">
        <f t="shared" si="95"/>
        <v>0</v>
      </c>
      <c r="I269" s="31">
        <f t="shared" si="96"/>
        <v>0</v>
      </c>
      <c r="J269" s="103">
        <f t="shared" si="108"/>
        <v>0</v>
      </c>
      <c r="K269" s="104">
        <f t="shared" si="97"/>
        <v>0</v>
      </c>
      <c r="L269" s="35">
        <f t="shared" si="109"/>
        <v>0</v>
      </c>
      <c r="M269" s="105" t="str">
        <f t="shared" si="99"/>
        <v/>
      </c>
      <c r="N269" s="106">
        <f t="shared" si="98"/>
        <v>0</v>
      </c>
      <c r="O269" s="107">
        <f>IF(N269=0,0,IF(SUM($N$5:N269)&gt;251,1,0))</f>
        <v>0</v>
      </c>
      <c r="P269" s="174"/>
      <c r="Q269" s="175"/>
      <c r="R269" s="108"/>
      <c r="S269" s="483"/>
      <c r="T269" s="109">
        <f t="shared" si="110"/>
        <v>0</v>
      </c>
      <c r="U269" s="110">
        <f t="shared" si="100"/>
        <v>0</v>
      </c>
      <c r="V269" s="486"/>
      <c r="W269" s="109">
        <f t="shared" si="111"/>
        <v>0</v>
      </c>
      <c r="X269" s="110">
        <f t="shared" si="101"/>
        <v>0</v>
      </c>
      <c r="Y269" s="486"/>
      <c r="Z269" s="109">
        <f t="shared" si="112"/>
        <v>0</v>
      </c>
      <c r="AA269" s="110">
        <f t="shared" si="102"/>
        <v>0</v>
      </c>
      <c r="AB269" s="486"/>
      <c r="AC269" s="109">
        <f t="shared" si="113"/>
        <v>0</v>
      </c>
      <c r="AD269" s="110">
        <f t="shared" si="103"/>
        <v>0</v>
      </c>
      <c r="AE269" s="486"/>
      <c r="AF269" s="109">
        <f t="shared" si="114"/>
        <v>0</v>
      </c>
      <c r="AG269" s="110">
        <f t="shared" si="104"/>
        <v>0</v>
      </c>
      <c r="AH269" s="410" t="str">
        <f t="shared" si="115"/>
        <v/>
      </c>
      <c r="AI269" s="311" t="str">
        <f t="shared" si="116"/>
        <v/>
      </c>
      <c r="AJ269" s="419" t="str">
        <f t="shared" si="105"/>
        <v/>
      </c>
      <c r="AK269" s="311" t="str">
        <f t="shared" si="106"/>
        <v/>
      </c>
      <c r="AL269" s="422" t="str">
        <f t="shared" si="107"/>
        <v/>
      </c>
    </row>
    <row r="270" spans="1:38" ht="14.25">
      <c r="A270" s="745"/>
      <c r="B270" s="34" t="s">
        <v>200</v>
      </c>
      <c r="C270" s="196" t="s">
        <v>189</v>
      </c>
      <c r="D270" s="480"/>
      <c r="E270" s="55"/>
      <c r="F270" s="55"/>
      <c r="G270" s="101">
        <f t="shared" si="94"/>
        <v>0</v>
      </c>
      <c r="H270" s="102">
        <f t="shared" si="95"/>
        <v>0</v>
      </c>
      <c r="I270" s="31">
        <f t="shared" si="96"/>
        <v>0</v>
      </c>
      <c r="J270" s="103">
        <f t="shared" si="108"/>
        <v>0</v>
      </c>
      <c r="K270" s="104">
        <f t="shared" si="97"/>
        <v>0</v>
      </c>
      <c r="L270" s="35">
        <f t="shared" si="109"/>
        <v>0</v>
      </c>
      <c r="M270" s="105" t="str">
        <f t="shared" si="99"/>
        <v/>
      </c>
      <c r="N270" s="106">
        <f t="shared" si="98"/>
        <v>0</v>
      </c>
      <c r="O270" s="107">
        <f>IF(N270=0,0,IF(SUM($N$5:N270)&gt;251,1,0))</f>
        <v>0</v>
      </c>
      <c r="P270" s="174"/>
      <c r="Q270" s="175"/>
      <c r="R270" s="108"/>
      <c r="S270" s="483"/>
      <c r="T270" s="109">
        <f t="shared" si="110"/>
        <v>0</v>
      </c>
      <c r="U270" s="110">
        <f t="shared" si="100"/>
        <v>0</v>
      </c>
      <c r="V270" s="486"/>
      <c r="W270" s="109">
        <f t="shared" si="111"/>
        <v>0</v>
      </c>
      <c r="X270" s="110">
        <f t="shared" si="101"/>
        <v>0</v>
      </c>
      <c r="Y270" s="486"/>
      <c r="Z270" s="109">
        <f t="shared" si="112"/>
        <v>0</v>
      </c>
      <c r="AA270" s="110">
        <f t="shared" si="102"/>
        <v>0</v>
      </c>
      <c r="AB270" s="486"/>
      <c r="AC270" s="109">
        <f t="shared" si="113"/>
        <v>0</v>
      </c>
      <c r="AD270" s="110">
        <f t="shared" si="103"/>
        <v>0</v>
      </c>
      <c r="AE270" s="486"/>
      <c r="AF270" s="109">
        <f t="shared" si="114"/>
        <v>0</v>
      </c>
      <c r="AG270" s="110">
        <f t="shared" si="104"/>
        <v>0</v>
      </c>
      <c r="AH270" s="410" t="str">
        <f t="shared" si="115"/>
        <v/>
      </c>
      <c r="AI270" s="311" t="str">
        <f t="shared" si="116"/>
        <v/>
      </c>
      <c r="AJ270" s="419" t="str">
        <f t="shared" si="105"/>
        <v/>
      </c>
      <c r="AK270" s="311" t="str">
        <f t="shared" si="106"/>
        <v/>
      </c>
      <c r="AL270" s="422" t="str">
        <f t="shared" si="107"/>
        <v/>
      </c>
    </row>
    <row r="271" spans="1:38" ht="14.25">
      <c r="A271" s="745"/>
      <c r="B271" s="34" t="s">
        <v>201</v>
      </c>
      <c r="C271" s="196" t="s">
        <v>120</v>
      </c>
      <c r="D271" s="480"/>
      <c r="E271" s="55"/>
      <c r="F271" s="55"/>
      <c r="G271" s="101">
        <f t="shared" si="94"/>
        <v>0</v>
      </c>
      <c r="H271" s="102">
        <f t="shared" si="95"/>
        <v>0</v>
      </c>
      <c r="I271" s="31">
        <f t="shared" si="96"/>
        <v>0</v>
      </c>
      <c r="J271" s="103">
        <f t="shared" si="108"/>
        <v>0</v>
      </c>
      <c r="K271" s="104">
        <f t="shared" si="97"/>
        <v>0</v>
      </c>
      <c r="L271" s="35">
        <f t="shared" si="109"/>
        <v>0</v>
      </c>
      <c r="M271" s="105" t="str">
        <f t="shared" si="99"/>
        <v/>
      </c>
      <c r="N271" s="106">
        <f t="shared" si="98"/>
        <v>0</v>
      </c>
      <c r="O271" s="107">
        <f>IF(N271=0,0,IF(SUM($N$5:N271)&gt;251,1,0))</f>
        <v>0</v>
      </c>
      <c r="P271" s="174"/>
      <c r="Q271" s="175"/>
      <c r="R271" s="108"/>
      <c r="S271" s="483"/>
      <c r="T271" s="109">
        <f t="shared" si="110"/>
        <v>0</v>
      </c>
      <c r="U271" s="110">
        <f t="shared" si="100"/>
        <v>0</v>
      </c>
      <c r="V271" s="486"/>
      <c r="W271" s="109">
        <f t="shared" si="111"/>
        <v>0</v>
      </c>
      <c r="X271" s="110">
        <f t="shared" si="101"/>
        <v>0</v>
      </c>
      <c r="Y271" s="486"/>
      <c r="Z271" s="109">
        <f t="shared" si="112"/>
        <v>0</v>
      </c>
      <c r="AA271" s="110">
        <f t="shared" si="102"/>
        <v>0</v>
      </c>
      <c r="AB271" s="486"/>
      <c r="AC271" s="109">
        <f t="shared" si="113"/>
        <v>0</v>
      </c>
      <c r="AD271" s="110">
        <f t="shared" si="103"/>
        <v>0</v>
      </c>
      <c r="AE271" s="486"/>
      <c r="AF271" s="109">
        <f t="shared" si="114"/>
        <v>0</v>
      </c>
      <c r="AG271" s="110">
        <f t="shared" si="104"/>
        <v>0</v>
      </c>
      <c r="AH271" s="410" t="str">
        <f t="shared" si="115"/>
        <v/>
      </c>
      <c r="AI271" s="311" t="str">
        <f t="shared" si="116"/>
        <v/>
      </c>
      <c r="AJ271" s="419" t="str">
        <f t="shared" si="105"/>
        <v/>
      </c>
      <c r="AK271" s="311" t="str">
        <f t="shared" si="106"/>
        <v/>
      </c>
      <c r="AL271" s="422" t="str">
        <f t="shared" si="107"/>
        <v/>
      </c>
    </row>
    <row r="272" spans="1:38" ht="14.25">
      <c r="A272" s="745"/>
      <c r="B272" s="34" t="s">
        <v>202</v>
      </c>
      <c r="C272" s="196" t="s">
        <v>125</v>
      </c>
      <c r="D272" s="480"/>
      <c r="E272" s="55"/>
      <c r="F272" s="55"/>
      <c r="G272" s="101">
        <f t="shared" si="94"/>
        <v>0</v>
      </c>
      <c r="H272" s="102">
        <f t="shared" si="95"/>
        <v>0</v>
      </c>
      <c r="I272" s="31">
        <f t="shared" si="96"/>
        <v>0</v>
      </c>
      <c r="J272" s="103">
        <f t="shared" si="108"/>
        <v>0</v>
      </c>
      <c r="K272" s="104">
        <f t="shared" si="97"/>
        <v>0</v>
      </c>
      <c r="L272" s="35">
        <f t="shared" si="109"/>
        <v>0</v>
      </c>
      <c r="M272" s="105" t="str">
        <f t="shared" si="99"/>
        <v/>
      </c>
      <c r="N272" s="106">
        <f t="shared" si="98"/>
        <v>0</v>
      </c>
      <c r="O272" s="107">
        <f>IF(N272=0,0,IF(SUM($N$5:N272)&gt;251,1,0))</f>
        <v>0</v>
      </c>
      <c r="P272" s="174"/>
      <c r="Q272" s="175"/>
      <c r="R272" s="108"/>
      <c r="S272" s="483"/>
      <c r="T272" s="109">
        <f t="shared" si="110"/>
        <v>0</v>
      </c>
      <c r="U272" s="110">
        <f t="shared" si="100"/>
        <v>0</v>
      </c>
      <c r="V272" s="486"/>
      <c r="W272" s="109">
        <f t="shared" si="111"/>
        <v>0</v>
      </c>
      <c r="X272" s="110">
        <f t="shared" si="101"/>
        <v>0</v>
      </c>
      <c r="Y272" s="486"/>
      <c r="Z272" s="109">
        <f t="shared" si="112"/>
        <v>0</v>
      </c>
      <c r="AA272" s="110">
        <f t="shared" si="102"/>
        <v>0</v>
      </c>
      <c r="AB272" s="486"/>
      <c r="AC272" s="109">
        <f t="shared" si="113"/>
        <v>0</v>
      </c>
      <c r="AD272" s="110">
        <f t="shared" si="103"/>
        <v>0</v>
      </c>
      <c r="AE272" s="486"/>
      <c r="AF272" s="109">
        <f t="shared" si="114"/>
        <v>0</v>
      </c>
      <c r="AG272" s="110">
        <f t="shared" si="104"/>
        <v>0</v>
      </c>
      <c r="AH272" s="410" t="str">
        <f t="shared" si="115"/>
        <v/>
      </c>
      <c r="AI272" s="311" t="str">
        <f t="shared" si="116"/>
        <v/>
      </c>
      <c r="AJ272" s="419" t="str">
        <f t="shared" si="105"/>
        <v/>
      </c>
      <c r="AK272" s="311" t="str">
        <f t="shared" si="106"/>
        <v/>
      </c>
      <c r="AL272" s="422" t="str">
        <f t="shared" si="107"/>
        <v/>
      </c>
    </row>
    <row r="273" spans="1:38" ht="14.25">
      <c r="A273" s="745"/>
      <c r="B273" s="34" t="s">
        <v>203</v>
      </c>
      <c r="C273" s="196" t="s">
        <v>121</v>
      </c>
      <c r="D273" s="480"/>
      <c r="E273" s="55"/>
      <c r="F273" s="55"/>
      <c r="G273" s="101">
        <f t="shared" si="94"/>
        <v>0</v>
      </c>
      <c r="H273" s="102">
        <f t="shared" si="95"/>
        <v>0</v>
      </c>
      <c r="I273" s="31">
        <f t="shared" si="96"/>
        <v>0</v>
      </c>
      <c r="J273" s="103">
        <f t="shared" si="108"/>
        <v>0</v>
      </c>
      <c r="K273" s="104">
        <f t="shared" si="97"/>
        <v>0</v>
      </c>
      <c r="L273" s="35">
        <f t="shared" si="109"/>
        <v>0</v>
      </c>
      <c r="M273" s="105" t="str">
        <f t="shared" si="99"/>
        <v/>
      </c>
      <c r="N273" s="106">
        <f t="shared" si="98"/>
        <v>0</v>
      </c>
      <c r="O273" s="107">
        <f>IF(N273=0,0,IF(SUM($N$5:N273)&gt;251,1,0))</f>
        <v>0</v>
      </c>
      <c r="P273" s="174"/>
      <c r="Q273" s="175"/>
      <c r="R273" s="108"/>
      <c r="S273" s="483"/>
      <c r="T273" s="109">
        <f t="shared" si="110"/>
        <v>0</v>
      </c>
      <c r="U273" s="110">
        <f t="shared" si="100"/>
        <v>0</v>
      </c>
      <c r="V273" s="486"/>
      <c r="W273" s="109">
        <f t="shared" si="111"/>
        <v>0</v>
      </c>
      <c r="X273" s="110">
        <f t="shared" si="101"/>
        <v>0</v>
      </c>
      <c r="Y273" s="486"/>
      <c r="Z273" s="109">
        <f t="shared" si="112"/>
        <v>0</v>
      </c>
      <c r="AA273" s="110">
        <f t="shared" si="102"/>
        <v>0</v>
      </c>
      <c r="AB273" s="486"/>
      <c r="AC273" s="109">
        <f t="shared" si="113"/>
        <v>0</v>
      </c>
      <c r="AD273" s="110">
        <f t="shared" si="103"/>
        <v>0</v>
      </c>
      <c r="AE273" s="486"/>
      <c r="AF273" s="109">
        <f t="shared" si="114"/>
        <v>0</v>
      </c>
      <c r="AG273" s="110">
        <f t="shared" si="104"/>
        <v>0</v>
      </c>
      <c r="AH273" s="410" t="str">
        <f t="shared" si="115"/>
        <v/>
      </c>
      <c r="AI273" s="311" t="str">
        <f t="shared" si="116"/>
        <v/>
      </c>
      <c r="AJ273" s="419" t="str">
        <f t="shared" si="105"/>
        <v/>
      </c>
      <c r="AK273" s="311" t="str">
        <f t="shared" si="106"/>
        <v/>
      </c>
      <c r="AL273" s="422" t="str">
        <f t="shared" si="107"/>
        <v/>
      </c>
    </row>
    <row r="274" spans="1:38" ht="14.25">
      <c r="A274" s="745"/>
      <c r="B274" s="34" t="s">
        <v>204</v>
      </c>
      <c r="C274" s="196" t="s">
        <v>122</v>
      </c>
      <c r="D274" s="480"/>
      <c r="E274" s="55"/>
      <c r="F274" s="55"/>
      <c r="G274" s="101">
        <f t="shared" si="94"/>
        <v>0</v>
      </c>
      <c r="H274" s="102">
        <f t="shared" si="95"/>
        <v>0</v>
      </c>
      <c r="I274" s="31">
        <f t="shared" si="96"/>
        <v>0</v>
      </c>
      <c r="J274" s="103">
        <f t="shared" si="108"/>
        <v>0</v>
      </c>
      <c r="K274" s="104">
        <f t="shared" si="97"/>
        <v>0</v>
      </c>
      <c r="L274" s="35">
        <f t="shared" si="109"/>
        <v>0</v>
      </c>
      <c r="M274" s="105" t="str">
        <f t="shared" si="99"/>
        <v/>
      </c>
      <c r="N274" s="106">
        <f t="shared" si="98"/>
        <v>0</v>
      </c>
      <c r="O274" s="107">
        <f>IF(N274=0,0,IF(SUM($N$5:N274)&gt;251,1,0))</f>
        <v>0</v>
      </c>
      <c r="P274" s="174"/>
      <c r="Q274" s="175"/>
      <c r="R274" s="108"/>
      <c r="S274" s="483"/>
      <c r="T274" s="109">
        <f t="shared" si="110"/>
        <v>0</v>
      </c>
      <c r="U274" s="110">
        <f t="shared" si="100"/>
        <v>0</v>
      </c>
      <c r="V274" s="486"/>
      <c r="W274" s="109">
        <f t="shared" si="111"/>
        <v>0</v>
      </c>
      <c r="X274" s="110">
        <f t="shared" si="101"/>
        <v>0</v>
      </c>
      <c r="Y274" s="486"/>
      <c r="Z274" s="109">
        <f t="shared" si="112"/>
        <v>0</v>
      </c>
      <c r="AA274" s="110">
        <f t="shared" si="102"/>
        <v>0</v>
      </c>
      <c r="AB274" s="486"/>
      <c r="AC274" s="109">
        <f t="shared" si="113"/>
        <v>0</v>
      </c>
      <c r="AD274" s="110">
        <f t="shared" si="103"/>
        <v>0</v>
      </c>
      <c r="AE274" s="486"/>
      <c r="AF274" s="109">
        <f t="shared" si="114"/>
        <v>0</v>
      </c>
      <c r="AG274" s="110">
        <f t="shared" si="104"/>
        <v>0</v>
      </c>
      <c r="AH274" s="410" t="str">
        <f t="shared" si="115"/>
        <v/>
      </c>
      <c r="AI274" s="311" t="str">
        <f t="shared" si="116"/>
        <v/>
      </c>
      <c r="AJ274" s="419" t="str">
        <f t="shared" si="105"/>
        <v/>
      </c>
      <c r="AK274" s="311" t="str">
        <f t="shared" si="106"/>
        <v/>
      </c>
      <c r="AL274" s="422" t="str">
        <f t="shared" si="107"/>
        <v/>
      </c>
    </row>
    <row r="275" spans="1:38" ht="14.25">
      <c r="A275" s="745"/>
      <c r="B275" s="34" t="s">
        <v>205</v>
      </c>
      <c r="C275" s="196" t="s">
        <v>123</v>
      </c>
      <c r="D275" s="480"/>
      <c r="E275" s="55"/>
      <c r="F275" s="55"/>
      <c r="G275" s="101">
        <f t="shared" si="94"/>
        <v>0</v>
      </c>
      <c r="H275" s="102">
        <f t="shared" si="95"/>
        <v>0</v>
      </c>
      <c r="I275" s="31">
        <f t="shared" si="96"/>
        <v>0</v>
      </c>
      <c r="J275" s="103">
        <f t="shared" si="108"/>
        <v>0</v>
      </c>
      <c r="K275" s="104">
        <f t="shared" si="97"/>
        <v>0</v>
      </c>
      <c r="L275" s="35">
        <f t="shared" si="109"/>
        <v>0</v>
      </c>
      <c r="M275" s="105" t="str">
        <f t="shared" si="99"/>
        <v/>
      </c>
      <c r="N275" s="106">
        <f t="shared" si="98"/>
        <v>0</v>
      </c>
      <c r="O275" s="107">
        <f>IF(N275=0,0,IF(SUM($N$5:N275)&gt;251,1,0))</f>
        <v>0</v>
      </c>
      <c r="P275" s="174"/>
      <c r="Q275" s="175"/>
      <c r="R275" s="108"/>
      <c r="S275" s="483"/>
      <c r="T275" s="109">
        <f t="shared" si="110"/>
        <v>0</v>
      </c>
      <c r="U275" s="110">
        <f t="shared" si="100"/>
        <v>0</v>
      </c>
      <c r="V275" s="486"/>
      <c r="W275" s="109">
        <f t="shared" si="111"/>
        <v>0</v>
      </c>
      <c r="X275" s="110">
        <f t="shared" si="101"/>
        <v>0</v>
      </c>
      <c r="Y275" s="486"/>
      <c r="Z275" s="109">
        <f t="shared" si="112"/>
        <v>0</v>
      </c>
      <c r="AA275" s="110">
        <f t="shared" si="102"/>
        <v>0</v>
      </c>
      <c r="AB275" s="486"/>
      <c r="AC275" s="109">
        <f t="shared" si="113"/>
        <v>0</v>
      </c>
      <c r="AD275" s="110">
        <f t="shared" si="103"/>
        <v>0</v>
      </c>
      <c r="AE275" s="486"/>
      <c r="AF275" s="109">
        <f t="shared" si="114"/>
        <v>0</v>
      </c>
      <c r="AG275" s="110">
        <f t="shared" si="104"/>
        <v>0</v>
      </c>
      <c r="AH275" s="410" t="str">
        <f t="shared" si="115"/>
        <v/>
      </c>
      <c r="AI275" s="311" t="str">
        <f t="shared" si="116"/>
        <v/>
      </c>
      <c r="AJ275" s="419" t="str">
        <f t="shared" si="105"/>
        <v/>
      </c>
      <c r="AK275" s="311" t="str">
        <f t="shared" si="106"/>
        <v/>
      </c>
      <c r="AL275" s="422" t="str">
        <f t="shared" si="107"/>
        <v/>
      </c>
    </row>
    <row r="276" spans="1:38" ht="14.25">
      <c r="A276" s="745"/>
      <c r="B276" s="34" t="s">
        <v>206</v>
      </c>
      <c r="C276" s="196" t="s">
        <v>124</v>
      </c>
      <c r="D276" s="480"/>
      <c r="E276" s="55"/>
      <c r="F276" s="55"/>
      <c r="G276" s="101">
        <f t="shared" si="94"/>
        <v>0</v>
      </c>
      <c r="H276" s="102">
        <f t="shared" si="95"/>
        <v>0</v>
      </c>
      <c r="I276" s="31">
        <f t="shared" si="96"/>
        <v>0</v>
      </c>
      <c r="J276" s="103">
        <f t="shared" si="108"/>
        <v>0</v>
      </c>
      <c r="K276" s="104">
        <f t="shared" si="97"/>
        <v>0</v>
      </c>
      <c r="L276" s="35">
        <f t="shared" si="109"/>
        <v>0</v>
      </c>
      <c r="M276" s="105" t="str">
        <f t="shared" si="99"/>
        <v/>
      </c>
      <c r="N276" s="106">
        <f t="shared" si="98"/>
        <v>0</v>
      </c>
      <c r="O276" s="107">
        <f>IF(N276=0,0,IF(SUM($N$5:N276)&gt;251,1,0))</f>
        <v>0</v>
      </c>
      <c r="P276" s="174"/>
      <c r="Q276" s="175"/>
      <c r="R276" s="108"/>
      <c r="S276" s="483"/>
      <c r="T276" s="109">
        <f t="shared" si="110"/>
        <v>0</v>
      </c>
      <c r="U276" s="110">
        <f t="shared" si="100"/>
        <v>0</v>
      </c>
      <c r="V276" s="486"/>
      <c r="W276" s="109">
        <f t="shared" si="111"/>
        <v>0</v>
      </c>
      <c r="X276" s="110">
        <f t="shared" si="101"/>
        <v>0</v>
      </c>
      <c r="Y276" s="486"/>
      <c r="Z276" s="109">
        <f t="shared" si="112"/>
        <v>0</v>
      </c>
      <c r="AA276" s="110">
        <f t="shared" si="102"/>
        <v>0</v>
      </c>
      <c r="AB276" s="486"/>
      <c r="AC276" s="109">
        <f t="shared" si="113"/>
        <v>0</v>
      </c>
      <c r="AD276" s="110">
        <f t="shared" si="103"/>
        <v>0</v>
      </c>
      <c r="AE276" s="486"/>
      <c r="AF276" s="109">
        <f t="shared" si="114"/>
        <v>0</v>
      </c>
      <c r="AG276" s="110">
        <f t="shared" si="104"/>
        <v>0</v>
      </c>
      <c r="AH276" s="410" t="str">
        <f t="shared" si="115"/>
        <v/>
      </c>
      <c r="AI276" s="311" t="str">
        <f t="shared" si="116"/>
        <v/>
      </c>
      <c r="AJ276" s="419" t="str">
        <f t="shared" si="105"/>
        <v/>
      </c>
      <c r="AK276" s="311" t="str">
        <f t="shared" si="106"/>
        <v/>
      </c>
      <c r="AL276" s="422" t="str">
        <f t="shared" si="107"/>
        <v/>
      </c>
    </row>
    <row r="277" spans="1:38" ht="14.25">
      <c r="A277" s="745"/>
      <c r="B277" s="34" t="s">
        <v>207</v>
      </c>
      <c r="C277" s="196" t="s">
        <v>189</v>
      </c>
      <c r="D277" s="480"/>
      <c r="E277" s="55"/>
      <c r="F277" s="55"/>
      <c r="G277" s="101">
        <f t="shared" si="94"/>
        <v>0</v>
      </c>
      <c r="H277" s="102">
        <f t="shared" si="95"/>
        <v>0</v>
      </c>
      <c r="I277" s="31">
        <f t="shared" si="96"/>
        <v>0</v>
      </c>
      <c r="J277" s="103">
        <f t="shared" si="108"/>
        <v>0</v>
      </c>
      <c r="K277" s="104">
        <f t="shared" si="97"/>
        <v>0</v>
      </c>
      <c r="L277" s="35">
        <f t="shared" si="109"/>
        <v>0</v>
      </c>
      <c r="M277" s="105" t="str">
        <f t="shared" si="99"/>
        <v/>
      </c>
      <c r="N277" s="106">
        <f t="shared" si="98"/>
        <v>0</v>
      </c>
      <c r="O277" s="107">
        <f>IF(N277=0,0,IF(SUM($N$5:N277)&gt;251,1,0))</f>
        <v>0</v>
      </c>
      <c r="P277" s="174"/>
      <c r="Q277" s="175"/>
      <c r="R277" s="108"/>
      <c r="S277" s="483"/>
      <c r="T277" s="109">
        <f t="shared" si="110"/>
        <v>0</v>
      </c>
      <c r="U277" s="110">
        <f t="shared" si="100"/>
        <v>0</v>
      </c>
      <c r="V277" s="486"/>
      <c r="W277" s="109">
        <f t="shared" si="111"/>
        <v>0</v>
      </c>
      <c r="X277" s="110">
        <f t="shared" si="101"/>
        <v>0</v>
      </c>
      <c r="Y277" s="486"/>
      <c r="Z277" s="109">
        <f t="shared" si="112"/>
        <v>0</v>
      </c>
      <c r="AA277" s="110">
        <f t="shared" si="102"/>
        <v>0</v>
      </c>
      <c r="AB277" s="486"/>
      <c r="AC277" s="109">
        <f t="shared" si="113"/>
        <v>0</v>
      </c>
      <c r="AD277" s="110">
        <f t="shared" si="103"/>
        <v>0</v>
      </c>
      <c r="AE277" s="486"/>
      <c r="AF277" s="109">
        <f t="shared" si="114"/>
        <v>0</v>
      </c>
      <c r="AG277" s="110">
        <f t="shared" si="104"/>
        <v>0</v>
      </c>
      <c r="AH277" s="410" t="str">
        <f t="shared" si="115"/>
        <v/>
      </c>
      <c r="AI277" s="311" t="str">
        <f t="shared" si="116"/>
        <v/>
      </c>
      <c r="AJ277" s="419" t="str">
        <f t="shared" si="105"/>
        <v/>
      </c>
      <c r="AK277" s="311" t="str">
        <f t="shared" si="106"/>
        <v/>
      </c>
      <c r="AL277" s="422" t="str">
        <f t="shared" si="107"/>
        <v/>
      </c>
    </row>
    <row r="278" spans="1:38" ht="14.25">
      <c r="A278" s="745"/>
      <c r="B278" s="34" t="s">
        <v>208</v>
      </c>
      <c r="C278" s="196" t="s">
        <v>120</v>
      </c>
      <c r="D278" s="480"/>
      <c r="E278" s="55"/>
      <c r="F278" s="55"/>
      <c r="G278" s="101">
        <f t="shared" si="94"/>
        <v>0</v>
      </c>
      <c r="H278" s="102">
        <f t="shared" si="95"/>
        <v>0</v>
      </c>
      <c r="I278" s="31">
        <f t="shared" si="96"/>
        <v>0</v>
      </c>
      <c r="J278" s="103">
        <f t="shared" si="108"/>
        <v>0</v>
      </c>
      <c r="K278" s="104">
        <f t="shared" si="97"/>
        <v>0</v>
      </c>
      <c r="L278" s="35">
        <f t="shared" si="109"/>
        <v>0</v>
      </c>
      <c r="M278" s="105" t="str">
        <f t="shared" si="99"/>
        <v/>
      </c>
      <c r="N278" s="106">
        <f t="shared" si="98"/>
        <v>0</v>
      </c>
      <c r="O278" s="107">
        <f>IF(N278=0,0,IF(SUM($N$5:N278)&gt;251,1,0))</f>
        <v>0</v>
      </c>
      <c r="P278" s="174"/>
      <c r="Q278" s="175"/>
      <c r="R278" s="108"/>
      <c r="S278" s="483"/>
      <c r="T278" s="109">
        <f t="shared" si="110"/>
        <v>0</v>
      </c>
      <c r="U278" s="110">
        <f t="shared" si="100"/>
        <v>0</v>
      </c>
      <c r="V278" s="486"/>
      <c r="W278" s="109">
        <f t="shared" si="111"/>
        <v>0</v>
      </c>
      <c r="X278" s="110">
        <f t="shared" si="101"/>
        <v>0</v>
      </c>
      <c r="Y278" s="486"/>
      <c r="Z278" s="109">
        <f t="shared" si="112"/>
        <v>0</v>
      </c>
      <c r="AA278" s="110">
        <f t="shared" si="102"/>
        <v>0</v>
      </c>
      <c r="AB278" s="486"/>
      <c r="AC278" s="109">
        <f t="shared" si="113"/>
        <v>0</v>
      </c>
      <c r="AD278" s="110">
        <f t="shared" si="103"/>
        <v>0</v>
      </c>
      <c r="AE278" s="486"/>
      <c r="AF278" s="109">
        <f t="shared" si="114"/>
        <v>0</v>
      </c>
      <c r="AG278" s="110">
        <f t="shared" si="104"/>
        <v>0</v>
      </c>
      <c r="AH278" s="410" t="str">
        <f t="shared" si="115"/>
        <v/>
      </c>
      <c r="AI278" s="311" t="str">
        <f t="shared" si="116"/>
        <v/>
      </c>
      <c r="AJ278" s="419" t="str">
        <f t="shared" si="105"/>
        <v/>
      </c>
      <c r="AK278" s="311" t="str">
        <f t="shared" si="106"/>
        <v/>
      </c>
      <c r="AL278" s="422" t="str">
        <f t="shared" si="107"/>
        <v/>
      </c>
    </row>
    <row r="279" spans="1:38" ht="15" thickBot="1">
      <c r="A279" s="746"/>
      <c r="B279" s="36" t="s">
        <v>219</v>
      </c>
      <c r="C279" s="37" t="s">
        <v>125</v>
      </c>
      <c r="D279" s="481"/>
      <c r="E279" s="56"/>
      <c r="F279" s="56"/>
      <c r="G279" s="111">
        <f t="shared" si="94"/>
        <v>0</v>
      </c>
      <c r="H279" s="112">
        <f t="shared" si="95"/>
        <v>0</v>
      </c>
      <c r="I279" s="38">
        <f t="shared" si="96"/>
        <v>0</v>
      </c>
      <c r="J279" s="113">
        <f t="shared" si="108"/>
        <v>0</v>
      </c>
      <c r="K279" s="114">
        <f t="shared" si="97"/>
        <v>0</v>
      </c>
      <c r="L279" s="39">
        <f t="shared" si="109"/>
        <v>0</v>
      </c>
      <c r="M279" s="115" t="str">
        <f t="shared" si="99"/>
        <v/>
      </c>
      <c r="N279" s="116">
        <f t="shared" si="98"/>
        <v>0</v>
      </c>
      <c r="O279" s="117">
        <f>IF(N279=0,0,IF(SUM($N$5:N279)&gt;251,1,0))</f>
        <v>0</v>
      </c>
      <c r="P279" s="207"/>
      <c r="Q279" s="208"/>
      <c r="R279" s="120">
        <f>SUM(P249:P279)</f>
        <v>0</v>
      </c>
      <c r="S279" s="484"/>
      <c r="T279" s="197">
        <f t="shared" si="110"/>
        <v>0</v>
      </c>
      <c r="U279" s="119">
        <f t="shared" si="100"/>
        <v>0</v>
      </c>
      <c r="V279" s="487"/>
      <c r="W279" s="197">
        <f t="shared" si="111"/>
        <v>0</v>
      </c>
      <c r="X279" s="119">
        <f t="shared" si="101"/>
        <v>0</v>
      </c>
      <c r="Y279" s="487"/>
      <c r="Z279" s="197">
        <f t="shared" si="112"/>
        <v>0</v>
      </c>
      <c r="AA279" s="119">
        <f t="shared" si="102"/>
        <v>0</v>
      </c>
      <c r="AB279" s="487"/>
      <c r="AC279" s="197">
        <f t="shared" si="113"/>
        <v>0</v>
      </c>
      <c r="AD279" s="119">
        <f t="shared" si="103"/>
        <v>0</v>
      </c>
      <c r="AE279" s="487"/>
      <c r="AF279" s="197">
        <f t="shared" si="114"/>
        <v>0</v>
      </c>
      <c r="AG279" s="119">
        <f t="shared" si="104"/>
        <v>0</v>
      </c>
      <c r="AH279" s="194" t="str">
        <f t="shared" si="115"/>
        <v/>
      </c>
      <c r="AI279" s="312" t="str">
        <f t="shared" si="116"/>
        <v/>
      </c>
      <c r="AJ279" s="536" t="str">
        <f t="shared" si="105"/>
        <v/>
      </c>
      <c r="AK279" s="312" t="str">
        <f t="shared" si="106"/>
        <v/>
      </c>
      <c r="AL279" s="423" t="str">
        <f t="shared" si="107"/>
        <v/>
      </c>
    </row>
    <row r="280" spans="1:38" ht="14.25">
      <c r="A280" s="744" t="s">
        <v>216</v>
      </c>
      <c r="B280" s="28" t="s">
        <v>176</v>
      </c>
      <c r="C280" s="29" t="s">
        <v>121</v>
      </c>
      <c r="D280" s="479"/>
      <c r="E280" s="54"/>
      <c r="F280" s="54"/>
      <c r="G280" s="91">
        <f t="shared" si="94"/>
        <v>0</v>
      </c>
      <c r="H280" s="92">
        <f t="shared" si="95"/>
        <v>0</v>
      </c>
      <c r="I280" s="30">
        <f t="shared" si="96"/>
        <v>0</v>
      </c>
      <c r="J280" s="93">
        <f t="shared" si="108"/>
        <v>0</v>
      </c>
      <c r="K280" s="94">
        <f t="shared" si="97"/>
        <v>0</v>
      </c>
      <c r="L280" s="32">
        <f t="shared" si="109"/>
        <v>0</v>
      </c>
      <c r="M280" s="95" t="str">
        <f t="shared" si="99"/>
        <v/>
      </c>
      <c r="N280" s="96">
        <f t="shared" si="98"/>
        <v>0</v>
      </c>
      <c r="O280" s="97">
        <f>IF(N280=0,0,IF(SUM($N$5:N280)&gt;251,1,0))</f>
        <v>0</v>
      </c>
      <c r="P280" s="172"/>
      <c r="Q280" s="173"/>
      <c r="R280" s="98"/>
      <c r="S280" s="482"/>
      <c r="T280" s="99">
        <f t="shared" si="110"/>
        <v>0</v>
      </c>
      <c r="U280" s="100">
        <f t="shared" si="100"/>
        <v>0</v>
      </c>
      <c r="V280" s="485"/>
      <c r="W280" s="99">
        <f t="shared" si="111"/>
        <v>0</v>
      </c>
      <c r="X280" s="100">
        <f t="shared" si="101"/>
        <v>0</v>
      </c>
      <c r="Y280" s="485"/>
      <c r="Z280" s="99">
        <f t="shared" si="112"/>
        <v>0</v>
      </c>
      <c r="AA280" s="100">
        <f t="shared" si="102"/>
        <v>0</v>
      </c>
      <c r="AB280" s="485"/>
      <c r="AC280" s="99">
        <f t="shared" si="113"/>
        <v>0</v>
      </c>
      <c r="AD280" s="100">
        <f t="shared" si="103"/>
        <v>0</v>
      </c>
      <c r="AE280" s="485"/>
      <c r="AF280" s="99">
        <f t="shared" si="114"/>
        <v>0</v>
      </c>
      <c r="AG280" s="100">
        <f t="shared" si="104"/>
        <v>0</v>
      </c>
      <c r="AH280" s="424" t="str">
        <f t="shared" si="115"/>
        <v/>
      </c>
      <c r="AI280" s="420" t="str">
        <f t="shared" si="116"/>
        <v/>
      </c>
      <c r="AJ280" s="420" t="str">
        <f t="shared" si="105"/>
        <v/>
      </c>
      <c r="AK280" s="420" t="str">
        <f t="shared" si="106"/>
        <v/>
      </c>
      <c r="AL280" s="421" t="str">
        <f t="shared" si="107"/>
        <v/>
      </c>
    </row>
    <row r="281" spans="1:38" ht="14.25">
      <c r="A281" s="745"/>
      <c r="B281" s="34" t="s">
        <v>178</v>
      </c>
      <c r="C281" s="196" t="s">
        <v>122</v>
      </c>
      <c r="D281" s="480"/>
      <c r="E281" s="55"/>
      <c r="F281" s="55"/>
      <c r="G281" s="101">
        <f t="shared" si="94"/>
        <v>0</v>
      </c>
      <c r="H281" s="102">
        <f t="shared" si="95"/>
        <v>0</v>
      </c>
      <c r="I281" s="31">
        <f t="shared" si="96"/>
        <v>0</v>
      </c>
      <c r="J281" s="103">
        <f t="shared" si="108"/>
        <v>0</v>
      </c>
      <c r="K281" s="104">
        <f t="shared" si="97"/>
        <v>0</v>
      </c>
      <c r="L281" s="35">
        <f t="shared" si="109"/>
        <v>0</v>
      </c>
      <c r="M281" s="105" t="str">
        <f t="shared" si="99"/>
        <v/>
      </c>
      <c r="N281" s="106">
        <f t="shared" si="98"/>
        <v>0</v>
      </c>
      <c r="O281" s="107">
        <f>IF(N281=0,0,IF(SUM($N$5:N281)&gt;251,1,0))</f>
        <v>0</v>
      </c>
      <c r="P281" s="174"/>
      <c r="Q281" s="175"/>
      <c r="R281" s="108"/>
      <c r="S281" s="483"/>
      <c r="T281" s="109">
        <f t="shared" si="110"/>
        <v>0</v>
      </c>
      <c r="U281" s="110">
        <f t="shared" si="100"/>
        <v>0</v>
      </c>
      <c r="V281" s="486"/>
      <c r="W281" s="109">
        <f t="shared" si="111"/>
        <v>0</v>
      </c>
      <c r="X281" s="110">
        <f t="shared" si="101"/>
        <v>0</v>
      </c>
      <c r="Y281" s="486"/>
      <c r="Z281" s="109">
        <f t="shared" si="112"/>
        <v>0</v>
      </c>
      <c r="AA281" s="110">
        <f t="shared" si="102"/>
        <v>0</v>
      </c>
      <c r="AB281" s="486"/>
      <c r="AC281" s="109">
        <f t="shared" si="113"/>
        <v>0</v>
      </c>
      <c r="AD281" s="110">
        <f t="shared" si="103"/>
        <v>0</v>
      </c>
      <c r="AE281" s="486"/>
      <c r="AF281" s="109">
        <f t="shared" si="114"/>
        <v>0</v>
      </c>
      <c r="AG281" s="110">
        <f t="shared" si="104"/>
        <v>0</v>
      </c>
      <c r="AH281" s="410" t="str">
        <f t="shared" si="115"/>
        <v/>
      </c>
      <c r="AI281" s="311" t="str">
        <f t="shared" si="116"/>
        <v/>
      </c>
      <c r="AJ281" s="419" t="str">
        <f t="shared" si="105"/>
        <v/>
      </c>
      <c r="AK281" s="311" t="str">
        <f t="shared" si="106"/>
        <v/>
      </c>
      <c r="AL281" s="422" t="str">
        <f t="shared" si="107"/>
        <v/>
      </c>
    </row>
    <row r="282" spans="1:38" ht="14.25">
      <c r="A282" s="745"/>
      <c r="B282" s="34" t="s">
        <v>180</v>
      </c>
      <c r="C282" s="196" t="s">
        <v>123</v>
      </c>
      <c r="D282" s="480"/>
      <c r="E282" s="55"/>
      <c r="F282" s="55"/>
      <c r="G282" s="101">
        <f t="shared" si="94"/>
        <v>0</v>
      </c>
      <c r="H282" s="102">
        <f t="shared" si="95"/>
        <v>0</v>
      </c>
      <c r="I282" s="31">
        <f t="shared" si="96"/>
        <v>0</v>
      </c>
      <c r="J282" s="103">
        <f t="shared" si="108"/>
        <v>0</v>
      </c>
      <c r="K282" s="104">
        <f t="shared" si="97"/>
        <v>0</v>
      </c>
      <c r="L282" s="35">
        <f t="shared" si="109"/>
        <v>0</v>
      </c>
      <c r="M282" s="105" t="str">
        <f t="shared" si="99"/>
        <v/>
      </c>
      <c r="N282" s="106">
        <f t="shared" si="98"/>
        <v>0</v>
      </c>
      <c r="O282" s="107">
        <f>IF(N282=0,0,IF(SUM($N$5:N282)&gt;251,1,0))</f>
        <v>0</v>
      </c>
      <c r="P282" s="174"/>
      <c r="Q282" s="175"/>
      <c r="R282" s="108"/>
      <c r="S282" s="483"/>
      <c r="T282" s="109">
        <f t="shared" si="110"/>
        <v>0</v>
      </c>
      <c r="U282" s="110">
        <f t="shared" si="100"/>
        <v>0</v>
      </c>
      <c r="V282" s="486"/>
      <c r="W282" s="109">
        <f t="shared" si="111"/>
        <v>0</v>
      </c>
      <c r="X282" s="110">
        <f t="shared" si="101"/>
        <v>0</v>
      </c>
      <c r="Y282" s="486"/>
      <c r="Z282" s="109">
        <f t="shared" si="112"/>
        <v>0</v>
      </c>
      <c r="AA282" s="110">
        <f t="shared" si="102"/>
        <v>0</v>
      </c>
      <c r="AB282" s="486"/>
      <c r="AC282" s="109">
        <f t="shared" si="113"/>
        <v>0</v>
      </c>
      <c r="AD282" s="110">
        <f t="shared" si="103"/>
        <v>0</v>
      </c>
      <c r="AE282" s="486"/>
      <c r="AF282" s="109">
        <f t="shared" si="114"/>
        <v>0</v>
      </c>
      <c r="AG282" s="110">
        <f t="shared" si="104"/>
        <v>0</v>
      </c>
      <c r="AH282" s="410" t="str">
        <f t="shared" si="115"/>
        <v/>
      </c>
      <c r="AI282" s="311" t="str">
        <f t="shared" si="116"/>
        <v/>
      </c>
      <c r="AJ282" s="419" t="str">
        <f t="shared" si="105"/>
        <v/>
      </c>
      <c r="AK282" s="311" t="str">
        <f t="shared" si="106"/>
        <v/>
      </c>
      <c r="AL282" s="422" t="str">
        <f t="shared" si="107"/>
        <v/>
      </c>
    </row>
    <row r="283" spans="1:38" ht="14.25">
      <c r="A283" s="745"/>
      <c r="B283" s="34" t="s">
        <v>181</v>
      </c>
      <c r="C283" s="196" t="s">
        <v>124</v>
      </c>
      <c r="D283" s="480"/>
      <c r="E283" s="55"/>
      <c r="F283" s="55"/>
      <c r="G283" s="101">
        <f t="shared" si="94"/>
        <v>0</v>
      </c>
      <c r="H283" s="102">
        <f t="shared" si="95"/>
        <v>0</v>
      </c>
      <c r="I283" s="31">
        <f t="shared" si="96"/>
        <v>0</v>
      </c>
      <c r="J283" s="103">
        <f t="shared" si="108"/>
        <v>0</v>
      </c>
      <c r="K283" s="104">
        <f t="shared" si="97"/>
        <v>0</v>
      </c>
      <c r="L283" s="35">
        <f t="shared" si="109"/>
        <v>0</v>
      </c>
      <c r="M283" s="105" t="str">
        <f t="shared" si="99"/>
        <v/>
      </c>
      <c r="N283" s="106">
        <f t="shared" si="98"/>
        <v>0</v>
      </c>
      <c r="O283" s="107">
        <f>IF(N283=0,0,IF(SUM($N$5:N283)&gt;251,1,0))</f>
        <v>0</v>
      </c>
      <c r="P283" s="174"/>
      <c r="Q283" s="175"/>
      <c r="R283" s="108"/>
      <c r="S283" s="483"/>
      <c r="T283" s="109">
        <f t="shared" si="110"/>
        <v>0</v>
      </c>
      <c r="U283" s="110">
        <f t="shared" si="100"/>
        <v>0</v>
      </c>
      <c r="V283" s="486"/>
      <c r="W283" s="109">
        <f t="shared" si="111"/>
        <v>0</v>
      </c>
      <c r="X283" s="110">
        <f t="shared" si="101"/>
        <v>0</v>
      </c>
      <c r="Y283" s="486"/>
      <c r="Z283" s="109">
        <f t="shared" si="112"/>
        <v>0</v>
      </c>
      <c r="AA283" s="110">
        <f t="shared" si="102"/>
        <v>0</v>
      </c>
      <c r="AB283" s="486"/>
      <c r="AC283" s="109">
        <f t="shared" si="113"/>
        <v>0</v>
      </c>
      <c r="AD283" s="110">
        <f t="shared" si="103"/>
        <v>0</v>
      </c>
      <c r="AE283" s="486"/>
      <c r="AF283" s="109">
        <f t="shared" si="114"/>
        <v>0</v>
      </c>
      <c r="AG283" s="110">
        <f t="shared" si="104"/>
        <v>0</v>
      </c>
      <c r="AH283" s="410" t="str">
        <f t="shared" si="115"/>
        <v/>
      </c>
      <c r="AI283" s="311" t="str">
        <f t="shared" si="116"/>
        <v/>
      </c>
      <c r="AJ283" s="419" t="str">
        <f t="shared" si="105"/>
        <v/>
      </c>
      <c r="AK283" s="311" t="str">
        <f t="shared" si="106"/>
        <v/>
      </c>
      <c r="AL283" s="422" t="str">
        <f t="shared" si="107"/>
        <v/>
      </c>
    </row>
    <row r="284" spans="1:38" ht="14.25">
      <c r="A284" s="745"/>
      <c r="B284" s="34" t="s">
        <v>182</v>
      </c>
      <c r="C284" s="196" t="s">
        <v>189</v>
      </c>
      <c r="D284" s="480"/>
      <c r="E284" s="55"/>
      <c r="F284" s="55"/>
      <c r="G284" s="101">
        <f t="shared" si="94"/>
        <v>0</v>
      </c>
      <c r="H284" s="102">
        <f t="shared" si="95"/>
        <v>0</v>
      </c>
      <c r="I284" s="31">
        <f t="shared" si="96"/>
        <v>0</v>
      </c>
      <c r="J284" s="103">
        <f t="shared" si="108"/>
        <v>0</v>
      </c>
      <c r="K284" s="104">
        <f t="shared" si="97"/>
        <v>0</v>
      </c>
      <c r="L284" s="35">
        <f t="shared" si="109"/>
        <v>0</v>
      </c>
      <c r="M284" s="105" t="str">
        <f t="shared" si="99"/>
        <v/>
      </c>
      <c r="N284" s="106">
        <f t="shared" si="98"/>
        <v>0</v>
      </c>
      <c r="O284" s="107">
        <f>IF(N284=0,0,IF(SUM($N$5:N284)&gt;251,1,0))</f>
        <v>0</v>
      </c>
      <c r="P284" s="174"/>
      <c r="Q284" s="175"/>
      <c r="R284" s="108"/>
      <c r="S284" s="483"/>
      <c r="T284" s="109">
        <f t="shared" si="110"/>
        <v>0</v>
      </c>
      <c r="U284" s="110">
        <f t="shared" si="100"/>
        <v>0</v>
      </c>
      <c r="V284" s="486"/>
      <c r="W284" s="109">
        <f t="shared" si="111"/>
        <v>0</v>
      </c>
      <c r="X284" s="110">
        <f t="shared" si="101"/>
        <v>0</v>
      </c>
      <c r="Y284" s="486"/>
      <c r="Z284" s="109">
        <f t="shared" si="112"/>
        <v>0</v>
      </c>
      <c r="AA284" s="110">
        <f t="shared" si="102"/>
        <v>0</v>
      </c>
      <c r="AB284" s="486"/>
      <c r="AC284" s="109">
        <f t="shared" si="113"/>
        <v>0</v>
      </c>
      <c r="AD284" s="110">
        <f t="shared" si="103"/>
        <v>0</v>
      </c>
      <c r="AE284" s="486"/>
      <c r="AF284" s="109">
        <f t="shared" si="114"/>
        <v>0</v>
      </c>
      <c r="AG284" s="110">
        <f t="shared" si="104"/>
        <v>0</v>
      </c>
      <c r="AH284" s="410" t="str">
        <f t="shared" si="115"/>
        <v/>
      </c>
      <c r="AI284" s="311" t="str">
        <f t="shared" si="116"/>
        <v/>
      </c>
      <c r="AJ284" s="419" t="str">
        <f t="shared" si="105"/>
        <v/>
      </c>
      <c r="AK284" s="311" t="str">
        <f t="shared" si="106"/>
        <v/>
      </c>
      <c r="AL284" s="422" t="str">
        <f t="shared" si="107"/>
        <v/>
      </c>
    </row>
    <row r="285" spans="1:38" ht="14.25">
      <c r="A285" s="745"/>
      <c r="B285" s="34" t="s">
        <v>183</v>
      </c>
      <c r="C285" s="196" t="s">
        <v>120</v>
      </c>
      <c r="D285" s="480"/>
      <c r="E285" s="55"/>
      <c r="F285" s="55"/>
      <c r="G285" s="101">
        <f t="shared" si="94"/>
        <v>0</v>
      </c>
      <c r="H285" s="102">
        <f t="shared" si="95"/>
        <v>0</v>
      </c>
      <c r="I285" s="31">
        <f t="shared" si="96"/>
        <v>0</v>
      </c>
      <c r="J285" s="103">
        <f t="shared" si="108"/>
        <v>0</v>
      </c>
      <c r="K285" s="104">
        <f t="shared" si="97"/>
        <v>0</v>
      </c>
      <c r="L285" s="35">
        <f t="shared" si="109"/>
        <v>0</v>
      </c>
      <c r="M285" s="105" t="str">
        <f t="shared" si="99"/>
        <v/>
      </c>
      <c r="N285" s="106">
        <f t="shared" si="98"/>
        <v>0</v>
      </c>
      <c r="O285" s="107">
        <f>IF(N285=0,0,IF(SUM($N$5:N285)&gt;251,1,0))</f>
        <v>0</v>
      </c>
      <c r="P285" s="174"/>
      <c r="Q285" s="175"/>
      <c r="R285" s="108"/>
      <c r="S285" s="483"/>
      <c r="T285" s="109">
        <f t="shared" si="110"/>
        <v>0</v>
      </c>
      <c r="U285" s="110">
        <f t="shared" si="100"/>
        <v>0</v>
      </c>
      <c r="V285" s="486"/>
      <c r="W285" s="109">
        <f t="shared" si="111"/>
        <v>0</v>
      </c>
      <c r="X285" s="110">
        <f t="shared" si="101"/>
        <v>0</v>
      </c>
      <c r="Y285" s="486"/>
      <c r="Z285" s="109">
        <f t="shared" si="112"/>
        <v>0</v>
      </c>
      <c r="AA285" s="110">
        <f t="shared" si="102"/>
        <v>0</v>
      </c>
      <c r="AB285" s="486"/>
      <c r="AC285" s="109">
        <f t="shared" si="113"/>
        <v>0</v>
      </c>
      <c r="AD285" s="110">
        <f t="shared" si="103"/>
        <v>0</v>
      </c>
      <c r="AE285" s="486"/>
      <c r="AF285" s="109">
        <f t="shared" si="114"/>
        <v>0</v>
      </c>
      <c r="AG285" s="110">
        <f t="shared" si="104"/>
        <v>0</v>
      </c>
      <c r="AH285" s="410" t="str">
        <f t="shared" si="115"/>
        <v/>
      </c>
      <c r="AI285" s="311" t="str">
        <f t="shared" si="116"/>
        <v/>
      </c>
      <c r="AJ285" s="419" t="str">
        <f t="shared" si="105"/>
        <v/>
      </c>
      <c r="AK285" s="311" t="str">
        <f t="shared" si="106"/>
        <v/>
      </c>
      <c r="AL285" s="422" t="str">
        <f t="shared" si="107"/>
        <v/>
      </c>
    </row>
    <row r="286" spans="1:38" ht="14.25">
      <c r="A286" s="745"/>
      <c r="B286" s="34" t="s">
        <v>184</v>
      </c>
      <c r="C286" s="196" t="s">
        <v>125</v>
      </c>
      <c r="D286" s="480"/>
      <c r="E286" s="55"/>
      <c r="F286" s="55"/>
      <c r="G286" s="101">
        <f t="shared" si="94"/>
        <v>0</v>
      </c>
      <c r="H286" s="102">
        <f t="shared" si="95"/>
        <v>0</v>
      </c>
      <c r="I286" s="31">
        <f t="shared" si="96"/>
        <v>0</v>
      </c>
      <c r="J286" s="103">
        <f t="shared" si="108"/>
        <v>0</v>
      </c>
      <c r="K286" s="104">
        <f t="shared" si="97"/>
        <v>0</v>
      </c>
      <c r="L286" s="35">
        <f t="shared" si="109"/>
        <v>0</v>
      </c>
      <c r="M286" s="105" t="str">
        <f t="shared" si="99"/>
        <v/>
      </c>
      <c r="N286" s="106">
        <f t="shared" si="98"/>
        <v>0</v>
      </c>
      <c r="O286" s="107">
        <f>IF(N286=0,0,IF(SUM($N$5:N286)&gt;251,1,0))</f>
        <v>0</v>
      </c>
      <c r="P286" s="174"/>
      <c r="Q286" s="175"/>
      <c r="R286" s="108"/>
      <c r="S286" s="483"/>
      <c r="T286" s="109">
        <f t="shared" si="110"/>
        <v>0</v>
      </c>
      <c r="U286" s="110">
        <f t="shared" si="100"/>
        <v>0</v>
      </c>
      <c r="V286" s="486"/>
      <c r="W286" s="109">
        <f t="shared" si="111"/>
        <v>0</v>
      </c>
      <c r="X286" s="110">
        <f t="shared" si="101"/>
        <v>0</v>
      </c>
      <c r="Y286" s="486"/>
      <c r="Z286" s="109">
        <f t="shared" si="112"/>
        <v>0</v>
      </c>
      <c r="AA286" s="110">
        <f t="shared" si="102"/>
        <v>0</v>
      </c>
      <c r="AB286" s="486"/>
      <c r="AC286" s="109">
        <f t="shared" si="113"/>
        <v>0</v>
      </c>
      <c r="AD286" s="110">
        <f t="shared" si="103"/>
        <v>0</v>
      </c>
      <c r="AE286" s="486"/>
      <c r="AF286" s="109">
        <f t="shared" si="114"/>
        <v>0</v>
      </c>
      <c r="AG286" s="110">
        <f t="shared" si="104"/>
        <v>0</v>
      </c>
      <c r="AH286" s="410" t="str">
        <f t="shared" si="115"/>
        <v/>
      </c>
      <c r="AI286" s="311" t="str">
        <f t="shared" si="116"/>
        <v/>
      </c>
      <c r="AJ286" s="419" t="str">
        <f t="shared" si="105"/>
        <v/>
      </c>
      <c r="AK286" s="311" t="str">
        <f t="shared" si="106"/>
        <v/>
      </c>
      <c r="AL286" s="422" t="str">
        <f t="shared" si="107"/>
        <v/>
      </c>
    </row>
    <row r="287" spans="1:38" ht="14.25">
      <c r="A287" s="745"/>
      <c r="B287" s="34" t="s">
        <v>185</v>
      </c>
      <c r="C287" s="196" t="s">
        <v>121</v>
      </c>
      <c r="D287" s="480"/>
      <c r="E287" s="55"/>
      <c r="F287" s="55"/>
      <c r="G287" s="101">
        <f t="shared" si="94"/>
        <v>0</v>
      </c>
      <c r="H287" s="102">
        <f t="shared" si="95"/>
        <v>0</v>
      </c>
      <c r="I287" s="31">
        <f t="shared" si="96"/>
        <v>0</v>
      </c>
      <c r="J287" s="103">
        <f t="shared" si="108"/>
        <v>0</v>
      </c>
      <c r="K287" s="104">
        <f t="shared" si="97"/>
        <v>0</v>
      </c>
      <c r="L287" s="35">
        <f t="shared" si="109"/>
        <v>0</v>
      </c>
      <c r="M287" s="105" t="str">
        <f t="shared" si="99"/>
        <v/>
      </c>
      <c r="N287" s="106">
        <f t="shared" si="98"/>
        <v>0</v>
      </c>
      <c r="O287" s="107">
        <f>IF(N287=0,0,IF(SUM($N$5:N287)&gt;251,1,0))</f>
        <v>0</v>
      </c>
      <c r="P287" s="174"/>
      <c r="Q287" s="175"/>
      <c r="R287" s="108"/>
      <c r="S287" s="483"/>
      <c r="T287" s="109">
        <f t="shared" si="110"/>
        <v>0</v>
      </c>
      <c r="U287" s="110">
        <f t="shared" si="100"/>
        <v>0</v>
      </c>
      <c r="V287" s="486"/>
      <c r="W287" s="109">
        <f t="shared" si="111"/>
        <v>0</v>
      </c>
      <c r="X287" s="110">
        <f t="shared" si="101"/>
        <v>0</v>
      </c>
      <c r="Y287" s="486"/>
      <c r="Z287" s="109">
        <f t="shared" si="112"/>
        <v>0</v>
      </c>
      <c r="AA287" s="110">
        <f t="shared" si="102"/>
        <v>0</v>
      </c>
      <c r="AB287" s="486"/>
      <c r="AC287" s="109">
        <f t="shared" si="113"/>
        <v>0</v>
      </c>
      <c r="AD287" s="110">
        <f t="shared" si="103"/>
        <v>0</v>
      </c>
      <c r="AE287" s="486"/>
      <c r="AF287" s="109">
        <f t="shared" si="114"/>
        <v>0</v>
      </c>
      <c r="AG287" s="110">
        <f t="shared" si="104"/>
        <v>0</v>
      </c>
      <c r="AH287" s="410" t="str">
        <f t="shared" si="115"/>
        <v/>
      </c>
      <c r="AI287" s="311" t="str">
        <f t="shared" si="116"/>
        <v/>
      </c>
      <c r="AJ287" s="419" t="str">
        <f t="shared" si="105"/>
        <v/>
      </c>
      <c r="AK287" s="311" t="str">
        <f t="shared" si="106"/>
        <v/>
      </c>
      <c r="AL287" s="422" t="str">
        <f t="shared" si="107"/>
        <v/>
      </c>
    </row>
    <row r="288" spans="1:38" ht="14.25">
      <c r="A288" s="745"/>
      <c r="B288" s="34" t="s">
        <v>186</v>
      </c>
      <c r="C288" s="196" t="s">
        <v>122</v>
      </c>
      <c r="D288" s="480"/>
      <c r="E288" s="55"/>
      <c r="F288" s="55"/>
      <c r="G288" s="101">
        <f t="shared" si="94"/>
        <v>0</v>
      </c>
      <c r="H288" s="102">
        <f t="shared" si="95"/>
        <v>0</v>
      </c>
      <c r="I288" s="31">
        <f t="shared" si="96"/>
        <v>0</v>
      </c>
      <c r="J288" s="103">
        <f t="shared" si="108"/>
        <v>0</v>
      </c>
      <c r="K288" s="104">
        <f t="shared" si="97"/>
        <v>0</v>
      </c>
      <c r="L288" s="35">
        <f t="shared" si="109"/>
        <v>0</v>
      </c>
      <c r="M288" s="105" t="str">
        <f t="shared" si="99"/>
        <v/>
      </c>
      <c r="N288" s="106">
        <f t="shared" si="98"/>
        <v>0</v>
      </c>
      <c r="O288" s="107">
        <f>IF(N288=0,0,IF(SUM($N$5:N288)&gt;251,1,0))</f>
        <v>0</v>
      </c>
      <c r="P288" s="174"/>
      <c r="Q288" s="175"/>
      <c r="R288" s="108"/>
      <c r="S288" s="483"/>
      <c r="T288" s="109">
        <f t="shared" si="110"/>
        <v>0</v>
      </c>
      <c r="U288" s="110">
        <f t="shared" si="100"/>
        <v>0</v>
      </c>
      <c r="V288" s="486"/>
      <c r="W288" s="109">
        <f t="shared" si="111"/>
        <v>0</v>
      </c>
      <c r="X288" s="110">
        <f t="shared" si="101"/>
        <v>0</v>
      </c>
      <c r="Y288" s="486"/>
      <c r="Z288" s="109">
        <f t="shared" si="112"/>
        <v>0</v>
      </c>
      <c r="AA288" s="110">
        <f t="shared" si="102"/>
        <v>0</v>
      </c>
      <c r="AB288" s="486"/>
      <c r="AC288" s="109">
        <f t="shared" si="113"/>
        <v>0</v>
      </c>
      <c r="AD288" s="110">
        <f t="shared" si="103"/>
        <v>0</v>
      </c>
      <c r="AE288" s="486"/>
      <c r="AF288" s="109">
        <f t="shared" si="114"/>
        <v>0</v>
      </c>
      <c r="AG288" s="110">
        <f t="shared" si="104"/>
        <v>0</v>
      </c>
      <c r="AH288" s="410" t="str">
        <f t="shared" si="115"/>
        <v/>
      </c>
      <c r="AI288" s="311" t="str">
        <f t="shared" si="116"/>
        <v/>
      </c>
      <c r="AJ288" s="419" t="str">
        <f t="shared" si="105"/>
        <v/>
      </c>
      <c r="AK288" s="311" t="str">
        <f t="shared" si="106"/>
        <v/>
      </c>
      <c r="AL288" s="422" t="str">
        <f t="shared" si="107"/>
        <v/>
      </c>
    </row>
    <row r="289" spans="1:38" ht="14.25">
      <c r="A289" s="745"/>
      <c r="B289" s="34" t="s">
        <v>187</v>
      </c>
      <c r="C289" s="196" t="s">
        <v>123</v>
      </c>
      <c r="D289" s="480"/>
      <c r="E289" s="55"/>
      <c r="F289" s="55"/>
      <c r="G289" s="101">
        <f t="shared" si="94"/>
        <v>0</v>
      </c>
      <c r="H289" s="102">
        <f t="shared" si="95"/>
        <v>0</v>
      </c>
      <c r="I289" s="31">
        <f t="shared" si="96"/>
        <v>0</v>
      </c>
      <c r="J289" s="103">
        <f t="shared" si="108"/>
        <v>0</v>
      </c>
      <c r="K289" s="104">
        <f t="shared" si="97"/>
        <v>0</v>
      </c>
      <c r="L289" s="35">
        <f t="shared" si="109"/>
        <v>0</v>
      </c>
      <c r="M289" s="105" t="str">
        <f t="shared" si="99"/>
        <v/>
      </c>
      <c r="N289" s="106">
        <f t="shared" si="98"/>
        <v>0</v>
      </c>
      <c r="O289" s="107">
        <f>IF(N289=0,0,IF(SUM($N$5:N289)&gt;251,1,0))</f>
        <v>0</v>
      </c>
      <c r="P289" s="174"/>
      <c r="Q289" s="175"/>
      <c r="R289" s="108"/>
      <c r="S289" s="483"/>
      <c r="T289" s="109">
        <f t="shared" si="110"/>
        <v>0</v>
      </c>
      <c r="U289" s="110">
        <f t="shared" si="100"/>
        <v>0</v>
      </c>
      <c r="V289" s="486"/>
      <c r="W289" s="109">
        <f t="shared" si="111"/>
        <v>0</v>
      </c>
      <c r="X289" s="110">
        <f t="shared" si="101"/>
        <v>0</v>
      </c>
      <c r="Y289" s="486"/>
      <c r="Z289" s="109">
        <f t="shared" si="112"/>
        <v>0</v>
      </c>
      <c r="AA289" s="110">
        <f t="shared" si="102"/>
        <v>0</v>
      </c>
      <c r="AB289" s="486"/>
      <c r="AC289" s="109">
        <f t="shared" si="113"/>
        <v>0</v>
      </c>
      <c r="AD289" s="110">
        <f t="shared" si="103"/>
        <v>0</v>
      </c>
      <c r="AE289" s="486"/>
      <c r="AF289" s="109">
        <f t="shared" si="114"/>
        <v>0</v>
      </c>
      <c r="AG289" s="110">
        <f t="shared" si="104"/>
        <v>0</v>
      </c>
      <c r="AH289" s="410" t="str">
        <f t="shared" si="115"/>
        <v/>
      </c>
      <c r="AI289" s="311" t="str">
        <f t="shared" si="116"/>
        <v/>
      </c>
      <c r="AJ289" s="419" t="str">
        <f t="shared" si="105"/>
        <v/>
      </c>
      <c r="AK289" s="311" t="str">
        <f t="shared" si="106"/>
        <v/>
      </c>
      <c r="AL289" s="422" t="str">
        <f t="shared" si="107"/>
        <v/>
      </c>
    </row>
    <row r="290" spans="1:38" ht="14.25">
      <c r="A290" s="745"/>
      <c r="B290" s="34" t="s">
        <v>188</v>
      </c>
      <c r="C290" s="196" t="s">
        <v>124</v>
      </c>
      <c r="D290" s="480"/>
      <c r="E290" s="55"/>
      <c r="F290" s="55"/>
      <c r="G290" s="101">
        <f t="shared" si="94"/>
        <v>0</v>
      </c>
      <c r="H290" s="102">
        <f t="shared" si="95"/>
        <v>0</v>
      </c>
      <c r="I290" s="31">
        <f t="shared" si="96"/>
        <v>0</v>
      </c>
      <c r="J290" s="103">
        <f t="shared" si="108"/>
        <v>0</v>
      </c>
      <c r="K290" s="104">
        <f t="shared" si="97"/>
        <v>0</v>
      </c>
      <c r="L290" s="35">
        <f t="shared" si="109"/>
        <v>0</v>
      </c>
      <c r="M290" s="105" t="str">
        <f t="shared" si="99"/>
        <v/>
      </c>
      <c r="N290" s="106">
        <f t="shared" si="98"/>
        <v>0</v>
      </c>
      <c r="O290" s="107">
        <f>IF(N290=0,0,IF(SUM($N$5:N290)&gt;251,1,0))</f>
        <v>0</v>
      </c>
      <c r="P290" s="174"/>
      <c r="Q290" s="175"/>
      <c r="R290" s="108"/>
      <c r="S290" s="483"/>
      <c r="T290" s="109">
        <f t="shared" si="110"/>
        <v>0</v>
      </c>
      <c r="U290" s="110">
        <f t="shared" si="100"/>
        <v>0</v>
      </c>
      <c r="V290" s="486"/>
      <c r="W290" s="109">
        <f t="shared" si="111"/>
        <v>0</v>
      </c>
      <c r="X290" s="110">
        <f t="shared" si="101"/>
        <v>0</v>
      </c>
      <c r="Y290" s="486"/>
      <c r="Z290" s="109">
        <f t="shared" si="112"/>
        <v>0</v>
      </c>
      <c r="AA290" s="110">
        <f t="shared" si="102"/>
        <v>0</v>
      </c>
      <c r="AB290" s="486"/>
      <c r="AC290" s="109">
        <f t="shared" si="113"/>
        <v>0</v>
      </c>
      <c r="AD290" s="110">
        <f t="shared" si="103"/>
        <v>0</v>
      </c>
      <c r="AE290" s="486"/>
      <c r="AF290" s="109">
        <f t="shared" si="114"/>
        <v>0</v>
      </c>
      <c r="AG290" s="110">
        <f t="shared" si="104"/>
        <v>0</v>
      </c>
      <c r="AH290" s="410" t="str">
        <f t="shared" si="115"/>
        <v/>
      </c>
      <c r="AI290" s="311" t="str">
        <f t="shared" si="116"/>
        <v/>
      </c>
      <c r="AJ290" s="419" t="str">
        <f t="shared" si="105"/>
        <v/>
      </c>
      <c r="AK290" s="311" t="str">
        <f t="shared" si="106"/>
        <v/>
      </c>
      <c r="AL290" s="422" t="str">
        <f t="shared" si="107"/>
        <v/>
      </c>
    </row>
    <row r="291" spans="1:38" ht="14.25">
      <c r="A291" s="745"/>
      <c r="B291" s="34" t="s">
        <v>190</v>
      </c>
      <c r="C291" s="196" t="s">
        <v>189</v>
      </c>
      <c r="D291" s="480"/>
      <c r="E291" s="55"/>
      <c r="F291" s="55"/>
      <c r="G291" s="101">
        <f t="shared" si="94"/>
        <v>0</v>
      </c>
      <c r="H291" s="102">
        <f t="shared" si="95"/>
        <v>0</v>
      </c>
      <c r="I291" s="31">
        <f t="shared" si="96"/>
        <v>0</v>
      </c>
      <c r="J291" s="103">
        <f t="shared" si="108"/>
        <v>0</v>
      </c>
      <c r="K291" s="104">
        <f t="shared" si="97"/>
        <v>0</v>
      </c>
      <c r="L291" s="35">
        <f t="shared" si="109"/>
        <v>0</v>
      </c>
      <c r="M291" s="105" t="str">
        <f t="shared" si="99"/>
        <v/>
      </c>
      <c r="N291" s="106">
        <f t="shared" si="98"/>
        <v>0</v>
      </c>
      <c r="O291" s="107">
        <f>IF(N291=0,0,IF(SUM($N$5:N291)&gt;251,1,0))</f>
        <v>0</v>
      </c>
      <c r="P291" s="174"/>
      <c r="Q291" s="175"/>
      <c r="R291" s="108"/>
      <c r="S291" s="483"/>
      <c r="T291" s="109">
        <f t="shared" si="110"/>
        <v>0</v>
      </c>
      <c r="U291" s="110">
        <f t="shared" si="100"/>
        <v>0</v>
      </c>
      <c r="V291" s="486"/>
      <c r="W291" s="109">
        <f t="shared" si="111"/>
        <v>0</v>
      </c>
      <c r="X291" s="110">
        <f t="shared" si="101"/>
        <v>0</v>
      </c>
      <c r="Y291" s="486"/>
      <c r="Z291" s="109">
        <f t="shared" si="112"/>
        <v>0</v>
      </c>
      <c r="AA291" s="110">
        <f t="shared" si="102"/>
        <v>0</v>
      </c>
      <c r="AB291" s="486"/>
      <c r="AC291" s="109">
        <f t="shared" si="113"/>
        <v>0</v>
      </c>
      <c r="AD291" s="110">
        <f t="shared" si="103"/>
        <v>0</v>
      </c>
      <c r="AE291" s="486"/>
      <c r="AF291" s="109">
        <f t="shared" si="114"/>
        <v>0</v>
      </c>
      <c r="AG291" s="110">
        <f t="shared" si="104"/>
        <v>0</v>
      </c>
      <c r="AH291" s="410" t="str">
        <f t="shared" si="115"/>
        <v/>
      </c>
      <c r="AI291" s="311" t="str">
        <f t="shared" si="116"/>
        <v/>
      </c>
      <c r="AJ291" s="419" t="str">
        <f t="shared" si="105"/>
        <v/>
      </c>
      <c r="AK291" s="311" t="str">
        <f t="shared" si="106"/>
        <v/>
      </c>
      <c r="AL291" s="422" t="str">
        <f t="shared" si="107"/>
        <v/>
      </c>
    </row>
    <row r="292" spans="1:38" ht="14.25">
      <c r="A292" s="745"/>
      <c r="B292" s="34" t="s">
        <v>191</v>
      </c>
      <c r="C292" s="196" t="s">
        <v>513</v>
      </c>
      <c r="D292" s="480"/>
      <c r="E292" s="55"/>
      <c r="F292" s="55"/>
      <c r="G292" s="101">
        <f t="shared" si="94"/>
        <v>0</v>
      </c>
      <c r="H292" s="102">
        <f t="shared" si="95"/>
        <v>0</v>
      </c>
      <c r="I292" s="31">
        <f t="shared" si="96"/>
        <v>0</v>
      </c>
      <c r="J292" s="103">
        <f t="shared" si="108"/>
        <v>0</v>
      </c>
      <c r="K292" s="104">
        <f t="shared" si="97"/>
        <v>0</v>
      </c>
      <c r="L292" s="35">
        <f t="shared" si="109"/>
        <v>0</v>
      </c>
      <c r="M292" s="105" t="str">
        <f t="shared" si="99"/>
        <v/>
      </c>
      <c r="N292" s="106">
        <f t="shared" si="98"/>
        <v>0</v>
      </c>
      <c r="O292" s="107">
        <f>IF(N292=0,0,IF(SUM($N$5:N292)&gt;251,1,0))</f>
        <v>0</v>
      </c>
      <c r="P292" s="174"/>
      <c r="Q292" s="175"/>
      <c r="R292" s="108"/>
      <c r="S292" s="483"/>
      <c r="T292" s="109">
        <f t="shared" si="110"/>
        <v>0</v>
      </c>
      <c r="U292" s="110">
        <f t="shared" si="100"/>
        <v>0</v>
      </c>
      <c r="V292" s="486"/>
      <c r="W292" s="109">
        <f t="shared" si="111"/>
        <v>0</v>
      </c>
      <c r="X292" s="110">
        <f t="shared" si="101"/>
        <v>0</v>
      </c>
      <c r="Y292" s="486"/>
      <c r="Z292" s="109">
        <f t="shared" si="112"/>
        <v>0</v>
      </c>
      <c r="AA292" s="110">
        <f t="shared" si="102"/>
        <v>0</v>
      </c>
      <c r="AB292" s="486"/>
      <c r="AC292" s="109">
        <f t="shared" si="113"/>
        <v>0</v>
      </c>
      <c r="AD292" s="110">
        <f t="shared" si="103"/>
        <v>0</v>
      </c>
      <c r="AE292" s="486"/>
      <c r="AF292" s="109">
        <f t="shared" si="114"/>
        <v>0</v>
      </c>
      <c r="AG292" s="110">
        <f t="shared" si="104"/>
        <v>0</v>
      </c>
      <c r="AH292" s="410" t="str">
        <f t="shared" si="115"/>
        <v/>
      </c>
      <c r="AI292" s="311" t="str">
        <f t="shared" si="116"/>
        <v/>
      </c>
      <c r="AJ292" s="419" t="str">
        <f t="shared" si="105"/>
        <v/>
      </c>
      <c r="AK292" s="311" t="str">
        <f t="shared" si="106"/>
        <v/>
      </c>
      <c r="AL292" s="422" t="str">
        <f t="shared" si="107"/>
        <v/>
      </c>
    </row>
    <row r="293" spans="1:38" ht="14.25">
      <c r="A293" s="745"/>
      <c r="B293" s="34" t="s">
        <v>192</v>
      </c>
      <c r="C293" s="196" t="s">
        <v>125</v>
      </c>
      <c r="D293" s="480"/>
      <c r="E293" s="55"/>
      <c r="F293" s="55"/>
      <c r="G293" s="101">
        <f t="shared" si="94"/>
        <v>0</v>
      </c>
      <c r="H293" s="102">
        <f t="shared" si="95"/>
        <v>0</v>
      </c>
      <c r="I293" s="31">
        <f t="shared" si="96"/>
        <v>0</v>
      </c>
      <c r="J293" s="103">
        <f t="shared" si="108"/>
        <v>0</v>
      </c>
      <c r="K293" s="104">
        <f t="shared" si="97"/>
        <v>0</v>
      </c>
      <c r="L293" s="35">
        <f t="shared" si="109"/>
        <v>0</v>
      </c>
      <c r="M293" s="105" t="str">
        <f t="shared" si="99"/>
        <v/>
      </c>
      <c r="N293" s="106">
        <f t="shared" si="98"/>
        <v>0</v>
      </c>
      <c r="O293" s="107">
        <f>IF(N293=0,0,IF(SUM($N$5:N293)&gt;251,1,0))</f>
        <v>0</v>
      </c>
      <c r="P293" s="174"/>
      <c r="Q293" s="175"/>
      <c r="R293" s="108"/>
      <c r="S293" s="483"/>
      <c r="T293" s="109">
        <f t="shared" si="110"/>
        <v>0</v>
      </c>
      <c r="U293" s="110">
        <f t="shared" si="100"/>
        <v>0</v>
      </c>
      <c r="V293" s="486"/>
      <c r="W293" s="109">
        <f t="shared" si="111"/>
        <v>0</v>
      </c>
      <c r="X293" s="110">
        <f t="shared" si="101"/>
        <v>0</v>
      </c>
      <c r="Y293" s="486"/>
      <c r="Z293" s="109">
        <f t="shared" si="112"/>
        <v>0</v>
      </c>
      <c r="AA293" s="110">
        <f t="shared" si="102"/>
        <v>0</v>
      </c>
      <c r="AB293" s="486"/>
      <c r="AC293" s="109">
        <f t="shared" si="113"/>
        <v>0</v>
      </c>
      <c r="AD293" s="110">
        <f t="shared" si="103"/>
        <v>0</v>
      </c>
      <c r="AE293" s="486"/>
      <c r="AF293" s="109">
        <f t="shared" si="114"/>
        <v>0</v>
      </c>
      <c r="AG293" s="110">
        <f t="shared" si="104"/>
        <v>0</v>
      </c>
      <c r="AH293" s="410" t="str">
        <f t="shared" si="115"/>
        <v/>
      </c>
      <c r="AI293" s="311" t="str">
        <f t="shared" si="116"/>
        <v/>
      </c>
      <c r="AJ293" s="419" t="str">
        <f t="shared" si="105"/>
        <v/>
      </c>
      <c r="AK293" s="311" t="str">
        <f t="shared" si="106"/>
        <v/>
      </c>
      <c r="AL293" s="422" t="str">
        <f t="shared" si="107"/>
        <v/>
      </c>
    </row>
    <row r="294" spans="1:38" ht="14.25">
      <c r="A294" s="745"/>
      <c r="B294" s="34" t="s">
        <v>193</v>
      </c>
      <c r="C294" s="196" t="s">
        <v>121</v>
      </c>
      <c r="D294" s="480"/>
      <c r="E294" s="55"/>
      <c r="F294" s="55"/>
      <c r="G294" s="101">
        <f t="shared" si="94"/>
        <v>0</v>
      </c>
      <c r="H294" s="102">
        <f t="shared" si="95"/>
        <v>0</v>
      </c>
      <c r="I294" s="31">
        <f t="shared" si="96"/>
        <v>0</v>
      </c>
      <c r="J294" s="103">
        <f t="shared" si="108"/>
        <v>0</v>
      </c>
      <c r="K294" s="104">
        <f t="shared" si="97"/>
        <v>0</v>
      </c>
      <c r="L294" s="35">
        <f t="shared" si="109"/>
        <v>0</v>
      </c>
      <c r="M294" s="105" t="str">
        <f t="shared" si="99"/>
        <v/>
      </c>
      <c r="N294" s="106">
        <f t="shared" si="98"/>
        <v>0</v>
      </c>
      <c r="O294" s="107">
        <f>IF(N294=0,0,IF(SUM($N$5:N294)&gt;251,1,0))</f>
        <v>0</v>
      </c>
      <c r="P294" s="174"/>
      <c r="Q294" s="175"/>
      <c r="R294" s="108"/>
      <c r="S294" s="483"/>
      <c r="T294" s="109">
        <f t="shared" si="110"/>
        <v>0</v>
      </c>
      <c r="U294" s="110">
        <f t="shared" si="100"/>
        <v>0</v>
      </c>
      <c r="V294" s="486"/>
      <c r="W294" s="109">
        <f t="shared" si="111"/>
        <v>0</v>
      </c>
      <c r="X294" s="110">
        <f t="shared" si="101"/>
        <v>0</v>
      </c>
      <c r="Y294" s="486"/>
      <c r="Z294" s="109">
        <f t="shared" si="112"/>
        <v>0</v>
      </c>
      <c r="AA294" s="110">
        <f t="shared" si="102"/>
        <v>0</v>
      </c>
      <c r="AB294" s="486"/>
      <c r="AC294" s="109">
        <f t="shared" si="113"/>
        <v>0</v>
      </c>
      <c r="AD294" s="110">
        <f t="shared" si="103"/>
        <v>0</v>
      </c>
      <c r="AE294" s="486"/>
      <c r="AF294" s="109">
        <f t="shared" si="114"/>
        <v>0</v>
      </c>
      <c r="AG294" s="110">
        <f t="shared" si="104"/>
        <v>0</v>
      </c>
      <c r="AH294" s="410" t="str">
        <f t="shared" si="115"/>
        <v/>
      </c>
      <c r="AI294" s="311" t="str">
        <f t="shared" si="116"/>
        <v/>
      </c>
      <c r="AJ294" s="419" t="str">
        <f t="shared" si="105"/>
        <v/>
      </c>
      <c r="AK294" s="311" t="str">
        <f t="shared" si="106"/>
        <v/>
      </c>
      <c r="AL294" s="422" t="str">
        <f t="shared" si="107"/>
        <v/>
      </c>
    </row>
    <row r="295" spans="1:38" ht="14.25">
      <c r="A295" s="745"/>
      <c r="B295" s="34" t="s">
        <v>194</v>
      </c>
      <c r="C295" s="196" t="s">
        <v>122</v>
      </c>
      <c r="D295" s="480"/>
      <c r="E295" s="55"/>
      <c r="F295" s="55"/>
      <c r="G295" s="101">
        <f t="shared" si="94"/>
        <v>0</v>
      </c>
      <c r="H295" s="102">
        <f t="shared" si="95"/>
        <v>0</v>
      </c>
      <c r="I295" s="31">
        <f t="shared" si="96"/>
        <v>0</v>
      </c>
      <c r="J295" s="103">
        <f t="shared" si="108"/>
        <v>0</v>
      </c>
      <c r="K295" s="104">
        <f t="shared" si="97"/>
        <v>0</v>
      </c>
      <c r="L295" s="35">
        <f t="shared" si="109"/>
        <v>0</v>
      </c>
      <c r="M295" s="105" t="str">
        <f t="shared" si="99"/>
        <v/>
      </c>
      <c r="N295" s="106">
        <f t="shared" si="98"/>
        <v>0</v>
      </c>
      <c r="O295" s="107">
        <f>IF(N295=0,0,IF(SUM($N$5:N295)&gt;251,1,0))</f>
        <v>0</v>
      </c>
      <c r="P295" s="174"/>
      <c r="Q295" s="175"/>
      <c r="R295" s="108"/>
      <c r="S295" s="483"/>
      <c r="T295" s="109">
        <f t="shared" si="110"/>
        <v>0</v>
      </c>
      <c r="U295" s="110">
        <f t="shared" si="100"/>
        <v>0</v>
      </c>
      <c r="V295" s="486"/>
      <c r="W295" s="109">
        <f t="shared" si="111"/>
        <v>0</v>
      </c>
      <c r="X295" s="110">
        <f t="shared" si="101"/>
        <v>0</v>
      </c>
      <c r="Y295" s="486"/>
      <c r="Z295" s="109">
        <f t="shared" si="112"/>
        <v>0</v>
      </c>
      <c r="AA295" s="110">
        <f t="shared" si="102"/>
        <v>0</v>
      </c>
      <c r="AB295" s="486"/>
      <c r="AC295" s="109">
        <f t="shared" si="113"/>
        <v>0</v>
      </c>
      <c r="AD295" s="110">
        <f t="shared" si="103"/>
        <v>0</v>
      </c>
      <c r="AE295" s="486"/>
      <c r="AF295" s="109">
        <f t="shared" si="114"/>
        <v>0</v>
      </c>
      <c r="AG295" s="110">
        <f t="shared" si="104"/>
        <v>0</v>
      </c>
      <c r="AH295" s="410" t="str">
        <f t="shared" si="115"/>
        <v/>
      </c>
      <c r="AI295" s="311" t="str">
        <f t="shared" si="116"/>
        <v/>
      </c>
      <c r="AJ295" s="419" t="str">
        <f t="shared" si="105"/>
        <v/>
      </c>
      <c r="AK295" s="311" t="str">
        <f t="shared" si="106"/>
        <v/>
      </c>
      <c r="AL295" s="422" t="str">
        <f t="shared" si="107"/>
        <v/>
      </c>
    </row>
    <row r="296" spans="1:38" ht="14.25">
      <c r="A296" s="745"/>
      <c r="B296" s="34" t="s">
        <v>195</v>
      </c>
      <c r="C296" s="196" t="s">
        <v>123</v>
      </c>
      <c r="D296" s="480"/>
      <c r="E296" s="55"/>
      <c r="F296" s="55"/>
      <c r="G296" s="101">
        <f t="shared" si="94"/>
        <v>0</v>
      </c>
      <c r="H296" s="102">
        <f t="shared" si="95"/>
        <v>0</v>
      </c>
      <c r="I296" s="31">
        <f t="shared" si="96"/>
        <v>0</v>
      </c>
      <c r="J296" s="103">
        <f t="shared" si="108"/>
        <v>0</v>
      </c>
      <c r="K296" s="104">
        <f t="shared" si="97"/>
        <v>0</v>
      </c>
      <c r="L296" s="35">
        <f t="shared" si="109"/>
        <v>0</v>
      </c>
      <c r="M296" s="105" t="str">
        <f t="shared" si="99"/>
        <v/>
      </c>
      <c r="N296" s="106">
        <f t="shared" si="98"/>
        <v>0</v>
      </c>
      <c r="O296" s="107">
        <f>IF(N296=0,0,IF(SUM($N$5:N296)&gt;251,1,0))</f>
        <v>0</v>
      </c>
      <c r="P296" s="174"/>
      <c r="Q296" s="175"/>
      <c r="R296" s="108"/>
      <c r="S296" s="483"/>
      <c r="T296" s="109">
        <f t="shared" si="110"/>
        <v>0</v>
      </c>
      <c r="U296" s="110">
        <f t="shared" si="100"/>
        <v>0</v>
      </c>
      <c r="V296" s="486"/>
      <c r="W296" s="109">
        <f t="shared" si="111"/>
        <v>0</v>
      </c>
      <c r="X296" s="110">
        <f t="shared" si="101"/>
        <v>0</v>
      </c>
      <c r="Y296" s="486"/>
      <c r="Z296" s="109">
        <f t="shared" si="112"/>
        <v>0</v>
      </c>
      <c r="AA296" s="110">
        <f t="shared" si="102"/>
        <v>0</v>
      </c>
      <c r="AB296" s="486"/>
      <c r="AC296" s="109">
        <f t="shared" si="113"/>
        <v>0</v>
      </c>
      <c r="AD296" s="110">
        <f t="shared" si="103"/>
        <v>0</v>
      </c>
      <c r="AE296" s="486"/>
      <c r="AF296" s="109">
        <f t="shared" si="114"/>
        <v>0</v>
      </c>
      <c r="AG296" s="110">
        <f t="shared" si="104"/>
        <v>0</v>
      </c>
      <c r="AH296" s="410" t="str">
        <f t="shared" si="115"/>
        <v/>
      </c>
      <c r="AI296" s="311" t="str">
        <f t="shared" si="116"/>
        <v/>
      </c>
      <c r="AJ296" s="419" t="str">
        <f t="shared" si="105"/>
        <v/>
      </c>
      <c r="AK296" s="311" t="str">
        <f t="shared" si="106"/>
        <v/>
      </c>
      <c r="AL296" s="422" t="str">
        <f t="shared" si="107"/>
        <v/>
      </c>
    </row>
    <row r="297" spans="1:38" ht="14.25">
      <c r="A297" s="745"/>
      <c r="B297" s="34" t="s">
        <v>196</v>
      </c>
      <c r="C297" s="196" t="s">
        <v>124</v>
      </c>
      <c r="D297" s="480"/>
      <c r="E297" s="55"/>
      <c r="F297" s="55"/>
      <c r="G297" s="101">
        <f t="shared" si="94"/>
        <v>0</v>
      </c>
      <c r="H297" s="102">
        <f t="shared" si="95"/>
        <v>0</v>
      </c>
      <c r="I297" s="31">
        <f t="shared" si="96"/>
        <v>0</v>
      </c>
      <c r="J297" s="103">
        <f t="shared" si="108"/>
        <v>0</v>
      </c>
      <c r="K297" s="104">
        <f t="shared" si="97"/>
        <v>0</v>
      </c>
      <c r="L297" s="35">
        <f t="shared" si="109"/>
        <v>0</v>
      </c>
      <c r="M297" s="105" t="str">
        <f t="shared" si="99"/>
        <v/>
      </c>
      <c r="N297" s="106">
        <f t="shared" si="98"/>
        <v>0</v>
      </c>
      <c r="O297" s="107">
        <f>IF(N297=0,0,IF(SUM($N$5:N297)&gt;251,1,0))</f>
        <v>0</v>
      </c>
      <c r="P297" s="174"/>
      <c r="Q297" s="175"/>
      <c r="R297" s="108"/>
      <c r="S297" s="483"/>
      <c r="T297" s="109">
        <f t="shared" si="110"/>
        <v>0</v>
      </c>
      <c r="U297" s="110">
        <f t="shared" si="100"/>
        <v>0</v>
      </c>
      <c r="V297" s="486"/>
      <c r="W297" s="109">
        <f t="shared" si="111"/>
        <v>0</v>
      </c>
      <c r="X297" s="110">
        <f t="shared" si="101"/>
        <v>0</v>
      </c>
      <c r="Y297" s="486"/>
      <c r="Z297" s="109">
        <f t="shared" si="112"/>
        <v>0</v>
      </c>
      <c r="AA297" s="110">
        <f t="shared" si="102"/>
        <v>0</v>
      </c>
      <c r="AB297" s="486"/>
      <c r="AC297" s="109">
        <f t="shared" si="113"/>
        <v>0</v>
      </c>
      <c r="AD297" s="110">
        <f t="shared" si="103"/>
        <v>0</v>
      </c>
      <c r="AE297" s="486"/>
      <c r="AF297" s="109">
        <f t="shared" si="114"/>
        <v>0</v>
      </c>
      <c r="AG297" s="110">
        <f t="shared" si="104"/>
        <v>0</v>
      </c>
      <c r="AH297" s="410" t="str">
        <f t="shared" si="115"/>
        <v/>
      </c>
      <c r="AI297" s="311" t="str">
        <f t="shared" si="116"/>
        <v/>
      </c>
      <c r="AJ297" s="419" t="str">
        <f t="shared" si="105"/>
        <v/>
      </c>
      <c r="AK297" s="311" t="str">
        <f t="shared" si="106"/>
        <v/>
      </c>
      <c r="AL297" s="422" t="str">
        <f t="shared" si="107"/>
        <v/>
      </c>
    </row>
    <row r="298" spans="1:38" ht="14.25">
      <c r="A298" s="745"/>
      <c r="B298" s="34" t="s">
        <v>197</v>
      </c>
      <c r="C298" s="196" t="s">
        <v>189</v>
      </c>
      <c r="D298" s="480"/>
      <c r="E298" s="55"/>
      <c r="F298" s="55"/>
      <c r="G298" s="101">
        <f t="shared" si="94"/>
        <v>0</v>
      </c>
      <c r="H298" s="102">
        <f t="shared" si="95"/>
        <v>0</v>
      </c>
      <c r="I298" s="31">
        <f t="shared" si="96"/>
        <v>0</v>
      </c>
      <c r="J298" s="103">
        <f t="shared" si="108"/>
        <v>0</v>
      </c>
      <c r="K298" s="104">
        <f t="shared" si="97"/>
        <v>0</v>
      </c>
      <c r="L298" s="35">
        <f t="shared" si="109"/>
        <v>0</v>
      </c>
      <c r="M298" s="105" t="str">
        <f t="shared" si="99"/>
        <v/>
      </c>
      <c r="N298" s="106">
        <f t="shared" si="98"/>
        <v>0</v>
      </c>
      <c r="O298" s="107">
        <f>IF(N298=0,0,IF(SUM($N$5:N298)&gt;251,1,0))</f>
        <v>0</v>
      </c>
      <c r="P298" s="174"/>
      <c r="Q298" s="175"/>
      <c r="R298" s="108"/>
      <c r="S298" s="483"/>
      <c r="T298" s="109">
        <f t="shared" si="110"/>
        <v>0</v>
      </c>
      <c r="U298" s="110">
        <f t="shared" si="100"/>
        <v>0</v>
      </c>
      <c r="V298" s="486"/>
      <c r="W298" s="109">
        <f t="shared" si="111"/>
        <v>0</v>
      </c>
      <c r="X298" s="110">
        <f t="shared" si="101"/>
        <v>0</v>
      </c>
      <c r="Y298" s="486"/>
      <c r="Z298" s="109">
        <f t="shared" si="112"/>
        <v>0</v>
      </c>
      <c r="AA298" s="110">
        <f t="shared" si="102"/>
        <v>0</v>
      </c>
      <c r="AB298" s="486"/>
      <c r="AC298" s="109">
        <f t="shared" si="113"/>
        <v>0</v>
      </c>
      <c r="AD298" s="110">
        <f t="shared" si="103"/>
        <v>0</v>
      </c>
      <c r="AE298" s="486"/>
      <c r="AF298" s="109">
        <f t="shared" si="114"/>
        <v>0</v>
      </c>
      <c r="AG298" s="110">
        <f t="shared" si="104"/>
        <v>0</v>
      </c>
      <c r="AH298" s="410" t="str">
        <f t="shared" si="115"/>
        <v/>
      </c>
      <c r="AI298" s="311" t="str">
        <f t="shared" si="116"/>
        <v/>
      </c>
      <c r="AJ298" s="419" t="str">
        <f t="shared" si="105"/>
        <v/>
      </c>
      <c r="AK298" s="311" t="str">
        <f t="shared" si="106"/>
        <v/>
      </c>
      <c r="AL298" s="422" t="str">
        <f t="shared" si="107"/>
        <v/>
      </c>
    </row>
    <row r="299" spans="1:38" ht="14.25">
      <c r="A299" s="745"/>
      <c r="B299" s="34" t="s">
        <v>198</v>
      </c>
      <c r="C299" s="196" t="s">
        <v>120</v>
      </c>
      <c r="D299" s="480"/>
      <c r="E299" s="55"/>
      <c r="F299" s="55"/>
      <c r="G299" s="101">
        <f t="shared" si="94"/>
        <v>0</v>
      </c>
      <c r="H299" s="102">
        <f t="shared" si="95"/>
        <v>0</v>
      </c>
      <c r="I299" s="31">
        <f t="shared" si="96"/>
        <v>0</v>
      </c>
      <c r="J299" s="103">
        <f t="shared" si="108"/>
        <v>0</v>
      </c>
      <c r="K299" s="104">
        <f t="shared" si="97"/>
        <v>0</v>
      </c>
      <c r="L299" s="35">
        <f t="shared" si="109"/>
        <v>0</v>
      </c>
      <c r="M299" s="105" t="str">
        <f t="shared" si="99"/>
        <v/>
      </c>
      <c r="N299" s="106">
        <f t="shared" si="98"/>
        <v>0</v>
      </c>
      <c r="O299" s="107">
        <f>IF(N299=0,0,IF(SUM($N$5:N299)&gt;251,1,0))</f>
        <v>0</v>
      </c>
      <c r="P299" s="174"/>
      <c r="Q299" s="175"/>
      <c r="R299" s="108"/>
      <c r="S299" s="483"/>
      <c r="T299" s="109">
        <f t="shared" si="110"/>
        <v>0</v>
      </c>
      <c r="U299" s="110">
        <f t="shared" si="100"/>
        <v>0</v>
      </c>
      <c r="V299" s="486"/>
      <c r="W299" s="109">
        <f t="shared" si="111"/>
        <v>0</v>
      </c>
      <c r="X299" s="110">
        <f t="shared" si="101"/>
        <v>0</v>
      </c>
      <c r="Y299" s="486"/>
      <c r="Z299" s="109">
        <f t="shared" si="112"/>
        <v>0</v>
      </c>
      <c r="AA299" s="110">
        <f t="shared" si="102"/>
        <v>0</v>
      </c>
      <c r="AB299" s="486"/>
      <c r="AC299" s="109">
        <f t="shared" si="113"/>
        <v>0</v>
      </c>
      <c r="AD299" s="110">
        <f t="shared" si="103"/>
        <v>0</v>
      </c>
      <c r="AE299" s="486"/>
      <c r="AF299" s="109">
        <f t="shared" si="114"/>
        <v>0</v>
      </c>
      <c r="AG299" s="110">
        <f t="shared" si="104"/>
        <v>0</v>
      </c>
      <c r="AH299" s="410" t="str">
        <f t="shared" si="115"/>
        <v/>
      </c>
      <c r="AI299" s="311" t="str">
        <f t="shared" si="116"/>
        <v/>
      </c>
      <c r="AJ299" s="419" t="str">
        <f t="shared" si="105"/>
        <v/>
      </c>
      <c r="AK299" s="311" t="str">
        <f t="shared" si="106"/>
        <v/>
      </c>
      <c r="AL299" s="422" t="str">
        <f t="shared" si="107"/>
        <v/>
      </c>
    </row>
    <row r="300" spans="1:38" ht="14.25">
      <c r="A300" s="745"/>
      <c r="B300" s="34" t="s">
        <v>199</v>
      </c>
      <c r="C300" s="196" t="s">
        <v>125</v>
      </c>
      <c r="D300" s="480"/>
      <c r="E300" s="55"/>
      <c r="F300" s="55"/>
      <c r="G300" s="101">
        <f t="shared" si="94"/>
        <v>0</v>
      </c>
      <c r="H300" s="102">
        <f t="shared" si="95"/>
        <v>0</v>
      </c>
      <c r="I300" s="31">
        <f t="shared" si="96"/>
        <v>0</v>
      </c>
      <c r="J300" s="103">
        <f t="shared" si="108"/>
        <v>0</v>
      </c>
      <c r="K300" s="104">
        <f t="shared" si="97"/>
        <v>0</v>
      </c>
      <c r="L300" s="35">
        <f t="shared" si="109"/>
        <v>0</v>
      </c>
      <c r="M300" s="105" t="str">
        <f t="shared" si="99"/>
        <v/>
      </c>
      <c r="N300" s="106">
        <f t="shared" si="98"/>
        <v>0</v>
      </c>
      <c r="O300" s="107">
        <f>IF(N300=0,0,IF(SUM($N$5:N300)&gt;251,1,0))</f>
        <v>0</v>
      </c>
      <c r="P300" s="174"/>
      <c r="Q300" s="175"/>
      <c r="R300" s="108"/>
      <c r="S300" s="483"/>
      <c r="T300" s="109">
        <f t="shared" si="110"/>
        <v>0</v>
      </c>
      <c r="U300" s="110">
        <f t="shared" si="100"/>
        <v>0</v>
      </c>
      <c r="V300" s="486"/>
      <c r="W300" s="109">
        <f t="shared" si="111"/>
        <v>0</v>
      </c>
      <c r="X300" s="110">
        <f t="shared" si="101"/>
        <v>0</v>
      </c>
      <c r="Y300" s="486"/>
      <c r="Z300" s="109">
        <f t="shared" si="112"/>
        <v>0</v>
      </c>
      <c r="AA300" s="110">
        <f t="shared" si="102"/>
        <v>0</v>
      </c>
      <c r="AB300" s="486"/>
      <c r="AC300" s="109">
        <f t="shared" si="113"/>
        <v>0</v>
      </c>
      <c r="AD300" s="110">
        <f t="shared" si="103"/>
        <v>0</v>
      </c>
      <c r="AE300" s="486"/>
      <c r="AF300" s="109">
        <f t="shared" si="114"/>
        <v>0</v>
      </c>
      <c r="AG300" s="110">
        <f t="shared" si="104"/>
        <v>0</v>
      </c>
      <c r="AH300" s="410" t="str">
        <f t="shared" si="115"/>
        <v/>
      </c>
      <c r="AI300" s="311" t="str">
        <f t="shared" si="116"/>
        <v/>
      </c>
      <c r="AJ300" s="419" t="str">
        <f t="shared" si="105"/>
        <v/>
      </c>
      <c r="AK300" s="311" t="str">
        <f t="shared" si="106"/>
        <v/>
      </c>
      <c r="AL300" s="422" t="str">
        <f t="shared" si="107"/>
        <v/>
      </c>
    </row>
    <row r="301" spans="1:38" ht="14.25">
      <c r="A301" s="745"/>
      <c r="B301" s="34" t="s">
        <v>200</v>
      </c>
      <c r="C301" s="196" t="s">
        <v>121</v>
      </c>
      <c r="D301" s="480"/>
      <c r="E301" s="55"/>
      <c r="F301" s="55"/>
      <c r="G301" s="101">
        <f t="shared" si="94"/>
        <v>0</v>
      </c>
      <c r="H301" s="102">
        <f t="shared" si="95"/>
        <v>0</v>
      </c>
      <c r="I301" s="31">
        <f t="shared" si="96"/>
        <v>0</v>
      </c>
      <c r="J301" s="103">
        <f t="shared" si="108"/>
        <v>0</v>
      </c>
      <c r="K301" s="104">
        <f t="shared" si="97"/>
        <v>0</v>
      </c>
      <c r="L301" s="35">
        <f t="shared" si="109"/>
        <v>0</v>
      </c>
      <c r="M301" s="105" t="str">
        <f t="shared" si="99"/>
        <v/>
      </c>
      <c r="N301" s="106">
        <f t="shared" si="98"/>
        <v>0</v>
      </c>
      <c r="O301" s="107">
        <f>IF(N301=0,0,IF(SUM($N$5:N301)&gt;251,1,0))</f>
        <v>0</v>
      </c>
      <c r="P301" s="174"/>
      <c r="Q301" s="175"/>
      <c r="R301" s="108"/>
      <c r="S301" s="483"/>
      <c r="T301" s="109">
        <f t="shared" si="110"/>
        <v>0</v>
      </c>
      <c r="U301" s="110">
        <f t="shared" si="100"/>
        <v>0</v>
      </c>
      <c r="V301" s="486"/>
      <c r="W301" s="109">
        <f t="shared" si="111"/>
        <v>0</v>
      </c>
      <c r="X301" s="110">
        <f t="shared" si="101"/>
        <v>0</v>
      </c>
      <c r="Y301" s="486"/>
      <c r="Z301" s="109">
        <f t="shared" si="112"/>
        <v>0</v>
      </c>
      <c r="AA301" s="110">
        <f t="shared" si="102"/>
        <v>0</v>
      </c>
      <c r="AB301" s="486"/>
      <c r="AC301" s="109">
        <f t="shared" si="113"/>
        <v>0</v>
      </c>
      <c r="AD301" s="110">
        <f t="shared" si="103"/>
        <v>0</v>
      </c>
      <c r="AE301" s="486"/>
      <c r="AF301" s="109">
        <f t="shared" si="114"/>
        <v>0</v>
      </c>
      <c r="AG301" s="110">
        <f t="shared" si="104"/>
        <v>0</v>
      </c>
      <c r="AH301" s="410" t="str">
        <f t="shared" si="115"/>
        <v/>
      </c>
      <c r="AI301" s="311" t="str">
        <f t="shared" si="116"/>
        <v/>
      </c>
      <c r="AJ301" s="419" t="str">
        <f t="shared" si="105"/>
        <v/>
      </c>
      <c r="AK301" s="311" t="str">
        <f t="shared" si="106"/>
        <v/>
      </c>
      <c r="AL301" s="422" t="str">
        <f t="shared" si="107"/>
        <v/>
      </c>
    </row>
    <row r="302" spans="1:38" ht="14.25">
      <c r="A302" s="745"/>
      <c r="B302" s="34" t="s">
        <v>201</v>
      </c>
      <c r="C302" s="196" t="s">
        <v>122</v>
      </c>
      <c r="D302" s="480"/>
      <c r="E302" s="55"/>
      <c r="F302" s="55"/>
      <c r="G302" s="101">
        <f t="shared" si="94"/>
        <v>0</v>
      </c>
      <c r="H302" s="102">
        <f t="shared" si="95"/>
        <v>0</v>
      </c>
      <c r="I302" s="31">
        <f t="shared" si="96"/>
        <v>0</v>
      </c>
      <c r="J302" s="103">
        <f t="shared" si="108"/>
        <v>0</v>
      </c>
      <c r="K302" s="104">
        <f t="shared" si="97"/>
        <v>0</v>
      </c>
      <c r="L302" s="35">
        <f t="shared" si="109"/>
        <v>0</v>
      </c>
      <c r="M302" s="105" t="str">
        <f t="shared" si="99"/>
        <v/>
      </c>
      <c r="N302" s="106">
        <f t="shared" si="98"/>
        <v>0</v>
      </c>
      <c r="O302" s="107">
        <f>IF(N302=0,0,IF(SUM($N$5:N302)&gt;251,1,0))</f>
        <v>0</v>
      </c>
      <c r="P302" s="174"/>
      <c r="Q302" s="175"/>
      <c r="R302" s="108"/>
      <c r="S302" s="483"/>
      <c r="T302" s="109">
        <f t="shared" si="110"/>
        <v>0</v>
      </c>
      <c r="U302" s="110">
        <f t="shared" si="100"/>
        <v>0</v>
      </c>
      <c r="V302" s="486"/>
      <c r="W302" s="109">
        <f t="shared" si="111"/>
        <v>0</v>
      </c>
      <c r="X302" s="110">
        <f t="shared" si="101"/>
        <v>0</v>
      </c>
      <c r="Y302" s="486"/>
      <c r="Z302" s="109">
        <f t="shared" si="112"/>
        <v>0</v>
      </c>
      <c r="AA302" s="110">
        <f t="shared" si="102"/>
        <v>0</v>
      </c>
      <c r="AB302" s="486"/>
      <c r="AC302" s="109">
        <f t="shared" si="113"/>
        <v>0</v>
      </c>
      <c r="AD302" s="110">
        <f t="shared" si="103"/>
        <v>0</v>
      </c>
      <c r="AE302" s="486"/>
      <c r="AF302" s="109">
        <f t="shared" si="114"/>
        <v>0</v>
      </c>
      <c r="AG302" s="110">
        <f t="shared" si="104"/>
        <v>0</v>
      </c>
      <c r="AH302" s="410" t="str">
        <f t="shared" si="115"/>
        <v/>
      </c>
      <c r="AI302" s="311" t="str">
        <f t="shared" si="116"/>
        <v/>
      </c>
      <c r="AJ302" s="419" t="str">
        <f t="shared" si="105"/>
        <v/>
      </c>
      <c r="AK302" s="311" t="str">
        <f t="shared" si="106"/>
        <v/>
      </c>
      <c r="AL302" s="422" t="str">
        <f t="shared" si="107"/>
        <v/>
      </c>
    </row>
    <row r="303" spans="1:38" ht="14.25">
      <c r="A303" s="745"/>
      <c r="B303" s="34" t="s">
        <v>202</v>
      </c>
      <c r="C303" s="196" t="s">
        <v>123</v>
      </c>
      <c r="D303" s="480"/>
      <c r="E303" s="55"/>
      <c r="F303" s="55"/>
      <c r="G303" s="101">
        <f t="shared" si="94"/>
        <v>0</v>
      </c>
      <c r="H303" s="102">
        <f t="shared" si="95"/>
        <v>0</v>
      </c>
      <c r="I303" s="31">
        <f t="shared" si="96"/>
        <v>0</v>
      </c>
      <c r="J303" s="103">
        <f t="shared" si="108"/>
        <v>0</v>
      </c>
      <c r="K303" s="104">
        <f t="shared" si="97"/>
        <v>0</v>
      </c>
      <c r="L303" s="35">
        <f t="shared" si="109"/>
        <v>0</v>
      </c>
      <c r="M303" s="105" t="str">
        <f t="shared" si="99"/>
        <v/>
      </c>
      <c r="N303" s="106">
        <f t="shared" si="98"/>
        <v>0</v>
      </c>
      <c r="O303" s="107">
        <f>IF(N303=0,0,IF(SUM($N$5:N303)&gt;251,1,0))</f>
        <v>0</v>
      </c>
      <c r="P303" s="174"/>
      <c r="Q303" s="175"/>
      <c r="R303" s="108"/>
      <c r="S303" s="483"/>
      <c r="T303" s="109">
        <f t="shared" si="110"/>
        <v>0</v>
      </c>
      <c r="U303" s="110">
        <f t="shared" si="100"/>
        <v>0</v>
      </c>
      <c r="V303" s="486"/>
      <c r="W303" s="109">
        <f t="shared" si="111"/>
        <v>0</v>
      </c>
      <c r="X303" s="110">
        <f t="shared" si="101"/>
        <v>0</v>
      </c>
      <c r="Y303" s="486"/>
      <c r="Z303" s="109">
        <f t="shared" si="112"/>
        <v>0</v>
      </c>
      <c r="AA303" s="110">
        <f t="shared" si="102"/>
        <v>0</v>
      </c>
      <c r="AB303" s="486"/>
      <c r="AC303" s="109">
        <f t="shared" si="113"/>
        <v>0</v>
      </c>
      <c r="AD303" s="110">
        <f t="shared" si="103"/>
        <v>0</v>
      </c>
      <c r="AE303" s="486"/>
      <c r="AF303" s="109">
        <f t="shared" si="114"/>
        <v>0</v>
      </c>
      <c r="AG303" s="110">
        <f t="shared" si="104"/>
        <v>0</v>
      </c>
      <c r="AH303" s="410" t="str">
        <f t="shared" si="115"/>
        <v/>
      </c>
      <c r="AI303" s="311" t="str">
        <f t="shared" si="116"/>
        <v/>
      </c>
      <c r="AJ303" s="419" t="str">
        <f t="shared" si="105"/>
        <v/>
      </c>
      <c r="AK303" s="311" t="str">
        <f t="shared" si="106"/>
        <v/>
      </c>
      <c r="AL303" s="422" t="str">
        <f t="shared" si="107"/>
        <v/>
      </c>
    </row>
    <row r="304" spans="1:38" ht="14.25">
      <c r="A304" s="745"/>
      <c r="B304" s="34" t="s">
        <v>203</v>
      </c>
      <c r="C304" s="196" t="s">
        <v>124</v>
      </c>
      <c r="D304" s="480"/>
      <c r="E304" s="55"/>
      <c r="F304" s="55"/>
      <c r="G304" s="101">
        <f t="shared" si="94"/>
        <v>0</v>
      </c>
      <c r="H304" s="102">
        <f t="shared" si="95"/>
        <v>0</v>
      </c>
      <c r="I304" s="31">
        <f t="shared" si="96"/>
        <v>0</v>
      </c>
      <c r="J304" s="103">
        <f t="shared" si="108"/>
        <v>0</v>
      </c>
      <c r="K304" s="104">
        <f t="shared" si="97"/>
        <v>0</v>
      </c>
      <c r="L304" s="35">
        <f t="shared" si="109"/>
        <v>0</v>
      </c>
      <c r="M304" s="105" t="str">
        <f t="shared" si="99"/>
        <v/>
      </c>
      <c r="N304" s="106">
        <f t="shared" si="98"/>
        <v>0</v>
      </c>
      <c r="O304" s="107">
        <f>IF(N304=0,0,IF(SUM($N$5:N304)&gt;251,1,0))</f>
        <v>0</v>
      </c>
      <c r="P304" s="174"/>
      <c r="Q304" s="175"/>
      <c r="R304" s="108"/>
      <c r="S304" s="483"/>
      <c r="T304" s="109">
        <f t="shared" si="110"/>
        <v>0</v>
      </c>
      <c r="U304" s="110">
        <f t="shared" si="100"/>
        <v>0</v>
      </c>
      <c r="V304" s="486"/>
      <c r="W304" s="109">
        <f t="shared" si="111"/>
        <v>0</v>
      </c>
      <c r="X304" s="110">
        <f t="shared" si="101"/>
        <v>0</v>
      </c>
      <c r="Y304" s="486"/>
      <c r="Z304" s="109">
        <f t="shared" si="112"/>
        <v>0</v>
      </c>
      <c r="AA304" s="110">
        <f t="shared" si="102"/>
        <v>0</v>
      </c>
      <c r="AB304" s="486"/>
      <c r="AC304" s="109">
        <f t="shared" si="113"/>
        <v>0</v>
      </c>
      <c r="AD304" s="110">
        <f t="shared" si="103"/>
        <v>0</v>
      </c>
      <c r="AE304" s="486"/>
      <c r="AF304" s="109">
        <f t="shared" si="114"/>
        <v>0</v>
      </c>
      <c r="AG304" s="110">
        <f t="shared" si="104"/>
        <v>0</v>
      </c>
      <c r="AH304" s="410" t="str">
        <f t="shared" si="115"/>
        <v/>
      </c>
      <c r="AI304" s="311" t="str">
        <f t="shared" si="116"/>
        <v/>
      </c>
      <c r="AJ304" s="419" t="str">
        <f t="shared" si="105"/>
        <v/>
      </c>
      <c r="AK304" s="311" t="str">
        <f t="shared" si="106"/>
        <v/>
      </c>
      <c r="AL304" s="422" t="str">
        <f t="shared" si="107"/>
        <v/>
      </c>
    </row>
    <row r="305" spans="1:38" ht="14.25">
      <c r="A305" s="745"/>
      <c r="B305" s="34" t="s">
        <v>204</v>
      </c>
      <c r="C305" s="196" t="s">
        <v>189</v>
      </c>
      <c r="D305" s="480"/>
      <c r="E305" s="55"/>
      <c r="F305" s="55"/>
      <c r="G305" s="101">
        <f t="shared" si="94"/>
        <v>0</v>
      </c>
      <c r="H305" s="102">
        <f t="shared" si="95"/>
        <v>0</v>
      </c>
      <c r="I305" s="31">
        <f t="shared" si="96"/>
        <v>0</v>
      </c>
      <c r="J305" s="103">
        <f t="shared" si="108"/>
        <v>0</v>
      </c>
      <c r="K305" s="104">
        <f t="shared" si="97"/>
        <v>0</v>
      </c>
      <c r="L305" s="35">
        <f t="shared" si="109"/>
        <v>0</v>
      </c>
      <c r="M305" s="105" t="str">
        <f t="shared" si="99"/>
        <v/>
      </c>
      <c r="N305" s="106">
        <f t="shared" si="98"/>
        <v>0</v>
      </c>
      <c r="O305" s="107">
        <f>IF(N305=0,0,IF(SUM($N$5:N305)&gt;251,1,0))</f>
        <v>0</v>
      </c>
      <c r="P305" s="174"/>
      <c r="Q305" s="175"/>
      <c r="R305" s="108"/>
      <c r="S305" s="483"/>
      <c r="T305" s="109">
        <f t="shared" si="110"/>
        <v>0</v>
      </c>
      <c r="U305" s="110">
        <f t="shared" si="100"/>
        <v>0</v>
      </c>
      <c r="V305" s="486"/>
      <c r="W305" s="109">
        <f t="shared" si="111"/>
        <v>0</v>
      </c>
      <c r="X305" s="110">
        <f t="shared" si="101"/>
        <v>0</v>
      </c>
      <c r="Y305" s="486"/>
      <c r="Z305" s="109">
        <f t="shared" si="112"/>
        <v>0</v>
      </c>
      <c r="AA305" s="110">
        <f t="shared" si="102"/>
        <v>0</v>
      </c>
      <c r="AB305" s="486"/>
      <c r="AC305" s="109">
        <f t="shared" si="113"/>
        <v>0</v>
      </c>
      <c r="AD305" s="110">
        <f t="shared" si="103"/>
        <v>0</v>
      </c>
      <c r="AE305" s="486"/>
      <c r="AF305" s="109">
        <f t="shared" si="114"/>
        <v>0</v>
      </c>
      <c r="AG305" s="110">
        <f t="shared" si="104"/>
        <v>0</v>
      </c>
      <c r="AH305" s="410" t="str">
        <f t="shared" si="115"/>
        <v/>
      </c>
      <c r="AI305" s="311" t="str">
        <f t="shared" si="116"/>
        <v/>
      </c>
      <c r="AJ305" s="419" t="str">
        <f t="shared" si="105"/>
        <v/>
      </c>
      <c r="AK305" s="311" t="str">
        <f t="shared" si="106"/>
        <v/>
      </c>
      <c r="AL305" s="422" t="str">
        <f t="shared" si="107"/>
        <v/>
      </c>
    </row>
    <row r="306" spans="1:38" ht="14.25">
      <c r="A306" s="745"/>
      <c r="B306" s="34" t="s">
        <v>205</v>
      </c>
      <c r="C306" s="196" t="s">
        <v>120</v>
      </c>
      <c r="D306" s="480"/>
      <c r="E306" s="55"/>
      <c r="F306" s="55"/>
      <c r="G306" s="101">
        <f t="shared" si="94"/>
        <v>0</v>
      </c>
      <c r="H306" s="102">
        <f t="shared" si="95"/>
        <v>0</v>
      </c>
      <c r="I306" s="31">
        <f t="shared" si="96"/>
        <v>0</v>
      </c>
      <c r="J306" s="103">
        <f t="shared" si="108"/>
        <v>0</v>
      </c>
      <c r="K306" s="104">
        <f t="shared" si="97"/>
        <v>0</v>
      </c>
      <c r="L306" s="35">
        <f t="shared" si="109"/>
        <v>0</v>
      </c>
      <c r="M306" s="105" t="str">
        <f t="shared" si="99"/>
        <v/>
      </c>
      <c r="N306" s="106">
        <f t="shared" si="98"/>
        <v>0</v>
      </c>
      <c r="O306" s="107">
        <f>IF(N306=0,0,IF(SUM($N$5:N306)&gt;251,1,0))</f>
        <v>0</v>
      </c>
      <c r="P306" s="174"/>
      <c r="Q306" s="175"/>
      <c r="R306" s="108"/>
      <c r="S306" s="483"/>
      <c r="T306" s="109">
        <f t="shared" si="110"/>
        <v>0</v>
      </c>
      <c r="U306" s="110">
        <f t="shared" si="100"/>
        <v>0</v>
      </c>
      <c r="V306" s="486"/>
      <c r="W306" s="109">
        <f t="shared" si="111"/>
        <v>0</v>
      </c>
      <c r="X306" s="110">
        <f t="shared" si="101"/>
        <v>0</v>
      </c>
      <c r="Y306" s="486"/>
      <c r="Z306" s="109">
        <f t="shared" si="112"/>
        <v>0</v>
      </c>
      <c r="AA306" s="110">
        <f t="shared" si="102"/>
        <v>0</v>
      </c>
      <c r="AB306" s="486"/>
      <c r="AC306" s="109">
        <f t="shared" si="113"/>
        <v>0</v>
      </c>
      <c r="AD306" s="110">
        <f t="shared" si="103"/>
        <v>0</v>
      </c>
      <c r="AE306" s="486"/>
      <c r="AF306" s="109">
        <f t="shared" si="114"/>
        <v>0</v>
      </c>
      <c r="AG306" s="110">
        <f t="shared" si="104"/>
        <v>0</v>
      </c>
      <c r="AH306" s="410" t="str">
        <f t="shared" si="115"/>
        <v/>
      </c>
      <c r="AI306" s="311" t="str">
        <f t="shared" si="116"/>
        <v/>
      </c>
      <c r="AJ306" s="419" t="str">
        <f t="shared" si="105"/>
        <v/>
      </c>
      <c r="AK306" s="311" t="str">
        <f t="shared" si="106"/>
        <v/>
      </c>
      <c r="AL306" s="422" t="str">
        <f t="shared" si="107"/>
        <v/>
      </c>
    </row>
    <row r="307" spans="1:38" ht="14.25">
      <c r="A307" s="745"/>
      <c r="B307" s="34" t="s">
        <v>206</v>
      </c>
      <c r="C307" s="196" t="s">
        <v>125</v>
      </c>
      <c r="D307" s="480"/>
      <c r="E307" s="55"/>
      <c r="F307" s="55"/>
      <c r="G307" s="101">
        <f t="shared" si="94"/>
        <v>0</v>
      </c>
      <c r="H307" s="102">
        <f t="shared" si="95"/>
        <v>0</v>
      </c>
      <c r="I307" s="31">
        <f t="shared" si="96"/>
        <v>0</v>
      </c>
      <c r="J307" s="103">
        <f t="shared" si="108"/>
        <v>0</v>
      </c>
      <c r="K307" s="104">
        <f t="shared" si="97"/>
        <v>0</v>
      </c>
      <c r="L307" s="35">
        <f t="shared" si="109"/>
        <v>0</v>
      </c>
      <c r="M307" s="105" t="str">
        <f t="shared" si="99"/>
        <v/>
      </c>
      <c r="N307" s="106">
        <f t="shared" si="98"/>
        <v>0</v>
      </c>
      <c r="O307" s="107">
        <f>IF(N307=0,0,IF(SUM($N$5:N307)&gt;251,1,0))</f>
        <v>0</v>
      </c>
      <c r="P307" s="174"/>
      <c r="Q307" s="175"/>
      <c r="R307" s="108"/>
      <c r="S307" s="483"/>
      <c r="T307" s="109">
        <f t="shared" si="110"/>
        <v>0</v>
      </c>
      <c r="U307" s="110">
        <f t="shared" si="100"/>
        <v>0</v>
      </c>
      <c r="V307" s="486"/>
      <c r="W307" s="109">
        <f t="shared" si="111"/>
        <v>0</v>
      </c>
      <c r="X307" s="110">
        <f t="shared" si="101"/>
        <v>0</v>
      </c>
      <c r="Y307" s="486"/>
      <c r="Z307" s="109">
        <f t="shared" si="112"/>
        <v>0</v>
      </c>
      <c r="AA307" s="110">
        <f t="shared" si="102"/>
        <v>0</v>
      </c>
      <c r="AB307" s="486"/>
      <c r="AC307" s="109">
        <f t="shared" si="113"/>
        <v>0</v>
      </c>
      <c r="AD307" s="110">
        <f t="shared" si="103"/>
        <v>0</v>
      </c>
      <c r="AE307" s="486"/>
      <c r="AF307" s="109">
        <f t="shared" si="114"/>
        <v>0</v>
      </c>
      <c r="AG307" s="110">
        <f t="shared" si="104"/>
        <v>0</v>
      </c>
      <c r="AH307" s="410" t="str">
        <f t="shared" si="115"/>
        <v/>
      </c>
      <c r="AI307" s="311" t="str">
        <f t="shared" si="116"/>
        <v/>
      </c>
      <c r="AJ307" s="419" t="str">
        <f t="shared" si="105"/>
        <v/>
      </c>
      <c r="AK307" s="311" t="str">
        <f t="shared" si="106"/>
        <v/>
      </c>
      <c r="AL307" s="422" t="str">
        <f t="shared" si="107"/>
        <v/>
      </c>
    </row>
    <row r="308" spans="1:38" ht="14.25">
      <c r="A308" s="745"/>
      <c r="B308" s="34" t="s">
        <v>207</v>
      </c>
      <c r="C308" s="196" t="s">
        <v>121</v>
      </c>
      <c r="D308" s="480"/>
      <c r="E308" s="55"/>
      <c r="F308" s="55"/>
      <c r="G308" s="101">
        <f t="shared" si="94"/>
        <v>0</v>
      </c>
      <c r="H308" s="102">
        <f t="shared" si="95"/>
        <v>0</v>
      </c>
      <c r="I308" s="31">
        <f t="shared" si="96"/>
        <v>0</v>
      </c>
      <c r="J308" s="103">
        <f t="shared" si="108"/>
        <v>0</v>
      </c>
      <c r="K308" s="104">
        <f t="shared" si="97"/>
        <v>0</v>
      </c>
      <c r="L308" s="35">
        <f t="shared" si="109"/>
        <v>0</v>
      </c>
      <c r="M308" s="105" t="str">
        <f t="shared" si="99"/>
        <v/>
      </c>
      <c r="N308" s="106">
        <f t="shared" si="98"/>
        <v>0</v>
      </c>
      <c r="O308" s="107">
        <f>IF(N308=0,0,IF(SUM($N$5:N308)&gt;251,1,0))</f>
        <v>0</v>
      </c>
      <c r="P308" s="174"/>
      <c r="Q308" s="175"/>
      <c r="R308" s="108"/>
      <c r="S308" s="483"/>
      <c r="T308" s="109">
        <f t="shared" si="110"/>
        <v>0</v>
      </c>
      <c r="U308" s="110">
        <f t="shared" si="100"/>
        <v>0</v>
      </c>
      <c r="V308" s="486"/>
      <c r="W308" s="109">
        <f t="shared" si="111"/>
        <v>0</v>
      </c>
      <c r="X308" s="110">
        <f t="shared" si="101"/>
        <v>0</v>
      </c>
      <c r="Y308" s="486"/>
      <c r="Z308" s="109">
        <f t="shared" si="112"/>
        <v>0</v>
      </c>
      <c r="AA308" s="110">
        <f t="shared" si="102"/>
        <v>0</v>
      </c>
      <c r="AB308" s="486"/>
      <c r="AC308" s="109">
        <f t="shared" si="113"/>
        <v>0</v>
      </c>
      <c r="AD308" s="110">
        <f t="shared" si="103"/>
        <v>0</v>
      </c>
      <c r="AE308" s="486"/>
      <c r="AF308" s="109">
        <f t="shared" si="114"/>
        <v>0</v>
      </c>
      <c r="AG308" s="110">
        <f t="shared" si="104"/>
        <v>0</v>
      </c>
      <c r="AH308" s="410" t="str">
        <f t="shared" si="115"/>
        <v/>
      </c>
      <c r="AI308" s="311" t="str">
        <f t="shared" si="116"/>
        <v/>
      </c>
      <c r="AJ308" s="419" t="str">
        <f t="shared" si="105"/>
        <v/>
      </c>
      <c r="AK308" s="311" t="str">
        <f t="shared" si="106"/>
        <v/>
      </c>
      <c r="AL308" s="422" t="str">
        <f t="shared" si="107"/>
        <v/>
      </c>
    </row>
    <row r="309" spans="1:38" ht="14.25">
      <c r="A309" s="745"/>
      <c r="B309" s="34" t="s">
        <v>208</v>
      </c>
      <c r="C309" s="196" t="s">
        <v>122</v>
      </c>
      <c r="D309" s="480"/>
      <c r="E309" s="55"/>
      <c r="F309" s="55"/>
      <c r="G309" s="101">
        <f t="shared" si="94"/>
        <v>0</v>
      </c>
      <c r="H309" s="102">
        <f t="shared" si="95"/>
        <v>0</v>
      </c>
      <c r="I309" s="31">
        <f t="shared" si="96"/>
        <v>0</v>
      </c>
      <c r="J309" s="103">
        <f t="shared" si="108"/>
        <v>0</v>
      </c>
      <c r="K309" s="104">
        <f t="shared" si="97"/>
        <v>0</v>
      </c>
      <c r="L309" s="35">
        <f t="shared" si="109"/>
        <v>0</v>
      </c>
      <c r="M309" s="105" t="str">
        <f t="shared" si="99"/>
        <v/>
      </c>
      <c r="N309" s="106">
        <f t="shared" si="98"/>
        <v>0</v>
      </c>
      <c r="O309" s="107">
        <f>IF(N309=0,0,IF(SUM($N$5:N309)&gt;251,1,0))</f>
        <v>0</v>
      </c>
      <c r="P309" s="174"/>
      <c r="Q309" s="175"/>
      <c r="R309" s="108"/>
      <c r="S309" s="483"/>
      <c r="T309" s="109">
        <f t="shared" si="110"/>
        <v>0</v>
      </c>
      <c r="U309" s="110">
        <f t="shared" si="100"/>
        <v>0</v>
      </c>
      <c r="V309" s="486"/>
      <c r="W309" s="109">
        <f t="shared" si="111"/>
        <v>0</v>
      </c>
      <c r="X309" s="110">
        <f t="shared" si="101"/>
        <v>0</v>
      </c>
      <c r="Y309" s="486"/>
      <c r="Z309" s="109">
        <f t="shared" si="112"/>
        <v>0</v>
      </c>
      <c r="AA309" s="110">
        <f t="shared" si="102"/>
        <v>0</v>
      </c>
      <c r="AB309" s="486"/>
      <c r="AC309" s="109">
        <f t="shared" si="113"/>
        <v>0</v>
      </c>
      <c r="AD309" s="110">
        <f t="shared" si="103"/>
        <v>0</v>
      </c>
      <c r="AE309" s="486"/>
      <c r="AF309" s="109">
        <f t="shared" si="114"/>
        <v>0</v>
      </c>
      <c r="AG309" s="110">
        <f t="shared" si="104"/>
        <v>0</v>
      </c>
      <c r="AH309" s="410" t="str">
        <f t="shared" si="115"/>
        <v/>
      </c>
      <c r="AI309" s="311" t="str">
        <f t="shared" si="116"/>
        <v/>
      </c>
      <c r="AJ309" s="419" t="str">
        <f t="shared" si="105"/>
        <v/>
      </c>
      <c r="AK309" s="311" t="str">
        <f t="shared" si="106"/>
        <v/>
      </c>
      <c r="AL309" s="422" t="str">
        <f t="shared" si="107"/>
        <v/>
      </c>
    </row>
    <row r="310" spans="1:38" ht="15" thickBot="1">
      <c r="A310" s="746"/>
      <c r="B310" s="36" t="s">
        <v>219</v>
      </c>
      <c r="C310" s="37" t="s">
        <v>123</v>
      </c>
      <c r="D310" s="481"/>
      <c r="E310" s="56"/>
      <c r="F310" s="56"/>
      <c r="G310" s="111">
        <f t="shared" si="94"/>
        <v>0</v>
      </c>
      <c r="H310" s="112">
        <f t="shared" si="95"/>
        <v>0</v>
      </c>
      <c r="I310" s="38">
        <f t="shared" si="96"/>
        <v>0</v>
      </c>
      <c r="J310" s="113">
        <f t="shared" si="108"/>
        <v>0</v>
      </c>
      <c r="K310" s="114">
        <f t="shared" si="97"/>
        <v>0</v>
      </c>
      <c r="L310" s="39">
        <f t="shared" si="109"/>
        <v>0</v>
      </c>
      <c r="M310" s="115" t="str">
        <f t="shared" si="99"/>
        <v/>
      </c>
      <c r="N310" s="116">
        <f t="shared" si="98"/>
        <v>0</v>
      </c>
      <c r="O310" s="117">
        <f>IF(N310=0,0,IF(SUM($N$5:N310)&gt;251,1,0))</f>
        <v>0</v>
      </c>
      <c r="P310" s="207"/>
      <c r="Q310" s="208"/>
      <c r="R310" s="120">
        <f>SUM(P280:P310)</f>
        <v>0</v>
      </c>
      <c r="S310" s="484"/>
      <c r="T310" s="197">
        <f t="shared" si="110"/>
        <v>0</v>
      </c>
      <c r="U310" s="119">
        <f t="shared" si="100"/>
        <v>0</v>
      </c>
      <c r="V310" s="487"/>
      <c r="W310" s="197">
        <f t="shared" si="111"/>
        <v>0</v>
      </c>
      <c r="X310" s="119">
        <f t="shared" si="101"/>
        <v>0</v>
      </c>
      <c r="Y310" s="487"/>
      <c r="Z310" s="197">
        <f t="shared" si="112"/>
        <v>0</v>
      </c>
      <c r="AA310" s="119">
        <f t="shared" si="102"/>
        <v>0</v>
      </c>
      <c r="AB310" s="487"/>
      <c r="AC310" s="197">
        <f t="shared" si="113"/>
        <v>0</v>
      </c>
      <c r="AD310" s="119">
        <f t="shared" si="103"/>
        <v>0</v>
      </c>
      <c r="AE310" s="487"/>
      <c r="AF310" s="197">
        <f t="shared" si="114"/>
        <v>0</v>
      </c>
      <c r="AG310" s="119">
        <f t="shared" si="104"/>
        <v>0</v>
      </c>
      <c r="AH310" s="194" t="str">
        <f t="shared" si="115"/>
        <v/>
      </c>
      <c r="AI310" s="312" t="str">
        <f t="shared" si="116"/>
        <v/>
      </c>
      <c r="AJ310" s="536" t="str">
        <f t="shared" si="105"/>
        <v/>
      </c>
      <c r="AK310" s="312" t="str">
        <f t="shared" si="106"/>
        <v/>
      </c>
      <c r="AL310" s="423" t="str">
        <f t="shared" si="107"/>
        <v/>
      </c>
    </row>
    <row r="311" spans="1:38" ht="14.25">
      <c r="A311" s="744" t="s">
        <v>217</v>
      </c>
      <c r="B311" s="28" t="s">
        <v>176</v>
      </c>
      <c r="C311" s="29" t="s">
        <v>124</v>
      </c>
      <c r="D311" s="479"/>
      <c r="E311" s="54"/>
      <c r="F311" s="54"/>
      <c r="G311" s="91">
        <f t="shared" si="94"/>
        <v>0</v>
      </c>
      <c r="H311" s="92">
        <f t="shared" si="95"/>
        <v>0</v>
      </c>
      <c r="I311" s="30">
        <f t="shared" si="96"/>
        <v>0</v>
      </c>
      <c r="J311" s="93">
        <f t="shared" si="108"/>
        <v>0</v>
      </c>
      <c r="K311" s="94">
        <f t="shared" si="97"/>
        <v>0</v>
      </c>
      <c r="L311" s="32">
        <f t="shared" si="109"/>
        <v>0</v>
      </c>
      <c r="M311" s="95" t="str">
        <f t="shared" si="99"/>
        <v/>
      </c>
      <c r="N311" s="96">
        <f t="shared" si="98"/>
        <v>0</v>
      </c>
      <c r="O311" s="97">
        <f>IF(N311=0,0,IF(SUM($N$5:N311)&gt;251,1,0))</f>
        <v>0</v>
      </c>
      <c r="P311" s="172"/>
      <c r="Q311" s="173"/>
      <c r="R311" s="98"/>
      <c r="S311" s="482"/>
      <c r="T311" s="99">
        <f t="shared" si="110"/>
        <v>0</v>
      </c>
      <c r="U311" s="100">
        <f t="shared" si="100"/>
        <v>0</v>
      </c>
      <c r="V311" s="485"/>
      <c r="W311" s="99">
        <f t="shared" si="111"/>
        <v>0</v>
      </c>
      <c r="X311" s="100">
        <f t="shared" si="101"/>
        <v>0</v>
      </c>
      <c r="Y311" s="485"/>
      <c r="Z311" s="99">
        <f t="shared" si="112"/>
        <v>0</v>
      </c>
      <c r="AA311" s="100">
        <f t="shared" si="102"/>
        <v>0</v>
      </c>
      <c r="AB311" s="485"/>
      <c r="AC311" s="99">
        <f t="shared" si="113"/>
        <v>0</v>
      </c>
      <c r="AD311" s="100">
        <f t="shared" si="103"/>
        <v>0</v>
      </c>
      <c r="AE311" s="485"/>
      <c r="AF311" s="99">
        <f t="shared" si="114"/>
        <v>0</v>
      </c>
      <c r="AG311" s="100">
        <f t="shared" si="104"/>
        <v>0</v>
      </c>
      <c r="AH311" s="424" t="str">
        <f t="shared" si="115"/>
        <v/>
      </c>
      <c r="AI311" s="420" t="str">
        <f t="shared" si="116"/>
        <v/>
      </c>
      <c r="AJ311" s="420" t="str">
        <f t="shared" si="105"/>
        <v/>
      </c>
      <c r="AK311" s="420" t="str">
        <f t="shared" si="106"/>
        <v/>
      </c>
      <c r="AL311" s="421" t="str">
        <f t="shared" si="107"/>
        <v/>
      </c>
    </row>
    <row r="312" spans="1:38" ht="14.25">
      <c r="A312" s="745"/>
      <c r="B312" s="34" t="s">
        <v>178</v>
      </c>
      <c r="C312" s="196" t="s">
        <v>189</v>
      </c>
      <c r="D312" s="480"/>
      <c r="E312" s="55"/>
      <c r="F312" s="55"/>
      <c r="G312" s="101">
        <f t="shared" si="94"/>
        <v>0</v>
      </c>
      <c r="H312" s="102">
        <f t="shared" si="95"/>
        <v>0</v>
      </c>
      <c r="I312" s="31">
        <f t="shared" si="96"/>
        <v>0</v>
      </c>
      <c r="J312" s="103">
        <f t="shared" si="108"/>
        <v>0</v>
      </c>
      <c r="K312" s="104">
        <f t="shared" si="97"/>
        <v>0</v>
      </c>
      <c r="L312" s="35">
        <f t="shared" si="109"/>
        <v>0</v>
      </c>
      <c r="M312" s="105" t="str">
        <f t="shared" si="99"/>
        <v/>
      </c>
      <c r="N312" s="106">
        <f t="shared" si="98"/>
        <v>0</v>
      </c>
      <c r="O312" s="107">
        <f>IF(N312=0,0,IF(SUM($N$5:N312)&gt;251,1,0))</f>
        <v>0</v>
      </c>
      <c r="P312" s="174"/>
      <c r="Q312" s="175"/>
      <c r="R312" s="108"/>
      <c r="S312" s="483"/>
      <c r="T312" s="109">
        <f t="shared" si="110"/>
        <v>0</v>
      </c>
      <c r="U312" s="110">
        <f t="shared" si="100"/>
        <v>0</v>
      </c>
      <c r="V312" s="486"/>
      <c r="W312" s="109">
        <f t="shared" si="111"/>
        <v>0</v>
      </c>
      <c r="X312" s="110">
        <f t="shared" si="101"/>
        <v>0</v>
      </c>
      <c r="Y312" s="486"/>
      <c r="Z312" s="109">
        <f t="shared" si="112"/>
        <v>0</v>
      </c>
      <c r="AA312" s="110">
        <f t="shared" si="102"/>
        <v>0</v>
      </c>
      <c r="AB312" s="486"/>
      <c r="AC312" s="109">
        <f t="shared" si="113"/>
        <v>0</v>
      </c>
      <c r="AD312" s="110">
        <f t="shared" si="103"/>
        <v>0</v>
      </c>
      <c r="AE312" s="486"/>
      <c r="AF312" s="109">
        <f t="shared" si="114"/>
        <v>0</v>
      </c>
      <c r="AG312" s="110">
        <f t="shared" si="104"/>
        <v>0</v>
      </c>
      <c r="AH312" s="410" t="str">
        <f t="shared" si="115"/>
        <v/>
      </c>
      <c r="AI312" s="311" t="str">
        <f t="shared" si="116"/>
        <v/>
      </c>
      <c r="AJ312" s="419" t="str">
        <f t="shared" si="105"/>
        <v/>
      </c>
      <c r="AK312" s="311" t="str">
        <f t="shared" si="106"/>
        <v/>
      </c>
      <c r="AL312" s="422" t="str">
        <f t="shared" si="107"/>
        <v/>
      </c>
    </row>
    <row r="313" spans="1:38" ht="14.25">
      <c r="A313" s="745"/>
      <c r="B313" s="34" t="s">
        <v>180</v>
      </c>
      <c r="C313" s="196" t="s">
        <v>120</v>
      </c>
      <c r="D313" s="480"/>
      <c r="E313" s="55"/>
      <c r="F313" s="55"/>
      <c r="G313" s="101">
        <f t="shared" si="94"/>
        <v>0</v>
      </c>
      <c r="H313" s="102">
        <f t="shared" si="95"/>
        <v>0</v>
      </c>
      <c r="I313" s="31">
        <f t="shared" si="96"/>
        <v>0</v>
      </c>
      <c r="J313" s="103">
        <f t="shared" si="108"/>
        <v>0</v>
      </c>
      <c r="K313" s="104">
        <f t="shared" si="97"/>
        <v>0</v>
      </c>
      <c r="L313" s="35">
        <f t="shared" si="109"/>
        <v>0</v>
      </c>
      <c r="M313" s="105" t="str">
        <f t="shared" si="99"/>
        <v/>
      </c>
      <c r="N313" s="106">
        <f t="shared" si="98"/>
        <v>0</v>
      </c>
      <c r="O313" s="107">
        <f>IF(N313=0,0,IF(SUM($N$5:N313)&gt;251,1,0))</f>
        <v>0</v>
      </c>
      <c r="P313" s="174"/>
      <c r="Q313" s="175"/>
      <c r="R313" s="108"/>
      <c r="S313" s="483"/>
      <c r="T313" s="109">
        <f t="shared" si="110"/>
        <v>0</v>
      </c>
      <c r="U313" s="110">
        <f t="shared" si="100"/>
        <v>0</v>
      </c>
      <c r="V313" s="486"/>
      <c r="W313" s="109">
        <f t="shared" si="111"/>
        <v>0</v>
      </c>
      <c r="X313" s="110">
        <f t="shared" si="101"/>
        <v>0</v>
      </c>
      <c r="Y313" s="486"/>
      <c r="Z313" s="109">
        <f t="shared" si="112"/>
        <v>0</v>
      </c>
      <c r="AA313" s="110">
        <f t="shared" si="102"/>
        <v>0</v>
      </c>
      <c r="AB313" s="486"/>
      <c r="AC313" s="109">
        <f t="shared" si="113"/>
        <v>0</v>
      </c>
      <c r="AD313" s="110">
        <f t="shared" si="103"/>
        <v>0</v>
      </c>
      <c r="AE313" s="486"/>
      <c r="AF313" s="109">
        <f t="shared" si="114"/>
        <v>0</v>
      </c>
      <c r="AG313" s="110">
        <f t="shared" si="104"/>
        <v>0</v>
      </c>
      <c r="AH313" s="410" t="str">
        <f t="shared" si="115"/>
        <v/>
      </c>
      <c r="AI313" s="311" t="str">
        <f t="shared" si="116"/>
        <v/>
      </c>
      <c r="AJ313" s="419" t="str">
        <f t="shared" si="105"/>
        <v/>
      </c>
      <c r="AK313" s="311" t="str">
        <f t="shared" si="106"/>
        <v/>
      </c>
      <c r="AL313" s="422" t="str">
        <f t="shared" si="107"/>
        <v/>
      </c>
    </row>
    <row r="314" spans="1:38" ht="14.25">
      <c r="A314" s="745"/>
      <c r="B314" s="34" t="s">
        <v>181</v>
      </c>
      <c r="C314" s="196" t="s">
        <v>125</v>
      </c>
      <c r="D314" s="480"/>
      <c r="E314" s="55"/>
      <c r="F314" s="55"/>
      <c r="G314" s="101">
        <f t="shared" si="94"/>
        <v>0</v>
      </c>
      <c r="H314" s="102">
        <f t="shared" si="95"/>
        <v>0</v>
      </c>
      <c r="I314" s="31">
        <f t="shared" si="96"/>
        <v>0</v>
      </c>
      <c r="J314" s="103">
        <f t="shared" si="108"/>
        <v>0</v>
      </c>
      <c r="K314" s="104">
        <f t="shared" si="97"/>
        <v>0</v>
      </c>
      <c r="L314" s="35">
        <f t="shared" si="109"/>
        <v>0</v>
      </c>
      <c r="M314" s="105" t="str">
        <f t="shared" si="99"/>
        <v/>
      </c>
      <c r="N314" s="106">
        <f t="shared" si="98"/>
        <v>0</v>
      </c>
      <c r="O314" s="107">
        <f>IF(N314=0,0,IF(SUM($N$5:N314)&gt;251,1,0))</f>
        <v>0</v>
      </c>
      <c r="P314" s="174"/>
      <c r="Q314" s="175"/>
      <c r="R314" s="108"/>
      <c r="S314" s="483"/>
      <c r="T314" s="109">
        <f t="shared" si="110"/>
        <v>0</v>
      </c>
      <c r="U314" s="110">
        <f t="shared" si="100"/>
        <v>0</v>
      </c>
      <c r="V314" s="486"/>
      <c r="W314" s="109">
        <f t="shared" si="111"/>
        <v>0</v>
      </c>
      <c r="X314" s="110">
        <f t="shared" si="101"/>
        <v>0</v>
      </c>
      <c r="Y314" s="486"/>
      <c r="Z314" s="109">
        <f t="shared" si="112"/>
        <v>0</v>
      </c>
      <c r="AA314" s="110">
        <f t="shared" si="102"/>
        <v>0</v>
      </c>
      <c r="AB314" s="486"/>
      <c r="AC314" s="109">
        <f t="shared" si="113"/>
        <v>0</v>
      </c>
      <c r="AD314" s="110">
        <f t="shared" si="103"/>
        <v>0</v>
      </c>
      <c r="AE314" s="486"/>
      <c r="AF314" s="109">
        <f t="shared" si="114"/>
        <v>0</v>
      </c>
      <c r="AG314" s="110">
        <f t="shared" si="104"/>
        <v>0</v>
      </c>
      <c r="AH314" s="410" t="str">
        <f t="shared" si="115"/>
        <v/>
      </c>
      <c r="AI314" s="311" t="str">
        <f t="shared" si="116"/>
        <v/>
      </c>
      <c r="AJ314" s="419" t="str">
        <f t="shared" si="105"/>
        <v/>
      </c>
      <c r="AK314" s="311" t="str">
        <f t="shared" si="106"/>
        <v/>
      </c>
      <c r="AL314" s="422" t="str">
        <f t="shared" si="107"/>
        <v/>
      </c>
    </row>
    <row r="315" spans="1:38" ht="14.25">
      <c r="A315" s="745"/>
      <c r="B315" s="34" t="s">
        <v>182</v>
      </c>
      <c r="C315" s="196" t="s">
        <v>121</v>
      </c>
      <c r="D315" s="480"/>
      <c r="E315" s="55"/>
      <c r="F315" s="55"/>
      <c r="G315" s="101">
        <f t="shared" si="94"/>
        <v>0</v>
      </c>
      <c r="H315" s="102">
        <f t="shared" si="95"/>
        <v>0</v>
      </c>
      <c r="I315" s="31">
        <f t="shared" si="96"/>
        <v>0</v>
      </c>
      <c r="J315" s="103">
        <f t="shared" si="108"/>
        <v>0</v>
      </c>
      <c r="K315" s="104">
        <f t="shared" si="97"/>
        <v>0</v>
      </c>
      <c r="L315" s="35">
        <f t="shared" si="109"/>
        <v>0</v>
      </c>
      <c r="M315" s="105" t="str">
        <f t="shared" si="99"/>
        <v/>
      </c>
      <c r="N315" s="106">
        <f t="shared" si="98"/>
        <v>0</v>
      </c>
      <c r="O315" s="107">
        <f>IF(N315=0,0,IF(SUM($N$5:N315)&gt;251,1,0))</f>
        <v>0</v>
      </c>
      <c r="P315" s="174"/>
      <c r="Q315" s="175"/>
      <c r="R315" s="108"/>
      <c r="S315" s="483"/>
      <c r="T315" s="109">
        <f t="shared" si="110"/>
        <v>0</v>
      </c>
      <c r="U315" s="110">
        <f t="shared" si="100"/>
        <v>0</v>
      </c>
      <c r="V315" s="486"/>
      <c r="W315" s="109">
        <f t="shared" si="111"/>
        <v>0</v>
      </c>
      <c r="X315" s="110">
        <f t="shared" si="101"/>
        <v>0</v>
      </c>
      <c r="Y315" s="486"/>
      <c r="Z315" s="109">
        <f t="shared" si="112"/>
        <v>0</v>
      </c>
      <c r="AA315" s="110">
        <f t="shared" si="102"/>
        <v>0</v>
      </c>
      <c r="AB315" s="486"/>
      <c r="AC315" s="109">
        <f t="shared" si="113"/>
        <v>0</v>
      </c>
      <c r="AD315" s="110">
        <f t="shared" si="103"/>
        <v>0</v>
      </c>
      <c r="AE315" s="486"/>
      <c r="AF315" s="109">
        <f t="shared" si="114"/>
        <v>0</v>
      </c>
      <c r="AG315" s="110">
        <f t="shared" si="104"/>
        <v>0</v>
      </c>
      <c r="AH315" s="410" t="str">
        <f t="shared" si="115"/>
        <v/>
      </c>
      <c r="AI315" s="311" t="str">
        <f t="shared" si="116"/>
        <v/>
      </c>
      <c r="AJ315" s="419" t="str">
        <f t="shared" si="105"/>
        <v/>
      </c>
      <c r="AK315" s="311" t="str">
        <f t="shared" si="106"/>
        <v/>
      </c>
      <c r="AL315" s="422" t="str">
        <f t="shared" si="107"/>
        <v/>
      </c>
    </row>
    <row r="316" spans="1:38" ht="14.25">
      <c r="A316" s="745"/>
      <c r="B316" s="34" t="s">
        <v>183</v>
      </c>
      <c r="C316" s="196" t="s">
        <v>122</v>
      </c>
      <c r="D316" s="480"/>
      <c r="E316" s="55"/>
      <c r="F316" s="55"/>
      <c r="G316" s="101">
        <f t="shared" si="94"/>
        <v>0</v>
      </c>
      <c r="H316" s="102">
        <f t="shared" si="95"/>
        <v>0</v>
      </c>
      <c r="I316" s="31">
        <f t="shared" si="96"/>
        <v>0</v>
      </c>
      <c r="J316" s="103">
        <f t="shared" si="108"/>
        <v>0</v>
      </c>
      <c r="K316" s="104">
        <f t="shared" si="97"/>
        <v>0</v>
      </c>
      <c r="L316" s="35">
        <f t="shared" si="109"/>
        <v>0</v>
      </c>
      <c r="M316" s="105" t="str">
        <f t="shared" si="99"/>
        <v/>
      </c>
      <c r="N316" s="106">
        <f t="shared" si="98"/>
        <v>0</v>
      </c>
      <c r="O316" s="107">
        <f>IF(N316=0,0,IF(SUM($N$5:N316)&gt;251,1,0))</f>
        <v>0</v>
      </c>
      <c r="P316" s="174"/>
      <c r="Q316" s="175"/>
      <c r="R316" s="108"/>
      <c r="S316" s="483"/>
      <c r="T316" s="109">
        <f t="shared" si="110"/>
        <v>0</v>
      </c>
      <c r="U316" s="110">
        <f t="shared" si="100"/>
        <v>0</v>
      </c>
      <c r="V316" s="486"/>
      <c r="W316" s="109">
        <f t="shared" si="111"/>
        <v>0</v>
      </c>
      <c r="X316" s="110">
        <f t="shared" si="101"/>
        <v>0</v>
      </c>
      <c r="Y316" s="486"/>
      <c r="Z316" s="109">
        <f t="shared" si="112"/>
        <v>0</v>
      </c>
      <c r="AA316" s="110">
        <f t="shared" si="102"/>
        <v>0</v>
      </c>
      <c r="AB316" s="486"/>
      <c r="AC316" s="109">
        <f t="shared" si="113"/>
        <v>0</v>
      </c>
      <c r="AD316" s="110">
        <f t="shared" si="103"/>
        <v>0</v>
      </c>
      <c r="AE316" s="486"/>
      <c r="AF316" s="109">
        <f t="shared" si="114"/>
        <v>0</v>
      </c>
      <c r="AG316" s="110">
        <f t="shared" si="104"/>
        <v>0</v>
      </c>
      <c r="AH316" s="410" t="str">
        <f t="shared" si="115"/>
        <v/>
      </c>
      <c r="AI316" s="311" t="str">
        <f t="shared" si="116"/>
        <v/>
      </c>
      <c r="AJ316" s="419" t="str">
        <f t="shared" si="105"/>
        <v/>
      </c>
      <c r="AK316" s="311" t="str">
        <f t="shared" si="106"/>
        <v/>
      </c>
      <c r="AL316" s="422" t="str">
        <f t="shared" si="107"/>
        <v/>
      </c>
    </row>
    <row r="317" spans="1:38" ht="14.25">
      <c r="A317" s="745"/>
      <c r="B317" s="34" t="s">
        <v>184</v>
      </c>
      <c r="C317" s="196" t="s">
        <v>123</v>
      </c>
      <c r="D317" s="480"/>
      <c r="E317" s="55"/>
      <c r="F317" s="55"/>
      <c r="G317" s="101">
        <f t="shared" si="94"/>
        <v>0</v>
      </c>
      <c r="H317" s="102">
        <f t="shared" si="95"/>
        <v>0</v>
      </c>
      <c r="I317" s="31">
        <f t="shared" si="96"/>
        <v>0</v>
      </c>
      <c r="J317" s="103">
        <f t="shared" si="108"/>
        <v>0</v>
      </c>
      <c r="K317" s="104">
        <f t="shared" si="97"/>
        <v>0</v>
      </c>
      <c r="L317" s="35">
        <f t="shared" si="109"/>
        <v>0</v>
      </c>
      <c r="M317" s="105" t="str">
        <f t="shared" si="99"/>
        <v/>
      </c>
      <c r="N317" s="106">
        <f t="shared" si="98"/>
        <v>0</v>
      </c>
      <c r="O317" s="107">
        <f>IF(N317=0,0,IF(SUM($N$5:N317)&gt;251,1,0))</f>
        <v>0</v>
      </c>
      <c r="P317" s="174"/>
      <c r="Q317" s="175"/>
      <c r="R317" s="108"/>
      <c r="S317" s="483"/>
      <c r="T317" s="109">
        <f t="shared" si="110"/>
        <v>0</v>
      </c>
      <c r="U317" s="110">
        <f t="shared" si="100"/>
        <v>0</v>
      </c>
      <c r="V317" s="486"/>
      <c r="W317" s="109">
        <f t="shared" si="111"/>
        <v>0</v>
      </c>
      <c r="X317" s="110">
        <f t="shared" si="101"/>
        <v>0</v>
      </c>
      <c r="Y317" s="486"/>
      <c r="Z317" s="109">
        <f t="shared" si="112"/>
        <v>0</v>
      </c>
      <c r="AA317" s="110">
        <f t="shared" si="102"/>
        <v>0</v>
      </c>
      <c r="AB317" s="486"/>
      <c r="AC317" s="109">
        <f t="shared" si="113"/>
        <v>0</v>
      </c>
      <c r="AD317" s="110">
        <f t="shared" si="103"/>
        <v>0</v>
      </c>
      <c r="AE317" s="486"/>
      <c r="AF317" s="109">
        <f t="shared" si="114"/>
        <v>0</v>
      </c>
      <c r="AG317" s="110">
        <f t="shared" si="104"/>
        <v>0</v>
      </c>
      <c r="AH317" s="410" t="str">
        <f t="shared" si="115"/>
        <v/>
      </c>
      <c r="AI317" s="311" t="str">
        <f t="shared" si="116"/>
        <v/>
      </c>
      <c r="AJ317" s="419" t="str">
        <f t="shared" si="105"/>
        <v/>
      </c>
      <c r="AK317" s="311" t="str">
        <f t="shared" si="106"/>
        <v/>
      </c>
      <c r="AL317" s="422" t="str">
        <f t="shared" si="107"/>
        <v/>
      </c>
    </row>
    <row r="318" spans="1:38" ht="14.25">
      <c r="A318" s="745"/>
      <c r="B318" s="34" t="s">
        <v>185</v>
      </c>
      <c r="C318" s="196" t="s">
        <v>124</v>
      </c>
      <c r="D318" s="480"/>
      <c r="E318" s="55"/>
      <c r="F318" s="55"/>
      <c r="G318" s="101">
        <f t="shared" si="94"/>
        <v>0</v>
      </c>
      <c r="H318" s="102">
        <f t="shared" si="95"/>
        <v>0</v>
      </c>
      <c r="I318" s="31">
        <f t="shared" si="96"/>
        <v>0</v>
      </c>
      <c r="J318" s="103">
        <f t="shared" si="108"/>
        <v>0</v>
      </c>
      <c r="K318" s="104">
        <f t="shared" si="97"/>
        <v>0</v>
      </c>
      <c r="L318" s="35">
        <f t="shared" si="109"/>
        <v>0</v>
      </c>
      <c r="M318" s="105" t="str">
        <f t="shared" si="99"/>
        <v/>
      </c>
      <c r="N318" s="106">
        <f t="shared" si="98"/>
        <v>0</v>
      </c>
      <c r="O318" s="107">
        <f>IF(N318=0,0,IF(SUM($N$5:N318)&gt;251,1,0))</f>
        <v>0</v>
      </c>
      <c r="P318" s="174"/>
      <c r="Q318" s="175"/>
      <c r="R318" s="108"/>
      <c r="S318" s="483"/>
      <c r="T318" s="109">
        <f t="shared" si="110"/>
        <v>0</v>
      </c>
      <c r="U318" s="110">
        <f t="shared" si="100"/>
        <v>0</v>
      </c>
      <c r="V318" s="486"/>
      <c r="W318" s="109">
        <f t="shared" si="111"/>
        <v>0</v>
      </c>
      <c r="X318" s="110">
        <f t="shared" si="101"/>
        <v>0</v>
      </c>
      <c r="Y318" s="486"/>
      <c r="Z318" s="109">
        <f t="shared" si="112"/>
        <v>0</v>
      </c>
      <c r="AA318" s="110">
        <f t="shared" si="102"/>
        <v>0</v>
      </c>
      <c r="AB318" s="486"/>
      <c r="AC318" s="109">
        <f t="shared" si="113"/>
        <v>0</v>
      </c>
      <c r="AD318" s="110">
        <f t="shared" si="103"/>
        <v>0</v>
      </c>
      <c r="AE318" s="486"/>
      <c r="AF318" s="109">
        <f t="shared" si="114"/>
        <v>0</v>
      </c>
      <c r="AG318" s="110">
        <f t="shared" si="104"/>
        <v>0</v>
      </c>
      <c r="AH318" s="410" t="str">
        <f t="shared" si="115"/>
        <v/>
      </c>
      <c r="AI318" s="311" t="str">
        <f t="shared" si="116"/>
        <v/>
      </c>
      <c r="AJ318" s="419" t="str">
        <f t="shared" si="105"/>
        <v/>
      </c>
      <c r="AK318" s="311" t="str">
        <f t="shared" si="106"/>
        <v/>
      </c>
      <c r="AL318" s="422" t="str">
        <f t="shared" si="107"/>
        <v/>
      </c>
    </row>
    <row r="319" spans="1:38" ht="14.25">
      <c r="A319" s="745"/>
      <c r="B319" s="34" t="s">
        <v>186</v>
      </c>
      <c r="C319" s="196" t="s">
        <v>189</v>
      </c>
      <c r="D319" s="480"/>
      <c r="E319" s="55"/>
      <c r="F319" s="55"/>
      <c r="G319" s="101">
        <f t="shared" si="94"/>
        <v>0</v>
      </c>
      <c r="H319" s="102">
        <f t="shared" si="95"/>
        <v>0</v>
      </c>
      <c r="I319" s="31">
        <f t="shared" si="96"/>
        <v>0</v>
      </c>
      <c r="J319" s="103">
        <f t="shared" si="108"/>
        <v>0</v>
      </c>
      <c r="K319" s="104">
        <f t="shared" si="97"/>
        <v>0</v>
      </c>
      <c r="L319" s="35">
        <f t="shared" si="109"/>
        <v>0</v>
      </c>
      <c r="M319" s="105" t="str">
        <f t="shared" si="99"/>
        <v/>
      </c>
      <c r="N319" s="106">
        <f t="shared" si="98"/>
        <v>0</v>
      </c>
      <c r="O319" s="107">
        <f>IF(N319=0,0,IF(SUM($N$5:N319)&gt;251,1,0))</f>
        <v>0</v>
      </c>
      <c r="P319" s="174"/>
      <c r="Q319" s="175"/>
      <c r="R319" s="108"/>
      <c r="S319" s="483"/>
      <c r="T319" s="109">
        <f t="shared" si="110"/>
        <v>0</v>
      </c>
      <c r="U319" s="110">
        <f t="shared" si="100"/>
        <v>0</v>
      </c>
      <c r="V319" s="486"/>
      <c r="W319" s="109">
        <f t="shared" si="111"/>
        <v>0</v>
      </c>
      <c r="X319" s="110">
        <f t="shared" si="101"/>
        <v>0</v>
      </c>
      <c r="Y319" s="486"/>
      <c r="Z319" s="109">
        <f t="shared" si="112"/>
        <v>0</v>
      </c>
      <c r="AA319" s="110">
        <f t="shared" si="102"/>
        <v>0</v>
      </c>
      <c r="AB319" s="486"/>
      <c r="AC319" s="109">
        <f t="shared" si="113"/>
        <v>0</v>
      </c>
      <c r="AD319" s="110">
        <f t="shared" si="103"/>
        <v>0</v>
      </c>
      <c r="AE319" s="486"/>
      <c r="AF319" s="109">
        <f t="shared" si="114"/>
        <v>0</v>
      </c>
      <c r="AG319" s="110">
        <f t="shared" si="104"/>
        <v>0</v>
      </c>
      <c r="AH319" s="410" t="str">
        <f t="shared" si="115"/>
        <v/>
      </c>
      <c r="AI319" s="311" t="str">
        <f t="shared" si="116"/>
        <v/>
      </c>
      <c r="AJ319" s="419" t="str">
        <f t="shared" si="105"/>
        <v/>
      </c>
      <c r="AK319" s="311" t="str">
        <f t="shared" si="106"/>
        <v/>
      </c>
      <c r="AL319" s="422" t="str">
        <f t="shared" si="107"/>
        <v/>
      </c>
    </row>
    <row r="320" spans="1:38" ht="14.25">
      <c r="A320" s="745"/>
      <c r="B320" s="34" t="s">
        <v>187</v>
      </c>
      <c r="C320" s="196" t="s">
        <v>120</v>
      </c>
      <c r="D320" s="480"/>
      <c r="E320" s="55"/>
      <c r="F320" s="55"/>
      <c r="G320" s="101">
        <f t="shared" si="94"/>
        <v>0</v>
      </c>
      <c r="H320" s="102">
        <f t="shared" si="95"/>
        <v>0</v>
      </c>
      <c r="I320" s="31">
        <f t="shared" si="96"/>
        <v>0</v>
      </c>
      <c r="J320" s="103">
        <f t="shared" si="108"/>
        <v>0</v>
      </c>
      <c r="K320" s="104">
        <f t="shared" si="97"/>
        <v>0</v>
      </c>
      <c r="L320" s="35">
        <f t="shared" si="109"/>
        <v>0</v>
      </c>
      <c r="M320" s="105" t="str">
        <f t="shared" si="99"/>
        <v/>
      </c>
      <c r="N320" s="106">
        <f t="shared" si="98"/>
        <v>0</v>
      </c>
      <c r="O320" s="107">
        <f>IF(N320=0,0,IF(SUM($N$5:N320)&gt;251,1,0))</f>
        <v>0</v>
      </c>
      <c r="P320" s="174"/>
      <c r="Q320" s="175"/>
      <c r="R320" s="108"/>
      <c r="S320" s="483"/>
      <c r="T320" s="109">
        <f t="shared" si="110"/>
        <v>0</v>
      </c>
      <c r="U320" s="110">
        <f t="shared" si="100"/>
        <v>0</v>
      </c>
      <c r="V320" s="486"/>
      <c r="W320" s="109">
        <f t="shared" si="111"/>
        <v>0</v>
      </c>
      <c r="X320" s="110">
        <f t="shared" si="101"/>
        <v>0</v>
      </c>
      <c r="Y320" s="486"/>
      <c r="Z320" s="109">
        <f t="shared" si="112"/>
        <v>0</v>
      </c>
      <c r="AA320" s="110">
        <f t="shared" si="102"/>
        <v>0</v>
      </c>
      <c r="AB320" s="486"/>
      <c r="AC320" s="109">
        <f t="shared" si="113"/>
        <v>0</v>
      </c>
      <c r="AD320" s="110">
        <f t="shared" si="103"/>
        <v>0</v>
      </c>
      <c r="AE320" s="486"/>
      <c r="AF320" s="109">
        <f t="shared" si="114"/>
        <v>0</v>
      </c>
      <c r="AG320" s="110">
        <f t="shared" si="104"/>
        <v>0</v>
      </c>
      <c r="AH320" s="410" t="str">
        <f t="shared" si="115"/>
        <v/>
      </c>
      <c r="AI320" s="311" t="str">
        <f t="shared" si="116"/>
        <v/>
      </c>
      <c r="AJ320" s="419" t="str">
        <f t="shared" si="105"/>
        <v/>
      </c>
      <c r="AK320" s="311" t="str">
        <f t="shared" si="106"/>
        <v/>
      </c>
      <c r="AL320" s="422" t="str">
        <f t="shared" si="107"/>
        <v/>
      </c>
    </row>
    <row r="321" spans="1:38" ht="14.25">
      <c r="A321" s="745"/>
      <c r="B321" s="34" t="s">
        <v>188</v>
      </c>
      <c r="C321" s="196" t="s">
        <v>515</v>
      </c>
      <c r="D321" s="480"/>
      <c r="E321" s="55"/>
      <c r="F321" s="55"/>
      <c r="G321" s="101">
        <f t="shared" si="94"/>
        <v>0</v>
      </c>
      <c r="H321" s="102">
        <f t="shared" si="95"/>
        <v>0</v>
      </c>
      <c r="I321" s="31">
        <f t="shared" si="96"/>
        <v>0</v>
      </c>
      <c r="J321" s="103">
        <f t="shared" si="108"/>
        <v>0</v>
      </c>
      <c r="K321" s="104">
        <f t="shared" si="97"/>
        <v>0</v>
      </c>
      <c r="L321" s="35">
        <f t="shared" si="109"/>
        <v>0</v>
      </c>
      <c r="M321" s="105" t="str">
        <f t="shared" si="99"/>
        <v/>
      </c>
      <c r="N321" s="106">
        <f t="shared" si="98"/>
        <v>0</v>
      </c>
      <c r="O321" s="107">
        <f>IF(N321=0,0,IF(SUM($N$5:N321)&gt;251,1,0))</f>
        <v>0</v>
      </c>
      <c r="P321" s="174"/>
      <c r="Q321" s="175"/>
      <c r="R321" s="108"/>
      <c r="S321" s="483"/>
      <c r="T321" s="109">
        <f t="shared" si="110"/>
        <v>0</v>
      </c>
      <c r="U321" s="110">
        <f t="shared" si="100"/>
        <v>0</v>
      </c>
      <c r="V321" s="486"/>
      <c r="W321" s="109">
        <f t="shared" si="111"/>
        <v>0</v>
      </c>
      <c r="X321" s="110">
        <f t="shared" si="101"/>
        <v>0</v>
      </c>
      <c r="Y321" s="486"/>
      <c r="Z321" s="109">
        <f t="shared" si="112"/>
        <v>0</v>
      </c>
      <c r="AA321" s="110">
        <f t="shared" si="102"/>
        <v>0</v>
      </c>
      <c r="AB321" s="486"/>
      <c r="AC321" s="109">
        <f t="shared" si="113"/>
        <v>0</v>
      </c>
      <c r="AD321" s="110">
        <f t="shared" si="103"/>
        <v>0</v>
      </c>
      <c r="AE321" s="486"/>
      <c r="AF321" s="109">
        <f t="shared" si="114"/>
        <v>0</v>
      </c>
      <c r="AG321" s="110">
        <f t="shared" si="104"/>
        <v>0</v>
      </c>
      <c r="AH321" s="410" t="str">
        <f t="shared" si="115"/>
        <v/>
      </c>
      <c r="AI321" s="311" t="str">
        <f t="shared" si="116"/>
        <v/>
      </c>
      <c r="AJ321" s="419" t="str">
        <f t="shared" si="105"/>
        <v/>
      </c>
      <c r="AK321" s="311" t="str">
        <f t="shared" si="106"/>
        <v/>
      </c>
      <c r="AL321" s="422" t="str">
        <f t="shared" si="107"/>
        <v/>
      </c>
    </row>
    <row r="322" spans="1:38" ht="14.25">
      <c r="A322" s="745"/>
      <c r="B322" s="34" t="s">
        <v>190</v>
      </c>
      <c r="C322" s="196" t="s">
        <v>121</v>
      </c>
      <c r="D322" s="480"/>
      <c r="E322" s="55"/>
      <c r="F322" s="55"/>
      <c r="G322" s="101">
        <f t="shared" si="94"/>
        <v>0</v>
      </c>
      <c r="H322" s="102">
        <f t="shared" si="95"/>
        <v>0</v>
      </c>
      <c r="I322" s="31">
        <f t="shared" si="96"/>
        <v>0</v>
      </c>
      <c r="J322" s="103">
        <f t="shared" si="108"/>
        <v>0</v>
      </c>
      <c r="K322" s="104">
        <f t="shared" si="97"/>
        <v>0</v>
      </c>
      <c r="L322" s="35">
        <f t="shared" si="109"/>
        <v>0</v>
      </c>
      <c r="M322" s="105" t="str">
        <f t="shared" si="99"/>
        <v/>
      </c>
      <c r="N322" s="106">
        <f t="shared" si="98"/>
        <v>0</v>
      </c>
      <c r="O322" s="107">
        <f>IF(N322=0,0,IF(SUM($N$5:N322)&gt;251,1,0))</f>
        <v>0</v>
      </c>
      <c r="P322" s="174"/>
      <c r="Q322" s="175"/>
      <c r="R322" s="108"/>
      <c r="S322" s="483"/>
      <c r="T322" s="109">
        <f t="shared" si="110"/>
        <v>0</v>
      </c>
      <c r="U322" s="110">
        <f t="shared" si="100"/>
        <v>0</v>
      </c>
      <c r="V322" s="486"/>
      <c r="W322" s="109">
        <f t="shared" si="111"/>
        <v>0</v>
      </c>
      <c r="X322" s="110">
        <f t="shared" si="101"/>
        <v>0</v>
      </c>
      <c r="Y322" s="486"/>
      <c r="Z322" s="109">
        <f t="shared" si="112"/>
        <v>0</v>
      </c>
      <c r="AA322" s="110">
        <f t="shared" si="102"/>
        <v>0</v>
      </c>
      <c r="AB322" s="486"/>
      <c r="AC322" s="109">
        <f t="shared" si="113"/>
        <v>0</v>
      </c>
      <c r="AD322" s="110">
        <f t="shared" si="103"/>
        <v>0</v>
      </c>
      <c r="AE322" s="486"/>
      <c r="AF322" s="109">
        <f t="shared" si="114"/>
        <v>0</v>
      </c>
      <c r="AG322" s="110">
        <f t="shared" si="104"/>
        <v>0</v>
      </c>
      <c r="AH322" s="410" t="str">
        <f t="shared" si="115"/>
        <v/>
      </c>
      <c r="AI322" s="311" t="str">
        <f t="shared" si="116"/>
        <v/>
      </c>
      <c r="AJ322" s="419" t="str">
        <f t="shared" si="105"/>
        <v/>
      </c>
      <c r="AK322" s="311" t="str">
        <f t="shared" si="106"/>
        <v/>
      </c>
      <c r="AL322" s="422" t="str">
        <f t="shared" si="107"/>
        <v/>
      </c>
    </row>
    <row r="323" spans="1:38" ht="14.25">
      <c r="A323" s="745"/>
      <c r="B323" s="34" t="s">
        <v>191</v>
      </c>
      <c r="C323" s="196" t="s">
        <v>122</v>
      </c>
      <c r="D323" s="480"/>
      <c r="E323" s="55"/>
      <c r="F323" s="55"/>
      <c r="G323" s="101">
        <f t="shared" si="94"/>
        <v>0</v>
      </c>
      <c r="H323" s="102">
        <f t="shared" si="95"/>
        <v>0</v>
      </c>
      <c r="I323" s="31">
        <f t="shared" si="96"/>
        <v>0</v>
      </c>
      <c r="J323" s="103">
        <f t="shared" si="108"/>
        <v>0</v>
      </c>
      <c r="K323" s="104">
        <f t="shared" si="97"/>
        <v>0</v>
      </c>
      <c r="L323" s="35">
        <f t="shared" si="109"/>
        <v>0</v>
      </c>
      <c r="M323" s="105" t="str">
        <f t="shared" si="99"/>
        <v/>
      </c>
      <c r="N323" s="106">
        <f t="shared" si="98"/>
        <v>0</v>
      </c>
      <c r="O323" s="107">
        <f>IF(N323=0,0,IF(SUM($N$5:N323)&gt;251,1,0))</f>
        <v>0</v>
      </c>
      <c r="P323" s="174"/>
      <c r="Q323" s="175"/>
      <c r="R323" s="108"/>
      <c r="S323" s="483"/>
      <c r="T323" s="109">
        <f t="shared" si="110"/>
        <v>0</v>
      </c>
      <c r="U323" s="110">
        <f t="shared" si="100"/>
        <v>0</v>
      </c>
      <c r="V323" s="486"/>
      <c r="W323" s="109">
        <f t="shared" si="111"/>
        <v>0</v>
      </c>
      <c r="X323" s="110">
        <f t="shared" si="101"/>
        <v>0</v>
      </c>
      <c r="Y323" s="486"/>
      <c r="Z323" s="109">
        <f t="shared" si="112"/>
        <v>0</v>
      </c>
      <c r="AA323" s="110">
        <f t="shared" si="102"/>
        <v>0</v>
      </c>
      <c r="AB323" s="486"/>
      <c r="AC323" s="109">
        <f t="shared" si="113"/>
        <v>0</v>
      </c>
      <c r="AD323" s="110">
        <f t="shared" si="103"/>
        <v>0</v>
      </c>
      <c r="AE323" s="486"/>
      <c r="AF323" s="109">
        <f t="shared" si="114"/>
        <v>0</v>
      </c>
      <c r="AG323" s="110">
        <f t="shared" si="104"/>
        <v>0</v>
      </c>
      <c r="AH323" s="410" t="str">
        <f t="shared" si="115"/>
        <v/>
      </c>
      <c r="AI323" s="311" t="str">
        <f t="shared" si="116"/>
        <v/>
      </c>
      <c r="AJ323" s="419" t="str">
        <f t="shared" si="105"/>
        <v/>
      </c>
      <c r="AK323" s="311" t="str">
        <f t="shared" si="106"/>
        <v/>
      </c>
      <c r="AL323" s="422" t="str">
        <f t="shared" si="107"/>
        <v/>
      </c>
    </row>
    <row r="324" spans="1:38" ht="14.25">
      <c r="A324" s="745"/>
      <c r="B324" s="34" t="s">
        <v>192</v>
      </c>
      <c r="C324" s="196" t="s">
        <v>123</v>
      </c>
      <c r="D324" s="480"/>
      <c r="E324" s="55"/>
      <c r="F324" s="55"/>
      <c r="G324" s="101">
        <f t="shared" si="94"/>
        <v>0</v>
      </c>
      <c r="H324" s="102">
        <f t="shared" si="95"/>
        <v>0</v>
      </c>
      <c r="I324" s="31">
        <f t="shared" si="96"/>
        <v>0</v>
      </c>
      <c r="J324" s="103">
        <f t="shared" si="108"/>
        <v>0</v>
      </c>
      <c r="K324" s="104">
        <f t="shared" si="97"/>
        <v>0</v>
      </c>
      <c r="L324" s="35">
        <f t="shared" si="109"/>
        <v>0</v>
      </c>
      <c r="M324" s="105" t="str">
        <f t="shared" si="99"/>
        <v/>
      </c>
      <c r="N324" s="106">
        <f t="shared" si="98"/>
        <v>0</v>
      </c>
      <c r="O324" s="107">
        <f>IF(N324=0,0,IF(SUM($N$5:N324)&gt;251,1,0))</f>
        <v>0</v>
      </c>
      <c r="P324" s="174"/>
      <c r="Q324" s="175"/>
      <c r="R324" s="108"/>
      <c r="S324" s="483"/>
      <c r="T324" s="109">
        <f t="shared" si="110"/>
        <v>0</v>
      </c>
      <c r="U324" s="110">
        <f t="shared" si="100"/>
        <v>0</v>
      </c>
      <c r="V324" s="486"/>
      <c r="W324" s="109">
        <f t="shared" si="111"/>
        <v>0</v>
      </c>
      <c r="X324" s="110">
        <f t="shared" si="101"/>
        <v>0</v>
      </c>
      <c r="Y324" s="486"/>
      <c r="Z324" s="109">
        <f t="shared" si="112"/>
        <v>0</v>
      </c>
      <c r="AA324" s="110">
        <f t="shared" si="102"/>
        <v>0</v>
      </c>
      <c r="AB324" s="486"/>
      <c r="AC324" s="109">
        <f t="shared" si="113"/>
        <v>0</v>
      </c>
      <c r="AD324" s="110">
        <f t="shared" si="103"/>
        <v>0</v>
      </c>
      <c r="AE324" s="486"/>
      <c r="AF324" s="109">
        <f t="shared" si="114"/>
        <v>0</v>
      </c>
      <c r="AG324" s="110">
        <f t="shared" si="104"/>
        <v>0</v>
      </c>
      <c r="AH324" s="410" t="str">
        <f t="shared" si="115"/>
        <v/>
      </c>
      <c r="AI324" s="311" t="str">
        <f t="shared" si="116"/>
        <v/>
      </c>
      <c r="AJ324" s="419" t="str">
        <f t="shared" si="105"/>
        <v/>
      </c>
      <c r="AK324" s="311" t="str">
        <f t="shared" si="106"/>
        <v/>
      </c>
      <c r="AL324" s="422" t="str">
        <f t="shared" si="107"/>
        <v/>
      </c>
    </row>
    <row r="325" spans="1:38" ht="14.25">
      <c r="A325" s="745"/>
      <c r="B325" s="34" t="s">
        <v>193</v>
      </c>
      <c r="C325" s="196" t="s">
        <v>124</v>
      </c>
      <c r="D325" s="480"/>
      <c r="E325" s="55"/>
      <c r="F325" s="55"/>
      <c r="G325" s="101">
        <f t="shared" ref="G325:G369" si="117">F325-E325</f>
        <v>0</v>
      </c>
      <c r="H325" s="102">
        <f t="shared" ref="H325:H369" si="118">IF(D325="平日",IF(E325+TIME(6,0,0)&lt;TIME(17,59,59),F325-TIME(18,0,0),0),0)</f>
        <v>0</v>
      </c>
      <c r="I325" s="31">
        <f t="shared" ref="I325:I369" si="119">IF(D325="平日",IF(E325+TIME(6,0,0)&gt;TIME(17,59,59),MAX(F325-(E325+TIME(6,0,0)),0),0),0)</f>
        <v>0</v>
      </c>
      <c r="J325" s="103">
        <f t="shared" si="108"/>
        <v>0</v>
      </c>
      <c r="K325" s="104">
        <f t="shared" ref="K325:K369" si="120">IF(D325="土・日・祝・長期休暇",MAX(G325-TIME(8,0,0),0),0)</f>
        <v>0</v>
      </c>
      <c r="L325" s="35">
        <f t="shared" si="109"/>
        <v>0</v>
      </c>
      <c r="M325" s="105" t="str">
        <f t="shared" si="99"/>
        <v/>
      </c>
      <c r="N325" s="106">
        <f t="shared" ref="N325:N369" si="121">IF(OR(D325="休所",D325="",D325="平日：開所とみなす閉所"),0,IF(OR(G325-TIME(7,59,59)&gt;0,D325="土日祝長期：開所とみなす閉所"),1,0))</f>
        <v>0</v>
      </c>
      <c r="O325" s="107">
        <f>IF(N325=0,0,IF(SUM($N$5:N325)&gt;251,1,0))</f>
        <v>0</v>
      </c>
      <c r="P325" s="174"/>
      <c r="Q325" s="175"/>
      <c r="R325" s="108"/>
      <c r="S325" s="483"/>
      <c r="T325" s="109">
        <f t="shared" si="110"/>
        <v>0</v>
      </c>
      <c r="U325" s="110">
        <f t="shared" si="100"/>
        <v>0</v>
      </c>
      <c r="V325" s="486"/>
      <c r="W325" s="109">
        <f t="shared" si="111"/>
        <v>0</v>
      </c>
      <c r="X325" s="110">
        <f t="shared" si="101"/>
        <v>0</v>
      </c>
      <c r="Y325" s="486"/>
      <c r="Z325" s="109">
        <f t="shared" si="112"/>
        <v>0</v>
      </c>
      <c r="AA325" s="110">
        <f t="shared" si="102"/>
        <v>0</v>
      </c>
      <c r="AB325" s="486"/>
      <c r="AC325" s="109">
        <f t="shared" si="113"/>
        <v>0</v>
      </c>
      <c r="AD325" s="110">
        <f t="shared" si="103"/>
        <v>0</v>
      </c>
      <c r="AE325" s="486"/>
      <c r="AF325" s="109">
        <f t="shared" si="114"/>
        <v>0</v>
      </c>
      <c r="AG325" s="110">
        <f t="shared" si="104"/>
        <v>0</v>
      </c>
      <c r="AH325" s="410" t="str">
        <f t="shared" si="115"/>
        <v/>
      </c>
      <c r="AI325" s="311" t="str">
        <f t="shared" si="116"/>
        <v/>
      </c>
      <c r="AJ325" s="419" t="str">
        <f t="shared" si="105"/>
        <v/>
      </c>
      <c r="AK325" s="311" t="str">
        <f t="shared" si="106"/>
        <v/>
      </c>
      <c r="AL325" s="422" t="str">
        <f t="shared" si="107"/>
        <v/>
      </c>
    </row>
    <row r="326" spans="1:38" ht="14.25">
      <c r="A326" s="745"/>
      <c r="B326" s="34" t="s">
        <v>194</v>
      </c>
      <c r="C326" s="196" t="s">
        <v>189</v>
      </c>
      <c r="D326" s="480"/>
      <c r="E326" s="55"/>
      <c r="F326" s="55"/>
      <c r="G326" s="101">
        <f t="shared" si="117"/>
        <v>0</v>
      </c>
      <c r="H326" s="102">
        <f t="shared" si="118"/>
        <v>0</v>
      </c>
      <c r="I326" s="31">
        <f t="shared" si="119"/>
        <v>0</v>
      </c>
      <c r="J326" s="103">
        <f t="shared" si="108"/>
        <v>0</v>
      </c>
      <c r="K326" s="104">
        <f t="shared" si="120"/>
        <v>0</v>
      </c>
      <c r="L326" s="35">
        <f t="shared" si="109"/>
        <v>0</v>
      </c>
      <c r="M326" s="105" t="str">
        <f t="shared" ref="M326:M369" si="122">IF(D326="休所",IF(E326&lt;&gt;"","入力にエラーがあります",""),"")</f>
        <v/>
      </c>
      <c r="N326" s="106">
        <f t="shared" si="121"/>
        <v>0</v>
      </c>
      <c r="O326" s="107">
        <f>IF(N326=0,0,IF(SUM($N$5:N326)&gt;251,1,0))</f>
        <v>0</v>
      </c>
      <c r="P326" s="174"/>
      <c r="Q326" s="175"/>
      <c r="R326" s="108"/>
      <c r="S326" s="483"/>
      <c r="T326" s="109">
        <f t="shared" si="110"/>
        <v>0</v>
      </c>
      <c r="U326" s="110">
        <f t="shared" ref="U326:U369" si="123">VLOOKUP(S326,$AN$12:$AP$31,3,FALSE)</f>
        <v>0</v>
      </c>
      <c r="V326" s="486"/>
      <c r="W326" s="109">
        <f t="shared" si="111"/>
        <v>0</v>
      </c>
      <c r="X326" s="110">
        <f t="shared" ref="X326:X369" si="124">VLOOKUP(V326,$AN$12:$AP$31,3,FALSE)</f>
        <v>0</v>
      </c>
      <c r="Y326" s="486"/>
      <c r="Z326" s="109">
        <f t="shared" si="112"/>
        <v>0</v>
      </c>
      <c r="AA326" s="110">
        <f t="shared" ref="AA326:AA369" si="125">VLOOKUP(Y326,$AN$12:$AP$31,3,FALSE)</f>
        <v>0</v>
      </c>
      <c r="AB326" s="486"/>
      <c r="AC326" s="109">
        <f t="shared" si="113"/>
        <v>0</v>
      </c>
      <c r="AD326" s="110">
        <f t="shared" ref="AD326:AD369" si="126">VLOOKUP(AB326,$AN$12:$AP$31,3,FALSE)</f>
        <v>0</v>
      </c>
      <c r="AE326" s="486"/>
      <c r="AF326" s="109">
        <f t="shared" si="114"/>
        <v>0</v>
      </c>
      <c r="AG326" s="110">
        <f t="shared" ref="AG326:AG369" si="127">VLOOKUP(AE326,$AN$12:$AP$31,3,FALSE)</f>
        <v>0</v>
      </c>
      <c r="AH326" s="410" t="str">
        <f t="shared" si="115"/>
        <v/>
      </c>
      <c r="AI326" s="311" t="str">
        <f t="shared" si="116"/>
        <v/>
      </c>
      <c r="AJ326" s="419" t="str">
        <f t="shared" ref="AJ326:AJ369" si="128">IF(OR(D326=$AM$6, D326=$AM$7, D326=$AM$8), "", IF(Q326&gt;2, IF(COUNTIF(S326:AG326, "対象")&lt;=1, IF(AB326&lt;&gt;"", "", "障害児が３名以上いますが、職員の配置が３名以下です(強化加算対象外)"), IF(AB326&lt;&gt;"", "", "障害児が３名以上いますが、職員の配置が３名以下です(強化加算対象外)")), ""))</f>
        <v/>
      </c>
      <c r="AK326" s="311" t="str">
        <f t="shared" ref="AK326:AK369" si="129">IF(AND(D326="平日", G326*24&lt;3), "平日は3時間以上開所", IF(AND(D326="土・日・祝・長期休暇", G326*24&lt;8), "学校の休業日は8時間以上開所", ""))</f>
        <v/>
      </c>
      <c r="AL326" s="422" t="str">
        <f t="shared" ref="AL326:AL369" si="130">IF(AND(OR(D326="平日", D326="土・日・祝・長期休暇"), OR(P326="")), "児童数が入力されていません！", "")</f>
        <v/>
      </c>
    </row>
    <row r="327" spans="1:38" ht="14.25">
      <c r="A327" s="745"/>
      <c r="B327" s="34" t="s">
        <v>195</v>
      </c>
      <c r="C327" s="196" t="s">
        <v>120</v>
      </c>
      <c r="D327" s="480"/>
      <c r="E327" s="55"/>
      <c r="F327" s="55"/>
      <c r="G327" s="101">
        <f t="shared" si="117"/>
        <v>0</v>
      </c>
      <c r="H327" s="102">
        <f t="shared" si="118"/>
        <v>0</v>
      </c>
      <c r="I327" s="31">
        <f t="shared" si="119"/>
        <v>0</v>
      </c>
      <c r="J327" s="103">
        <f t="shared" ref="J327:J369" si="131">IF(ISNUMBER(SEARCH("平日", D327)), 1, 0)</f>
        <v>0</v>
      </c>
      <c r="K327" s="104">
        <f t="shared" si="120"/>
        <v>0</v>
      </c>
      <c r="L327" s="35">
        <f t="shared" ref="L327:L369" si="132">IF(ISNUMBER(SEARCH("長期", D327)), 1, 0)</f>
        <v>0</v>
      </c>
      <c r="M327" s="105" t="str">
        <f t="shared" si="122"/>
        <v/>
      </c>
      <c r="N327" s="106">
        <f t="shared" si="121"/>
        <v>0</v>
      </c>
      <c r="O327" s="107">
        <f>IF(N327=0,0,IF(SUM($N$5:N327)&gt;251,1,0))</f>
        <v>0</v>
      </c>
      <c r="P327" s="174"/>
      <c r="Q327" s="175"/>
      <c r="R327" s="108"/>
      <c r="S327" s="483"/>
      <c r="T327" s="109">
        <f t="shared" ref="T327:T369" si="133">VLOOKUP(S327,$AN$12:$AO$31,2,FALSE)</f>
        <v>0</v>
      </c>
      <c r="U327" s="110">
        <f t="shared" si="123"/>
        <v>0</v>
      </c>
      <c r="V327" s="486"/>
      <c r="W327" s="109">
        <f t="shared" ref="W327:W369" si="134">VLOOKUP(V327,$AN$12:$AO$31,2,FALSE)</f>
        <v>0</v>
      </c>
      <c r="X327" s="110">
        <f t="shared" si="124"/>
        <v>0</v>
      </c>
      <c r="Y327" s="486"/>
      <c r="Z327" s="109">
        <f t="shared" ref="Z327:Z369" si="135">VLOOKUP(Y327,$AN$12:$AO$31,2,FALSE)</f>
        <v>0</v>
      </c>
      <c r="AA327" s="110">
        <f t="shared" si="125"/>
        <v>0</v>
      </c>
      <c r="AB327" s="486"/>
      <c r="AC327" s="109">
        <f t="shared" ref="AC327:AC369" si="136">VLOOKUP(AB327,$AN$12:$AO$31,2,FALSE)</f>
        <v>0</v>
      </c>
      <c r="AD327" s="110">
        <f t="shared" si="126"/>
        <v>0</v>
      </c>
      <c r="AE327" s="486"/>
      <c r="AF327" s="109">
        <f t="shared" ref="AF327:AF369" si="137">VLOOKUP(AE327,$AN$12:$AO$31,2,FALSE)</f>
        <v>0</v>
      </c>
      <c r="AG327" s="110">
        <f t="shared" si="127"/>
        <v>0</v>
      </c>
      <c r="AH327" s="410" t="str">
        <f t="shared" ref="AH327:AH369" si="138">IF(OR(D327=$AM$6,D327=$AM$7,D327=$AM$8,D327=""),"",IF(COUNTIF(S327:AG327,"支援員")&gt;0,"","支援員がいません！"))</f>
        <v/>
      </c>
      <c r="AI327" s="311" t="str">
        <f t="shared" ref="AI327:AI369" si="139">IF(OR(D327=$AM$6,D327=$AM$7,D327=$AM$8),"",IF(Q327&gt;0,IF(COUNTIF(S327:AG327,"対象")&gt;0,"","障害児加配対象職員がいません"),""))</f>
        <v/>
      </c>
      <c r="AJ327" s="419" t="str">
        <f t="shared" si="128"/>
        <v/>
      </c>
      <c r="AK327" s="311" t="str">
        <f t="shared" si="129"/>
        <v/>
      </c>
      <c r="AL327" s="422" t="str">
        <f t="shared" si="130"/>
        <v/>
      </c>
    </row>
    <row r="328" spans="1:38" ht="14.25">
      <c r="A328" s="745"/>
      <c r="B328" s="34" t="s">
        <v>196</v>
      </c>
      <c r="C328" s="196" t="s">
        <v>125</v>
      </c>
      <c r="D328" s="480"/>
      <c r="E328" s="55"/>
      <c r="F328" s="55"/>
      <c r="G328" s="101">
        <f t="shared" si="117"/>
        <v>0</v>
      </c>
      <c r="H328" s="102">
        <f t="shared" si="118"/>
        <v>0</v>
      </c>
      <c r="I328" s="31">
        <f t="shared" si="119"/>
        <v>0</v>
      </c>
      <c r="J328" s="103">
        <f t="shared" si="131"/>
        <v>0</v>
      </c>
      <c r="K328" s="104">
        <f t="shared" si="120"/>
        <v>0</v>
      </c>
      <c r="L328" s="35">
        <f t="shared" si="132"/>
        <v>0</v>
      </c>
      <c r="M328" s="105" t="str">
        <f t="shared" si="122"/>
        <v/>
      </c>
      <c r="N328" s="106">
        <f t="shared" si="121"/>
        <v>0</v>
      </c>
      <c r="O328" s="107">
        <f>IF(N328=0,0,IF(SUM($N$5:N328)&gt;251,1,0))</f>
        <v>0</v>
      </c>
      <c r="P328" s="174"/>
      <c r="Q328" s="175"/>
      <c r="R328" s="108"/>
      <c r="S328" s="483"/>
      <c r="T328" s="109">
        <f t="shared" si="133"/>
        <v>0</v>
      </c>
      <c r="U328" s="110">
        <f t="shared" si="123"/>
        <v>0</v>
      </c>
      <c r="V328" s="486"/>
      <c r="W328" s="109">
        <f t="shared" si="134"/>
        <v>0</v>
      </c>
      <c r="X328" s="110">
        <f t="shared" si="124"/>
        <v>0</v>
      </c>
      <c r="Y328" s="486"/>
      <c r="Z328" s="109">
        <f t="shared" si="135"/>
        <v>0</v>
      </c>
      <c r="AA328" s="110">
        <f t="shared" si="125"/>
        <v>0</v>
      </c>
      <c r="AB328" s="486"/>
      <c r="AC328" s="109">
        <f t="shared" si="136"/>
        <v>0</v>
      </c>
      <c r="AD328" s="110">
        <f t="shared" si="126"/>
        <v>0</v>
      </c>
      <c r="AE328" s="486"/>
      <c r="AF328" s="109">
        <f t="shared" si="137"/>
        <v>0</v>
      </c>
      <c r="AG328" s="110">
        <f t="shared" si="127"/>
        <v>0</v>
      </c>
      <c r="AH328" s="410" t="str">
        <f t="shared" si="138"/>
        <v/>
      </c>
      <c r="AI328" s="311" t="str">
        <f t="shared" si="139"/>
        <v/>
      </c>
      <c r="AJ328" s="419" t="str">
        <f t="shared" si="128"/>
        <v/>
      </c>
      <c r="AK328" s="311" t="str">
        <f t="shared" si="129"/>
        <v/>
      </c>
      <c r="AL328" s="422" t="str">
        <f t="shared" si="130"/>
        <v/>
      </c>
    </row>
    <row r="329" spans="1:38" ht="14.25">
      <c r="A329" s="745"/>
      <c r="B329" s="34" t="s">
        <v>197</v>
      </c>
      <c r="C329" s="196" t="s">
        <v>121</v>
      </c>
      <c r="D329" s="480"/>
      <c r="E329" s="55"/>
      <c r="F329" s="55"/>
      <c r="G329" s="101">
        <f t="shared" si="117"/>
        <v>0</v>
      </c>
      <c r="H329" s="102">
        <f t="shared" si="118"/>
        <v>0</v>
      </c>
      <c r="I329" s="31">
        <f t="shared" si="119"/>
        <v>0</v>
      </c>
      <c r="J329" s="103">
        <f t="shared" si="131"/>
        <v>0</v>
      </c>
      <c r="K329" s="104">
        <f t="shared" si="120"/>
        <v>0</v>
      </c>
      <c r="L329" s="35">
        <f t="shared" si="132"/>
        <v>0</v>
      </c>
      <c r="M329" s="105" t="str">
        <f t="shared" si="122"/>
        <v/>
      </c>
      <c r="N329" s="106">
        <f t="shared" si="121"/>
        <v>0</v>
      </c>
      <c r="O329" s="107">
        <f>IF(N329=0,0,IF(SUM($N$5:N329)&gt;251,1,0))</f>
        <v>0</v>
      </c>
      <c r="P329" s="174"/>
      <c r="Q329" s="175"/>
      <c r="R329" s="108"/>
      <c r="S329" s="483"/>
      <c r="T329" s="109">
        <f t="shared" si="133"/>
        <v>0</v>
      </c>
      <c r="U329" s="110">
        <f t="shared" si="123"/>
        <v>0</v>
      </c>
      <c r="V329" s="486"/>
      <c r="W329" s="109">
        <f t="shared" si="134"/>
        <v>0</v>
      </c>
      <c r="X329" s="110">
        <f t="shared" si="124"/>
        <v>0</v>
      </c>
      <c r="Y329" s="486"/>
      <c r="Z329" s="109">
        <f t="shared" si="135"/>
        <v>0</v>
      </c>
      <c r="AA329" s="110">
        <f t="shared" si="125"/>
        <v>0</v>
      </c>
      <c r="AB329" s="486"/>
      <c r="AC329" s="109">
        <f t="shared" si="136"/>
        <v>0</v>
      </c>
      <c r="AD329" s="110">
        <f t="shared" si="126"/>
        <v>0</v>
      </c>
      <c r="AE329" s="486"/>
      <c r="AF329" s="109">
        <f t="shared" si="137"/>
        <v>0</v>
      </c>
      <c r="AG329" s="110">
        <f t="shared" si="127"/>
        <v>0</v>
      </c>
      <c r="AH329" s="410" t="str">
        <f t="shared" si="138"/>
        <v/>
      </c>
      <c r="AI329" s="311" t="str">
        <f t="shared" si="139"/>
        <v/>
      </c>
      <c r="AJ329" s="419" t="str">
        <f t="shared" si="128"/>
        <v/>
      </c>
      <c r="AK329" s="311" t="str">
        <f t="shared" si="129"/>
        <v/>
      </c>
      <c r="AL329" s="422" t="str">
        <f t="shared" si="130"/>
        <v/>
      </c>
    </row>
    <row r="330" spans="1:38" ht="14.25">
      <c r="A330" s="745"/>
      <c r="B330" s="34" t="s">
        <v>198</v>
      </c>
      <c r="C330" s="196" t="s">
        <v>122</v>
      </c>
      <c r="D330" s="480"/>
      <c r="E330" s="55"/>
      <c r="F330" s="55"/>
      <c r="G330" s="101">
        <f t="shared" si="117"/>
        <v>0</v>
      </c>
      <c r="H330" s="102">
        <f t="shared" si="118"/>
        <v>0</v>
      </c>
      <c r="I330" s="31">
        <f t="shared" si="119"/>
        <v>0</v>
      </c>
      <c r="J330" s="103">
        <f t="shared" si="131"/>
        <v>0</v>
      </c>
      <c r="K330" s="104">
        <f t="shared" si="120"/>
        <v>0</v>
      </c>
      <c r="L330" s="35">
        <f t="shared" si="132"/>
        <v>0</v>
      </c>
      <c r="M330" s="105" t="str">
        <f t="shared" si="122"/>
        <v/>
      </c>
      <c r="N330" s="106">
        <f t="shared" si="121"/>
        <v>0</v>
      </c>
      <c r="O330" s="107">
        <f>IF(N330=0,0,IF(SUM($N$5:N330)&gt;251,1,0))</f>
        <v>0</v>
      </c>
      <c r="P330" s="174"/>
      <c r="Q330" s="175"/>
      <c r="R330" s="108"/>
      <c r="S330" s="483"/>
      <c r="T330" s="109">
        <f t="shared" si="133"/>
        <v>0</v>
      </c>
      <c r="U330" s="110">
        <f t="shared" si="123"/>
        <v>0</v>
      </c>
      <c r="V330" s="486"/>
      <c r="W330" s="109">
        <f t="shared" si="134"/>
        <v>0</v>
      </c>
      <c r="X330" s="110">
        <f t="shared" si="124"/>
        <v>0</v>
      </c>
      <c r="Y330" s="486"/>
      <c r="Z330" s="109">
        <f t="shared" si="135"/>
        <v>0</v>
      </c>
      <c r="AA330" s="110">
        <f t="shared" si="125"/>
        <v>0</v>
      </c>
      <c r="AB330" s="486"/>
      <c r="AC330" s="109">
        <f t="shared" si="136"/>
        <v>0</v>
      </c>
      <c r="AD330" s="110">
        <f t="shared" si="126"/>
        <v>0</v>
      </c>
      <c r="AE330" s="486"/>
      <c r="AF330" s="109">
        <f t="shared" si="137"/>
        <v>0</v>
      </c>
      <c r="AG330" s="110">
        <f t="shared" si="127"/>
        <v>0</v>
      </c>
      <c r="AH330" s="410" t="str">
        <f t="shared" si="138"/>
        <v/>
      </c>
      <c r="AI330" s="311" t="str">
        <f t="shared" si="139"/>
        <v/>
      </c>
      <c r="AJ330" s="419" t="str">
        <f t="shared" si="128"/>
        <v/>
      </c>
      <c r="AK330" s="311" t="str">
        <f t="shared" si="129"/>
        <v/>
      </c>
      <c r="AL330" s="422" t="str">
        <f t="shared" si="130"/>
        <v/>
      </c>
    </row>
    <row r="331" spans="1:38" ht="14.25">
      <c r="A331" s="745"/>
      <c r="B331" s="34" t="s">
        <v>199</v>
      </c>
      <c r="C331" s="196" t="s">
        <v>123</v>
      </c>
      <c r="D331" s="480"/>
      <c r="E331" s="55"/>
      <c r="F331" s="55"/>
      <c r="G331" s="101">
        <f t="shared" si="117"/>
        <v>0</v>
      </c>
      <c r="H331" s="102">
        <f t="shared" si="118"/>
        <v>0</v>
      </c>
      <c r="I331" s="31">
        <f t="shared" si="119"/>
        <v>0</v>
      </c>
      <c r="J331" s="103">
        <f t="shared" si="131"/>
        <v>0</v>
      </c>
      <c r="K331" s="104">
        <f t="shared" si="120"/>
        <v>0</v>
      </c>
      <c r="L331" s="35">
        <f t="shared" si="132"/>
        <v>0</v>
      </c>
      <c r="M331" s="105" t="str">
        <f t="shared" si="122"/>
        <v/>
      </c>
      <c r="N331" s="106">
        <f t="shared" si="121"/>
        <v>0</v>
      </c>
      <c r="O331" s="107">
        <f>IF(N331=0,0,IF(SUM($N$5:N331)&gt;251,1,0))</f>
        <v>0</v>
      </c>
      <c r="P331" s="174"/>
      <c r="Q331" s="175"/>
      <c r="R331" s="108"/>
      <c r="S331" s="483"/>
      <c r="T331" s="109">
        <f t="shared" si="133"/>
        <v>0</v>
      </c>
      <c r="U331" s="110">
        <f t="shared" si="123"/>
        <v>0</v>
      </c>
      <c r="V331" s="486"/>
      <c r="W331" s="109">
        <f t="shared" si="134"/>
        <v>0</v>
      </c>
      <c r="X331" s="110">
        <f t="shared" si="124"/>
        <v>0</v>
      </c>
      <c r="Y331" s="486"/>
      <c r="Z331" s="109">
        <f t="shared" si="135"/>
        <v>0</v>
      </c>
      <c r="AA331" s="110">
        <f t="shared" si="125"/>
        <v>0</v>
      </c>
      <c r="AB331" s="486"/>
      <c r="AC331" s="109">
        <f t="shared" si="136"/>
        <v>0</v>
      </c>
      <c r="AD331" s="110">
        <f t="shared" si="126"/>
        <v>0</v>
      </c>
      <c r="AE331" s="486"/>
      <c r="AF331" s="109">
        <f t="shared" si="137"/>
        <v>0</v>
      </c>
      <c r="AG331" s="110">
        <f t="shared" si="127"/>
        <v>0</v>
      </c>
      <c r="AH331" s="410" t="str">
        <f t="shared" si="138"/>
        <v/>
      </c>
      <c r="AI331" s="311" t="str">
        <f t="shared" si="139"/>
        <v/>
      </c>
      <c r="AJ331" s="419" t="str">
        <f t="shared" si="128"/>
        <v/>
      </c>
      <c r="AK331" s="311" t="str">
        <f t="shared" si="129"/>
        <v/>
      </c>
      <c r="AL331" s="422" t="str">
        <f t="shared" si="130"/>
        <v/>
      </c>
    </row>
    <row r="332" spans="1:38" ht="14.25">
      <c r="A332" s="745"/>
      <c r="B332" s="34" t="s">
        <v>200</v>
      </c>
      <c r="C332" s="196" t="s">
        <v>124</v>
      </c>
      <c r="D332" s="480"/>
      <c r="E332" s="55"/>
      <c r="F332" s="55"/>
      <c r="G332" s="101">
        <f t="shared" si="117"/>
        <v>0</v>
      </c>
      <c r="H332" s="102">
        <f t="shared" si="118"/>
        <v>0</v>
      </c>
      <c r="I332" s="31">
        <f t="shared" si="119"/>
        <v>0</v>
      </c>
      <c r="J332" s="103">
        <f t="shared" si="131"/>
        <v>0</v>
      </c>
      <c r="K332" s="104">
        <f t="shared" si="120"/>
        <v>0</v>
      </c>
      <c r="L332" s="35">
        <f t="shared" si="132"/>
        <v>0</v>
      </c>
      <c r="M332" s="105" t="str">
        <f t="shared" si="122"/>
        <v/>
      </c>
      <c r="N332" s="106">
        <f t="shared" si="121"/>
        <v>0</v>
      </c>
      <c r="O332" s="107">
        <f>IF(N332=0,0,IF(SUM($N$5:N332)&gt;251,1,0))</f>
        <v>0</v>
      </c>
      <c r="P332" s="174"/>
      <c r="Q332" s="175"/>
      <c r="R332" s="108"/>
      <c r="S332" s="483"/>
      <c r="T332" s="109">
        <f t="shared" si="133"/>
        <v>0</v>
      </c>
      <c r="U332" s="110">
        <f t="shared" si="123"/>
        <v>0</v>
      </c>
      <c r="V332" s="486"/>
      <c r="W332" s="109">
        <f t="shared" si="134"/>
        <v>0</v>
      </c>
      <c r="X332" s="110">
        <f t="shared" si="124"/>
        <v>0</v>
      </c>
      <c r="Y332" s="486"/>
      <c r="Z332" s="109">
        <f t="shared" si="135"/>
        <v>0</v>
      </c>
      <c r="AA332" s="110">
        <f t="shared" si="125"/>
        <v>0</v>
      </c>
      <c r="AB332" s="486"/>
      <c r="AC332" s="109">
        <f t="shared" si="136"/>
        <v>0</v>
      </c>
      <c r="AD332" s="110">
        <f t="shared" si="126"/>
        <v>0</v>
      </c>
      <c r="AE332" s="486"/>
      <c r="AF332" s="109">
        <f t="shared" si="137"/>
        <v>0</v>
      </c>
      <c r="AG332" s="110">
        <f t="shared" si="127"/>
        <v>0</v>
      </c>
      <c r="AH332" s="410" t="str">
        <f t="shared" si="138"/>
        <v/>
      </c>
      <c r="AI332" s="311" t="str">
        <f t="shared" si="139"/>
        <v/>
      </c>
      <c r="AJ332" s="419" t="str">
        <f t="shared" si="128"/>
        <v/>
      </c>
      <c r="AK332" s="311" t="str">
        <f t="shared" si="129"/>
        <v/>
      </c>
      <c r="AL332" s="422" t="str">
        <f t="shared" si="130"/>
        <v/>
      </c>
    </row>
    <row r="333" spans="1:38" ht="14.25">
      <c r="A333" s="745"/>
      <c r="B333" s="34" t="s">
        <v>201</v>
      </c>
      <c r="C333" s="196" t="s">
        <v>189</v>
      </c>
      <c r="D333" s="480"/>
      <c r="E333" s="55"/>
      <c r="F333" s="55"/>
      <c r="G333" s="101">
        <f t="shared" si="117"/>
        <v>0</v>
      </c>
      <c r="H333" s="102">
        <f t="shared" si="118"/>
        <v>0</v>
      </c>
      <c r="I333" s="31">
        <f t="shared" si="119"/>
        <v>0</v>
      </c>
      <c r="J333" s="103">
        <f t="shared" si="131"/>
        <v>0</v>
      </c>
      <c r="K333" s="104">
        <f t="shared" si="120"/>
        <v>0</v>
      </c>
      <c r="L333" s="35">
        <f t="shared" si="132"/>
        <v>0</v>
      </c>
      <c r="M333" s="105" t="str">
        <f t="shared" si="122"/>
        <v/>
      </c>
      <c r="N333" s="106">
        <f t="shared" si="121"/>
        <v>0</v>
      </c>
      <c r="O333" s="107">
        <f>IF(N333=0,0,IF(SUM($N$5:N333)&gt;251,1,0))</f>
        <v>0</v>
      </c>
      <c r="P333" s="174"/>
      <c r="Q333" s="175"/>
      <c r="R333" s="108"/>
      <c r="S333" s="483"/>
      <c r="T333" s="109">
        <f t="shared" si="133"/>
        <v>0</v>
      </c>
      <c r="U333" s="110">
        <f t="shared" si="123"/>
        <v>0</v>
      </c>
      <c r="V333" s="486"/>
      <c r="W333" s="109">
        <f t="shared" si="134"/>
        <v>0</v>
      </c>
      <c r="X333" s="110">
        <f t="shared" si="124"/>
        <v>0</v>
      </c>
      <c r="Y333" s="486"/>
      <c r="Z333" s="109">
        <f t="shared" si="135"/>
        <v>0</v>
      </c>
      <c r="AA333" s="110">
        <f t="shared" si="125"/>
        <v>0</v>
      </c>
      <c r="AB333" s="486"/>
      <c r="AC333" s="109">
        <f t="shared" si="136"/>
        <v>0</v>
      </c>
      <c r="AD333" s="110">
        <f t="shared" si="126"/>
        <v>0</v>
      </c>
      <c r="AE333" s="486"/>
      <c r="AF333" s="109">
        <f t="shared" si="137"/>
        <v>0</v>
      </c>
      <c r="AG333" s="110">
        <f t="shared" si="127"/>
        <v>0</v>
      </c>
      <c r="AH333" s="410" t="str">
        <f t="shared" si="138"/>
        <v/>
      </c>
      <c r="AI333" s="311" t="str">
        <f t="shared" si="139"/>
        <v/>
      </c>
      <c r="AJ333" s="419" t="str">
        <f t="shared" si="128"/>
        <v/>
      </c>
      <c r="AK333" s="311" t="str">
        <f t="shared" si="129"/>
        <v/>
      </c>
      <c r="AL333" s="422" t="str">
        <f t="shared" si="130"/>
        <v/>
      </c>
    </row>
    <row r="334" spans="1:38" ht="14.25">
      <c r="A334" s="745"/>
      <c r="B334" s="34" t="s">
        <v>202</v>
      </c>
      <c r="C334" s="196" t="s">
        <v>513</v>
      </c>
      <c r="D334" s="480"/>
      <c r="E334" s="55"/>
      <c r="F334" s="55"/>
      <c r="G334" s="101">
        <f t="shared" si="117"/>
        <v>0</v>
      </c>
      <c r="H334" s="102">
        <f t="shared" si="118"/>
        <v>0</v>
      </c>
      <c r="I334" s="31">
        <f t="shared" si="119"/>
        <v>0</v>
      </c>
      <c r="J334" s="103">
        <f t="shared" si="131"/>
        <v>0</v>
      </c>
      <c r="K334" s="104">
        <f t="shared" si="120"/>
        <v>0</v>
      </c>
      <c r="L334" s="35">
        <f t="shared" si="132"/>
        <v>0</v>
      </c>
      <c r="M334" s="105" t="str">
        <f t="shared" si="122"/>
        <v/>
      </c>
      <c r="N334" s="106">
        <f t="shared" si="121"/>
        <v>0</v>
      </c>
      <c r="O334" s="107">
        <f>IF(N334=0,0,IF(SUM($N$5:N334)&gt;251,1,0))</f>
        <v>0</v>
      </c>
      <c r="P334" s="174"/>
      <c r="Q334" s="175"/>
      <c r="R334" s="108"/>
      <c r="S334" s="483"/>
      <c r="T334" s="109">
        <f t="shared" si="133"/>
        <v>0</v>
      </c>
      <c r="U334" s="110">
        <f t="shared" si="123"/>
        <v>0</v>
      </c>
      <c r="V334" s="486"/>
      <c r="W334" s="109">
        <f t="shared" si="134"/>
        <v>0</v>
      </c>
      <c r="X334" s="110">
        <f t="shared" si="124"/>
        <v>0</v>
      </c>
      <c r="Y334" s="486"/>
      <c r="Z334" s="109">
        <f t="shared" si="135"/>
        <v>0</v>
      </c>
      <c r="AA334" s="110">
        <f t="shared" si="125"/>
        <v>0</v>
      </c>
      <c r="AB334" s="486"/>
      <c r="AC334" s="109">
        <f t="shared" si="136"/>
        <v>0</v>
      </c>
      <c r="AD334" s="110">
        <f t="shared" si="126"/>
        <v>0</v>
      </c>
      <c r="AE334" s="486"/>
      <c r="AF334" s="109">
        <f t="shared" si="137"/>
        <v>0</v>
      </c>
      <c r="AG334" s="110">
        <f t="shared" si="127"/>
        <v>0</v>
      </c>
      <c r="AH334" s="410" t="str">
        <f t="shared" si="138"/>
        <v/>
      </c>
      <c r="AI334" s="311" t="str">
        <f t="shared" si="139"/>
        <v/>
      </c>
      <c r="AJ334" s="419" t="str">
        <f t="shared" si="128"/>
        <v/>
      </c>
      <c r="AK334" s="311" t="str">
        <f t="shared" si="129"/>
        <v/>
      </c>
      <c r="AL334" s="422" t="str">
        <f t="shared" si="130"/>
        <v/>
      </c>
    </row>
    <row r="335" spans="1:38" ht="14.25">
      <c r="A335" s="745"/>
      <c r="B335" s="34" t="s">
        <v>203</v>
      </c>
      <c r="C335" s="196" t="s">
        <v>125</v>
      </c>
      <c r="D335" s="480"/>
      <c r="E335" s="55"/>
      <c r="F335" s="55"/>
      <c r="G335" s="101">
        <f t="shared" si="117"/>
        <v>0</v>
      </c>
      <c r="H335" s="102">
        <f t="shared" si="118"/>
        <v>0</v>
      </c>
      <c r="I335" s="31">
        <f t="shared" si="119"/>
        <v>0</v>
      </c>
      <c r="J335" s="103">
        <f t="shared" si="131"/>
        <v>0</v>
      </c>
      <c r="K335" s="104">
        <f t="shared" si="120"/>
        <v>0</v>
      </c>
      <c r="L335" s="35">
        <f t="shared" si="132"/>
        <v>0</v>
      </c>
      <c r="M335" s="105" t="str">
        <f t="shared" si="122"/>
        <v/>
      </c>
      <c r="N335" s="106">
        <f t="shared" si="121"/>
        <v>0</v>
      </c>
      <c r="O335" s="107">
        <f>IF(N335=0,0,IF(SUM($N$5:N335)&gt;251,1,0))</f>
        <v>0</v>
      </c>
      <c r="P335" s="174"/>
      <c r="Q335" s="175"/>
      <c r="R335" s="108"/>
      <c r="S335" s="483"/>
      <c r="T335" s="109">
        <f t="shared" si="133"/>
        <v>0</v>
      </c>
      <c r="U335" s="110">
        <f t="shared" si="123"/>
        <v>0</v>
      </c>
      <c r="V335" s="486"/>
      <c r="W335" s="109">
        <f t="shared" si="134"/>
        <v>0</v>
      </c>
      <c r="X335" s="110">
        <f t="shared" si="124"/>
        <v>0</v>
      </c>
      <c r="Y335" s="486"/>
      <c r="Z335" s="109">
        <f t="shared" si="135"/>
        <v>0</v>
      </c>
      <c r="AA335" s="110">
        <f t="shared" si="125"/>
        <v>0</v>
      </c>
      <c r="AB335" s="486"/>
      <c r="AC335" s="109">
        <f t="shared" si="136"/>
        <v>0</v>
      </c>
      <c r="AD335" s="110">
        <f t="shared" si="126"/>
        <v>0</v>
      </c>
      <c r="AE335" s="486"/>
      <c r="AF335" s="109">
        <f t="shared" si="137"/>
        <v>0</v>
      </c>
      <c r="AG335" s="110">
        <f t="shared" si="127"/>
        <v>0</v>
      </c>
      <c r="AH335" s="410" t="str">
        <f t="shared" si="138"/>
        <v/>
      </c>
      <c r="AI335" s="311" t="str">
        <f t="shared" si="139"/>
        <v/>
      </c>
      <c r="AJ335" s="419" t="str">
        <f t="shared" si="128"/>
        <v/>
      </c>
      <c r="AK335" s="311" t="str">
        <f t="shared" si="129"/>
        <v/>
      </c>
      <c r="AL335" s="422" t="str">
        <f t="shared" si="130"/>
        <v/>
      </c>
    </row>
    <row r="336" spans="1:38" ht="14.25">
      <c r="A336" s="745"/>
      <c r="B336" s="34" t="s">
        <v>204</v>
      </c>
      <c r="C336" s="196" t="s">
        <v>121</v>
      </c>
      <c r="D336" s="480"/>
      <c r="E336" s="55"/>
      <c r="F336" s="55"/>
      <c r="G336" s="101">
        <f t="shared" si="117"/>
        <v>0</v>
      </c>
      <c r="H336" s="102">
        <f t="shared" si="118"/>
        <v>0</v>
      </c>
      <c r="I336" s="31">
        <f t="shared" si="119"/>
        <v>0</v>
      </c>
      <c r="J336" s="103">
        <f t="shared" si="131"/>
        <v>0</v>
      </c>
      <c r="K336" s="104">
        <f t="shared" si="120"/>
        <v>0</v>
      </c>
      <c r="L336" s="35">
        <f t="shared" si="132"/>
        <v>0</v>
      </c>
      <c r="M336" s="105" t="str">
        <f t="shared" si="122"/>
        <v/>
      </c>
      <c r="N336" s="106">
        <f t="shared" si="121"/>
        <v>0</v>
      </c>
      <c r="O336" s="107">
        <f>IF(N336=0,0,IF(SUM($N$5:N336)&gt;251,1,0))</f>
        <v>0</v>
      </c>
      <c r="P336" s="174"/>
      <c r="Q336" s="175"/>
      <c r="R336" s="108"/>
      <c r="S336" s="483"/>
      <c r="T336" s="109">
        <f t="shared" si="133"/>
        <v>0</v>
      </c>
      <c r="U336" s="110">
        <f t="shared" si="123"/>
        <v>0</v>
      </c>
      <c r="V336" s="486"/>
      <c r="W336" s="109">
        <f t="shared" si="134"/>
        <v>0</v>
      </c>
      <c r="X336" s="110">
        <f t="shared" si="124"/>
        <v>0</v>
      </c>
      <c r="Y336" s="486"/>
      <c r="Z336" s="109">
        <f t="shared" si="135"/>
        <v>0</v>
      </c>
      <c r="AA336" s="110">
        <f t="shared" si="125"/>
        <v>0</v>
      </c>
      <c r="AB336" s="486"/>
      <c r="AC336" s="109">
        <f t="shared" si="136"/>
        <v>0</v>
      </c>
      <c r="AD336" s="110">
        <f t="shared" si="126"/>
        <v>0</v>
      </c>
      <c r="AE336" s="486"/>
      <c r="AF336" s="109">
        <f t="shared" si="137"/>
        <v>0</v>
      </c>
      <c r="AG336" s="110">
        <f t="shared" si="127"/>
        <v>0</v>
      </c>
      <c r="AH336" s="410" t="str">
        <f t="shared" si="138"/>
        <v/>
      </c>
      <c r="AI336" s="311" t="str">
        <f t="shared" si="139"/>
        <v/>
      </c>
      <c r="AJ336" s="419" t="str">
        <f t="shared" si="128"/>
        <v/>
      </c>
      <c r="AK336" s="311" t="str">
        <f t="shared" si="129"/>
        <v/>
      </c>
      <c r="AL336" s="422" t="str">
        <f t="shared" si="130"/>
        <v/>
      </c>
    </row>
    <row r="337" spans="1:38" ht="14.25">
      <c r="A337" s="745"/>
      <c r="B337" s="34" t="s">
        <v>205</v>
      </c>
      <c r="C337" s="196" t="s">
        <v>122</v>
      </c>
      <c r="D337" s="480"/>
      <c r="E337" s="55"/>
      <c r="F337" s="55"/>
      <c r="G337" s="101">
        <f t="shared" ref="G337" si="140">F337-E337</f>
        <v>0</v>
      </c>
      <c r="H337" s="102">
        <f t="shared" ref="H337" si="141">IF(D337="平日",IF(E337+TIME(6,0,0)&lt;TIME(17,59,59),F337-TIME(18,0,0),0),0)</f>
        <v>0</v>
      </c>
      <c r="I337" s="31">
        <f t="shared" ref="I337" si="142">IF(D337="平日",IF(E337+TIME(6,0,0)&gt;TIME(17,59,59),MAX(F337-(E337+TIME(6,0,0)),0),0),0)</f>
        <v>0</v>
      </c>
      <c r="J337" s="103">
        <f t="shared" si="131"/>
        <v>0</v>
      </c>
      <c r="K337" s="104">
        <f t="shared" ref="K337" si="143">IF(D337="土・日・祝・長期休暇",MAX(G337-TIME(8,0,0),0),0)</f>
        <v>0</v>
      </c>
      <c r="L337" s="35">
        <f t="shared" si="132"/>
        <v>0</v>
      </c>
      <c r="M337" s="105" t="str">
        <f t="shared" ref="M337" si="144">IF(D337="休所",IF(E337&lt;&gt;"","入力にエラーがあります",""),"")</f>
        <v/>
      </c>
      <c r="N337" s="106">
        <f t="shared" ref="N337" si="145">IF(OR(D337="休所",D337="",D337="平日：開所とみなす閉所"),0,IF(OR(G337-TIME(7,59,59)&gt;0,D337="土日祝長期：開所とみなす閉所"),1,0))</f>
        <v>0</v>
      </c>
      <c r="O337" s="107">
        <f>IF(N337=0,0,IF(SUM($N$5:N337)&gt;251,1,0))</f>
        <v>0</v>
      </c>
      <c r="P337" s="174"/>
      <c r="Q337" s="175"/>
      <c r="R337" s="108"/>
      <c r="S337" s="483"/>
      <c r="T337" s="109">
        <f t="shared" si="133"/>
        <v>0</v>
      </c>
      <c r="U337" s="110">
        <f t="shared" si="123"/>
        <v>0</v>
      </c>
      <c r="V337" s="486"/>
      <c r="W337" s="109">
        <f t="shared" si="134"/>
        <v>0</v>
      </c>
      <c r="X337" s="110">
        <f t="shared" si="124"/>
        <v>0</v>
      </c>
      <c r="Y337" s="486"/>
      <c r="Z337" s="109">
        <f t="shared" si="135"/>
        <v>0</v>
      </c>
      <c r="AA337" s="110">
        <f t="shared" si="125"/>
        <v>0</v>
      </c>
      <c r="AB337" s="486"/>
      <c r="AC337" s="109">
        <f t="shared" si="136"/>
        <v>0</v>
      </c>
      <c r="AD337" s="110">
        <f t="shared" si="126"/>
        <v>0</v>
      </c>
      <c r="AE337" s="486"/>
      <c r="AF337" s="109">
        <f t="shared" si="137"/>
        <v>0</v>
      </c>
      <c r="AG337" s="110">
        <f t="shared" si="127"/>
        <v>0</v>
      </c>
      <c r="AH337" s="410" t="str">
        <f t="shared" si="138"/>
        <v/>
      </c>
      <c r="AI337" s="311" t="str">
        <f t="shared" si="139"/>
        <v/>
      </c>
      <c r="AJ337" s="419" t="str">
        <f t="shared" si="128"/>
        <v/>
      </c>
      <c r="AK337" s="311" t="str">
        <f t="shared" si="129"/>
        <v/>
      </c>
      <c r="AL337" s="422" t="str">
        <f t="shared" si="130"/>
        <v/>
      </c>
    </row>
    <row r="338" spans="1:38" ht="15" thickBot="1">
      <c r="A338" s="746"/>
      <c r="B338" s="36" t="s">
        <v>206</v>
      </c>
      <c r="C338" s="37" t="s">
        <v>123</v>
      </c>
      <c r="D338" s="481"/>
      <c r="E338" s="56"/>
      <c r="F338" s="56"/>
      <c r="G338" s="111">
        <f t="shared" si="117"/>
        <v>0</v>
      </c>
      <c r="H338" s="112">
        <f t="shared" si="118"/>
        <v>0</v>
      </c>
      <c r="I338" s="38">
        <f t="shared" si="119"/>
        <v>0</v>
      </c>
      <c r="J338" s="113">
        <f t="shared" si="131"/>
        <v>0</v>
      </c>
      <c r="K338" s="114">
        <f t="shared" si="120"/>
        <v>0</v>
      </c>
      <c r="L338" s="39">
        <f t="shared" si="132"/>
        <v>0</v>
      </c>
      <c r="M338" s="115" t="str">
        <f t="shared" si="122"/>
        <v/>
      </c>
      <c r="N338" s="116">
        <f t="shared" si="121"/>
        <v>0</v>
      </c>
      <c r="O338" s="117">
        <f>IF(N338=0,0,IF(SUM($N$5:N338)&gt;251,1,0))</f>
        <v>0</v>
      </c>
      <c r="P338" s="207"/>
      <c r="Q338" s="208"/>
      <c r="R338" s="120">
        <f>SUM(P311:P338)</f>
        <v>0</v>
      </c>
      <c r="S338" s="484"/>
      <c r="T338" s="197">
        <f t="shared" si="133"/>
        <v>0</v>
      </c>
      <c r="U338" s="119">
        <f t="shared" si="123"/>
        <v>0</v>
      </c>
      <c r="V338" s="487"/>
      <c r="W338" s="197">
        <f t="shared" si="134"/>
        <v>0</v>
      </c>
      <c r="X338" s="119">
        <f t="shared" si="124"/>
        <v>0</v>
      </c>
      <c r="Y338" s="487"/>
      <c r="Z338" s="197">
        <f t="shared" si="135"/>
        <v>0</v>
      </c>
      <c r="AA338" s="119">
        <f t="shared" si="125"/>
        <v>0</v>
      </c>
      <c r="AB338" s="487"/>
      <c r="AC338" s="197">
        <f t="shared" si="136"/>
        <v>0</v>
      </c>
      <c r="AD338" s="119">
        <f t="shared" si="126"/>
        <v>0</v>
      </c>
      <c r="AE338" s="487"/>
      <c r="AF338" s="197">
        <f t="shared" si="137"/>
        <v>0</v>
      </c>
      <c r="AG338" s="119">
        <f t="shared" si="127"/>
        <v>0</v>
      </c>
      <c r="AH338" s="194" t="str">
        <f t="shared" si="138"/>
        <v/>
      </c>
      <c r="AI338" s="312" t="str">
        <f t="shared" si="139"/>
        <v/>
      </c>
      <c r="AJ338" s="536" t="str">
        <f t="shared" si="128"/>
        <v/>
      </c>
      <c r="AK338" s="312" t="str">
        <f t="shared" si="129"/>
        <v/>
      </c>
      <c r="AL338" s="423" t="str">
        <f t="shared" si="130"/>
        <v/>
      </c>
    </row>
    <row r="339" spans="1:38" ht="14.25">
      <c r="A339" s="744" t="s">
        <v>218</v>
      </c>
      <c r="B339" s="28" t="s">
        <v>176</v>
      </c>
      <c r="C339" s="29" t="s">
        <v>507</v>
      </c>
      <c r="D339" s="479"/>
      <c r="E339" s="54"/>
      <c r="F339" s="54"/>
      <c r="G339" s="91">
        <f t="shared" si="117"/>
        <v>0</v>
      </c>
      <c r="H339" s="92">
        <f t="shared" si="118"/>
        <v>0</v>
      </c>
      <c r="I339" s="30">
        <f t="shared" si="119"/>
        <v>0</v>
      </c>
      <c r="J339" s="93">
        <f t="shared" si="131"/>
        <v>0</v>
      </c>
      <c r="K339" s="94">
        <f t="shared" si="120"/>
        <v>0</v>
      </c>
      <c r="L339" s="32">
        <f t="shared" si="132"/>
        <v>0</v>
      </c>
      <c r="M339" s="95" t="str">
        <f t="shared" si="122"/>
        <v/>
      </c>
      <c r="N339" s="96">
        <f t="shared" si="121"/>
        <v>0</v>
      </c>
      <c r="O339" s="97">
        <f>IF(N339=0,0,IF(SUM($N$5:N339)&gt;251,1,0))</f>
        <v>0</v>
      </c>
      <c r="P339" s="172"/>
      <c r="Q339" s="173"/>
      <c r="R339" s="98"/>
      <c r="S339" s="482"/>
      <c r="T339" s="99">
        <f t="shared" si="133"/>
        <v>0</v>
      </c>
      <c r="U339" s="100">
        <f t="shared" si="123"/>
        <v>0</v>
      </c>
      <c r="V339" s="485"/>
      <c r="W339" s="99">
        <f t="shared" si="134"/>
        <v>0</v>
      </c>
      <c r="X339" s="100">
        <f t="shared" si="124"/>
        <v>0</v>
      </c>
      <c r="Y339" s="485"/>
      <c r="Z339" s="99">
        <f t="shared" si="135"/>
        <v>0</v>
      </c>
      <c r="AA339" s="100">
        <f t="shared" si="125"/>
        <v>0</v>
      </c>
      <c r="AB339" s="485"/>
      <c r="AC339" s="99">
        <f t="shared" si="136"/>
        <v>0</v>
      </c>
      <c r="AD339" s="100">
        <f t="shared" si="126"/>
        <v>0</v>
      </c>
      <c r="AE339" s="485"/>
      <c r="AF339" s="99">
        <f t="shared" si="137"/>
        <v>0</v>
      </c>
      <c r="AG339" s="100">
        <f t="shared" si="127"/>
        <v>0</v>
      </c>
      <c r="AH339" s="424" t="str">
        <f t="shared" si="138"/>
        <v/>
      </c>
      <c r="AI339" s="420" t="str">
        <f t="shared" si="139"/>
        <v/>
      </c>
      <c r="AJ339" s="420" t="str">
        <f t="shared" si="128"/>
        <v/>
      </c>
      <c r="AK339" s="420" t="str">
        <f t="shared" si="129"/>
        <v/>
      </c>
      <c r="AL339" s="421" t="str">
        <f t="shared" si="130"/>
        <v/>
      </c>
    </row>
    <row r="340" spans="1:38" ht="14.25">
      <c r="A340" s="745"/>
      <c r="B340" s="34" t="s">
        <v>178</v>
      </c>
      <c r="C340" s="196" t="s">
        <v>508</v>
      </c>
      <c r="D340" s="480"/>
      <c r="E340" s="55"/>
      <c r="F340" s="55"/>
      <c r="G340" s="101">
        <f t="shared" si="117"/>
        <v>0</v>
      </c>
      <c r="H340" s="102">
        <f t="shared" si="118"/>
        <v>0</v>
      </c>
      <c r="I340" s="31">
        <f t="shared" si="119"/>
        <v>0</v>
      </c>
      <c r="J340" s="103">
        <f t="shared" si="131"/>
        <v>0</v>
      </c>
      <c r="K340" s="104">
        <f t="shared" si="120"/>
        <v>0</v>
      </c>
      <c r="L340" s="35">
        <f t="shared" si="132"/>
        <v>0</v>
      </c>
      <c r="M340" s="105" t="str">
        <f t="shared" si="122"/>
        <v/>
      </c>
      <c r="N340" s="106">
        <f t="shared" si="121"/>
        <v>0</v>
      </c>
      <c r="O340" s="107">
        <f>IF(N340=0,0,IF(SUM($N$5:N340)&gt;251,1,0))</f>
        <v>0</v>
      </c>
      <c r="P340" s="174"/>
      <c r="Q340" s="175"/>
      <c r="R340" s="108"/>
      <c r="S340" s="483"/>
      <c r="T340" s="109">
        <f t="shared" si="133"/>
        <v>0</v>
      </c>
      <c r="U340" s="110">
        <f t="shared" si="123"/>
        <v>0</v>
      </c>
      <c r="V340" s="486"/>
      <c r="W340" s="109">
        <f t="shared" si="134"/>
        <v>0</v>
      </c>
      <c r="X340" s="110">
        <f t="shared" si="124"/>
        <v>0</v>
      </c>
      <c r="Y340" s="486"/>
      <c r="Z340" s="109">
        <f t="shared" si="135"/>
        <v>0</v>
      </c>
      <c r="AA340" s="110">
        <f t="shared" si="125"/>
        <v>0</v>
      </c>
      <c r="AB340" s="486"/>
      <c r="AC340" s="109">
        <f t="shared" si="136"/>
        <v>0</v>
      </c>
      <c r="AD340" s="110">
        <f t="shared" si="126"/>
        <v>0</v>
      </c>
      <c r="AE340" s="486"/>
      <c r="AF340" s="109">
        <f t="shared" si="137"/>
        <v>0</v>
      </c>
      <c r="AG340" s="110">
        <f t="shared" si="127"/>
        <v>0</v>
      </c>
      <c r="AH340" s="410" t="str">
        <f t="shared" si="138"/>
        <v/>
      </c>
      <c r="AI340" s="311" t="str">
        <f t="shared" si="139"/>
        <v/>
      </c>
      <c r="AJ340" s="419" t="str">
        <f t="shared" si="128"/>
        <v/>
      </c>
      <c r="AK340" s="311" t="str">
        <f t="shared" si="129"/>
        <v/>
      </c>
      <c r="AL340" s="422" t="str">
        <f t="shared" si="130"/>
        <v/>
      </c>
    </row>
    <row r="341" spans="1:38" ht="14.25">
      <c r="A341" s="745"/>
      <c r="B341" s="34" t="s">
        <v>180</v>
      </c>
      <c r="C341" s="196" t="s">
        <v>120</v>
      </c>
      <c r="D341" s="480"/>
      <c r="E341" s="55"/>
      <c r="F341" s="55"/>
      <c r="G341" s="101">
        <f t="shared" si="117"/>
        <v>0</v>
      </c>
      <c r="H341" s="102">
        <f t="shared" si="118"/>
        <v>0</v>
      </c>
      <c r="I341" s="31">
        <f t="shared" si="119"/>
        <v>0</v>
      </c>
      <c r="J341" s="103">
        <f t="shared" si="131"/>
        <v>0</v>
      </c>
      <c r="K341" s="104">
        <f t="shared" si="120"/>
        <v>0</v>
      </c>
      <c r="L341" s="35">
        <f t="shared" si="132"/>
        <v>0</v>
      </c>
      <c r="M341" s="105" t="str">
        <f t="shared" si="122"/>
        <v/>
      </c>
      <c r="N341" s="106">
        <f t="shared" si="121"/>
        <v>0</v>
      </c>
      <c r="O341" s="107">
        <f>IF(N341=0,0,IF(SUM($N$5:N341)&gt;251,1,0))</f>
        <v>0</v>
      </c>
      <c r="P341" s="174"/>
      <c r="Q341" s="175"/>
      <c r="R341" s="108"/>
      <c r="S341" s="483"/>
      <c r="T341" s="109">
        <f t="shared" si="133"/>
        <v>0</v>
      </c>
      <c r="U341" s="110">
        <f t="shared" si="123"/>
        <v>0</v>
      </c>
      <c r="V341" s="486"/>
      <c r="W341" s="109">
        <f t="shared" si="134"/>
        <v>0</v>
      </c>
      <c r="X341" s="110">
        <f t="shared" si="124"/>
        <v>0</v>
      </c>
      <c r="Y341" s="486"/>
      <c r="Z341" s="109">
        <f t="shared" si="135"/>
        <v>0</v>
      </c>
      <c r="AA341" s="110">
        <f t="shared" si="125"/>
        <v>0</v>
      </c>
      <c r="AB341" s="486"/>
      <c r="AC341" s="109">
        <f t="shared" si="136"/>
        <v>0</v>
      </c>
      <c r="AD341" s="110">
        <f t="shared" si="126"/>
        <v>0</v>
      </c>
      <c r="AE341" s="486"/>
      <c r="AF341" s="109">
        <f t="shared" si="137"/>
        <v>0</v>
      </c>
      <c r="AG341" s="110">
        <f t="shared" si="127"/>
        <v>0</v>
      </c>
      <c r="AH341" s="410" t="str">
        <f t="shared" si="138"/>
        <v/>
      </c>
      <c r="AI341" s="311" t="str">
        <f t="shared" si="139"/>
        <v/>
      </c>
      <c r="AJ341" s="419" t="str">
        <f t="shared" si="128"/>
        <v/>
      </c>
      <c r="AK341" s="311" t="str">
        <f t="shared" si="129"/>
        <v/>
      </c>
      <c r="AL341" s="422" t="str">
        <f t="shared" si="130"/>
        <v/>
      </c>
    </row>
    <row r="342" spans="1:38" ht="14.25">
      <c r="A342" s="745"/>
      <c r="B342" s="34" t="s">
        <v>181</v>
      </c>
      <c r="C342" s="196" t="s">
        <v>125</v>
      </c>
      <c r="D342" s="480"/>
      <c r="E342" s="55"/>
      <c r="F342" s="55"/>
      <c r="G342" s="101">
        <f t="shared" si="117"/>
        <v>0</v>
      </c>
      <c r="H342" s="102">
        <f t="shared" si="118"/>
        <v>0</v>
      </c>
      <c r="I342" s="31">
        <f t="shared" si="119"/>
        <v>0</v>
      </c>
      <c r="J342" s="103">
        <f t="shared" si="131"/>
        <v>0</v>
      </c>
      <c r="K342" s="104">
        <f t="shared" si="120"/>
        <v>0</v>
      </c>
      <c r="L342" s="35">
        <f t="shared" si="132"/>
        <v>0</v>
      </c>
      <c r="M342" s="105" t="str">
        <f t="shared" si="122"/>
        <v/>
      </c>
      <c r="N342" s="106">
        <f t="shared" si="121"/>
        <v>0</v>
      </c>
      <c r="O342" s="107">
        <f>IF(N342=0,0,IF(SUM($N$5:N342)&gt;251,1,0))</f>
        <v>0</v>
      </c>
      <c r="P342" s="174"/>
      <c r="Q342" s="175"/>
      <c r="R342" s="108"/>
      <c r="S342" s="483"/>
      <c r="T342" s="109">
        <f t="shared" si="133"/>
        <v>0</v>
      </c>
      <c r="U342" s="110">
        <f t="shared" si="123"/>
        <v>0</v>
      </c>
      <c r="V342" s="486"/>
      <c r="W342" s="109">
        <f t="shared" si="134"/>
        <v>0</v>
      </c>
      <c r="X342" s="110">
        <f t="shared" si="124"/>
        <v>0</v>
      </c>
      <c r="Y342" s="486"/>
      <c r="Z342" s="109">
        <f t="shared" si="135"/>
        <v>0</v>
      </c>
      <c r="AA342" s="110">
        <f t="shared" si="125"/>
        <v>0</v>
      </c>
      <c r="AB342" s="486"/>
      <c r="AC342" s="109">
        <f t="shared" si="136"/>
        <v>0</v>
      </c>
      <c r="AD342" s="110">
        <f t="shared" si="126"/>
        <v>0</v>
      </c>
      <c r="AE342" s="486"/>
      <c r="AF342" s="109">
        <f t="shared" si="137"/>
        <v>0</v>
      </c>
      <c r="AG342" s="110">
        <f t="shared" si="127"/>
        <v>0</v>
      </c>
      <c r="AH342" s="410" t="str">
        <f t="shared" si="138"/>
        <v/>
      </c>
      <c r="AI342" s="311" t="str">
        <f t="shared" si="139"/>
        <v/>
      </c>
      <c r="AJ342" s="419" t="str">
        <f t="shared" si="128"/>
        <v/>
      </c>
      <c r="AK342" s="311" t="str">
        <f t="shared" si="129"/>
        <v/>
      </c>
      <c r="AL342" s="422" t="str">
        <f t="shared" si="130"/>
        <v/>
      </c>
    </row>
    <row r="343" spans="1:38" ht="14.25">
      <c r="A343" s="745"/>
      <c r="B343" s="34" t="s">
        <v>182</v>
      </c>
      <c r="C343" s="196" t="s">
        <v>121</v>
      </c>
      <c r="D343" s="480"/>
      <c r="E343" s="55"/>
      <c r="F343" s="55"/>
      <c r="G343" s="101">
        <f t="shared" si="117"/>
        <v>0</v>
      </c>
      <c r="H343" s="102">
        <f t="shared" si="118"/>
        <v>0</v>
      </c>
      <c r="I343" s="31">
        <f t="shared" si="119"/>
        <v>0</v>
      </c>
      <c r="J343" s="103">
        <f t="shared" si="131"/>
        <v>0</v>
      </c>
      <c r="K343" s="104">
        <f t="shared" si="120"/>
        <v>0</v>
      </c>
      <c r="L343" s="35">
        <f t="shared" si="132"/>
        <v>0</v>
      </c>
      <c r="M343" s="105" t="str">
        <f t="shared" si="122"/>
        <v/>
      </c>
      <c r="N343" s="106">
        <f t="shared" si="121"/>
        <v>0</v>
      </c>
      <c r="O343" s="107">
        <f>IF(N343=0,0,IF(SUM($N$5:N343)&gt;251,1,0))</f>
        <v>0</v>
      </c>
      <c r="P343" s="174"/>
      <c r="Q343" s="175"/>
      <c r="R343" s="108"/>
      <c r="S343" s="483"/>
      <c r="T343" s="109">
        <f t="shared" si="133"/>
        <v>0</v>
      </c>
      <c r="U343" s="110">
        <f t="shared" si="123"/>
        <v>0</v>
      </c>
      <c r="V343" s="486"/>
      <c r="W343" s="109">
        <f t="shared" si="134"/>
        <v>0</v>
      </c>
      <c r="X343" s="110">
        <f t="shared" si="124"/>
        <v>0</v>
      </c>
      <c r="Y343" s="486"/>
      <c r="Z343" s="109">
        <f t="shared" si="135"/>
        <v>0</v>
      </c>
      <c r="AA343" s="110">
        <f t="shared" si="125"/>
        <v>0</v>
      </c>
      <c r="AB343" s="486"/>
      <c r="AC343" s="109">
        <f t="shared" si="136"/>
        <v>0</v>
      </c>
      <c r="AD343" s="110">
        <f t="shared" si="126"/>
        <v>0</v>
      </c>
      <c r="AE343" s="486"/>
      <c r="AF343" s="109">
        <f t="shared" si="137"/>
        <v>0</v>
      </c>
      <c r="AG343" s="110">
        <f t="shared" si="127"/>
        <v>0</v>
      </c>
      <c r="AH343" s="410" t="str">
        <f t="shared" si="138"/>
        <v/>
      </c>
      <c r="AI343" s="311" t="str">
        <f t="shared" si="139"/>
        <v/>
      </c>
      <c r="AJ343" s="419" t="str">
        <f t="shared" si="128"/>
        <v/>
      </c>
      <c r="AK343" s="311" t="str">
        <f t="shared" si="129"/>
        <v/>
      </c>
      <c r="AL343" s="422" t="str">
        <f t="shared" si="130"/>
        <v/>
      </c>
    </row>
    <row r="344" spans="1:38" ht="14.25">
      <c r="A344" s="745"/>
      <c r="B344" s="34" t="s">
        <v>183</v>
      </c>
      <c r="C344" s="196" t="s">
        <v>122</v>
      </c>
      <c r="D344" s="480"/>
      <c r="E344" s="55"/>
      <c r="F344" s="55"/>
      <c r="G344" s="101">
        <f t="shared" si="117"/>
        <v>0</v>
      </c>
      <c r="H344" s="102">
        <f t="shared" si="118"/>
        <v>0</v>
      </c>
      <c r="I344" s="31">
        <f t="shared" si="119"/>
        <v>0</v>
      </c>
      <c r="J344" s="103">
        <f t="shared" si="131"/>
        <v>0</v>
      </c>
      <c r="K344" s="104">
        <f t="shared" si="120"/>
        <v>0</v>
      </c>
      <c r="L344" s="35">
        <f t="shared" si="132"/>
        <v>0</v>
      </c>
      <c r="M344" s="105" t="str">
        <f t="shared" si="122"/>
        <v/>
      </c>
      <c r="N344" s="106">
        <f t="shared" si="121"/>
        <v>0</v>
      </c>
      <c r="O344" s="107">
        <f>IF(N344=0,0,IF(SUM($N$5:N344)&gt;251,1,0))</f>
        <v>0</v>
      </c>
      <c r="P344" s="174"/>
      <c r="Q344" s="175"/>
      <c r="R344" s="108"/>
      <c r="S344" s="483"/>
      <c r="T344" s="109">
        <f t="shared" si="133"/>
        <v>0</v>
      </c>
      <c r="U344" s="110">
        <f t="shared" si="123"/>
        <v>0</v>
      </c>
      <c r="V344" s="486"/>
      <c r="W344" s="109">
        <f t="shared" si="134"/>
        <v>0</v>
      </c>
      <c r="X344" s="110">
        <f t="shared" si="124"/>
        <v>0</v>
      </c>
      <c r="Y344" s="486"/>
      <c r="Z344" s="109">
        <f t="shared" si="135"/>
        <v>0</v>
      </c>
      <c r="AA344" s="110">
        <f t="shared" si="125"/>
        <v>0</v>
      </c>
      <c r="AB344" s="486"/>
      <c r="AC344" s="109">
        <f t="shared" si="136"/>
        <v>0</v>
      </c>
      <c r="AD344" s="110">
        <f t="shared" si="126"/>
        <v>0</v>
      </c>
      <c r="AE344" s="486"/>
      <c r="AF344" s="109">
        <f t="shared" si="137"/>
        <v>0</v>
      </c>
      <c r="AG344" s="110">
        <f t="shared" si="127"/>
        <v>0</v>
      </c>
      <c r="AH344" s="410" t="str">
        <f t="shared" si="138"/>
        <v/>
      </c>
      <c r="AI344" s="311" t="str">
        <f t="shared" si="139"/>
        <v/>
      </c>
      <c r="AJ344" s="419" t="str">
        <f t="shared" si="128"/>
        <v/>
      </c>
      <c r="AK344" s="311" t="str">
        <f t="shared" si="129"/>
        <v/>
      </c>
      <c r="AL344" s="422" t="str">
        <f t="shared" si="130"/>
        <v/>
      </c>
    </row>
    <row r="345" spans="1:38" ht="14.25">
      <c r="A345" s="745"/>
      <c r="B345" s="34" t="s">
        <v>184</v>
      </c>
      <c r="C345" s="196" t="s">
        <v>123</v>
      </c>
      <c r="D345" s="480"/>
      <c r="E345" s="55"/>
      <c r="F345" s="55"/>
      <c r="G345" s="101">
        <f t="shared" si="117"/>
        <v>0</v>
      </c>
      <c r="H345" s="102">
        <f t="shared" si="118"/>
        <v>0</v>
      </c>
      <c r="I345" s="31">
        <f t="shared" si="119"/>
        <v>0</v>
      </c>
      <c r="J345" s="103">
        <f t="shared" si="131"/>
        <v>0</v>
      </c>
      <c r="K345" s="104">
        <f t="shared" si="120"/>
        <v>0</v>
      </c>
      <c r="L345" s="35">
        <f t="shared" si="132"/>
        <v>0</v>
      </c>
      <c r="M345" s="105" t="str">
        <f t="shared" si="122"/>
        <v/>
      </c>
      <c r="N345" s="106">
        <f t="shared" si="121"/>
        <v>0</v>
      </c>
      <c r="O345" s="107">
        <f>IF(N345=0,0,IF(SUM($N$5:N345)&gt;251,1,0))</f>
        <v>0</v>
      </c>
      <c r="P345" s="174"/>
      <c r="Q345" s="175"/>
      <c r="R345" s="108"/>
      <c r="S345" s="483"/>
      <c r="T345" s="109">
        <f t="shared" si="133"/>
        <v>0</v>
      </c>
      <c r="U345" s="110">
        <f t="shared" si="123"/>
        <v>0</v>
      </c>
      <c r="V345" s="486"/>
      <c r="W345" s="109">
        <f t="shared" si="134"/>
        <v>0</v>
      </c>
      <c r="X345" s="110">
        <f t="shared" si="124"/>
        <v>0</v>
      </c>
      <c r="Y345" s="486"/>
      <c r="Z345" s="109">
        <f t="shared" si="135"/>
        <v>0</v>
      </c>
      <c r="AA345" s="110">
        <f t="shared" si="125"/>
        <v>0</v>
      </c>
      <c r="AB345" s="486"/>
      <c r="AC345" s="109">
        <f t="shared" si="136"/>
        <v>0</v>
      </c>
      <c r="AD345" s="110">
        <f t="shared" si="126"/>
        <v>0</v>
      </c>
      <c r="AE345" s="486"/>
      <c r="AF345" s="109">
        <f t="shared" si="137"/>
        <v>0</v>
      </c>
      <c r="AG345" s="110">
        <f t="shared" si="127"/>
        <v>0</v>
      </c>
      <c r="AH345" s="410" t="str">
        <f t="shared" si="138"/>
        <v/>
      </c>
      <c r="AI345" s="311" t="str">
        <f t="shared" si="139"/>
        <v/>
      </c>
      <c r="AJ345" s="419" t="str">
        <f t="shared" si="128"/>
        <v/>
      </c>
      <c r="AK345" s="311" t="str">
        <f t="shared" si="129"/>
        <v/>
      </c>
      <c r="AL345" s="422" t="str">
        <f t="shared" si="130"/>
        <v/>
      </c>
    </row>
    <row r="346" spans="1:38" ht="14.25">
      <c r="A346" s="745"/>
      <c r="B346" s="34" t="s">
        <v>185</v>
      </c>
      <c r="C346" s="196" t="s">
        <v>124</v>
      </c>
      <c r="D346" s="480"/>
      <c r="E346" s="55"/>
      <c r="F346" s="55"/>
      <c r="G346" s="101">
        <f t="shared" si="117"/>
        <v>0</v>
      </c>
      <c r="H346" s="102">
        <f t="shared" si="118"/>
        <v>0</v>
      </c>
      <c r="I346" s="31">
        <f t="shared" si="119"/>
        <v>0</v>
      </c>
      <c r="J346" s="103">
        <f t="shared" si="131"/>
        <v>0</v>
      </c>
      <c r="K346" s="104">
        <f t="shared" si="120"/>
        <v>0</v>
      </c>
      <c r="L346" s="35">
        <f t="shared" si="132"/>
        <v>0</v>
      </c>
      <c r="M346" s="105" t="str">
        <f t="shared" si="122"/>
        <v/>
      </c>
      <c r="N346" s="106">
        <f t="shared" si="121"/>
        <v>0</v>
      </c>
      <c r="O346" s="107">
        <f>IF(N346=0,0,IF(SUM($N$5:N346)&gt;251,1,0))</f>
        <v>0</v>
      </c>
      <c r="P346" s="174"/>
      <c r="Q346" s="175"/>
      <c r="R346" s="108"/>
      <c r="S346" s="483"/>
      <c r="T346" s="109">
        <f t="shared" si="133"/>
        <v>0</v>
      </c>
      <c r="U346" s="110">
        <f t="shared" si="123"/>
        <v>0</v>
      </c>
      <c r="V346" s="486"/>
      <c r="W346" s="109">
        <f t="shared" si="134"/>
        <v>0</v>
      </c>
      <c r="X346" s="110">
        <f t="shared" si="124"/>
        <v>0</v>
      </c>
      <c r="Y346" s="486"/>
      <c r="Z346" s="109">
        <f t="shared" si="135"/>
        <v>0</v>
      </c>
      <c r="AA346" s="110">
        <f t="shared" si="125"/>
        <v>0</v>
      </c>
      <c r="AB346" s="486"/>
      <c r="AC346" s="109">
        <f t="shared" si="136"/>
        <v>0</v>
      </c>
      <c r="AD346" s="110">
        <f t="shared" si="126"/>
        <v>0</v>
      </c>
      <c r="AE346" s="486"/>
      <c r="AF346" s="109">
        <f t="shared" si="137"/>
        <v>0</v>
      </c>
      <c r="AG346" s="110">
        <f t="shared" si="127"/>
        <v>0</v>
      </c>
      <c r="AH346" s="410" t="str">
        <f t="shared" si="138"/>
        <v/>
      </c>
      <c r="AI346" s="311" t="str">
        <f t="shared" si="139"/>
        <v/>
      </c>
      <c r="AJ346" s="419" t="str">
        <f t="shared" si="128"/>
        <v/>
      </c>
      <c r="AK346" s="311" t="str">
        <f t="shared" si="129"/>
        <v/>
      </c>
      <c r="AL346" s="422" t="str">
        <f t="shared" si="130"/>
        <v/>
      </c>
    </row>
    <row r="347" spans="1:38" ht="14.25">
      <c r="A347" s="745"/>
      <c r="B347" s="34" t="s">
        <v>186</v>
      </c>
      <c r="C347" s="196" t="s">
        <v>189</v>
      </c>
      <c r="D347" s="480"/>
      <c r="E347" s="55"/>
      <c r="F347" s="55"/>
      <c r="G347" s="101">
        <f t="shared" si="117"/>
        <v>0</v>
      </c>
      <c r="H347" s="102">
        <f t="shared" si="118"/>
        <v>0</v>
      </c>
      <c r="I347" s="31">
        <f t="shared" si="119"/>
        <v>0</v>
      </c>
      <c r="J347" s="103">
        <f t="shared" si="131"/>
        <v>0</v>
      </c>
      <c r="K347" s="104">
        <f t="shared" si="120"/>
        <v>0</v>
      </c>
      <c r="L347" s="35">
        <f t="shared" si="132"/>
        <v>0</v>
      </c>
      <c r="M347" s="105" t="str">
        <f t="shared" si="122"/>
        <v/>
      </c>
      <c r="N347" s="106">
        <f t="shared" si="121"/>
        <v>0</v>
      </c>
      <c r="O347" s="107">
        <f>IF(N347=0,0,IF(SUM($N$5:N347)&gt;251,1,0))</f>
        <v>0</v>
      </c>
      <c r="P347" s="174"/>
      <c r="Q347" s="175"/>
      <c r="R347" s="108"/>
      <c r="S347" s="483"/>
      <c r="T347" s="109">
        <f t="shared" si="133"/>
        <v>0</v>
      </c>
      <c r="U347" s="110">
        <f t="shared" si="123"/>
        <v>0</v>
      </c>
      <c r="V347" s="486"/>
      <c r="W347" s="109">
        <f t="shared" si="134"/>
        <v>0</v>
      </c>
      <c r="X347" s="110">
        <f t="shared" si="124"/>
        <v>0</v>
      </c>
      <c r="Y347" s="486"/>
      <c r="Z347" s="109">
        <f t="shared" si="135"/>
        <v>0</v>
      </c>
      <c r="AA347" s="110">
        <f t="shared" si="125"/>
        <v>0</v>
      </c>
      <c r="AB347" s="486"/>
      <c r="AC347" s="109">
        <f t="shared" si="136"/>
        <v>0</v>
      </c>
      <c r="AD347" s="110">
        <f t="shared" si="126"/>
        <v>0</v>
      </c>
      <c r="AE347" s="486"/>
      <c r="AF347" s="109">
        <f t="shared" si="137"/>
        <v>0</v>
      </c>
      <c r="AG347" s="110">
        <f t="shared" si="127"/>
        <v>0</v>
      </c>
      <c r="AH347" s="410" t="str">
        <f t="shared" si="138"/>
        <v/>
      </c>
      <c r="AI347" s="311" t="str">
        <f t="shared" si="139"/>
        <v/>
      </c>
      <c r="AJ347" s="419" t="str">
        <f t="shared" si="128"/>
        <v/>
      </c>
      <c r="AK347" s="311" t="str">
        <f t="shared" si="129"/>
        <v/>
      </c>
      <c r="AL347" s="422" t="str">
        <f t="shared" si="130"/>
        <v/>
      </c>
    </row>
    <row r="348" spans="1:38" ht="14.25">
      <c r="A348" s="745"/>
      <c r="B348" s="34" t="s">
        <v>187</v>
      </c>
      <c r="C348" s="196" t="s">
        <v>120</v>
      </c>
      <c r="D348" s="480"/>
      <c r="E348" s="55"/>
      <c r="F348" s="55"/>
      <c r="G348" s="101">
        <f t="shared" si="117"/>
        <v>0</v>
      </c>
      <c r="H348" s="102">
        <f t="shared" si="118"/>
        <v>0</v>
      </c>
      <c r="I348" s="31">
        <f t="shared" si="119"/>
        <v>0</v>
      </c>
      <c r="J348" s="103">
        <f t="shared" si="131"/>
        <v>0</v>
      </c>
      <c r="K348" s="104">
        <f t="shared" si="120"/>
        <v>0</v>
      </c>
      <c r="L348" s="35">
        <f t="shared" si="132"/>
        <v>0</v>
      </c>
      <c r="M348" s="105" t="str">
        <f t="shared" si="122"/>
        <v/>
      </c>
      <c r="N348" s="106">
        <f t="shared" si="121"/>
        <v>0</v>
      </c>
      <c r="O348" s="107">
        <f>IF(N348=0,0,IF(SUM($N$5:N348)&gt;251,1,0))</f>
        <v>0</v>
      </c>
      <c r="P348" s="174"/>
      <c r="Q348" s="175"/>
      <c r="R348" s="108"/>
      <c r="S348" s="483"/>
      <c r="T348" s="109">
        <f t="shared" si="133"/>
        <v>0</v>
      </c>
      <c r="U348" s="110">
        <f t="shared" si="123"/>
        <v>0</v>
      </c>
      <c r="V348" s="486"/>
      <c r="W348" s="109">
        <f t="shared" si="134"/>
        <v>0</v>
      </c>
      <c r="X348" s="110">
        <f t="shared" si="124"/>
        <v>0</v>
      </c>
      <c r="Y348" s="486"/>
      <c r="Z348" s="109">
        <f t="shared" si="135"/>
        <v>0</v>
      </c>
      <c r="AA348" s="110">
        <f t="shared" si="125"/>
        <v>0</v>
      </c>
      <c r="AB348" s="486"/>
      <c r="AC348" s="109">
        <f t="shared" si="136"/>
        <v>0</v>
      </c>
      <c r="AD348" s="110">
        <f t="shared" si="126"/>
        <v>0</v>
      </c>
      <c r="AE348" s="486"/>
      <c r="AF348" s="109">
        <f t="shared" si="137"/>
        <v>0</v>
      </c>
      <c r="AG348" s="110">
        <f t="shared" si="127"/>
        <v>0</v>
      </c>
      <c r="AH348" s="410" t="str">
        <f t="shared" si="138"/>
        <v/>
      </c>
      <c r="AI348" s="311" t="str">
        <f t="shared" si="139"/>
        <v/>
      </c>
      <c r="AJ348" s="419" t="str">
        <f t="shared" si="128"/>
        <v/>
      </c>
      <c r="AK348" s="311" t="str">
        <f t="shared" si="129"/>
        <v/>
      </c>
      <c r="AL348" s="422" t="str">
        <f t="shared" si="130"/>
        <v/>
      </c>
    </row>
    <row r="349" spans="1:38" ht="14.25">
      <c r="A349" s="745"/>
      <c r="B349" s="34" t="s">
        <v>188</v>
      </c>
      <c r="C349" s="196" t="s">
        <v>125</v>
      </c>
      <c r="D349" s="480"/>
      <c r="E349" s="55"/>
      <c r="F349" s="55"/>
      <c r="G349" s="101">
        <f t="shared" si="117"/>
        <v>0</v>
      </c>
      <c r="H349" s="102">
        <f t="shared" si="118"/>
        <v>0</v>
      </c>
      <c r="I349" s="31">
        <f t="shared" si="119"/>
        <v>0</v>
      </c>
      <c r="J349" s="103">
        <f t="shared" si="131"/>
        <v>0</v>
      </c>
      <c r="K349" s="104">
        <f t="shared" si="120"/>
        <v>0</v>
      </c>
      <c r="L349" s="35">
        <f t="shared" si="132"/>
        <v>0</v>
      </c>
      <c r="M349" s="105" t="str">
        <f t="shared" si="122"/>
        <v/>
      </c>
      <c r="N349" s="106">
        <f t="shared" si="121"/>
        <v>0</v>
      </c>
      <c r="O349" s="107">
        <f>IF(N349=0,0,IF(SUM($N$5:N349)&gt;251,1,0))</f>
        <v>0</v>
      </c>
      <c r="P349" s="174"/>
      <c r="Q349" s="175"/>
      <c r="R349" s="108"/>
      <c r="S349" s="483"/>
      <c r="T349" s="109">
        <f t="shared" si="133"/>
        <v>0</v>
      </c>
      <c r="U349" s="110">
        <f t="shared" si="123"/>
        <v>0</v>
      </c>
      <c r="V349" s="486"/>
      <c r="W349" s="109">
        <f t="shared" si="134"/>
        <v>0</v>
      </c>
      <c r="X349" s="110">
        <f t="shared" si="124"/>
        <v>0</v>
      </c>
      <c r="Y349" s="486"/>
      <c r="Z349" s="109">
        <f t="shared" si="135"/>
        <v>0</v>
      </c>
      <c r="AA349" s="110">
        <f t="shared" si="125"/>
        <v>0</v>
      </c>
      <c r="AB349" s="486"/>
      <c r="AC349" s="109">
        <f t="shared" si="136"/>
        <v>0</v>
      </c>
      <c r="AD349" s="110">
        <f t="shared" si="126"/>
        <v>0</v>
      </c>
      <c r="AE349" s="486"/>
      <c r="AF349" s="109">
        <f t="shared" si="137"/>
        <v>0</v>
      </c>
      <c r="AG349" s="110">
        <f t="shared" si="127"/>
        <v>0</v>
      </c>
      <c r="AH349" s="410" t="str">
        <f t="shared" si="138"/>
        <v/>
      </c>
      <c r="AI349" s="311" t="str">
        <f t="shared" si="139"/>
        <v/>
      </c>
      <c r="AJ349" s="419" t="str">
        <f t="shared" si="128"/>
        <v/>
      </c>
      <c r="AK349" s="311" t="str">
        <f t="shared" si="129"/>
        <v/>
      </c>
      <c r="AL349" s="422" t="str">
        <f t="shared" si="130"/>
        <v/>
      </c>
    </row>
    <row r="350" spans="1:38" ht="14.25">
      <c r="A350" s="745"/>
      <c r="B350" s="34" t="s">
        <v>190</v>
      </c>
      <c r="C350" s="196" t="s">
        <v>121</v>
      </c>
      <c r="D350" s="480"/>
      <c r="E350" s="55"/>
      <c r="F350" s="55"/>
      <c r="G350" s="101">
        <f t="shared" si="117"/>
        <v>0</v>
      </c>
      <c r="H350" s="102">
        <f t="shared" si="118"/>
        <v>0</v>
      </c>
      <c r="I350" s="31">
        <f t="shared" si="119"/>
        <v>0</v>
      </c>
      <c r="J350" s="103">
        <f t="shared" si="131"/>
        <v>0</v>
      </c>
      <c r="K350" s="104">
        <f t="shared" si="120"/>
        <v>0</v>
      </c>
      <c r="L350" s="35">
        <f t="shared" si="132"/>
        <v>0</v>
      </c>
      <c r="M350" s="105" t="str">
        <f t="shared" si="122"/>
        <v/>
      </c>
      <c r="N350" s="106">
        <f t="shared" si="121"/>
        <v>0</v>
      </c>
      <c r="O350" s="107">
        <f>IF(N350=0,0,IF(SUM($N$5:N350)&gt;251,1,0))</f>
        <v>0</v>
      </c>
      <c r="P350" s="174"/>
      <c r="Q350" s="175"/>
      <c r="R350" s="108"/>
      <c r="S350" s="483"/>
      <c r="T350" s="109">
        <f t="shared" si="133"/>
        <v>0</v>
      </c>
      <c r="U350" s="110">
        <f t="shared" si="123"/>
        <v>0</v>
      </c>
      <c r="V350" s="486"/>
      <c r="W350" s="109">
        <f t="shared" si="134"/>
        <v>0</v>
      </c>
      <c r="X350" s="110">
        <f t="shared" si="124"/>
        <v>0</v>
      </c>
      <c r="Y350" s="486"/>
      <c r="Z350" s="109">
        <f t="shared" si="135"/>
        <v>0</v>
      </c>
      <c r="AA350" s="110">
        <f t="shared" si="125"/>
        <v>0</v>
      </c>
      <c r="AB350" s="486"/>
      <c r="AC350" s="109">
        <f t="shared" si="136"/>
        <v>0</v>
      </c>
      <c r="AD350" s="110">
        <f t="shared" si="126"/>
        <v>0</v>
      </c>
      <c r="AE350" s="486"/>
      <c r="AF350" s="109">
        <f t="shared" si="137"/>
        <v>0</v>
      </c>
      <c r="AG350" s="110">
        <f t="shared" si="127"/>
        <v>0</v>
      </c>
      <c r="AH350" s="410" t="str">
        <f t="shared" si="138"/>
        <v/>
      </c>
      <c r="AI350" s="311" t="str">
        <f t="shared" si="139"/>
        <v/>
      </c>
      <c r="AJ350" s="419" t="str">
        <f t="shared" si="128"/>
        <v/>
      </c>
      <c r="AK350" s="311" t="str">
        <f t="shared" si="129"/>
        <v/>
      </c>
      <c r="AL350" s="422" t="str">
        <f t="shared" si="130"/>
        <v/>
      </c>
    </row>
    <row r="351" spans="1:38" ht="14.25">
      <c r="A351" s="745"/>
      <c r="B351" s="34" t="s">
        <v>191</v>
      </c>
      <c r="C351" s="196" t="s">
        <v>122</v>
      </c>
      <c r="D351" s="480"/>
      <c r="E351" s="55"/>
      <c r="F351" s="55"/>
      <c r="G351" s="101">
        <f t="shared" si="117"/>
        <v>0</v>
      </c>
      <c r="H351" s="102">
        <f t="shared" si="118"/>
        <v>0</v>
      </c>
      <c r="I351" s="31">
        <f t="shared" si="119"/>
        <v>0</v>
      </c>
      <c r="J351" s="103">
        <f t="shared" si="131"/>
        <v>0</v>
      </c>
      <c r="K351" s="104">
        <f t="shared" si="120"/>
        <v>0</v>
      </c>
      <c r="L351" s="35">
        <f t="shared" si="132"/>
        <v>0</v>
      </c>
      <c r="M351" s="105" t="str">
        <f t="shared" si="122"/>
        <v/>
      </c>
      <c r="N351" s="106">
        <f t="shared" si="121"/>
        <v>0</v>
      </c>
      <c r="O351" s="107">
        <f>IF(N351=0,0,IF(SUM($N$5:N351)&gt;251,1,0))</f>
        <v>0</v>
      </c>
      <c r="P351" s="174"/>
      <c r="Q351" s="175"/>
      <c r="R351" s="108"/>
      <c r="S351" s="483"/>
      <c r="T351" s="109">
        <f t="shared" si="133"/>
        <v>0</v>
      </c>
      <c r="U351" s="110">
        <f t="shared" si="123"/>
        <v>0</v>
      </c>
      <c r="V351" s="486"/>
      <c r="W351" s="109">
        <f t="shared" si="134"/>
        <v>0</v>
      </c>
      <c r="X351" s="110">
        <f t="shared" si="124"/>
        <v>0</v>
      </c>
      <c r="Y351" s="486"/>
      <c r="Z351" s="109">
        <f t="shared" si="135"/>
        <v>0</v>
      </c>
      <c r="AA351" s="110">
        <f t="shared" si="125"/>
        <v>0</v>
      </c>
      <c r="AB351" s="486"/>
      <c r="AC351" s="109">
        <f t="shared" si="136"/>
        <v>0</v>
      </c>
      <c r="AD351" s="110">
        <f t="shared" si="126"/>
        <v>0</v>
      </c>
      <c r="AE351" s="486"/>
      <c r="AF351" s="109">
        <f t="shared" si="137"/>
        <v>0</v>
      </c>
      <c r="AG351" s="110">
        <f t="shared" si="127"/>
        <v>0</v>
      </c>
      <c r="AH351" s="410" t="str">
        <f t="shared" si="138"/>
        <v/>
      </c>
      <c r="AI351" s="311" t="str">
        <f t="shared" si="139"/>
        <v/>
      </c>
      <c r="AJ351" s="419" t="str">
        <f t="shared" si="128"/>
        <v/>
      </c>
      <c r="AK351" s="311" t="str">
        <f t="shared" si="129"/>
        <v/>
      </c>
      <c r="AL351" s="422" t="str">
        <f t="shared" si="130"/>
        <v/>
      </c>
    </row>
    <row r="352" spans="1:38" ht="14.25">
      <c r="A352" s="745"/>
      <c r="B352" s="34" t="s">
        <v>192</v>
      </c>
      <c r="C352" s="196" t="s">
        <v>123</v>
      </c>
      <c r="D352" s="480"/>
      <c r="E352" s="55"/>
      <c r="F352" s="55"/>
      <c r="G352" s="101">
        <f t="shared" si="117"/>
        <v>0</v>
      </c>
      <c r="H352" s="102">
        <f t="shared" si="118"/>
        <v>0</v>
      </c>
      <c r="I352" s="31">
        <f t="shared" si="119"/>
        <v>0</v>
      </c>
      <c r="J352" s="103">
        <f t="shared" si="131"/>
        <v>0</v>
      </c>
      <c r="K352" s="104">
        <f t="shared" si="120"/>
        <v>0</v>
      </c>
      <c r="L352" s="35">
        <f t="shared" si="132"/>
        <v>0</v>
      </c>
      <c r="M352" s="105" t="str">
        <f t="shared" si="122"/>
        <v/>
      </c>
      <c r="N352" s="106">
        <f t="shared" si="121"/>
        <v>0</v>
      </c>
      <c r="O352" s="107">
        <f>IF(N352=0,0,IF(SUM($N$5:N352)&gt;251,1,0))</f>
        <v>0</v>
      </c>
      <c r="P352" s="174"/>
      <c r="Q352" s="175"/>
      <c r="R352" s="108"/>
      <c r="S352" s="483"/>
      <c r="T352" s="109">
        <f t="shared" si="133"/>
        <v>0</v>
      </c>
      <c r="U352" s="110">
        <f t="shared" si="123"/>
        <v>0</v>
      </c>
      <c r="V352" s="486"/>
      <c r="W352" s="109">
        <f t="shared" si="134"/>
        <v>0</v>
      </c>
      <c r="X352" s="110">
        <f t="shared" si="124"/>
        <v>0</v>
      </c>
      <c r="Y352" s="486"/>
      <c r="Z352" s="109">
        <f t="shared" si="135"/>
        <v>0</v>
      </c>
      <c r="AA352" s="110">
        <f t="shared" si="125"/>
        <v>0</v>
      </c>
      <c r="AB352" s="486"/>
      <c r="AC352" s="109">
        <f t="shared" si="136"/>
        <v>0</v>
      </c>
      <c r="AD352" s="110">
        <f t="shared" si="126"/>
        <v>0</v>
      </c>
      <c r="AE352" s="486"/>
      <c r="AF352" s="109">
        <f t="shared" si="137"/>
        <v>0</v>
      </c>
      <c r="AG352" s="110">
        <f t="shared" si="127"/>
        <v>0</v>
      </c>
      <c r="AH352" s="410" t="str">
        <f t="shared" si="138"/>
        <v/>
      </c>
      <c r="AI352" s="311" t="str">
        <f t="shared" si="139"/>
        <v/>
      </c>
      <c r="AJ352" s="419" t="str">
        <f t="shared" si="128"/>
        <v/>
      </c>
      <c r="AK352" s="311" t="str">
        <f t="shared" si="129"/>
        <v/>
      </c>
      <c r="AL352" s="422" t="str">
        <f t="shared" si="130"/>
        <v/>
      </c>
    </row>
    <row r="353" spans="1:40" ht="14.25">
      <c r="A353" s="745"/>
      <c r="B353" s="34" t="s">
        <v>193</v>
      </c>
      <c r="C353" s="196" t="s">
        <v>124</v>
      </c>
      <c r="D353" s="480"/>
      <c r="E353" s="55"/>
      <c r="F353" s="55"/>
      <c r="G353" s="101">
        <f t="shared" si="117"/>
        <v>0</v>
      </c>
      <c r="H353" s="102">
        <f t="shared" si="118"/>
        <v>0</v>
      </c>
      <c r="I353" s="31">
        <f t="shared" si="119"/>
        <v>0</v>
      </c>
      <c r="J353" s="103">
        <f t="shared" si="131"/>
        <v>0</v>
      </c>
      <c r="K353" s="104">
        <f t="shared" si="120"/>
        <v>0</v>
      </c>
      <c r="L353" s="35">
        <f t="shared" si="132"/>
        <v>0</v>
      </c>
      <c r="M353" s="105" t="str">
        <f t="shared" si="122"/>
        <v/>
      </c>
      <c r="N353" s="106">
        <f t="shared" si="121"/>
        <v>0</v>
      </c>
      <c r="O353" s="107">
        <f>IF(N353=0,0,IF(SUM($N$5:N353)&gt;251,1,0))</f>
        <v>0</v>
      </c>
      <c r="P353" s="174"/>
      <c r="Q353" s="175"/>
      <c r="R353" s="108"/>
      <c r="S353" s="483"/>
      <c r="T353" s="109">
        <f t="shared" si="133"/>
        <v>0</v>
      </c>
      <c r="U353" s="110">
        <f t="shared" si="123"/>
        <v>0</v>
      </c>
      <c r="V353" s="486"/>
      <c r="W353" s="109">
        <f t="shared" si="134"/>
        <v>0</v>
      </c>
      <c r="X353" s="110">
        <f t="shared" si="124"/>
        <v>0</v>
      </c>
      <c r="Y353" s="486"/>
      <c r="Z353" s="109">
        <f t="shared" si="135"/>
        <v>0</v>
      </c>
      <c r="AA353" s="110">
        <f t="shared" si="125"/>
        <v>0</v>
      </c>
      <c r="AB353" s="486"/>
      <c r="AC353" s="109">
        <f t="shared" si="136"/>
        <v>0</v>
      </c>
      <c r="AD353" s="110">
        <f t="shared" si="126"/>
        <v>0</v>
      </c>
      <c r="AE353" s="486"/>
      <c r="AF353" s="109">
        <f t="shared" si="137"/>
        <v>0</v>
      </c>
      <c r="AG353" s="110">
        <f t="shared" si="127"/>
        <v>0</v>
      </c>
      <c r="AH353" s="410" t="str">
        <f t="shared" si="138"/>
        <v/>
      </c>
      <c r="AI353" s="311" t="str">
        <f t="shared" si="139"/>
        <v/>
      </c>
      <c r="AJ353" s="419" t="str">
        <f t="shared" si="128"/>
        <v/>
      </c>
      <c r="AK353" s="311" t="str">
        <f t="shared" si="129"/>
        <v/>
      </c>
      <c r="AL353" s="422" t="str">
        <f t="shared" si="130"/>
        <v/>
      </c>
    </row>
    <row r="354" spans="1:40" ht="14.25">
      <c r="A354" s="745"/>
      <c r="B354" s="34" t="s">
        <v>194</v>
      </c>
      <c r="C354" s="196" t="s">
        <v>189</v>
      </c>
      <c r="D354" s="480"/>
      <c r="E354" s="55"/>
      <c r="F354" s="55"/>
      <c r="G354" s="101">
        <f t="shared" si="117"/>
        <v>0</v>
      </c>
      <c r="H354" s="102">
        <f t="shared" si="118"/>
        <v>0</v>
      </c>
      <c r="I354" s="31">
        <f t="shared" si="119"/>
        <v>0</v>
      </c>
      <c r="J354" s="103">
        <f t="shared" si="131"/>
        <v>0</v>
      </c>
      <c r="K354" s="104">
        <f t="shared" si="120"/>
        <v>0</v>
      </c>
      <c r="L354" s="35">
        <f t="shared" si="132"/>
        <v>0</v>
      </c>
      <c r="M354" s="105" t="str">
        <f t="shared" si="122"/>
        <v/>
      </c>
      <c r="N354" s="106">
        <f t="shared" si="121"/>
        <v>0</v>
      </c>
      <c r="O354" s="107">
        <f>IF(N354=0,0,IF(SUM($N$5:N354)&gt;251,1,0))</f>
        <v>0</v>
      </c>
      <c r="P354" s="174"/>
      <c r="Q354" s="175"/>
      <c r="R354" s="108"/>
      <c r="S354" s="483"/>
      <c r="T354" s="109">
        <f t="shared" si="133"/>
        <v>0</v>
      </c>
      <c r="U354" s="110">
        <f t="shared" si="123"/>
        <v>0</v>
      </c>
      <c r="V354" s="486"/>
      <c r="W354" s="109">
        <f t="shared" si="134"/>
        <v>0</v>
      </c>
      <c r="X354" s="110">
        <f t="shared" si="124"/>
        <v>0</v>
      </c>
      <c r="Y354" s="486"/>
      <c r="Z354" s="109">
        <f t="shared" si="135"/>
        <v>0</v>
      </c>
      <c r="AA354" s="110">
        <f t="shared" si="125"/>
        <v>0</v>
      </c>
      <c r="AB354" s="486"/>
      <c r="AC354" s="109">
        <f t="shared" si="136"/>
        <v>0</v>
      </c>
      <c r="AD354" s="110">
        <f t="shared" si="126"/>
        <v>0</v>
      </c>
      <c r="AE354" s="486"/>
      <c r="AF354" s="109">
        <f t="shared" si="137"/>
        <v>0</v>
      </c>
      <c r="AG354" s="110">
        <f t="shared" si="127"/>
        <v>0</v>
      </c>
      <c r="AH354" s="410" t="str">
        <f t="shared" si="138"/>
        <v/>
      </c>
      <c r="AI354" s="311" t="str">
        <f t="shared" si="139"/>
        <v/>
      </c>
      <c r="AJ354" s="419" t="str">
        <f t="shared" si="128"/>
        <v/>
      </c>
      <c r="AK354" s="311" t="str">
        <f t="shared" si="129"/>
        <v/>
      </c>
      <c r="AL354" s="422" t="str">
        <f t="shared" si="130"/>
        <v/>
      </c>
    </row>
    <row r="355" spans="1:40" ht="14.25">
      <c r="A355" s="745"/>
      <c r="B355" s="34" t="s">
        <v>195</v>
      </c>
      <c r="C355" s="196" t="s">
        <v>120</v>
      </c>
      <c r="D355" s="480"/>
      <c r="E355" s="55"/>
      <c r="F355" s="55"/>
      <c r="G355" s="101">
        <f t="shared" si="117"/>
        <v>0</v>
      </c>
      <c r="H355" s="102">
        <f t="shared" si="118"/>
        <v>0</v>
      </c>
      <c r="I355" s="31">
        <f t="shared" si="119"/>
        <v>0</v>
      </c>
      <c r="J355" s="103">
        <f t="shared" si="131"/>
        <v>0</v>
      </c>
      <c r="K355" s="104">
        <f t="shared" si="120"/>
        <v>0</v>
      </c>
      <c r="L355" s="35">
        <f t="shared" si="132"/>
        <v>0</v>
      </c>
      <c r="M355" s="105" t="str">
        <f t="shared" si="122"/>
        <v/>
      </c>
      <c r="N355" s="106">
        <f t="shared" si="121"/>
        <v>0</v>
      </c>
      <c r="O355" s="107">
        <f>IF(N355=0,0,IF(SUM($N$5:N355)&gt;251,1,0))</f>
        <v>0</v>
      </c>
      <c r="P355" s="174"/>
      <c r="Q355" s="175"/>
      <c r="R355" s="108"/>
      <c r="S355" s="483"/>
      <c r="T355" s="109">
        <f t="shared" si="133"/>
        <v>0</v>
      </c>
      <c r="U355" s="110">
        <f t="shared" si="123"/>
        <v>0</v>
      </c>
      <c r="V355" s="486"/>
      <c r="W355" s="109">
        <f t="shared" si="134"/>
        <v>0</v>
      </c>
      <c r="X355" s="110">
        <f t="shared" si="124"/>
        <v>0</v>
      </c>
      <c r="Y355" s="486"/>
      <c r="Z355" s="109">
        <f t="shared" si="135"/>
        <v>0</v>
      </c>
      <c r="AA355" s="110">
        <f t="shared" si="125"/>
        <v>0</v>
      </c>
      <c r="AB355" s="486"/>
      <c r="AC355" s="109">
        <f t="shared" si="136"/>
        <v>0</v>
      </c>
      <c r="AD355" s="110">
        <f t="shared" si="126"/>
        <v>0</v>
      </c>
      <c r="AE355" s="486"/>
      <c r="AF355" s="109">
        <f t="shared" si="137"/>
        <v>0</v>
      </c>
      <c r="AG355" s="110">
        <f t="shared" si="127"/>
        <v>0</v>
      </c>
      <c r="AH355" s="410" t="str">
        <f t="shared" si="138"/>
        <v/>
      </c>
      <c r="AI355" s="311" t="str">
        <f t="shared" si="139"/>
        <v/>
      </c>
      <c r="AJ355" s="419" t="str">
        <f t="shared" si="128"/>
        <v/>
      </c>
      <c r="AK355" s="311" t="str">
        <f t="shared" si="129"/>
        <v/>
      </c>
      <c r="AL355" s="422" t="str">
        <f t="shared" si="130"/>
        <v/>
      </c>
    </row>
    <row r="356" spans="1:40" ht="14.25">
      <c r="A356" s="745"/>
      <c r="B356" s="34" t="s">
        <v>196</v>
      </c>
      <c r="C356" s="196" t="s">
        <v>125</v>
      </c>
      <c r="D356" s="480"/>
      <c r="E356" s="55"/>
      <c r="F356" s="55"/>
      <c r="G356" s="101">
        <f t="shared" si="117"/>
        <v>0</v>
      </c>
      <c r="H356" s="102">
        <f t="shared" si="118"/>
        <v>0</v>
      </c>
      <c r="I356" s="31">
        <f t="shared" si="119"/>
        <v>0</v>
      </c>
      <c r="J356" s="103">
        <f t="shared" si="131"/>
        <v>0</v>
      </c>
      <c r="K356" s="104">
        <f t="shared" si="120"/>
        <v>0</v>
      </c>
      <c r="L356" s="35">
        <f t="shared" si="132"/>
        <v>0</v>
      </c>
      <c r="M356" s="105" t="str">
        <f t="shared" si="122"/>
        <v/>
      </c>
      <c r="N356" s="106">
        <f t="shared" si="121"/>
        <v>0</v>
      </c>
      <c r="O356" s="107">
        <f>IF(N356=0,0,IF(SUM($N$5:N356)&gt;251,1,0))</f>
        <v>0</v>
      </c>
      <c r="P356" s="174"/>
      <c r="Q356" s="175"/>
      <c r="R356" s="108"/>
      <c r="S356" s="483"/>
      <c r="T356" s="109">
        <f t="shared" si="133"/>
        <v>0</v>
      </c>
      <c r="U356" s="110">
        <f t="shared" si="123"/>
        <v>0</v>
      </c>
      <c r="V356" s="486"/>
      <c r="W356" s="109">
        <f t="shared" si="134"/>
        <v>0</v>
      </c>
      <c r="X356" s="110">
        <f t="shared" si="124"/>
        <v>0</v>
      </c>
      <c r="Y356" s="486"/>
      <c r="Z356" s="109">
        <f t="shared" si="135"/>
        <v>0</v>
      </c>
      <c r="AA356" s="110">
        <f t="shared" si="125"/>
        <v>0</v>
      </c>
      <c r="AB356" s="486"/>
      <c r="AC356" s="109">
        <f t="shared" si="136"/>
        <v>0</v>
      </c>
      <c r="AD356" s="110">
        <f t="shared" si="126"/>
        <v>0</v>
      </c>
      <c r="AE356" s="486"/>
      <c r="AF356" s="109">
        <f t="shared" si="137"/>
        <v>0</v>
      </c>
      <c r="AG356" s="110">
        <f t="shared" si="127"/>
        <v>0</v>
      </c>
      <c r="AH356" s="410" t="str">
        <f t="shared" si="138"/>
        <v/>
      </c>
      <c r="AI356" s="311" t="str">
        <f t="shared" si="139"/>
        <v/>
      </c>
      <c r="AJ356" s="419" t="str">
        <f t="shared" si="128"/>
        <v/>
      </c>
      <c r="AK356" s="311" t="str">
        <f t="shared" si="129"/>
        <v/>
      </c>
      <c r="AL356" s="422" t="str">
        <f t="shared" si="130"/>
        <v/>
      </c>
    </row>
    <row r="357" spans="1:40" ht="14.25">
      <c r="A357" s="745"/>
      <c r="B357" s="34" t="s">
        <v>197</v>
      </c>
      <c r="C357" s="196" t="s">
        <v>121</v>
      </c>
      <c r="D357" s="480"/>
      <c r="E357" s="55"/>
      <c r="F357" s="55"/>
      <c r="G357" s="101">
        <f t="shared" si="117"/>
        <v>0</v>
      </c>
      <c r="H357" s="102">
        <f t="shared" si="118"/>
        <v>0</v>
      </c>
      <c r="I357" s="31">
        <f t="shared" si="119"/>
        <v>0</v>
      </c>
      <c r="J357" s="103">
        <f t="shared" si="131"/>
        <v>0</v>
      </c>
      <c r="K357" s="104">
        <f t="shared" si="120"/>
        <v>0</v>
      </c>
      <c r="L357" s="35">
        <f t="shared" si="132"/>
        <v>0</v>
      </c>
      <c r="M357" s="105" t="str">
        <f t="shared" si="122"/>
        <v/>
      </c>
      <c r="N357" s="106">
        <f t="shared" si="121"/>
        <v>0</v>
      </c>
      <c r="O357" s="107">
        <f>IF(N357=0,0,IF(SUM($N$5:N357)&gt;251,1,0))</f>
        <v>0</v>
      </c>
      <c r="P357" s="174"/>
      <c r="Q357" s="175"/>
      <c r="R357" s="108"/>
      <c r="S357" s="483"/>
      <c r="T357" s="109">
        <f t="shared" si="133"/>
        <v>0</v>
      </c>
      <c r="U357" s="110">
        <f t="shared" si="123"/>
        <v>0</v>
      </c>
      <c r="V357" s="486"/>
      <c r="W357" s="109">
        <f t="shared" si="134"/>
        <v>0</v>
      </c>
      <c r="X357" s="110">
        <f t="shared" si="124"/>
        <v>0</v>
      </c>
      <c r="Y357" s="486"/>
      <c r="Z357" s="109">
        <f t="shared" si="135"/>
        <v>0</v>
      </c>
      <c r="AA357" s="110">
        <f t="shared" si="125"/>
        <v>0</v>
      </c>
      <c r="AB357" s="486"/>
      <c r="AC357" s="109">
        <f t="shared" si="136"/>
        <v>0</v>
      </c>
      <c r="AD357" s="110">
        <f t="shared" si="126"/>
        <v>0</v>
      </c>
      <c r="AE357" s="486"/>
      <c r="AF357" s="109">
        <f t="shared" si="137"/>
        <v>0</v>
      </c>
      <c r="AG357" s="110">
        <f t="shared" si="127"/>
        <v>0</v>
      </c>
      <c r="AH357" s="410" t="str">
        <f t="shared" si="138"/>
        <v/>
      </c>
      <c r="AI357" s="311" t="str">
        <f t="shared" si="139"/>
        <v/>
      </c>
      <c r="AJ357" s="419" t="str">
        <f t="shared" si="128"/>
        <v/>
      </c>
      <c r="AK357" s="311" t="str">
        <f t="shared" si="129"/>
        <v/>
      </c>
      <c r="AL357" s="422" t="str">
        <f t="shared" si="130"/>
        <v/>
      </c>
    </row>
    <row r="358" spans="1:40" ht="14.25">
      <c r="A358" s="745"/>
      <c r="B358" s="34" t="s">
        <v>198</v>
      </c>
      <c r="C358" s="196" t="s">
        <v>516</v>
      </c>
      <c r="D358" s="480"/>
      <c r="E358" s="55"/>
      <c r="F358" s="55"/>
      <c r="G358" s="101">
        <f t="shared" si="117"/>
        <v>0</v>
      </c>
      <c r="H358" s="102">
        <f t="shared" si="118"/>
        <v>0</v>
      </c>
      <c r="I358" s="31">
        <f t="shared" si="119"/>
        <v>0</v>
      </c>
      <c r="J358" s="103">
        <f t="shared" si="131"/>
        <v>0</v>
      </c>
      <c r="K358" s="104">
        <f t="shared" si="120"/>
        <v>0</v>
      </c>
      <c r="L358" s="35">
        <f t="shared" si="132"/>
        <v>0</v>
      </c>
      <c r="M358" s="105" t="str">
        <f t="shared" si="122"/>
        <v/>
      </c>
      <c r="N358" s="106">
        <f t="shared" si="121"/>
        <v>0</v>
      </c>
      <c r="O358" s="107">
        <f>IF(N358=0,0,IF(SUM($N$5:N358)&gt;251,1,0))</f>
        <v>0</v>
      </c>
      <c r="P358" s="174"/>
      <c r="Q358" s="175"/>
      <c r="R358" s="108"/>
      <c r="S358" s="483"/>
      <c r="T358" s="109">
        <f t="shared" si="133"/>
        <v>0</v>
      </c>
      <c r="U358" s="110">
        <f t="shared" si="123"/>
        <v>0</v>
      </c>
      <c r="V358" s="486"/>
      <c r="W358" s="109">
        <f t="shared" si="134"/>
        <v>0</v>
      </c>
      <c r="X358" s="110">
        <f t="shared" si="124"/>
        <v>0</v>
      </c>
      <c r="Y358" s="486"/>
      <c r="Z358" s="109">
        <f t="shared" si="135"/>
        <v>0</v>
      </c>
      <c r="AA358" s="110">
        <f t="shared" si="125"/>
        <v>0</v>
      </c>
      <c r="AB358" s="486"/>
      <c r="AC358" s="109">
        <f t="shared" si="136"/>
        <v>0</v>
      </c>
      <c r="AD358" s="110">
        <f t="shared" si="126"/>
        <v>0</v>
      </c>
      <c r="AE358" s="486"/>
      <c r="AF358" s="109">
        <f t="shared" si="137"/>
        <v>0</v>
      </c>
      <c r="AG358" s="110">
        <f t="shared" si="127"/>
        <v>0</v>
      </c>
      <c r="AH358" s="410" t="str">
        <f t="shared" si="138"/>
        <v/>
      </c>
      <c r="AI358" s="311" t="str">
        <f t="shared" si="139"/>
        <v/>
      </c>
      <c r="AJ358" s="419" t="str">
        <f t="shared" si="128"/>
        <v/>
      </c>
      <c r="AK358" s="311" t="str">
        <f t="shared" si="129"/>
        <v/>
      </c>
      <c r="AL358" s="422" t="str">
        <f t="shared" si="130"/>
        <v/>
      </c>
    </row>
    <row r="359" spans="1:40" ht="14.25">
      <c r="A359" s="745"/>
      <c r="B359" s="34" t="s">
        <v>199</v>
      </c>
      <c r="C359" s="196" t="s">
        <v>123</v>
      </c>
      <c r="D359" s="480"/>
      <c r="E359" s="55"/>
      <c r="F359" s="55"/>
      <c r="G359" s="101">
        <f t="shared" si="117"/>
        <v>0</v>
      </c>
      <c r="H359" s="102">
        <f t="shared" si="118"/>
        <v>0</v>
      </c>
      <c r="I359" s="31">
        <f t="shared" si="119"/>
        <v>0</v>
      </c>
      <c r="J359" s="103">
        <f t="shared" si="131"/>
        <v>0</v>
      </c>
      <c r="K359" s="104">
        <f t="shared" si="120"/>
        <v>0</v>
      </c>
      <c r="L359" s="35">
        <f t="shared" si="132"/>
        <v>0</v>
      </c>
      <c r="M359" s="105" t="str">
        <f t="shared" si="122"/>
        <v/>
      </c>
      <c r="N359" s="106">
        <f t="shared" si="121"/>
        <v>0</v>
      </c>
      <c r="O359" s="107">
        <f>IF(N359=0,0,IF(SUM($N$5:N359)&gt;251,1,0))</f>
        <v>0</v>
      </c>
      <c r="P359" s="174"/>
      <c r="Q359" s="175"/>
      <c r="R359" s="108"/>
      <c r="S359" s="483"/>
      <c r="T359" s="109">
        <f t="shared" si="133"/>
        <v>0</v>
      </c>
      <c r="U359" s="110">
        <f t="shared" si="123"/>
        <v>0</v>
      </c>
      <c r="V359" s="486"/>
      <c r="W359" s="109">
        <f t="shared" si="134"/>
        <v>0</v>
      </c>
      <c r="X359" s="110">
        <f t="shared" si="124"/>
        <v>0</v>
      </c>
      <c r="Y359" s="486"/>
      <c r="Z359" s="109">
        <f t="shared" si="135"/>
        <v>0</v>
      </c>
      <c r="AA359" s="110">
        <f t="shared" si="125"/>
        <v>0</v>
      </c>
      <c r="AB359" s="486"/>
      <c r="AC359" s="109">
        <f t="shared" si="136"/>
        <v>0</v>
      </c>
      <c r="AD359" s="110">
        <f t="shared" si="126"/>
        <v>0</v>
      </c>
      <c r="AE359" s="486"/>
      <c r="AF359" s="109">
        <f t="shared" si="137"/>
        <v>0</v>
      </c>
      <c r="AG359" s="110">
        <f t="shared" si="127"/>
        <v>0</v>
      </c>
      <c r="AH359" s="410" t="str">
        <f t="shared" si="138"/>
        <v/>
      </c>
      <c r="AI359" s="311" t="str">
        <f t="shared" si="139"/>
        <v/>
      </c>
      <c r="AJ359" s="419" t="str">
        <f t="shared" si="128"/>
        <v/>
      </c>
      <c r="AK359" s="311" t="str">
        <f t="shared" si="129"/>
        <v/>
      </c>
      <c r="AL359" s="422" t="str">
        <f t="shared" si="130"/>
        <v/>
      </c>
      <c r="AN359" s="41"/>
    </row>
    <row r="360" spans="1:40" ht="14.25">
      <c r="A360" s="745"/>
      <c r="B360" s="34" t="s">
        <v>200</v>
      </c>
      <c r="C360" s="196" t="s">
        <v>124</v>
      </c>
      <c r="D360" s="480"/>
      <c r="E360" s="55"/>
      <c r="F360" s="55"/>
      <c r="G360" s="101">
        <f t="shared" si="117"/>
        <v>0</v>
      </c>
      <c r="H360" s="102">
        <f t="shared" si="118"/>
        <v>0</v>
      </c>
      <c r="I360" s="31">
        <f t="shared" si="119"/>
        <v>0</v>
      </c>
      <c r="J360" s="103">
        <f t="shared" si="131"/>
        <v>0</v>
      </c>
      <c r="K360" s="104">
        <f t="shared" si="120"/>
        <v>0</v>
      </c>
      <c r="L360" s="35">
        <f t="shared" si="132"/>
        <v>0</v>
      </c>
      <c r="M360" s="105" t="str">
        <f t="shared" si="122"/>
        <v/>
      </c>
      <c r="N360" s="106">
        <f t="shared" si="121"/>
        <v>0</v>
      </c>
      <c r="O360" s="107">
        <f>IF(N360=0,0,IF(SUM($N$5:N360)&gt;251,1,0))</f>
        <v>0</v>
      </c>
      <c r="P360" s="174"/>
      <c r="Q360" s="175"/>
      <c r="R360" s="108"/>
      <c r="S360" s="483"/>
      <c r="T360" s="109">
        <f t="shared" si="133"/>
        <v>0</v>
      </c>
      <c r="U360" s="110">
        <f t="shared" si="123"/>
        <v>0</v>
      </c>
      <c r="V360" s="486"/>
      <c r="W360" s="109">
        <f t="shared" si="134"/>
        <v>0</v>
      </c>
      <c r="X360" s="110">
        <f t="shared" si="124"/>
        <v>0</v>
      </c>
      <c r="Y360" s="486"/>
      <c r="Z360" s="109">
        <f t="shared" si="135"/>
        <v>0</v>
      </c>
      <c r="AA360" s="110">
        <f t="shared" si="125"/>
        <v>0</v>
      </c>
      <c r="AB360" s="486"/>
      <c r="AC360" s="109">
        <f t="shared" si="136"/>
        <v>0</v>
      </c>
      <c r="AD360" s="110">
        <f t="shared" si="126"/>
        <v>0</v>
      </c>
      <c r="AE360" s="486"/>
      <c r="AF360" s="109">
        <f t="shared" si="137"/>
        <v>0</v>
      </c>
      <c r="AG360" s="110">
        <f t="shared" si="127"/>
        <v>0</v>
      </c>
      <c r="AH360" s="410" t="str">
        <f t="shared" si="138"/>
        <v/>
      </c>
      <c r="AI360" s="311" t="str">
        <f t="shared" si="139"/>
        <v/>
      </c>
      <c r="AJ360" s="419" t="str">
        <f t="shared" si="128"/>
        <v/>
      </c>
      <c r="AK360" s="311" t="str">
        <f t="shared" si="129"/>
        <v/>
      </c>
      <c r="AL360" s="422" t="str">
        <f t="shared" si="130"/>
        <v/>
      </c>
    </row>
    <row r="361" spans="1:40" ht="14.25">
      <c r="A361" s="745"/>
      <c r="B361" s="34" t="s">
        <v>201</v>
      </c>
      <c r="C361" s="196" t="s">
        <v>189</v>
      </c>
      <c r="D361" s="480"/>
      <c r="E361" s="55"/>
      <c r="F361" s="55"/>
      <c r="G361" s="101">
        <f t="shared" si="117"/>
        <v>0</v>
      </c>
      <c r="H361" s="102">
        <f t="shared" si="118"/>
        <v>0</v>
      </c>
      <c r="I361" s="31">
        <f t="shared" si="119"/>
        <v>0</v>
      </c>
      <c r="J361" s="103">
        <f t="shared" si="131"/>
        <v>0</v>
      </c>
      <c r="K361" s="104">
        <f t="shared" si="120"/>
        <v>0</v>
      </c>
      <c r="L361" s="35">
        <f t="shared" si="132"/>
        <v>0</v>
      </c>
      <c r="M361" s="105" t="str">
        <f t="shared" si="122"/>
        <v/>
      </c>
      <c r="N361" s="106">
        <f t="shared" si="121"/>
        <v>0</v>
      </c>
      <c r="O361" s="107">
        <f>IF(N361=0,0,IF(SUM($N$5:N361)&gt;251,1,0))</f>
        <v>0</v>
      </c>
      <c r="P361" s="174"/>
      <c r="Q361" s="175"/>
      <c r="R361" s="108"/>
      <c r="S361" s="483"/>
      <c r="T361" s="109">
        <f t="shared" si="133"/>
        <v>0</v>
      </c>
      <c r="U361" s="110">
        <f t="shared" si="123"/>
        <v>0</v>
      </c>
      <c r="V361" s="486"/>
      <c r="W361" s="109">
        <f t="shared" si="134"/>
        <v>0</v>
      </c>
      <c r="X361" s="110">
        <f t="shared" si="124"/>
        <v>0</v>
      </c>
      <c r="Y361" s="486"/>
      <c r="Z361" s="109">
        <f t="shared" si="135"/>
        <v>0</v>
      </c>
      <c r="AA361" s="110">
        <f t="shared" si="125"/>
        <v>0</v>
      </c>
      <c r="AB361" s="486"/>
      <c r="AC361" s="109">
        <f t="shared" si="136"/>
        <v>0</v>
      </c>
      <c r="AD361" s="110">
        <f t="shared" si="126"/>
        <v>0</v>
      </c>
      <c r="AE361" s="486"/>
      <c r="AF361" s="109">
        <f t="shared" si="137"/>
        <v>0</v>
      </c>
      <c r="AG361" s="110">
        <f t="shared" si="127"/>
        <v>0</v>
      </c>
      <c r="AH361" s="410" t="str">
        <f t="shared" si="138"/>
        <v/>
      </c>
      <c r="AI361" s="311" t="str">
        <f t="shared" si="139"/>
        <v/>
      </c>
      <c r="AJ361" s="419" t="str">
        <f t="shared" si="128"/>
        <v/>
      </c>
      <c r="AK361" s="311" t="str">
        <f t="shared" si="129"/>
        <v/>
      </c>
      <c r="AL361" s="422" t="str">
        <f t="shared" si="130"/>
        <v/>
      </c>
    </row>
    <row r="362" spans="1:40" ht="14.25">
      <c r="A362" s="745"/>
      <c r="B362" s="34" t="s">
        <v>202</v>
      </c>
      <c r="C362" s="196" t="s">
        <v>120</v>
      </c>
      <c r="D362" s="480"/>
      <c r="E362" s="55"/>
      <c r="F362" s="55"/>
      <c r="G362" s="101">
        <f t="shared" si="117"/>
        <v>0</v>
      </c>
      <c r="H362" s="102">
        <f t="shared" si="118"/>
        <v>0</v>
      </c>
      <c r="I362" s="31">
        <f t="shared" si="119"/>
        <v>0</v>
      </c>
      <c r="J362" s="103">
        <f t="shared" si="131"/>
        <v>0</v>
      </c>
      <c r="K362" s="104">
        <f t="shared" si="120"/>
        <v>0</v>
      </c>
      <c r="L362" s="35">
        <f t="shared" si="132"/>
        <v>0</v>
      </c>
      <c r="M362" s="105" t="str">
        <f t="shared" si="122"/>
        <v/>
      </c>
      <c r="N362" s="106">
        <f t="shared" si="121"/>
        <v>0</v>
      </c>
      <c r="O362" s="107">
        <f>IF(N362=0,0,IF(SUM($N$5:N362)&gt;251,1,0))</f>
        <v>0</v>
      </c>
      <c r="P362" s="174"/>
      <c r="Q362" s="175"/>
      <c r="R362" s="108"/>
      <c r="S362" s="483"/>
      <c r="T362" s="109">
        <f t="shared" si="133"/>
        <v>0</v>
      </c>
      <c r="U362" s="110">
        <f t="shared" si="123"/>
        <v>0</v>
      </c>
      <c r="V362" s="486"/>
      <c r="W362" s="109">
        <f t="shared" si="134"/>
        <v>0</v>
      </c>
      <c r="X362" s="110">
        <f t="shared" si="124"/>
        <v>0</v>
      </c>
      <c r="Y362" s="486"/>
      <c r="Z362" s="109">
        <f t="shared" si="135"/>
        <v>0</v>
      </c>
      <c r="AA362" s="110">
        <f t="shared" si="125"/>
        <v>0</v>
      </c>
      <c r="AB362" s="486"/>
      <c r="AC362" s="109">
        <f t="shared" si="136"/>
        <v>0</v>
      </c>
      <c r="AD362" s="110">
        <f t="shared" si="126"/>
        <v>0</v>
      </c>
      <c r="AE362" s="486"/>
      <c r="AF362" s="109">
        <f t="shared" si="137"/>
        <v>0</v>
      </c>
      <c r="AG362" s="110">
        <f t="shared" si="127"/>
        <v>0</v>
      </c>
      <c r="AH362" s="410" t="str">
        <f t="shared" si="138"/>
        <v/>
      </c>
      <c r="AI362" s="311" t="str">
        <f t="shared" si="139"/>
        <v/>
      </c>
      <c r="AJ362" s="419" t="str">
        <f t="shared" si="128"/>
        <v/>
      </c>
      <c r="AK362" s="311" t="str">
        <f t="shared" si="129"/>
        <v/>
      </c>
      <c r="AL362" s="422" t="str">
        <f t="shared" si="130"/>
        <v/>
      </c>
    </row>
    <row r="363" spans="1:40" ht="14.25">
      <c r="A363" s="745"/>
      <c r="B363" s="34" t="s">
        <v>203</v>
      </c>
      <c r="C363" s="196" t="s">
        <v>125</v>
      </c>
      <c r="D363" s="480"/>
      <c r="E363" s="55"/>
      <c r="F363" s="55"/>
      <c r="G363" s="101">
        <f t="shared" si="117"/>
        <v>0</v>
      </c>
      <c r="H363" s="102">
        <f t="shared" si="118"/>
        <v>0</v>
      </c>
      <c r="I363" s="31">
        <f t="shared" si="119"/>
        <v>0</v>
      </c>
      <c r="J363" s="103">
        <f t="shared" si="131"/>
        <v>0</v>
      </c>
      <c r="K363" s="104">
        <f t="shared" si="120"/>
        <v>0</v>
      </c>
      <c r="L363" s="35">
        <f t="shared" si="132"/>
        <v>0</v>
      </c>
      <c r="M363" s="105" t="str">
        <f t="shared" si="122"/>
        <v/>
      </c>
      <c r="N363" s="106">
        <f t="shared" si="121"/>
        <v>0</v>
      </c>
      <c r="O363" s="107">
        <f>IF(N363=0,0,IF(SUM($N$5:N363)&gt;251,1,0))</f>
        <v>0</v>
      </c>
      <c r="P363" s="174"/>
      <c r="Q363" s="175"/>
      <c r="R363" s="108"/>
      <c r="S363" s="483"/>
      <c r="T363" s="109">
        <f t="shared" si="133"/>
        <v>0</v>
      </c>
      <c r="U363" s="110">
        <f t="shared" si="123"/>
        <v>0</v>
      </c>
      <c r="V363" s="486"/>
      <c r="W363" s="109">
        <f t="shared" si="134"/>
        <v>0</v>
      </c>
      <c r="X363" s="110">
        <f t="shared" si="124"/>
        <v>0</v>
      </c>
      <c r="Y363" s="486"/>
      <c r="Z363" s="109">
        <f t="shared" si="135"/>
        <v>0</v>
      </c>
      <c r="AA363" s="110">
        <f t="shared" si="125"/>
        <v>0</v>
      </c>
      <c r="AB363" s="486"/>
      <c r="AC363" s="109">
        <f t="shared" si="136"/>
        <v>0</v>
      </c>
      <c r="AD363" s="110">
        <f t="shared" si="126"/>
        <v>0</v>
      </c>
      <c r="AE363" s="486"/>
      <c r="AF363" s="109">
        <f t="shared" si="137"/>
        <v>0</v>
      </c>
      <c r="AG363" s="110">
        <f t="shared" si="127"/>
        <v>0</v>
      </c>
      <c r="AH363" s="410" t="str">
        <f t="shared" si="138"/>
        <v/>
      </c>
      <c r="AI363" s="311" t="str">
        <f t="shared" si="139"/>
        <v/>
      </c>
      <c r="AJ363" s="419" t="str">
        <f t="shared" si="128"/>
        <v/>
      </c>
      <c r="AK363" s="311" t="str">
        <f t="shared" si="129"/>
        <v/>
      </c>
      <c r="AL363" s="422" t="str">
        <f t="shared" si="130"/>
        <v/>
      </c>
    </row>
    <row r="364" spans="1:40" ht="14.25">
      <c r="A364" s="745"/>
      <c r="B364" s="34" t="s">
        <v>204</v>
      </c>
      <c r="C364" s="196" t="s">
        <v>121</v>
      </c>
      <c r="D364" s="480"/>
      <c r="E364" s="55"/>
      <c r="F364" s="55"/>
      <c r="G364" s="101">
        <f t="shared" si="117"/>
        <v>0</v>
      </c>
      <c r="H364" s="102">
        <f t="shared" si="118"/>
        <v>0</v>
      </c>
      <c r="I364" s="31">
        <f t="shared" si="119"/>
        <v>0</v>
      </c>
      <c r="J364" s="103">
        <f t="shared" si="131"/>
        <v>0</v>
      </c>
      <c r="K364" s="104">
        <f t="shared" si="120"/>
        <v>0</v>
      </c>
      <c r="L364" s="35">
        <f t="shared" si="132"/>
        <v>0</v>
      </c>
      <c r="M364" s="105" t="str">
        <f t="shared" si="122"/>
        <v/>
      </c>
      <c r="N364" s="106">
        <f t="shared" si="121"/>
        <v>0</v>
      </c>
      <c r="O364" s="107">
        <f>IF(N364=0,0,IF(SUM($N$5:N364)&gt;251,1,0))</f>
        <v>0</v>
      </c>
      <c r="P364" s="174"/>
      <c r="Q364" s="175"/>
      <c r="R364" s="108"/>
      <c r="S364" s="483"/>
      <c r="T364" s="109">
        <f t="shared" si="133"/>
        <v>0</v>
      </c>
      <c r="U364" s="110">
        <f t="shared" si="123"/>
        <v>0</v>
      </c>
      <c r="V364" s="486"/>
      <c r="W364" s="109">
        <f t="shared" si="134"/>
        <v>0</v>
      </c>
      <c r="X364" s="110">
        <f t="shared" si="124"/>
        <v>0</v>
      </c>
      <c r="Y364" s="486"/>
      <c r="Z364" s="109">
        <f t="shared" si="135"/>
        <v>0</v>
      </c>
      <c r="AA364" s="110">
        <f t="shared" si="125"/>
        <v>0</v>
      </c>
      <c r="AB364" s="486"/>
      <c r="AC364" s="109">
        <f t="shared" si="136"/>
        <v>0</v>
      </c>
      <c r="AD364" s="110">
        <f t="shared" si="126"/>
        <v>0</v>
      </c>
      <c r="AE364" s="486"/>
      <c r="AF364" s="109">
        <f t="shared" si="137"/>
        <v>0</v>
      </c>
      <c r="AG364" s="110">
        <f t="shared" si="127"/>
        <v>0</v>
      </c>
      <c r="AH364" s="410" t="str">
        <f t="shared" si="138"/>
        <v/>
      </c>
      <c r="AI364" s="311" t="str">
        <f t="shared" si="139"/>
        <v/>
      </c>
      <c r="AJ364" s="419" t="str">
        <f t="shared" si="128"/>
        <v/>
      </c>
      <c r="AK364" s="311" t="str">
        <f t="shared" si="129"/>
        <v/>
      </c>
      <c r="AL364" s="422" t="str">
        <f t="shared" si="130"/>
        <v/>
      </c>
    </row>
    <row r="365" spans="1:40" ht="14.25">
      <c r="A365" s="745"/>
      <c r="B365" s="34" t="s">
        <v>205</v>
      </c>
      <c r="C365" s="196" t="s">
        <v>122</v>
      </c>
      <c r="D365" s="480"/>
      <c r="E365" s="55"/>
      <c r="F365" s="55"/>
      <c r="G365" s="101">
        <f t="shared" si="117"/>
        <v>0</v>
      </c>
      <c r="H365" s="102">
        <f t="shared" si="118"/>
        <v>0</v>
      </c>
      <c r="I365" s="31">
        <f t="shared" si="119"/>
        <v>0</v>
      </c>
      <c r="J365" s="103">
        <f t="shared" si="131"/>
        <v>0</v>
      </c>
      <c r="K365" s="104">
        <f t="shared" si="120"/>
        <v>0</v>
      </c>
      <c r="L365" s="35">
        <f t="shared" si="132"/>
        <v>0</v>
      </c>
      <c r="M365" s="105" t="str">
        <f t="shared" si="122"/>
        <v/>
      </c>
      <c r="N365" s="106">
        <f>IF(OR(D365="休所",D365="",D365="平日：開所とみなす閉所"),0,IF(OR(G365-TIME(7,59,59)&gt;0,D365="土日祝長期：開所とみなす閉所"),1,0))</f>
        <v>0</v>
      </c>
      <c r="O365" s="107">
        <f>IF(N365=0,0,IF(SUM($N$5:N365)&gt;251,1,0))</f>
        <v>0</v>
      </c>
      <c r="P365" s="174"/>
      <c r="Q365" s="175"/>
      <c r="R365" s="108"/>
      <c r="S365" s="483"/>
      <c r="T365" s="109">
        <f t="shared" si="133"/>
        <v>0</v>
      </c>
      <c r="U365" s="110">
        <f t="shared" si="123"/>
        <v>0</v>
      </c>
      <c r="V365" s="486"/>
      <c r="W365" s="109">
        <f t="shared" si="134"/>
        <v>0</v>
      </c>
      <c r="X365" s="110">
        <f t="shared" si="124"/>
        <v>0</v>
      </c>
      <c r="Y365" s="486"/>
      <c r="Z365" s="109">
        <f t="shared" si="135"/>
        <v>0</v>
      </c>
      <c r="AA365" s="110">
        <f t="shared" si="125"/>
        <v>0</v>
      </c>
      <c r="AB365" s="486"/>
      <c r="AC365" s="109">
        <f t="shared" si="136"/>
        <v>0</v>
      </c>
      <c r="AD365" s="110">
        <f t="shared" si="126"/>
        <v>0</v>
      </c>
      <c r="AE365" s="486"/>
      <c r="AF365" s="109">
        <f t="shared" si="137"/>
        <v>0</v>
      </c>
      <c r="AG365" s="110">
        <f t="shared" si="127"/>
        <v>0</v>
      </c>
      <c r="AH365" s="410" t="str">
        <f t="shared" si="138"/>
        <v/>
      </c>
      <c r="AI365" s="311" t="str">
        <f t="shared" si="139"/>
        <v/>
      </c>
      <c r="AJ365" s="419" t="str">
        <f t="shared" si="128"/>
        <v/>
      </c>
      <c r="AK365" s="311" t="str">
        <f t="shared" si="129"/>
        <v/>
      </c>
      <c r="AL365" s="422" t="str">
        <f t="shared" si="130"/>
        <v/>
      </c>
    </row>
    <row r="366" spans="1:40" ht="14.25">
      <c r="A366" s="745"/>
      <c r="B366" s="34" t="s">
        <v>206</v>
      </c>
      <c r="C366" s="196" t="s">
        <v>123</v>
      </c>
      <c r="D366" s="480"/>
      <c r="E366" s="55"/>
      <c r="F366" s="55"/>
      <c r="G366" s="101">
        <f t="shared" si="117"/>
        <v>0</v>
      </c>
      <c r="H366" s="102">
        <f t="shared" si="118"/>
        <v>0</v>
      </c>
      <c r="I366" s="31">
        <f t="shared" si="119"/>
        <v>0</v>
      </c>
      <c r="J366" s="103">
        <f t="shared" si="131"/>
        <v>0</v>
      </c>
      <c r="K366" s="104">
        <f t="shared" si="120"/>
        <v>0</v>
      </c>
      <c r="L366" s="35">
        <f t="shared" si="132"/>
        <v>0</v>
      </c>
      <c r="M366" s="105" t="str">
        <f t="shared" si="122"/>
        <v/>
      </c>
      <c r="N366" s="106">
        <f t="shared" si="121"/>
        <v>0</v>
      </c>
      <c r="O366" s="107">
        <f>IF(N366=0,0,IF(SUM($N$5:N366)&gt;251,1,0))</f>
        <v>0</v>
      </c>
      <c r="P366" s="174"/>
      <c r="Q366" s="175"/>
      <c r="R366" s="108"/>
      <c r="S366" s="483"/>
      <c r="T366" s="109">
        <f t="shared" si="133"/>
        <v>0</v>
      </c>
      <c r="U366" s="110">
        <f t="shared" si="123"/>
        <v>0</v>
      </c>
      <c r="V366" s="486"/>
      <c r="W366" s="109">
        <f t="shared" si="134"/>
        <v>0</v>
      </c>
      <c r="X366" s="110">
        <f t="shared" si="124"/>
        <v>0</v>
      </c>
      <c r="Y366" s="486"/>
      <c r="Z366" s="109">
        <f t="shared" si="135"/>
        <v>0</v>
      </c>
      <c r="AA366" s="110">
        <f t="shared" si="125"/>
        <v>0</v>
      </c>
      <c r="AB366" s="486"/>
      <c r="AC366" s="109">
        <f t="shared" si="136"/>
        <v>0</v>
      </c>
      <c r="AD366" s="110">
        <f t="shared" si="126"/>
        <v>0</v>
      </c>
      <c r="AE366" s="486"/>
      <c r="AF366" s="109">
        <f t="shared" si="137"/>
        <v>0</v>
      </c>
      <c r="AG366" s="110">
        <f t="shared" si="127"/>
        <v>0</v>
      </c>
      <c r="AH366" s="410" t="str">
        <f t="shared" si="138"/>
        <v/>
      </c>
      <c r="AI366" s="311" t="str">
        <f t="shared" si="139"/>
        <v/>
      </c>
      <c r="AJ366" s="419" t="str">
        <f t="shared" si="128"/>
        <v/>
      </c>
      <c r="AK366" s="311" t="str">
        <f t="shared" si="129"/>
        <v/>
      </c>
      <c r="AL366" s="422" t="str">
        <f t="shared" si="130"/>
        <v/>
      </c>
    </row>
    <row r="367" spans="1:40" ht="14.25">
      <c r="A367" s="745"/>
      <c r="B367" s="34" t="s">
        <v>207</v>
      </c>
      <c r="C367" s="196" t="s">
        <v>124</v>
      </c>
      <c r="D367" s="480"/>
      <c r="E367" s="55"/>
      <c r="F367" s="55"/>
      <c r="G367" s="101">
        <f t="shared" si="117"/>
        <v>0</v>
      </c>
      <c r="H367" s="102">
        <f t="shared" si="118"/>
        <v>0</v>
      </c>
      <c r="I367" s="31">
        <f t="shared" si="119"/>
        <v>0</v>
      </c>
      <c r="J367" s="103">
        <f t="shared" si="131"/>
        <v>0</v>
      </c>
      <c r="K367" s="104">
        <f t="shared" si="120"/>
        <v>0</v>
      </c>
      <c r="L367" s="35">
        <f t="shared" si="132"/>
        <v>0</v>
      </c>
      <c r="M367" s="105" t="str">
        <f t="shared" si="122"/>
        <v/>
      </c>
      <c r="N367" s="106">
        <f t="shared" si="121"/>
        <v>0</v>
      </c>
      <c r="O367" s="107">
        <f>IF(N367=0,0,IF(SUM($N$5:N367)&gt;251,1,0))</f>
        <v>0</v>
      </c>
      <c r="P367" s="174"/>
      <c r="Q367" s="175"/>
      <c r="R367" s="108"/>
      <c r="S367" s="483"/>
      <c r="T367" s="109">
        <f t="shared" si="133"/>
        <v>0</v>
      </c>
      <c r="U367" s="110">
        <f t="shared" si="123"/>
        <v>0</v>
      </c>
      <c r="V367" s="486"/>
      <c r="W367" s="109">
        <f t="shared" si="134"/>
        <v>0</v>
      </c>
      <c r="X367" s="110">
        <f t="shared" si="124"/>
        <v>0</v>
      </c>
      <c r="Y367" s="486"/>
      <c r="Z367" s="109">
        <f t="shared" si="135"/>
        <v>0</v>
      </c>
      <c r="AA367" s="110">
        <f t="shared" si="125"/>
        <v>0</v>
      </c>
      <c r="AB367" s="486"/>
      <c r="AC367" s="109">
        <f t="shared" si="136"/>
        <v>0</v>
      </c>
      <c r="AD367" s="110">
        <f t="shared" si="126"/>
        <v>0</v>
      </c>
      <c r="AE367" s="486"/>
      <c r="AF367" s="109">
        <f t="shared" si="137"/>
        <v>0</v>
      </c>
      <c r="AG367" s="110">
        <f t="shared" si="127"/>
        <v>0</v>
      </c>
      <c r="AH367" s="410" t="str">
        <f t="shared" si="138"/>
        <v/>
      </c>
      <c r="AI367" s="311" t="str">
        <f t="shared" si="139"/>
        <v/>
      </c>
      <c r="AJ367" s="419" t="str">
        <f t="shared" si="128"/>
        <v/>
      </c>
      <c r="AK367" s="311" t="str">
        <f t="shared" si="129"/>
        <v/>
      </c>
      <c r="AL367" s="422" t="str">
        <f t="shared" si="130"/>
        <v/>
      </c>
    </row>
    <row r="368" spans="1:40" ht="14.25">
      <c r="A368" s="745"/>
      <c r="B368" s="34" t="s">
        <v>208</v>
      </c>
      <c r="C368" s="196" t="s">
        <v>189</v>
      </c>
      <c r="D368" s="480"/>
      <c r="E368" s="55"/>
      <c r="F368" s="55"/>
      <c r="G368" s="101">
        <f t="shared" si="117"/>
        <v>0</v>
      </c>
      <c r="H368" s="102">
        <f t="shared" si="118"/>
        <v>0</v>
      </c>
      <c r="I368" s="31">
        <f t="shared" si="119"/>
        <v>0</v>
      </c>
      <c r="J368" s="103">
        <f t="shared" si="131"/>
        <v>0</v>
      </c>
      <c r="K368" s="104">
        <f t="shared" si="120"/>
        <v>0</v>
      </c>
      <c r="L368" s="35">
        <f t="shared" si="132"/>
        <v>0</v>
      </c>
      <c r="M368" s="105" t="str">
        <f t="shared" si="122"/>
        <v/>
      </c>
      <c r="N368" s="106">
        <f t="shared" si="121"/>
        <v>0</v>
      </c>
      <c r="O368" s="107">
        <f>IF(N368=0,0,IF(SUM($N$5:N368)&gt;251,1,0))</f>
        <v>0</v>
      </c>
      <c r="P368" s="174"/>
      <c r="Q368" s="175"/>
      <c r="R368" s="108"/>
      <c r="S368" s="483"/>
      <c r="T368" s="109">
        <f t="shared" si="133"/>
        <v>0</v>
      </c>
      <c r="U368" s="110">
        <f t="shared" si="123"/>
        <v>0</v>
      </c>
      <c r="V368" s="486"/>
      <c r="W368" s="109">
        <f t="shared" si="134"/>
        <v>0</v>
      </c>
      <c r="X368" s="110">
        <f t="shared" si="124"/>
        <v>0</v>
      </c>
      <c r="Y368" s="486"/>
      <c r="Z368" s="109">
        <f t="shared" si="135"/>
        <v>0</v>
      </c>
      <c r="AA368" s="110">
        <f t="shared" si="125"/>
        <v>0</v>
      </c>
      <c r="AB368" s="486"/>
      <c r="AC368" s="109">
        <f t="shared" si="136"/>
        <v>0</v>
      </c>
      <c r="AD368" s="110">
        <f t="shared" si="126"/>
        <v>0</v>
      </c>
      <c r="AE368" s="486"/>
      <c r="AF368" s="109">
        <f t="shared" si="137"/>
        <v>0</v>
      </c>
      <c r="AG368" s="110">
        <f t="shared" si="127"/>
        <v>0</v>
      </c>
      <c r="AH368" s="410" t="str">
        <f t="shared" si="138"/>
        <v/>
      </c>
      <c r="AI368" s="311" t="str">
        <f t="shared" si="139"/>
        <v/>
      </c>
      <c r="AJ368" s="419" t="str">
        <f t="shared" si="128"/>
        <v/>
      </c>
      <c r="AK368" s="311" t="str">
        <f t="shared" si="129"/>
        <v/>
      </c>
      <c r="AL368" s="422" t="str">
        <f t="shared" si="130"/>
        <v/>
      </c>
    </row>
    <row r="369" spans="1:44" ht="15" thickBot="1">
      <c r="A369" s="746"/>
      <c r="B369" s="36" t="s">
        <v>219</v>
      </c>
      <c r="C369" s="37" t="s">
        <v>120</v>
      </c>
      <c r="D369" s="481"/>
      <c r="E369" s="56"/>
      <c r="F369" s="56"/>
      <c r="G369" s="111">
        <f t="shared" si="117"/>
        <v>0</v>
      </c>
      <c r="H369" s="112">
        <f t="shared" si="118"/>
        <v>0</v>
      </c>
      <c r="I369" s="38">
        <f t="shared" si="119"/>
        <v>0</v>
      </c>
      <c r="J369" s="113">
        <f t="shared" si="131"/>
        <v>0</v>
      </c>
      <c r="K369" s="114">
        <f t="shared" si="120"/>
        <v>0</v>
      </c>
      <c r="L369" s="39">
        <f t="shared" si="132"/>
        <v>0</v>
      </c>
      <c r="M369" s="115" t="str">
        <f t="shared" si="122"/>
        <v/>
      </c>
      <c r="N369" s="116">
        <f t="shared" si="121"/>
        <v>0</v>
      </c>
      <c r="O369" s="117">
        <f>IF(N369=0,0,IF(SUM($N$5:N369)&gt;251,1,0))</f>
        <v>0</v>
      </c>
      <c r="P369" s="207"/>
      <c r="Q369" s="208"/>
      <c r="R369" s="120">
        <f>SUM(P339:P369)</f>
        <v>0</v>
      </c>
      <c r="S369" s="484"/>
      <c r="T369" s="197">
        <f t="shared" si="133"/>
        <v>0</v>
      </c>
      <c r="U369" s="119">
        <f t="shared" si="123"/>
        <v>0</v>
      </c>
      <c r="V369" s="487"/>
      <c r="W369" s="197">
        <f t="shared" si="134"/>
        <v>0</v>
      </c>
      <c r="X369" s="119">
        <f t="shared" si="124"/>
        <v>0</v>
      </c>
      <c r="Y369" s="487"/>
      <c r="Z369" s="197">
        <f t="shared" si="135"/>
        <v>0</v>
      </c>
      <c r="AA369" s="119">
        <f t="shared" si="125"/>
        <v>0</v>
      </c>
      <c r="AB369" s="487"/>
      <c r="AC369" s="197">
        <f t="shared" si="136"/>
        <v>0</v>
      </c>
      <c r="AD369" s="119">
        <f t="shared" si="126"/>
        <v>0</v>
      </c>
      <c r="AE369" s="487"/>
      <c r="AF369" s="197">
        <f t="shared" si="137"/>
        <v>0</v>
      </c>
      <c r="AG369" s="119">
        <f t="shared" si="127"/>
        <v>0</v>
      </c>
      <c r="AH369" s="194" t="str">
        <f t="shared" si="138"/>
        <v/>
      </c>
      <c r="AI369" s="312" t="str">
        <f t="shared" si="139"/>
        <v/>
      </c>
      <c r="AJ369" s="536" t="str">
        <f t="shared" si="128"/>
        <v/>
      </c>
      <c r="AK369" s="312" t="str">
        <f t="shared" si="129"/>
        <v/>
      </c>
      <c r="AL369" s="423" t="str">
        <f t="shared" si="130"/>
        <v/>
      </c>
    </row>
    <row r="370" spans="1:44" ht="16.5">
      <c r="D370" s="40">
        <f>COUNTIF(D5:D369,"&lt;&gt;")</f>
        <v>0</v>
      </c>
      <c r="F370" s="121" t="str">
        <f>IF(D370=365,"","開所種別に空欄があります")</f>
        <v>開所種別に空欄があります</v>
      </c>
      <c r="G370" s="122"/>
      <c r="H370" s="122"/>
      <c r="I370" s="122"/>
      <c r="K370" s="743"/>
      <c r="L370" s="743"/>
      <c r="M370" s="743"/>
      <c r="N370" s="743"/>
      <c r="O370" s="743"/>
      <c r="P370" s="743"/>
      <c r="R370" s="519" t="str">
        <f>IF(COUNTIF(R5:R369, "&gt;0") &lt; 12, "児童数の合計が０人の月があります", "")</f>
        <v>児童数の合計が０人の月があります</v>
      </c>
      <c r="S370" s="520"/>
      <c r="T370" s="520"/>
      <c r="U370" s="520"/>
      <c r="V370" s="520"/>
    </row>
    <row r="371" spans="1:44" ht="14.25" thickBot="1">
      <c r="D371" s="516"/>
      <c r="G371" s="26"/>
      <c r="H371" s="24"/>
    </row>
    <row r="372" spans="1:44" s="41" customFormat="1" ht="14.25" thickBot="1">
      <c r="B372" s="514"/>
      <c r="C372" s="514"/>
      <c r="D372" s="515"/>
      <c r="E372" s="514"/>
      <c r="F372" s="514"/>
      <c r="G372" s="518"/>
      <c r="H372" s="517">
        <f>SUM(H5:H369)</f>
        <v>0</v>
      </c>
      <c r="I372" s="42">
        <f>SUM(I5:I369)</f>
        <v>0</v>
      </c>
      <c r="J372" s="43">
        <f>SUM(J5:J369)</f>
        <v>0</v>
      </c>
      <c r="K372" s="42">
        <f>SUM(K5:K369)</f>
        <v>0</v>
      </c>
      <c r="L372" s="44">
        <f>SUM(L5:L369)</f>
        <v>0</v>
      </c>
      <c r="M372" s="123"/>
      <c r="N372" s="44">
        <f>SUM(N5:N369)</f>
        <v>0</v>
      </c>
      <c r="O372" s="45">
        <f>SUM(O5:O369)</f>
        <v>0</v>
      </c>
      <c r="S372" s="124"/>
      <c r="T372" s="125"/>
      <c r="U372" s="125"/>
      <c r="V372" s="124"/>
      <c r="W372" s="125"/>
      <c r="X372" s="125"/>
      <c r="Y372" s="124"/>
      <c r="Z372" s="125"/>
      <c r="AA372" s="125"/>
      <c r="AB372" s="124"/>
      <c r="AC372" s="125"/>
      <c r="AD372" s="125"/>
      <c r="AE372" s="124"/>
      <c r="AF372" s="125"/>
      <c r="AG372" s="125"/>
      <c r="AH372" s="126"/>
      <c r="AI372" s="126"/>
      <c r="AJ372" s="126"/>
      <c r="AK372" s="126"/>
      <c r="AL372" s="126"/>
      <c r="AM372" s="12"/>
      <c r="AN372" s="12"/>
      <c r="AO372" s="12"/>
      <c r="AP372" s="12"/>
      <c r="AQ372" s="12"/>
      <c r="AR372" s="12"/>
    </row>
    <row r="373" spans="1:44" ht="14.25" thickBot="1">
      <c r="H373" s="46"/>
      <c r="I373" s="46"/>
      <c r="AM373" s="41"/>
      <c r="AO373" s="41"/>
      <c r="AP373" s="41"/>
      <c r="AQ373" s="41"/>
      <c r="AR373" s="41"/>
    </row>
    <row r="374" spans="1:44" ht="14.25" thickBot="1">
      <c r="B374" s="754" t="s">
        <v>23</v>
      </c>
      <c r="C374" s="755"/>
      <c r="D374" s="756"/>
      <c r="E374" s="759" t="s">
        <v>220</v>
      </c>
      <c r="F374" s="760"/>
      <c r="T374" s="209"/>
      <c r="U374" s="209"/>
      <c r="V374" s="210"/>
      <c r="W374" s="209"/>
      <c r="X374" s="209"/>
      <c r="Y374" s="210"/>
    </row>
    <row r="375" spans="1:44" ht="71.25" customHeight="1" thickBot="1">
      <c r="B375" s="761" t="s">
        <v>24</v>
      </c>
      <c r="C375" s="762"/>
      <c r="D375" s="186">
        <f>COUNTIF(D5:D369,"平日")</f>
        <v>0</v>
      </c>
      <c r="E375" s="47" t="s">
        <v>24</v>
      </c>
      <c r="F375" s="191">
        <f>IFERROR(ROUNDDOWN(TEXT(SUM(H372:I372),"[m]")/60/J372,2),0)</f>
        <v>0</v>
      </c>
      <c r="H375" s="521" t="s">
        <v>27</v>
      </c>
      <c r="I375" s="522">
        <f>MAX(IF(D379&lt;250, N372-(250-D379), IF(D379=250, N372, IF(D379&gt;250, N372+(D379-250), 0))), 0)</f>
        <v>0</v>
      </c>
      <c r="J375" s="48"/>
      <c r="K375" s="765" t="s">
        <v>454</v>
      </c>
      <c r="L375" s="766"/>
      <c r="M375" s="747"/>
      <c r="N375" s="748"/>
      <c r="O375" s="748"/>
      <c r="P375" s="748"/>
      <c r="Q375" s="748"/>
      <c r="R375" s="749"/>
      <c r="T375" s="407"/>
      <c r="U375" s="407"/>
      <c r="V375" s="407"/>
      <c r="W375" s="407"/>
      <c r="X375" s="209"/>
      <c r="Y375" s="209"/>
    </row>
    <row r="376" spans="1:44" ht="71.25" customHeight="1" thickBot="1">
      <c r="B376" s="763" t="s">
        <v>222</v>
      </c>
      <c r="C376" s="764"/>
      <c r="D376" s="187">
        <f>COUNTIF(D5:D369,"土・日・祝・長期休暇")</f>
        <v>0</v>
      </c>
      <c r="E376" s="49" t="s">
        <v>221</v>
      </c>
      <c r="F376" s="192">
        <f>IFERROR(ROUNDDOWN(TEXT(K372,"[m]")/60/L372,2),0)</f>
        <v>0</v>
      </c>
      <c r="H376" s="523"/>
      <c r="I376" s="524"/>
      <c r="K376" s="405"/>
      <c r="L376" s="406"/>
      <c r="M376" s="406"/>
      <c r="N376" s="406"/>
      <c r="O376" s="406"/>
      <c r="P376" s="406"/>
      <c r="Q376" s="445"/>
      <c r="R376" s="445"/>
      <c r="T376" s="408"/>
      <c r="U376" s="408"/>
      <c r="V376" s="408"/>
      <c r="W376" s="408"/>
      <c r="X376" s="408"/>
      <c r="Y376" s="408"/>
    </row>
    <row r="377" spans="1:44" ht="71.25" customHeight="1" thickBot="1">
      <c r="B377" s="757" t="s">
        <v>235</v>
      </c>
      <c r="C377" s="758"/>
      <c r="D377" s="188">
        <f>+COUNTIF(D5:D369,"平日：開所とみなす閉所")</f>
        <v>0</v>
      </c>
      <c r="E377" s="131" t="s">
        <v>320</v>
      </c>
      <c r="F377" s="193">
        <v>4.1666666666666664E-2</v>
      </c>
      <c r="H377" s="525"/>
      <c r="I377" s="526"/>
      <c r="K377" s="443"/>
      <c r="L377" s="444"/>
      <c r="M377" s="444"/>
      <c r="N377" s="444"/>
      <c r="O377" s="444"/>
      <c r="P377" s="444"/>
      <c r="Q377" s="530"/>
      <c r="R377" s="530"/>
      <c r="T377" s="408"/>
      <c r="U377" s="408"/>
      <c r="V377" s="408"/>
      <c r="W377" s="408"/>
      <c r="X377" s="408"/>
      <c r="Y377" s="408"/>
    </row>
    <row r="378" spans="1:44" ht="71.25" customHeight="1" thickBot="1">
      <c r="B378" s="750" t="s">
        <v>239</v>
      </c>
      <c r="C378" s="751"/>
      <c r="D378" s="189">
        <f>+COUNTIF(D5:D369,"土日祝長期：開所とみなす閉所")</f>
        <v>0</v>
      </c>
      <c r="E378" s="50"/>
      <c r="F378" s="51"/>
      <c r="H378" s="52"/>
      <c r="I378" s="53"/>
    </row>
    <row r="379" spans="1:44" ht="71.25" customHeight="1" thickBot="1">
      <c r="B379" s="752" t="s">
        <v>230</v>
      </c>
      <c r="C379" s="753"/>
      <c r="D379" s="190">
        <f>SUM(D375:D378)-N372</f>
        <v>0</v>
      </c>
      <c r="E379" s="527"/>
      <c r="F379" s="528"/>
      <c r="H379" s="525"/>
      <c r="I379" s="529"/>
    </row>
  </sheetData>
  <sheetProtection sheet="1" objects="1" scenarios="1"/>
  <dataConsolidate/>
  <mergeCells count="31">
    <mergeCell ref="M375:R375"/>
    <mergeCell ref="B378:C378"/>
    <mergeCell ref="B379:C379"/>
    <mergeCell ref="A311:A338"/>
    <mergeCell ref="A339:A369"/>
    <mergeCell ref="B374:D374"/>
    <mergeCell ref="B377:C377"/>
    <mergeCell ref="E374:F374"/>
    <mergeCell ref="B375:C375"/>
    <mergeCell ref="B376:C376"/>
    <mergeCell ref="K375:L375"/>
    <mergeCell ref="AH3:AL3"/>
    <mergeCell ref="AH4:AL4"/>
    <mergeCell ref="K370:P370"/>
    <mergeCell ref="A127:A157"/>
    <mergeCell ref="A158:A187"/>
    <mergeCell ref="A188:A218"/>
    <mergeCell ref="A219:A248"/>
    <mergeCell ref="A249:A279"/>
    <mergeCell ref="A280:A310"/>
    <mergeCell ref="A96:A126"/>
    <mergeCell ref="A5:A34"/>
    <mergeCell ref="A35:A65"/>
    <mergeCell ref="A66:A95"/>
    <mergeCell ref="W1:AE1"/>
    <mergeCell ref="C3:G3"/>
    <mergeCell ref="H3:J3"/>
    <mergeCell ref="K3:L3"/>
    <mergeCell ref="N3:O3"/>
    <mergeCell ref="P3:R3"/>
    <mergeCell ref="S3:AG3"/>
  </mergeCells>
  <phoneticPr fontId="1"/>
  <conditionalFormatting sqref="D5:D369">
    <cfRule type="containsText" dxfId="19" priority="13" operator="containsText" text="土日祝長期：開所とみなす">
      <formula>NOT(ISERROR(SEARCH("土日祝長期：開所とみなす",D5)))</formula>
    </cfRule>
    <cfRule type="containsText" dxfId="18" priority="14" operator="containsText" text="平日：開所とみなす">
      <formula>NOT(ISERROR(SEARCH("平日：開所とみなす",D5)))</formula>
    </cfRule>
    <cfRule type="containsText" dxfId="17" priority="15" operator="containsText" text="長期休暇">
      <formula>NOT(ISERROR(SEARCH("長期休暇",D5)))</formula>
    </cfRule>
    <cfRule type="containsText" dxfId="16" priority="16" operator="containsText" text="平日">
      <formula>NOT(ISERROR(SEARCH("平日",D5)))</formula>
    </cfRule>
    <cfRule type="containsText" dxfId="15" priority="17" operator="containsText" text="平日">
      <formula>NOT(ISERROR(SEARCH("平日",D5)))</formula>
    </cfRule>
    <cfRule type="containsText" dxfId="14" priority="18" operator="containsText" text="休所">
      <formula>NOT(ISERROR(SEARCH("休所",D5)))</formula>
    </cfRule>
    <cfRule type="containsText" dxfId="13" priority="19" operator="containsText" text="休所">
      <formula>NOT(ISERROR(SEARCH("休所",D5)))</formula>
    </cfRule>
    <cfRule type="containsText" dxfId="12" priority="20" operator="containsText" text="長期休暇">
      <formula>NOT(ISERROR(SEARCH("長期休暇",D5)))</formula>
    </cfRule>
  </conditionalFormatting>
  <conditionalFormatting sqref="K370">
    <cfRule type="containsText" dxfId="11" priority="2730" operator="containsText" text="エラーがあります。エラー欄を確認してください">
      <formula>NOT(ISERROR(SEARCH("エラーがあります。エラー欄を確認してください",K370)))</formula>
    </cfRule>
  </conditionalFormatting>
  <conditionalFormatting sqref="M5:M369">
    <cfRule type="containsText" dxfId="10" priority="2719" operator="containsText" text="エラー">
      <formula>NOT(ISERROR(SEARCH("エラー",M5)))</formula>
    </cfRule>
  </conditionalFormatting>
  <conditionalFormatting sqref="M375:R375">
    <cfRule type="expression" dxfId="9" priority="2732">
      <formula>OR($D$377&gt;0,$D$378&gt;0)</formula>
    </cfRule>
  </conditionalFormatting>
  <conditionalFormatting sqref="R370">
    <cfRule type="expression" dxfId="8" priority="1">
      <formula>$R$370="児童数の合計が０人の月があります"</formula>
    </cfRule>
  </conditionalFormatting>
  <conditionalFormatting sqref="AH5:AH369">
    <cfRule type="containsText" dxfId="7" priority="5" operator="containsText" text="支援員がいません">
      <formula>NOT(ISERROR(SEARCH("支援員がいません",AH5)))</formula>
    </cfRule>
  </conditionalFormatting>
  <conditionalFormatting sqref="AK5:AK369">
    <cfRule type="expression" dxfId="6" priority="2">
      <formula>AK5="学校の休業日は8時間以上開所"</formula>
    </cfRule>
    <cfRule type="expression" dxfId="5" priority="3">
      <formula>AK5="平日は3時間以上開所"</formula>
    </cfRule>
  </conditionalFormatting>
  <conditionalFormatting sqref="AL5:AL369">
    <cfRule type="containsText" dxfId="4" priority="4" operator="containsText" text="児童数が入力されていません！">
      <formula>NOT(ISERROR(SEARCH("児童数が入力されていません！",AL5)))</formula>
    </cfRule>
  </conditionalFormatting>
  <dataValidations count="3">
    <dataValidation type="list" allowBlank="1" showInputMessage="1" showErrorMessage="1" sqref="V5:V8 S5:S369" xr:uid="{6F6AB574-7090-4F99-8C00-2E7677FFB7A4}">
      <formula1>$AN$11:$AN$30</formula1>
    </dataValidation>
    <dataValidation type="list" allowBlank="1" showInputMessage="1" showErrorMessage="1" sqref="V9:V369 AE5:AE369 Y5:Y369 AB5:AB369" xr:uid="{01BDCF2D-68BF-4623-9E64-82C9A6A0396F}">
      <formula1>$AN$11:$AN$31</formula1>
    </dataValidation>
    <dataValidation type="list" allowBlank="1" showInputMessage="1" showErrorMessage="1" sqref="D5:D369" xr:uid="{48CEF912-6032-41E2-A747-330D4E07C883}">
      <formula1>$AM$4:$AM$8</formula1>
    </dataValidation>
  </dataValidations>
  <pageMargins left="0.70866141732283472" right="0.70866141732283472" top="0.74803149606299213" bottom="0.74803149606299213" header="0.31496062992125984" footer="0.31496062992125984"/>
  <pageSetup paperSize="9" scale="33" fitToHeight="0" orientation="landscape" r:id="rId1"/>
  <rowBreaks count="11" manualBreakCount="11">
    <brk id="34" max="43" man="1"/>
    <brk id="65" max="43" man="1"/>
    <brk id="95" max="43" man="1"/>
    <brk id="126" max="43" man="1"/>
    <brk id="157" max="43" man="1"/>
    <brk id="187" max="43" man="1"/>
    <brk id="218" max="43" man="1"/>
    <brk id="248" max="43" man="1"/>
    <brk id="279" max="43" man="1"/>
    <brk id="310" max="43" man="1"/>
    <brk id="338" max="43" man="1"/>
  </rowBreaks>
  <extLst>
    <ext xmlns:x14="http://schemas.microsoft.com/office/spreadsheetml/2009/9/main" uri="{78C0D931-6437-407d-A8EE-F0AAD7539E65}">
      <x14:conditionalFormattings>
        <x14:conditionalFormatting xmlns:xm="http://schemas.microsoft.com/office/excel/2006/main">
          <x14:cfRule type="containsText" priority="2737" operator="containsText" id="{FF7BA5F7-BCEE-4E06-A536-C40C9157E4D9}">
            <xm:f>NOT(ISERROR(SEARCH(入力にエラーがあります,D4)))</xm:f>
            <xm:f>入力にエラーがあります</xm:f>
            <x14:dxf>
              <font>
                <b/>
                <i/>
                <color rgb="FFFFFF00"/>
              </font>
              <fill>
                <patternFill patternType="solid">
                  <fgColor auto="1"/>
                  <bgColor rgb="FFFF0000"/>
                </patternFill>
              </fill>
            </x14:dxf>
          </x14:cfRule>
          <xm:sqref>D4</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W68"/>
  <sheetViews>
    <sheetView view="pageBreakPreview" zoomScaleNormal="100" zoomScaleSheetLayoutView="100" workbookViewId="0">
      <selection activeCell="H10" sqref="H10:V12"/>
    </sheetView>
  </sheetViews>
  <sheetFormatPr defaultColWidth="9" defaultRowHeight="13.5"/>
  <cols>
    <col min="1" max="58" width="3.875" style="12" customWidth="1"/>
    <col min="59" max="16384" width="9" style="12"/>
  </cols>
  <sheetData>
    <row r="1" spans="1:23">
      <c r="A1" s="12" t="s">
        <v>461</v>
      </c>
      <c r="T1" s="73"/>
      <c r="U1" s="73"/>
    </row>
    <row r="2" spans="1:23">
      <c r="T2" s="73"/>
      <c r="U2" s="73"/>
    </row>
    <row r="3" spans="1:23">
      <c r="T3" s="73"/>
      <c r="U3" s="73"/>
    </row>
    <row r="4" spans="1:23">
      <c r="T4" s="236"/>
      <c r="U4" s="236"/>
    </row>
    <row r="5" spans="1:23" ht="18.75">
      <c r="A5" s="799" t="s">
        <v>55</v>
      </c>
      <c r="B5" s="799"/>
      <c r="C5" s="799"/>
      <c r="D5" s="799"/>
      <c r="E5" s="799"/>
      <c r="F5" s="799"/>
      <c r="G5" s="799"/>
      <c r="H5" s="799"/>
      <c r="I5" s="799"/>
      <c r="J5" s="799"/>
      <c r="K5" s="799"/>
      <c r="L5" s="799"/>
      <c r="M5" s="799"/>
      <c r="N5" s="799"/>
      <c r="O5" s="799"/>
      <c r="P5" s="799"/>
      <c r="Q5" s="799"/>
      <c r="R5" s="799"/>
      <c r="S5" s="799"/>
      <c r="T5" s="799"/>
      <c r="U5" s="799"/>
      <c r="V5" s="799"/>
      <c r="W5" s="799"/>
    </row>
    <row r="7" spans="1:23" ht="17.25">
      <c r="A7" s="13" t="s">
        <v>54</v>
      </c>
    </row>
    <row r="10" spans="1:23" ht="13.5" customHeight="1">
      <c r="A10" s="805" t="s">
        <v>7</v>
      </c>
      <c r="B10" s="824" t="s">
        <v>57</v>
      </c>
      <c r="C10" s="825"/>
      <c r="D10" s="801" t="s">
        <v>40</v>
      </c>
      <c r="E10" s="802"/>
      <c r="F10" s="802"/>
      <c r="G10" s="802"/>
      <c r="H10" s="809">
        <f>+'様式６（事業計画変更申請書）'!J9</f>
        <v>0</v>
      </c>
      <c r="I10" s="809"/>
      <c r="J10" s="809"/>
      <c r="K10" s="809"/>
      <c r="L10" s="809"/>
      <c r="M10" s="809"/>
      <c r="N10" s="809"/>
      <c r="O10" s="809"/>
      <c r="P10" s="809"/>
      <c r="Q10" s="809"/>
      <c r="R10" s="809"/>
      <c r="S10" s="809"/>
      <c r="T10" s="809"/>
      <c r="U10" s="809"/>
      <c r="V10" s="809"/>
    </row>
    <row r="11" spans="1:23" ht="13.5" customHeight="1">
      <c r="A11" s="806"/>
      <c r="B11" s="826"/>
      <c r="C11" s="827"/>
      <c r="D11" s="801"/>
      <c r="E11" s="802"/>
      <c r="F11" s="802"/>
      <c r="G11" s="802"/>
      <c r="H11" s="809"/>
      <c r="I11" s="809"/>
      <c r="J11" s="809"/>
      <c r="K11" s="809"/>
      <c r="L11" s="809"/>
      <c r="M11" s="809"/>
      <c r="N11" s="809"/>
      <c r="O11" s="809"/>
      <c r="P11" s="809"/>
      <c r="Q11" s="809"/>
      <c r="R11" s="809"/>
      <c r="S11" s="809"/>
      <c r="T11" s="809"/>
      <c r="U11" s="809"/>
      <c r="V11" s="809"/>
    </row>
    <row r="12" spans="1:23" ht="13.5" customHeight="1">
      <c r="A12" s="806"/>
      <c r="B12" s="826"/>
      <c r="C12" s="827"/>
      <c r="D12" s="801"/>
      <c r="E12" s="802"/>
      <c r="F12" s="802"/>
      <c r="G12" s="802"/>
      <c r="H12" s="809"/>
      <c r="I12" s="809"/>
      <c r="J12" s="809"/>
      <c r="K12" s="809"/>
      <c r="L12" s="809"/>
      <c r="M12" s="809"/>
      <c r="N12" s="809"/>
      <c r="O12" s="809"/>
      <c r="P12" s="809"/>
      <c r="Q12" s="809"/>
      <c r="R12" s="809"/>
      <c r="S12" s="809"/>
      <c r="T12" s="809"/>
      <c r="U12" s="809"/>
      <c r="V12" s="809"/>
    </row>
    <row r="13" spans="1:23" ht="13.5" customHeight="1">
      <c r="A13" s="806"/>
      <c r="B13" s="826"/>
      <c r="C13" s="827"/>
      <c r="D13" s="801" t="s">
        <v>1</v>
      </c>
      <c r="E13" s="802"/>
      <c r="F13" s="802"/>
      <c r="G13" s="802"/>
      <c r="H13" s="809">
        <f>鑑!G7</f>
        <v>0</v>
      </c>
      <c r="I13" s="809"/>
      <c r="J13" s="809"/>
      <c r="K13" s="809"/>
      <c r="L13" s="809"/>
      <c r="M13" s="809"/>
      <c r="N13" s="809"/>
      <c r="O13" s="809"/>
      <c r="P13" s="809"/>
      <c r="Q13" s="809"/>
      <c r="R13" s="809"/>
      <c r="S13" s="809"/>
      <c r="T13" s="809"/>
      <c r="U13" s="809"/>
      <c r="V13" s="809"/>
    </row>
    <row r="14" spans="1:23" ht="13.5" customHeight="1">
      <c r="A14" s="806"/>
      <c r="B14" s="826"/>
      <c r="C14" s="827"/>
      <c r="D14" s="801"/>
      <c r="E14" s="802"/>
      <c r="F14" s="802"/>
      <c r="G14" s="802"/>
      <c r="H14" s="809"/>
      <c r="I14" s="809"/>
      <c r="J14" s="809"/>
      <c r="K14" s="809"/>
      <c r="L14" s="809"/>
      <c r="M14" s="809"/>
      <c r="N14" s="809"/>
      <c r="O14" s="809"/>
      <c r="P14" s="809"/>
      <c r="Q14" s="809"/>
      <c r="R14" s="809"/>
      <c r="S14" s="809"/>
      <c r="T14" s="809"/>
      <c r="U14" s="809"/>
      <c r="V14" s="809"/>
    </row>
    <row r="15" spans="1:23" ht="13.5" customHeight="1">
      <c r="A15" s="806"/>
      <c r="B15" s="826"/>
      <c r="C15" s="827"/>
      <c r="D15" s="801"/>
      <c r="E15" s="802"/>
      <c r="F15" s="802"/>
      <c r="G15" s="802"/>
      <c r="H15" s="809"/>
      <c r="I15" s="809"/>
      <c r="J15" s="809"/>
      <c r="K15" s="809"/>
      <c r="L15" s="809"/>
      <c r="M15" s="809"/>
      <c r="N15" s="809"/>
      <c r="O15" s="809"/>
      <c r="P15" s="809"/>
      <c r="Q15" s="809"/>
      <c r="R15" s="809"/>
      <c r="S15" s="809"/>
      <c r="T15" s="809"/>
      <c r="U15" s="809"/>
      <c r="V15" s="809"/>
    </row>
    <row r="16" spans="1:23" ht="13.5" customHeight="1">
      <c r="A16" s="806"/>
      <c r="B16" s="826"/>
      <c r="C16" s="827"/>
      <c r="D16" s="801" t="s">
        <v>56</v>
      </c>
      <c r="E16" s="802"/>
      <c r="F16" s="802"/>
      <c r="G16" s="802"/>
      <c r="H16" s="815" t="str">
        <f>+'様式６（事業計画変更申請書）'!J11</f>
        <v>（役職）</v>
      </c>
      <c r="I16" s="816"/>
      <c r="J16" s="797">
        <f>+'様式６（事業計画変更申請書）'!L11</f>
        <v>0</v>
      </c>
      <c r="K16" s="797"/>
      <c r="L16" s="797"/>
      <c r="M16" s="797"/>
      <c r="N16" s="797"/>
      <c r="O16" s="797"/>
      <c r="P16" s="797"/>
      <c r="Q16" s="797"/>
      <c r="R16" s="797"/>
      <c r="S16" s="797"/>
      <c r="T16" s="797"/>
      <c r="U16" s="74"/>
      <c r="V16" s="75"/>
    </row>
    <row r="17" spans="1:22" ht="13.5" customHeight="1">
      <c r="A17" s="806"/>
      <c r="B17" s="826"/>
      <c r="C17" s="827"/>
      <c r="D17" s="801"/>
      <c r="E17" s="802"/>
      <c r="F17" s="802"/>
      <c r="G17" s="802"/>
      <c r="H17" s="817"/>
      <c r="I17" s="818"/>
      <c r="J17" s="798"/>
      <c r="K17" s="798"/>
      <c r="L17" s="798"/>
      <c r="M17" s="798"/>
      <c r="N17" s="798"/>
      <c r="O17" s="798"/>
      <c r="P17" s="798"/>
      <c r="Q17" s="798"/>
      <c r="R17" s="798"/>
      <c r="S17" s="798"/>
      <c r="T17" s="798"/>
      <c r="U17" s="76"/>
      <c r="V17" s="77"/>
    </row>
    <row r="18" spans="1:22" ht="13.5" customHeight="1">
      <c r="A18" s="806"/>
      <c r="B18" s="826"/>
      <c r="C18" s="827"/>
      <c r="D18" s="801"/>
      <c r="E18" s="802"/>
      <c r="F18" s="802"/>
      <c r="G18" s="802"/>
      <c r="H18" s="817" t="s">
        <v>108</v>
      </c>
      <c r="I18" s="818"/>
      <c r="J18" s="797">
        <f>+'様式６（事業計画変更申請書）'!L13</f>
        <v>0</v>
      </c>
      <c r="K18" s="797"/>
      <c r="L18" s="797"/>
      <c r="M18" s="797"/>
      <c r="N18" s="797"/>
      <c r="O18" s="797"/>
      <c r="P18" s="797"/>
      <c r="Q18" s="797"/>
      <c r="R18" s="797"/>
      <c r="S18" s="797"/>
      <c r="T18" s="797"/>
      <c r="U18" s="76"/>
      <c r="V18" s="77"/>
    </row>
    <row r="19" spans="1:22" ht="13.5" customHeight="1">
      <c r="A19" s="806"/>
      <c r="B19" s="826"/>
      <c r="C19" s="827"/>
      <c r="D19" s="801"/>
      <c r="E19" s="802"/>
      <c r="F19" s="802"/>
      <c r="G19" s="802"/>
      <c r="H19" s="819"/>
      <c r="I19" s="820"/>
      <c r="J19" s="798"/>
      <c r="K19" s="798"/>
      <c r="L19" s="798"/>
      <c r="M19" s="798"/>
      <c r="N19" s="798"/>
      <c r="O19" s="798"/>
      <c r="P19" s="798"/>
      <c r="Q19" s="798"/>
      <c r="R19" s="798"/>
      <c r="S19" s="798"/>
      <c r="T19" s="798"/>
      <c r="U19" s="78"/>
      <c r="V19" s="79"/>
    </row>
    <row r="20" spans="1:22" ht="14.25">
      <c r="A20" s="237"/>
      <c r="B20" s="826"/>
      <c r="C20" s="827"/>
      <c r="D20" s="767" t="s">
        <v>224</v>
      </c>
      <c r="E20" s="767"/>
      <c r="F20" s="767"/>
      <c r="G20" s="767"/>
      <c r="H20" s="767"/>
      <c r="I20" s="767"/>
      <c r="J20" s="767"/>
      <c r="K20" s="767"/>
      <c r="L20" s="822" t="s">
        <v>451</v>
      </c>
      <c r="M20" s="822"/>
      <c r="N20" s="822"/>
      <c r="O20" s="822"/>
      <c r="P20" s="822"/>
      <c r="Q20" s="822"/>
      <c r="R20" s="822"/>
      <c r="S20" s="822"/>
      <c r="T20" s="822"/>
      <c r="U20" s="822"/>
      <c r="V20" s="822"/>
    </row>
    <row r="21" spans="1:22" ht="14.25">
      <c r="A21" s="237"/>
      <c r="B21" s="826"/>
      <c r="C21" s="827"/>
      <c r="D21" s="830">
        <f>鑑!E14</f>
        <v>0</v>
      </c>
      <c r="E21" s="830"/>
      <c r="F21" s="830"/>
      <c r="G21" s="830"/>
      <c r="H21" s="830"/>
      <c r="I21" s="830"/>
      <c r="J21" s="830"/>
      <c r="K21" s="830"/>
      <c r="L21" s="823">
        <f>鑑!E15</f>
        <v>0</v>
      </c>
      <c r="M21" s="823"/>
      <c r="N21" s="823"/>
      <c r="O21" s="823"/>
      <c r="P21" s="823"/>
      <c r="Q21" s="823"/>
      <c r="R21" s="823"/>
      <c r="S21" s="823"/>
      <c r="T21" s="823"/>
      <c r="U21" s="823"/>
      <c r="V21" s="823"/>
    </row>
    <row r="22" spans="1:22" ht="14.25">
      <c r="A22" s="237"/>
      <c r="B22" s="826"/>
      <c r="C22" s="827"/>
      <c r="D22" s="830"/>
      <c r="E22" s="830"/>
      <c r="F22" s="830"/>
      <c r="G22" s="830"/>
      <c r="H22" s="830"/>
      <c r="I22" s="830"/>
      <c r="J22" s="830"/>
      <c r="K22" s="830"/>
      <c r="L22" s="823"/>
      <c r="M22" s="823"/>
      <c r="N22" s="823"/>
      <c r="O22" s="823"/>
      <c r="P22" s="823"/>
      <c r="Q22" s="823"/>
      <c r="R22" s="823"/>
      <c r="S22" s="823"/>
      <c r="T22" s="823"/>
      <c r="U22" s="823"/>
      <c r="V22" s="823"/>
    </row>
    <row r="23" spans="1:22" ht="14.25">
      <c r="A23" s="237"/>
      <c r="B23" s="826"/>
      <c r="C23" s="827"/>
      <c r="D23" s="831" t="s">
        <v>225</v>
      </c>
      <c r="E23" s="831"/>
      <c r="F23" s="831"/>
      <c r="G23" s="831"/>
      <c r="H23" s="831"/>
      <c r="I23" s="831"/>
      <c r="J23" s="831"/>
      <c r="K23" s="831"/>
      <c r="L23" s="822" t="s">
        <v>452</v>
      </c>
      <c r="M23" s="822"/>
      <c r="N23" s="822"/>
      <c r="O23" s="822"/>
      <c r="P23" s="822"/>
      <c r="Q23" s="822"/>
      <c r="R23" s="822"/>
      <c r="S23" s="822"/>
      <c r="T23" s="822"/>
      <c r="U23" s="822"/>
      <c r="V23" s="822"/>
    </row>
    <row r="24" spans="1:22" ht="14.25">
      <c r="A24" s="237"/>
      <c r="B24" s="826"/>
      <c r="C24" s="827"/>
      <c r="D24" s="830">
        <f>鑑!H14</f>
        <v>0</v>
      </c>
      <c r="E24" s="830"/>
      <c r="F24" s="830"/>
      <c r="G24" s="830"/>
      <c r="H24" s="830"/>
      <c r="I24" s="830"/>
      <c r="J24" s="830"/>
      <c r="K24" s="830"/>
      <c r="L24" s="823">
        <f>鑑!H15</f>
        <v>0</v>
      </c>
      <c r="M24" s="823"/>
      <c r="N24" s="823"/>
      <c r="O24" s="823"/>
      <c r="P24" s="823"/>
      <c r="Q24" s="823"/>
      <c r="R24" s="823"/>
      <c r="S24" s="823"/>
      <c r="T24" s="823"/>
      <c r="U24" s="823"/>
      <c r="V24" s="823"/>
    </row>
    <row r="25" spans="1:22" ht="13.5" customHeight="1">
      <c r="B25" s="828"/>
      <c r="C25" s="829"/>
      <c r="D25" s="830"/>
      <c r="E25" s="830"/>
      <c r="F25" s="830"/>
      <c r="G25" s="830"/>
      <c r="H25" s="830"/>
      <c r="I25" s="830"/>
      <c r="J25" s="830"/>
      <c r="K25" s="830"/>
      <c r="L25" s="823"/>
      <c r="M25" s="823"/>
      <c r="N25" s="823"/>
      <c r="O25" s="823"/>
      <c r="P25" s="823"/>
      <c r="Q25" s="823"/>
      <c r="R25" s="823"/>
      <c r="S25" s="823"/>
      <c r="T25" s="823"/>
      <c r="U25" s="823"/>
      <c r="V25" s="823"/>
    </row>
    <row r="26" spans="1:22">
      <c r="B26" s="800" t="s">
        <v>58</v>
      </c>
      <c r="C26" s="800"/>
      <c r="D26" s="800"/>
      <c r="E26" s="800"/>
      <c r="F26" s="800"/>
      <c r="G26" s="800"/>
      <c r="H26" s="800"/>
      <c r="I26" s="800"/>
      <c r="J26" s="800"/>
      <c r="K26" s="800"/>
      <c r="L26" s="800"/>
      <c r="M26" s="800"/>
      <c r="N26" s="800"/>
      <c r="O26" s="800"/>
      <c r="P26" s="800"/>
      <c r="Q26" s="800"/>
      <c r="R26" s="800"/>
      <c r="S26" s="800"/>
      <c r="T26" s="800"/>
      <c r="U26" s="800"/>
      <c r="V26" s="800"/>
    </row>
    <row r="27" spans="1:22">
      <c r="B27" s="800"/>
      <c r="C27" s="800"/>
      <c r="D27" s="800"/>
      <c r="E27" s="800"/>
      <c r="F27" s="800"/>
      <c r="G27" s="800"/>
      <c r="H27" s="800"/>
      <c r="I27" s="800"/>
      <c r="J27" s="800"/>
      <c r="K27" s="800"/>
      <c r="L27" s="800"/>
      <c r="M27" s="800"/>
      <c r="N27" s="800"/>
      <c r="O27" s="800"/>
      <c r="P27" s="800"/>
      <c r="Q27" s="800"/>
      <c r="R27" s="800"/>
      <c r="S27" s="800"/>
      <c r="T27" s="800"/>
      <c r="U27" s="800"/>
      <c r="V27" s="800"/>
    </row>
    <row r="29" spans="1:22">
      <c r="B29" s="810" t="s">
        <v>59</v>
      </c>
      <c r="C29" s="811"/>
      <c r="D29" s="811"/>
      <c r="E29" s="813" t="e">
        <f>+'様式６（事業計画変更申請書）'!K40</f>
        <v>#VALUE!</v>
      </c>
      <c r="F29" s="813"/>
      <c r="G29" s="813"/>
      <c r="H29" s="813"/>
      <c r="I29" s="813"/>
      <c r="J29" s="813"/>
      <c r="K29" s="813"/>
      <c r="L29" s="813"/>
      <c r="M29" s="813"/>
      <c r="N29" s="813"/>
      <c r="O29" s="813"/>
      <c r="P29" s="813"/>
      <c r="Q29" s="813"/>
      <c r="R29" s="813"/>
      <c r="S29" s="813"/>
      <c r="T29" s="811" t="s">
        <v>2</v>
      </c>
      <c r="U29" s="811"/>
    </row>
    <row r="30" spans="1:22">
      <c r="B30" s="812"/>
      <c r="C30" s="812"/>
      <c r="D30" s="812"/>
      <c r="E30" s="814"/>
      <c r="F30" s="814"/>
      <c r="G30" s="814"/>
      <c r="H30" s="814"/>
      <c r="I30" s="814"/>
      <c r="J30" s="814"/>
      <c r="K30" s="814"/>
      <c r="L30" s="814"/>
      <c r="M30" s="814"/>
      <c r="N30" s="814"/>
      <c r="O30" s="814"/>
      <c r="P30" s="814"/>
      <c r="Q30" s="814"/>
      <c r="R30" s="814"/>
      <c r="S30" s="814"/>
      <c r="T30" s="812"/>
      <c r="U30" s="812"/>
    </row>
    <row r="32" spans="1:22">
      <c r="B32" s="800" t="s">
        <v>488</v>
      </c>
      <c r="C32" s="800"/>
      <c r="D32" s="800"/>
      <c r="E32" s="800"/>
      <c r="F32" s="800"/>
      <c r="G32" s="800"/>
      <c r="H32" s="800"/>
      <c r="I32" s="800"/>
      <c r="J32" s="800"/>
      <c r="K32" s="800"/>
      <c r="L32" s="800"/>
      <c r="M32" s="800"/>
      <c r="N32" s="800"/>
      <c r="O32" s="800"/>
      <c r="P32" s="800"/>
      <c r="Q32" s="800"/>
      <c r="R32" s="800"/>
      <c r="S32" s="800"/>
      <c r="T32" s="800"/>
      <c r="U32" s="800"/>
      <c r="V32" s="800"/>
    </row>
    <row r="33" spans="1:23">
      <c r="B33" s="800"/>
      <c r="C33" s="800"/>
      <c r="D33" s="800"/>
      <c r="E33" s="800"/>
      <c r="F33" s="800"/>
      <c r="G33" s="800"/>
      <c r="H33" s="800"/>
      <c r="I33" s="800"/>
      <c r="J33" s="800"/>
      <c r="K33" s="800"/>
      <c r="L33" s="800"/>
      <c r="M33" s="800"/>
      <c r="N33" s="800"/>
      <c r="O33" s="800"/>
      <c r="P33" s="800"/>
      <c r="Q33" s="800"/>
      <c r="R33" s="800"/>
      <c r="S33" s="800"/>
      <c r="T33" s="800"/>
      <c r="U33" s="800"/>
      <c r="V33" s="800"/>
    </row>
    <row r="35" spans="1:23">
      <c r="A35" s="803" t="s">
        <v>60</v>
      </c>
      <c r="B35" s="803"/>
      <c r="C35" s="803"/>
      <c r="D35" s="803"/>
      <c r="E35" s="803"/>
      <c r="F35" s="803"/>
      <c r="G35" s="803"/>
      <c r="H35" s="803"/>
      <c r="I35" s="803"/>
      <c r="J35" s="803"/>
      <c r="K35" s="803"/>
      <c r="L35" s="803"/>
      <c r="M35" s="803"/>
      <c r="N35" s="803"/>
      <c r="O35" s="803"/>
      <c r="P35" s="803"/>
      <c r="Q35" s="803"/>
      <c r="R35" s="803"/>
      <c r="S35" s="803"/>
      <c r="T35" s="803"/>
      <c r="U35" s="803"/>
      <c r="V35" s="803"/>
      <c r="W35" s="803"/>
    </row>
    <row r="36" spans="1:23">
      <c r="A36" s="804" t="s">
        <v>127</v>
      </c>
      <c r="B36" s="804"/>
      <c r="C36" s="804"/>
      <c r="D36" s="804"/>
      <c r="E36" s="804"/>
      <c r="F36" s="804"/>
      <c r="G36" s="804"/>
      <c r="H36" s="804"/>
      <c r="I36" s="804"/>
      <c r="J36" s="804"/>
      <c r="K36" s="804"/>
      <c r="L36" s="804"/>
      <c r="M36" s="804"/>
      <c r="N36" s="804"/>
      <c r="O36" s="804"/>
      <c r="P36" s="804"/>
      <c r="Q36" s="804"/>
      <c r="R36" s="804"/>
      <c r="S36" s="804"/>
      <c r="T36" s="804"/>
      <c r="U36" s="804"/>
      <c r="V36" s="804"/>
      <c r="W36" s="804"/>
    </row>
    <row r="37" spans="1:23">
      <c r="A37" s="804"/>
      <c r="B37" s="804"/>
      <c r="C37" s="804"/>
      <c r="D37" s="804"/>
      <c r="E37" s="804"/>
      <c r="F37" s="804"/>
      <c r="G37" s="804"/>
      <c r="H37" s="804"/>
      <c r="I37" s="804"/>
      <c r="J37" s="804"/>
      <c r="K37" s="804"/>
      <c r="L37" s="804"/>
      <c r="M37" s="804"/>
      <c r="N37" s="804"/>
      <c r="O37" s="804"/>
      <c r="P37" s="804"/>
      <c r="Q37" s="804"/>
      <c r="R37" s="804"/>
      <c r="S37" s="804"/>
      <c r="T37" s="804"/>
      <c r="U37" s="804"/>
      <c r="V37" s="804"/>
      <c r="W37" s="804"/>
    </row>
    <row r="38" spans="1:23">
      <c r="A38" s="804"/>
      <c r="B38" s="804"/>
      <c r="C38" s="804"/>
      <c r="D38" s="804"/>
      <c r="E38" s="804"/>
      <c r="F38" s="804"/>
      <c r="G38" s="804"/>
      <c r="H38" s="804"/>
      <c r="I38" s="804"/>
      <c r="J38" s="804"/>
      <c r="K38" s="804"/>
      <c r="L38" s="804"/>
      <c r="M38" s="804"/>
      <c r="N38" s="804"/>
      <c r="O38" s="804"/>
      <c r="P38" s="804"/>
      <c r="Q38" s="804"/>
      <c r="R38" s="804"/>
      <c r="S38" s="804"/>
      <c r="T38" s="804"/>
      <c r="U38" s="804"/>
      <c r="V38" s="804"/>
      <c r="W38" s="804"/>
    </row>
    <row r="40" spans="1:23" ht="13.5" customHeight="1">
      <c r="A40" s="807" t="s">
        <v>8</v>
      </c>
      <c r="B40" s="768" t="s">
        <v>40</v>
      </c>
      <c r="C40" s="768"/>
      <c r="D40" s="768"/>
      <c r="E40" s="768"/>
      <c r="F40" s="768"/>
      <c r="G40" s="768"/>
      <c r="H40" s="809">
        <f>+H10</f>
        <v>0</v>
      </c>
      <c r="I40" s="809"/>
      <c r="J40" s="809"/>
      <c r="K40" s="809"/>
      <c r="L40" s="809"/>
      <c r="M40" s="809"/>
      <c r="N40" s="809"/>
      <c r="O40" s="809"/>
      <c r="P40" s="809"/>
      <c r="Q40" s="809"/>
      <c r="R40" s="809"/>
      <c r="S40" s="809"/>
      <c r="T40" s="809"/>
      <c r="U40" s="809"/>
      <c r="V40" s="809"/>
    </row>
    <row r="41" spans="1:23" ht="13.5" customHeight="1">
      <c r="A41" s="808"/>
      <c r="B41" s="768"/>
      <c r="C41" s="768"/>
      <c r="D41" s="768"/>
      <c r="E41" s="768"/>
      <c r="F41" s="768"/>
      <c r="G41" s="768"/>
      <c r="H41" s="809"/>
      <c r="I41" s="809"/>
      <c r="J41" s="809"/>
      <c r="K41" s="809"/>
      <c r="L41" s="809"/>
      <c r="M41" s="809"/>
      <c r="N41" s="809"/>
      <c r="O41" s="809"/>
      <c r="P41" s="809"/>
      <c r="Q41" s="809"/>
      <c r="R41" s="809"/>
      <c r="S41" s="809"/>
      <c r="T41" s="809"/>
      <c r="U41" s="809"/>
      <c r="V41" s="809"/>
    </row>
    <row r="42" spans="1:23" ht="13.5" customHeight="1">
      <c r="A42" s="808"/>
      <c r="B42" s="768"/>
      <c r="C42" s="768"/>
      <c r="D42" s="768"/>
      <c r="E42" s="768"/>
      <c r="F42" s="768"/>
      <c r="G42" s="768"/>
      <c r="H42" s="809"/>
      <c r="I42" s="809"/>
      <c r="J42" s="809"/>
      <c r="K42" s="809"/>
      <c r="L42" s="809"/>
      <c r="M42" s="809"/>
      <c r="N42" s="809"/>
      <c r="O42" s="809"/>
      <c r="P42" s="809"/>
      <c r="Q42" s="809"/>
      <c r="R42" s="809"/>
      <c r="S42" s="809"/>
      <c r="T42" s="809"/>
      <c r="U42" s="809"/>
      <c r="V42" s="809"/>
    </row>
    <row r="43" spans="1:23" ht="13.5" customHeight="1">
      <c r="A43" s="808"/>
      <c r="B43" s="768" t="s">
        <v>3</v>
      </c>
      <c r="C43" s="768"/>
      <c r="D43" s="768"/>
      <c r="E43" s="768"/>
      <c r="F43" s="768"/>
      <c r="G43" s="768"/>
      <c r="H43" s="809">
        <f>+H13</f>
        <v>0</v>
      </c>
      <c r="I43" s="809"/>
      <c r="J43" s="809"/>
      <c r="K43" s="809"/>
      <c r="L43" s="809"/>
      <c r="M43" s="809"/>
      <c r="N43" s="809"/>
      <c r="O43" s="809"/>
      <c r="P43" s="809"/>
      <c r="Q43" s="809"/>
      <c r="R43" s="809"/>
      <c r="S43" s="809"/>
      <c r="T43" s="809"/>
      <c r="U43" s="809"/>
      <c r="V43" s="809"/>
    </row>
    <row r="44" spans="1:23" ht="13.5" customHeight="1">
      <c r="A44" s="808"/>
      <c r="B44" s="768"/>
      <c r="C44" s="768"/>
      <c r="D44" s="768"/>
      <c r="E44" s="768"/>
      <c r="F44" s="768"/>
      <c r="G44" s="768"/>
      <c r="H44" s="809"/>
      <c r="I44" s="809"/>
      <c r="J44" s="809"/>
      <c r="K44" s="809"/>
      <c r="L44" s="809"/>
      <c r="M44" s="809"/>
      <c r="N44" s="809"/>
      <c r="O44" s="809"/>
      <c r="P44" s="809"/>
      <c r="Q44" s="809"/>
      <c r="R44" s="809"/>
      <c r="S44" s="809"/>
      <c r="T44" s="809"/>
      <c r="U44" s="809"/>
      <c r="V44" s="809"/>
    </row>
    <row r="45" spans="1:23" ht="13.5" customHeight="1">
      <c r="A45" s="808"/>
      <c r="B45" s="768"/>
      <c r="C45" s="768"/>
      <c r="D45" s="768"/>
      <c r="E45" s="768"/>
      <c r="F45" s="768"/>
      <c r="G45" s="768"/>
      <c r="H45" s="809"/>
      <c r="I45" s="809"/>
      <c r="J45" s="809"/>
      <c r="K45" s="809"/>
      <c r="L45" s="809"/>
      <c r="M45" s="809"/>
      <c r="N45" s="809"/>
      <c r="O45" s="809"/>
      <c r="P45" s="809"/>
      <c r="Q45" s="809"/>
      <c r="R45" s="809"/>
      <c r="S45" s="809"/>
      <c r="T45" s="809"/>
      <c r="U45" s="809"/>
      <c r="V45" s="809"/>
    </row>
    <row r="46" spans="1:23" ht="13.5" customHeight="1">
      <c r="A46" s="808"/>
      <c r="B46" s="768" t="s">
        <v>56</v>
      </c>
      <c r="C46" s="768"/>
      <c r="D46" s="768"/>
      <c r="E46" s="768"/>
      <c r="F46" s="768"/>
      <c r="G46" s="768"/>
      <c r="H46" s="815" t="str">
        <f>+H16</f>
        <v>（役職）</v>
      </c>
      <c r="I46" s="816"/>
      <c r="J46" s="797">
        <f>+J16</f>
        <v>0</v>
      </c>
      <c r="K46" s="797"/>
      <c r="L46" s="797"/>
      <c r="M46" s="797"/>
      <c r="N46" s="797"/>
      <c r="O46" s="797"/>
      <c r="P46" s="797"/>
      <c r="Q46" s="797"/>
      <c r="R46" s="797"/>
      <c r="S46" s="797"/>
      <c r="T46" s="797"/>
      <c r="U46" s="74"/>
      <c r="V46" s="75"/>
    </row>
    <row r="47" spans="1:23" ht="13.5" customHeight="1">
      <c r="A47" s="808"/>
      <c r="B47" s="768"/>
      <c r="C47" s="768"/>
      <c r="D47" s="768"/>
      <c r="E47" s="768"/>
      <c r="F47" s="768"/>
      <c r="G47" s="768"/>
      <c r="H47" s="817"/>
      <c r="I47" s="818"/>
      <c r="J47" s="798"/>
      <c r="K47" s="798"/>
      <c r="L47" s="798"/>
      <c r="M47" s="798"/>
      <c r="N47" s="798"/>
      <c r="O47" s="798"/>
      <c r="P47" s="798"/>
      <c r="Q47" s="798"/>
      <c r="R47" s="798"/>
      <c r="S47" s="798"/>
      <c r="T47" s="798"/>
      <c r="U47" s="76"/>
      <c r="V47" s="77"/>
    </row>
    <row r="48" spans="1:23" ht="13.5" customHeight="1">
      <c r="A48" s="808"/>
      <c r="B48" s="768"/>
      <c r="C48" s="768"/>
      <c r="D48" s="768"/>
      <c r="E48" s="768"/>
      <c r="F48" s="768"/>
      <c r="G48" s="768"/>
      <c r="H48" s="817" t="s">
        <v>108</v>
      </c>
      <c r="I48" s="818"/>
      <c r="J48" s="797">
        <f>+J18</f>
        <v>0</v>
      </c>
      <c r="K48" s="797"/>
      <c r="L48" s="797"/>
      <c r="M48" s="797"/>
      <c r="N48" s="797"/>
      <c r="O48" s="797"/>
      <c r="P48" s="797"/>
      <c r="Q48" s="797"/>
      <c r="R48" s="797"/>
      <c r="S48" s="797"/>
      <c r="T48" s="797"/>
      <c r="U48" s="76"/>
      <c r="V48" s="77"/>
    </row>
    <row r="49" spans="1:22" ht="13.5" customHeight="1">
      <c r="A49" s="808"/>
      <c r="B49" s="768"/>
      <c r="C49" s="768"/>
      <c r="D49" s="768"/>
      <c r="E49" s="768"/>
      <c r="F49" s="768"/>
      <c r="G49" s="768"/>
      <c r="H49" s="819"/>
      <c r="I49" s="820"/>
      <c r="J49" s="798"/>
      <c r="K49" s="798"/>
      <c r="L49" s="798"/>
      <c r="M49" s="798"/>
      <c r="N49" s="798"/>
      <c r="O49" s="798"/>
      <c r="P49" s="798"/>
      <c r="Q49" s="798"/>
      <c r="R49" s="798"/>
      <c r="S49" s="798"/>
      <c r="T49" s="798"/>
      <c r="U49" s="78"/>
      <c r="V49" s="79"/>
    </row>
    <row r="52" spans="1:22">
      <c r="B52" s="770" t="s">
        <v>61</v>
      </c>
      <c r="C52" s="771"/>
      <c r="D52" s="771"/>
      <c r="E52" s="771"/>
      <c r="F52" s="771"/>
      <c r="G52" s="771"/>
      <c r="H52" s="771"/>
      <c r="I52" s="771"/>
      <c r="J52" s="771"/>
      <c r="K52" s="771"/>
      <c r="L52" s="771"/>
      <c r="M52" s="771"/>
      <c r="N52" s="771"/>
      <c r="O52" s="771"/>
      <c r="P52" s="771"/>
      <c r="Q52" s="771"/>
      <c r="R52" s="771"/>
      <c r="S52" s="771"/>
      <c r="T52" s="771"/>
      <c r="U52" s="771"/>
      <c r="V52" s="772"/>
    </row>
    <row r="53" spans="1:22">
      <c r="B53" s="773"/>
      <c r="C53" s="774"/>
      <c r="D53" s="774"/>
      <c r="E53" s="774"/>
      <c r="F53" s="774"/>
      <c r="G53" s="774"/>
      <c r="H53" s="774"/>
      <c r="I53" s="774"/>
      <c r="J53" s="774"/>
      <c r="K53" s="774"/>
      <c r="L53" s="774"/>
      <c r="M53" s="774"/>
      <c r="N53" s="774"/>
      <c r="O53" s="774"/>
      <c r="P53" s="774"/>
      <c r="Q53" s="774"/>
      <c r="R53" s="774"/>
      <c r="S53" s="774"/>
      <c r="T53" s="774"/>
      <c r="U53" s="774"/>
      <c r="V53" s="775"/>
    </row>
    <row r="54" spans="1:22" ht="13.15" customHeight="1">
      <c r="B54" s="776"/>
      <c r="C54" s="777"/>
      <c r="D54" s="777"/>
      <c r="E54" s="777"/>
      <c r="F54" s="777"/>
      <c r="G54" s="778"/>
      <c r="H54" s="785" t="s">
        <v>96</v>
      </c>
      <c r="I54" s="786"/>
      <c r="J54" s="786"/>
      <c r="K54" s="787"/>
      <c r="L54" s="776"/>
      <c r="M54" s="777"/>
      <c r="N54" s="777"/>
      <c r="O54" s="777"/>
      <c r="P54" s="777"/>
      <c r="Q54" s="777"/>
      <c r="R54" s="778"/>
      <c r="S54" s="785" t="s">
        <v>98</v>
      </c>
      <c r="T54" s="786"/>
      <c r="U54" s="786"/>
      <c r="V54" s="787"/>
    </row>
    <row r="55" spans="1:22" ht="11.25" customHeight="1">
      <c r="B55" s="779"/>
      <c r="C55" s="780"/>
      <c r="D55" s="780"/>
      <c r="E55" s="780"/>
      <c r="F55" s="780"/>
      <c r="G55" s="781"/>
      <c r="H55" s="788"/>
      <c r="I55" s="789"/>
      <c r="J55" s="789"/>
      <c r="K55" s="790"/>
      <c r="L55" s="779"/>
      <c r="M55" s="780"/>
      <c r="N55" s="780"/>
      <c r="O55" s="780"/>
      <c r="P55" s="780"/>
      <c r="Q55" s="780"/>
      <c r="R55" s="781"/>
      <c r="S55" s="788"/>
      <c r="T55" s="789"/>
      <c r="U55" s="789"/>
      <c r="V55" s="790"/>
    </row>
    <row r="56" spans="1:22" ht="11.25" customHeight="1">
      <c r="B56" s="779"/>
      <c r="C56" s="780"/>
      <c r="D56" s="780"/>
      <c r="E56" s="780"/>
      <c r="F56" s="780"/>
      <c r="G56" s="781"/>
      <c r="H56" s="788" t="s">
        <v>97</v>
      </c>
      <c r="I56" s="789"/>
      <c r="J56" s="789"/>
      <c r="K56" s="790"/>
      <c r="L56" s="779"/>
      <c r="M56" s="780"/>
      <c r="N56" s="780"/>
      <c r="O56" s="780"/>
      <c r="P56" s="780"/>
      <c r="Q56" s="780"/>
      <c r="R56" s="781"/>
      <c r="S56" s="788" t="s">
        <v>99</v>
      </c>
      <c r="T56" s="789"/>
      <c r="U56" s="789"/>
      <c r="V56" s="790"/>
    </row>
    <row r="57" spans="1:22" ht="13.15" customHeight="1">
      <c r="B57" s="782"/>
      <c r="C57" s="783"/>
      <c r="D57" s="783"/>
      <c r="E57" s="783"/>
      <c r="F57" s="783"/>
      <c r="G57" s="784"/>
      <c r="H57" s="791"/>
      <c r="I57" s="792"/>
      <c r="J57" s="792"/>
      <c r="K57" s="793"/>
      <c r="L57" s="782"/>
      <c r="M57" s="783"/>
      <c r="N57" s="783"/>
      <c r="O57" s="783"/>
      <c r="P57" s="783"/>
      <c r="Q57" s="783"/>
      <c r="R57" s="784"/>
      <c r="S57" s="791"/>
      <c r="T57" s="792"/>
      <c r="U57" s="792"/>
      <c r="V57" s="793"/>
    </row>
    <row r="58" spans="1:22" ht="14.25">
      <c r="B58" s="769" t="s">
        <v>62</v>
      </c>
      <c r="C58" s="769"/>
      <c r="D58" s="769"/>
      <c r="E58" s="769"/>
      <c r="F58" s="769"/>
      <c r="G58" s="769"/>
      <c r="H58" s="769"/>
      <c r="I58" s="794" t="s">
        <v>63</v>
      </c>
      <c r="J58" s="795"/>
      <c r="K58" s="795"/>
      <c r="L58" s="795"/>
      <c r="M58" s="795"/>
      <c r="N58" s="795"/>
      <c r="O58" s="795"/>
      <c r="P58" s="795"/>
      <c r="Q58" s="795"/>
      <c r="R58" s="795"/>
      <c r="S58" s="795"/>
      <c r="T58" s="795"/>
      <c r="U58" s="795"/>
      <c r="V58" s="796"/>
    </row>
    <row r="59" spans="1:22" ht="14.25" customHeight="1">
      <c r="B59" s="821" t="s">
        <v>100</v>
      </c>
      <c r="C59" s="821"/>
      <c r="D59" s="821"/>
      <c r="E59" s="821"/>
      <c r="F59" s="821"/>
      <c r="G59" s="821"/>
      <c r="H59" s="821"/>
      <c r="I59" s="769"/>
      <c r="J59" s="769"/>
      <c r="K59" s="769"/>
      <c r="L59" s="769"/>
      <c r="M59" s="769"/>
      <c r="N59" s="769"/>
      <c r="O59" s="769"/>
      <c r="P59" s="769"/>
      <c r="Q59" s="769"/>
      <c r="R59" s="769"/>
      <c r="S59" s="769"/>
      <c r="T59" s="769"/>
      <c r="U59" s="769"/>
      <c r="V59" s="769"/>
    </row>
    <row r="60" spans="1:22" ht="11.25" customHeight="1">
      <c r="B60" s="821"/>
      <c r="C60" s="821"/>
      <c r="D60" s="821"/>
      <c r="E60" s="821"/>
      <c r="F60" s="821"/>
      <c r="G60" s="821"/>
      <c r="H60" s="821"/>
      <c r="I60" s="769"/>
      <c r="J60" s="769"/>
      <c r="K60" s="769"/>
      <c r="L60" s="769"/>
      <c r="M60" s="769"/>
      <c r="N60" s="769"/>
      <c r="O60" s="769"/>
      <c r="P60" s="769"/>
      <c r="Q60" s="769"/>
      <c r="R60" s="769"/>
      <c r="S60" s="769"/>
      <c r="T60" s="769"/>
      <c r="U60" s="769"/>
      <c r="V60" s="769"/>
    </row>
    <row r="61" spans="1:22" ht="11.25" customHeight="1">
      <c r="B61" s="821" t="s">
        <v>101</v>
      </c>
      <c r="C61" s="821"/>
      <c r="D61" s="821"/>
      <c r="E61" s="821"/>
      <c r="F61" s="821"/>
      <c r="G61" s="821"/>
      <c r="H61" s="821"/>
      <c r="I61" s="769"/>
      <c r="J61" s="769"/>
      <c r="K61" s="769"/>
      <c r="L61" s="769"/>
      <c r="M61" s="769"/>
      <c r="N61" s="769"/>
      <c r="O61" s="769"/>
      <c r="P61" s="769"/>
      <c r="Q61" s="769"/>
      <c r="R61" s="769"/>
      <c r="S61" s="769"/>
      <c r="T61" s="769"/>
      <c r="U61" s="769"/>
      <c r="V61" s="769"/>
    </row>
    <row r="62" spans="1:22" ht="14.25" customHeight="1">
      <c r="B62" s="821"/>
      <c r="C62" s="821"/>
      <c r="D62" s="821"/>
      <c r="E62" s="821"/>
      <c r="F62" s="821"/>
      <c r="G62" s="821"/>
      <c r="H62" s="821"/>
      <c r="I62" s="769"/>
      <c r="J62" s="769"/>
      <c r="K62" s="769"/>
      <c r="L62" s="769"/>
      <c r="M62" s="769"/>
      <c r="N62" s="769"/>
      <c r="O62" s="769"/>
      <c r="P62" s="769"/>
      <c r="Q62" s="769"/>
      <c r="R62" s="769"/>
      <c r="S62" s="769"/>
      <c r="T62" s="769"/>
      <c r="U62" s="769"/>
      <c r="V62" s="769"/>
    </row>
    <row r="63" spans="1:22" ht="14.25" customHeight="1">
      <c r="B63" s="769" t="s">
        <v>67</v>
      </c>
      <c r="C63" s="769"/>
      <c r="D63" s="769"/>
      <c r="E63" s="769"/>
      <c r="F63" s="769"/>
      <c r="G63" s="769"/>
      <c r="H63" s="769"/>
      <c r="I63" s="769"/>
      <c r="J63" s="769"/>
      <c r="K63" s="769"/>
      <c r="L63" s="769"/>
      <c r="M63" s="769"/>
      <c r="N63" s="769"/>
      <c r="O63" s="769"/>
      <c r="P63" s="769"/>
      <c r="Q63" s="769"/>
      <c r="R63" s="769"/>
      <c r="S63" s="769"/>
      <c r="T63" s="769"/>
      <c r="U63" s="769"/>
      <c r="V63" s="769"/>
    </row>
    <row r="64" spans="1:22" ht="14.25" customHeight="1">
      <c r="B64" s="769"/>
      <c r="C64" s="769"/>
      <c r="D64" s="769"/>
      <c r="E64" s="769"/>
      <c r="F64" s="769"/>
      <c r="G64" s="769"/>
      <c r="H64" s="769"/>
      <c r="I64" s="769"/>
      <c r="J64" s="769"/>
      <c r="K64" s="769"/>
      <c r="L64" s="769"/>
      <c r="M64" s="769"/>
      <c r="N64" s="769"/>
      <c r="O64" s="769"/>
      <c r="P64" s="769"/>
      <c r="Q64" s="769"/>
      <c r="R64" s="769"/>
      <c r="S64" s="769"/>
      <c r="T64" s="769"/>
      <c r="U64" s="769"/>
      <c r="V64" s="769"/>
    </row>
    <row r="65" spans="2:22" ht="14.25" customHeight="1">
      <c r="B65" s="769" t="s">
        <v>64</v>
      </c>
      <c r="C65" s="769"/>
      <c r="D65" s="769"/>
      <c r="E65" s="769"/>
      <c r="F65" s="769"/>
      <c r="G65" s="769"/>
      <c r="H65" s="769"/>
      <c r="I65" s="769"/>
      <c r="J65" s="769"/>
      <c r="K65" s="769"/>
      <c r="L65" s="769"/>
      <c r="M65" s="769"/>
      <c r="N65" s="769"/>
      <c r="O65" s="769"/>
      <c r="P65" s="769"/>
      <c r="Q65" s="769"/>
      <c r="R65" s="769"/>
      <c r="S65" s="769"/>
      <c r="T65" s="769"/>
      <c r="U65" s="769"/>
      <c r="V65" s="769"/>
    </row>
    <row r="66" spans="2:22" ht="14.25" customHeight="1">
      <c r="B66" s="769"/>
      <c r="C66" s="769"/>
      <c r="D66" s="769"/>
      <c r="E66" s="769"/>
      <c r="F66" s="769"/>
      <c r="G66" s="769"/>
      <c r="H66" s="769"/>
      <c r="I66" s="769"/>
      <c r="J66" s="769"/>
      <c r="K66" s="769"/>
      <c r="L66" s="769"/>
      <c r="M66" s="769"/>
      <c r="N66" s="769"/>
      <c r="O66" s="769"/>
      <c r="P66" s="769"/>
      <c r="Q66" s="769"/>
      <c r="R66" s="769"/>
      <c r="S66" s="769"/>
      <c r="T66" s="769"/>
      <c r="U66" s="769"/>
      <c r="V66" s="769"/>
    </row>
    <row r="67" spans="2:22" ht="13.5" hidden="1" customHeight="1">
      <c r="B67" s="767" t="s">
        <v>68</v>
      </c>
      <c r="C67" s="767"/>
      <c r="D67" s="767"/>
      <c r="E67" s="767"/>
      <c r="F67" s="767"/>
      <c r="G67" s="767" t="s">
        <v>65</v>
      </c>
      <c r="H67" s="767"/>
      <c r="I67" s="767"/>
      <c r="J67" s="767"/>
      <c r="K67" s="767"/>
      <c r="L67" s="767"/>
      <c r="M67" s="767"/>
      <c r="N67" s="767"/>
      <c r="O67" s="767" t="s">
        <v>66</v>
      </c>
      <c r="P67" s="767"/>
      <c r="Q67" s="767"/>
      <c r="R67" s="767"/>
      <c r="S67" s="767"/>
      <c r="T67" s="767"/>
      <c r="U67" s="767"/>
      <c r="V67" s="767"/>
    </row>
    <row r="68" spans="2:22" ht="13.5" hidden="1" customHeight="1">
      <c r="B68" s="767"/>
      <c r="C68" s="767"/>
      <c r="D68" s="767"/>
      <c r="E68" s="767"/>
      <c r="F68" s="767"/>
      <c r="G68" s="767"/>
      <c r="H68" s="767"/>
      <c r="I68" s="767"/>
      <c r="J68" s="767"/>
      <c r="K68" s="767"/>
      <c r="L68" s="767"/>
      <c r="M68" s="767"/>
      <c r="N68" s="767"/>
      <c r="O68" s="767"/>
      <c r="P68" s="767"/>
      <c r="Q68" s="767"/>
      <c r="R68" s="767"/>
      <c r="S68" s="767"/>
      <c r="T68" s="767"/>
      <c r="U68" s="767"/>
      <c r="V68" s="767"/>
    </row>
  </sheetData>
  <mergeCells count="64">
    <mergeCell ref="L20:V20"/>
    <mergeCell ref="L21:V22"/>
    <mergeCell ref="L23:V23"/>
    <mergeCell ref="L24:V25"/>
    <mergeCell ref="B10:C25"/>
    <mergeCell ref="D20:K20"/>
    <mergeCell ref="D21:K22"/>
    <mergeCell ref="D23:K23"/>
    <mergeCell ref="D24:K25"/>
    <mergeCell ref="D13:G15"/>
    <mergeCell ref="D16:G19"/>
    <mergeCell ref="H10:V12"/>
    <mergeCell ref="H13:V15"/>
    <mergeCell ref="H16:I17"/>
    <mergeCell ref="H18:I19"/>
    <mergeCell ref="J16:T17"/>
    <mergeCell ref="B59:H60"/>
    <mergeCell ref="Q59:R62"/>
    <mergeCell ref="S59:T62"/>
    <mergeCell ref="U59:V62"/>
    <mergeCell ref="B61:H62"/>
    <mergeCell ref="I59:J62"/>
    <mergeCell ref="K59:L62"/>
    <mergeCell ref="M59:N62"/>
    <mergeCell ref="O59:P62"/>
    <mergeCell ref="T29:U30"/>
    <mergeCell ref="B43:G45"/>
    <mergeCell ref="B46:G49"/>
    <mergeCell ref="H46:I47"/>
    <mergeCell ref="H48:I49"/>
    <mergeCell ref="J46:T47"/>
    <mergeCell ref="J48:T49"/>
    <mergeCell ref="B65:F66"/>
    <mergeCell ref="J18:T19"/>
    <mergeCell ref="G67:J68"/>
    <mergeCell ref="K67:N68"/>
    <mergeCell ref="A5:W5"/>
    <mergeCell ref="B32:V33"/>
    <mergeCell ref="D10:G12"/>
    <mergeCell ref="A35:W35"/>
    <mergeCell ref="A36:W38"/>
    <mergeCell ref="A10:A19"/>
    <mergeCell ref="A40:A49"/>
    <mergeCell ref="H40:V42"/>
    <mergeCell ref="H43:V45"/>
    <mergeCell ref="B26:V27"/>
    <mergeCell ref="B29:D30"/>
    <mergeCell ref="E29:S30"/>
    <mergeCell ref="B67:F68"/>
    <mergeCell ref="B40:G42"/>
    <mergeCell ref="O67:R68"/>
    <mergeCell ref="S67:V68"/>
    <mergeCell ref="G65:V66"/>
    <mergeCell ref="G63:V64"/>
    <mergeCell ref="B52:V53"/>
    <mergeCell ref="B54:G57"/>
    <mergeCell ref="H54:K55"/>
    <mergeCell ref="H56:K57"/>
    <mergeCell ref="S54:V55"/>
    <mergeCell ref="S56:V57"/>
    <mergeCell ref="L54:R57"/>
    <mergeCell ref="B58:H58"/>
    <mergeCell ref="I58:V58"/>
    <mergeCell ref="B63:F64"/>
  </mergeCells>
  <phoneticPr fontId="1"/>
  <printOptions horizontalCentered="1" verticalCentered="1"/>
  <pageMargins left="0.70866141732283472" right="0.70866141732283472" top="0.55118110236220474" bottom="0.35433070866141736"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7</xdr:col>
                    <xdr:colOff>85725</xdr:colOff>
                    <xdr:row>53</xdr:row>
                    <xdr:rowOff>66675</xdr:rowOff>
                  </from>
                  <to>
                    <xdr:col>9</xdr:col>
                    <xdr:colOff>123825</xdr:colOff>
                    <xdr:row>54</xdr:row>
                    <xdr:rowOff>85725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7</xdr:col>
                    <xdr:colOff>85725</xdr:colOff>
                    <xdr:row>55</xdr:row>
                    <xdr:rowOff>28575</xdr:rowOff>
                  </from>
                  <to>
                    <xdr:col>9</xdr:col>
                    <xdr:colOff>123825</xdr:colOff>
                    <xdr:row>56</xdr:row>
                    <xdr:rowOff>85725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18</xdr:col>
                    <xdr:colOff>114300</xdr:colOff>
                    <xdr:row>55</xdr:row>
                    <xdr:rowOff>66675</xdr:rowOff>
                  </from>
                  <to>
                    <xdr:col>20</xdr:col>
                    <xdr:colOff>152400</xdr:colOff>
                    <xdr:row>56</xdr:row>
                    <xdr:rowOff>123825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18</xdr:col>
                    <xdr:colOff>104775</xdr:colOff>
                    <xdr:row>53</xdr:row>
                    <xdr:rowOff>66675</xdr:rowOff>
                  </from>
                  <to>
                    <xdr:col>20</xdr:col>
                    <xdr:colOff>142875</xdr:colOff>
                    <xdr:row>54</xdr:row>
                    <xdr:rowOff>85725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xdr:col>
                    <xdr:colOff>76200</xdr:colOff>
                    <xdr:row>60</xdr:row>
                    <xdr:rowOff>76200</xdr:rowOff>
                  </from>
                  <to>
                    <xdr:col>3</xdr:col>
                    <xdr:colOff>114300</xdr:colOff>
                    <xdr:row>61</xdr:row>
                    <xdr:rowOff>142875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xdr:col>
                    <xdr:colOff>76200</xdr:colOff>
                    <xdr:row>58</xdr:row>
                    <xdr:rowOff>66675</xdr:rowOff>
                  </from>
                  <to>
                    <xdr:col>3</xdr:col>
                    <xdr:colOff>114300</xdr:colOff>
                    <xdr:row>59</xdr:row>
                    <xdr:rowOff>85725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7</xdr:col>
                    <xdr:colOff>85725</xdr:colOff>
                    <xdr:row>53</xdr:row>
                    <xdr:rowOff>66675</xdr:rowOff>
                  </from>
                  <to>
                    <xdr:col>9</xdr:col>
                    <xdr:colOff>123825</xdr:colOff>
                    <xdr:row>54</xdr:row>
                    <xdr:rowOff>85725</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7</xdr:col>
                    <xdr:colOff>85725</xdr:colOff>
                    <xdr:row>55</xdr:row>
                    <xdr:rowOff>28575</xdr:rowOff>
                  </from>
                  <to>
                    <xdr:col>9</xdr:col>
                    <xdr:colOff>123825</xdr:colOff>
                    <xdr:row>56</xdr:row>
                    <xdr:rowOff>85725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18</xdr:col>
                    <xdr:colOff>114300</xdr:colOff>
                    <xdr:row>55</xdr:row>
                    <xdr:rowOff>66675</xdr:rowOff>
                  </from>
                  <to>
                    <xdr:col>20</xdr:col>
                    <xdr:colOff>152400</xdr:colOff>
                    <xdr:row>56</xdr:row>
                    <xdr:rowOff>123825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18</xdr:col>
                    <xdr:colOff>104775</xdr:colOff>
                    <xdr:row>53</xdr:row>
                    <xdr:rowOff>66675</xdr:rowOff>
                  </from>
                  <to>
                    <xdr:col>20</xdr:col>
                    <xdr:colOff>142875</xdr:colOff>
                    <xdr:row>54</xdr:row>
                    <xdr:rowOff>85725</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1</xdr:col>
                    <xdr:colOff>76200</xdr:colOff>
                    <xdr:row>60</xdr:row>
                    <xdr:rowOff>76200</xdr:rowOff>
                  </from>
                  <to>
                    <xdr:col>3</xdr:col>
                    <xdr:colOff>114300</xdr:colOff>
                    <xdr:row>61</xdr:row>
                    <xdr:rowOff>142875</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1</xdr:col>
                    <xdr:colOff>76200</xdr:colOff>
                    <xdr:row>58</xdr:row>
                    <xdr:rowOff>66675</xdr:rowOff>
                  </from>
                  <to>
                    <xdr:col>3</xdr:col>
                    <xdr:colOff>114300</xdr:colOff>
                    <xdr:row>59</xdr:row>
                    <xdr:rowOff>85725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pageSetUpPr fitToPage="1"/>
  </sheetPr>
  <dimension ref="A1:AT55"/>
  <sheetViews>
    <sheetView view="pageBreakPreview" zoomScaleNormal="145" zoomScaleSheetLayoutView="100" workbookViewId="0">
      <selection activeCell="U34" sqref="U34:Y34"/>
    </sheetView>
  </sheetViews>
  <sheetFormatPr defaultColWidth="9" defaultRowHeight="14.25"/>
  <cols>
    <col min="1" max="65" width="3.875" style="4" customWidth="1"/>
    <col min="66" max="70" width="9" style="4" customWidth="1"/>
    <col min="71" max="16384" width="9" style="4"/>
  </cols>
  <sheetData>
    <row r="1" spans="1:30">
      <c r="A1" s="4" t="s">
        <v>462</v>
      </c>
      <c r="Y1" s="18"/>
      <c r="Z1" s="18"/>
    </row>
    <row r="2" spans="1:30">
      <c r="Y2" s="18"/>
      <c r="Z2" s="18"/>
    </row>
    <row r="3" spans="1:30" ht="17.25">
      <c r="A3" s="925" t="s">
        <v>71</v>
      </c>
      <c r="B3" s="925"/>
      <c r="C3" s="925"/>
      <c r="D3" s="925"/>
      <c r="E3" s="925"/>
      <c r="F3" s="925"/>
      <c r="G3" s="925"/>
      <c r="H3" s="925"/>
      <c r="I3" s="925"/>
      <c r="J3" s="925"/>
      <c r="K3" s="925"/>
      <c r="L3" s="925"/>
      <c r="M3" s="925"/>
      <c r="N3" s="925"/>
      <c r="O3" s="925"/>
      <c r="P3" s="925"/>
      <c r="Q3" s="925"/>
      <c r="R3" s="925"/>
      <c r="S3" s="925"/>
      <c r="T3" s="925"/>
      <c r="U3" s="925"/>
      <c r="V3" s="925"/>
      <c r="W3" s="925"/>
      <c r="X3" s="925"/>
      <c r="Y3" s="18"/>
      <c r="Z3" s="18"/>
    </row>
    <row r="4" spans="1:30">
      <c r="B4" s="5"/>
      <c r="C4" s="6"/>
      <c r="D4" s="6"/>
      <c r="E4" s="6"/>
      <c r="F4" s="6"/>
      <c r="G4" s="6"/>
      <c r="H4" s="6"/>
      <c r="I4" s="6"/>
      <c r="J4" s="6"/>
      <c r="K4" s="6"/>
      <c r="L4" s="6"/>
      <c r="M4" s="6"/>
      <c r="N4" s="6"/>
      <c r="O4" s="6"/>
      <c r="P4" s="6"/>
      <c r="Q4" s="6"/>
      <c r="R4" s="6"/>
      <c r="S4" s="6"/>
      <c r="T4" s="6"/>
      <c r="U4" s="6"/>
      <c r="V4" s="6"/>
      <c r="W4" s="6"/>
      <c r="X4" s="6"/>
      <c r="Y4" s="7"/>
    </row>
    <row r="5" spans="1:30">
      <c r="B5" s="8"/>
      <c r="C5" s="9"/>
      <c r="D5" s="9"/>
      <c r="E5" s="9"/>
      <c r="F5" s="9"/>
      <c r="G5" s="9"/>
      <c r="H5" s="9"/>
      <c r="I5" s="9"/>
      <c r="J5" s="9"/>
      <c r="K5" s="9"/>
      <c r="L5" s="9"/>
      <c r="M5" s="9"/>
      <c r="N5" s="9"/>
      <c r="O5" s="9"/>
      <c r="P5" s="9"/>
      <c r="Q5" s="9"/>
      <c r="R5" s="9"/>
      <c r="S5" s="240"/>
      <c r="T5" s="240"/>
      <c r="U5" s="240"/>
      <c r="V5" s="240"/>
      <c r="W5" s="240"/>
      <c r="X5" s="240"/>
      <c r="Y5" s="239"/>
    </row>
    <row r="6" spans="1:30">
      <c r="B6" s="8"/>
      <c r="C6" s="9"/>
      <c r="D6" s="9"/>
      <c r="E6" s="9"/>
      <c r="F6" s="9"/>
      <c r="G6" s="9"/>
      <c r="H6" s="9"/>
      <c r="I6" s="9"/>
      <c r="J6" s="9"/>
      <c r="K6" s="9"/>
      <c r="L6" s="9"/>
      <c r="M6" s="9"/>
      <c r="N6" s="9"/>
      <c r="O6" s="9"/>
      <c r="P6" s="9"/>
      <c r="Q6" s="9"/>
      <c r="R6" s="9"/>
      <c r="S6" s="9"/>
      <c r="T6" s="9"/>
      <c r="U6" s="9"/>
      <c r="V6" s="9"/>
      <c r="W6" s="9"/>
      <c r="X6" s="9"/>
      <c r="Y6" s="10"/>
    </row>
    <row r="7" spans="1:30">
      <c r="B7" s="8"/>
      <c r="C7" s="9" t="s">
        <v>72</v>
      </c>
      <c r="D7" s="9"/>
      <c r="E7" s="9"/>
      <c r="F7" s="9"/>
      <c r="G7" s="9"/>
      <c r="H7" s="9"/>
      <c r="I7" s="9"/>
      <c r="J7" s="9"/>
      <c r="K7" s="9"/>
      <c r="L7" s="9"/>
      <c r="M7" s="9"/>
      <c r="N7" s="9"/>
      <c r="O7" s="9"/>
      <c r="P7" s="9"/>
      <c r="Q7" s="9"/>
      <c r="R7" s="9"/>
      <c r="S7" s="9"/>
      <c r="T7" s="9"/>
      <c r="U7" s="9"/>
      <c r="V7" s="9"/>
      <c r="W7" s="9"/>
      <c r="X7" s="9"/>
      <c r="Y7" s="10"/>
    </row>
    <row r="8" spans="1:30">
      <c r="B8" s="8"/>
      <c r="C8" s="9"/>
      <c r="D8" s="9"/>
      <c r="E8" s="9"/>
      <c r="F8" s="9"/>
      <c r="G8" s="9"/>
      <c r="H8" s="9"/>
      <c r="I8" s="9"/>
      <c r="J8" s="9"/>
      <c r="K8" s="9"/>
      <c r="L8" s="9"/>
      <c r="M8" s="9"/>
      <c r="N8" s="9"/>
      <c r="O8" s="9"/>
      <c r="P8" s="9"/>
      <c r="Q8" s="9"/>
      <c r="R8" s="9"/>
      <c r="S8" s="9"/>
      <c r="T8" s="9"/>
      <c r="U8" s="9"/>
      <c r="V8" s="9"/>
      <c r="W8" s="9"/>
      <c r="X8" s="9"/>
      <c r="Y8" s="10"/>
      <c r="AC8" s="4" t="s">
        <v>521</v>
      </c>
    </row>
    <row r="9" spans="1:30" ht="24" customHeight="1">
      <c r="B9" s="8"/>
      <c r="C9" s="896" t="s">
        <v>57</v>
      </c>
      <c r="D9" s="896"/>
      <c r="E9" s="896"/>
      <c r="F9" s="929" t="s">
        <v>40</v>
      </c>
      <c r="G9" s="929"/>
      <c r="H9" s="929"/>
      <c r="I9" s="929"/>
      <c r="J9" s="930"/>
      <c r="K9" s="930"/>
      <c r="L9" s="930"/>
      <c r="M9" s="930"/>
      <c r="N9" s="930"/>
      <c r="O9" s="930"/>
      <c r="P9" s="930"/>
      <c r="Q9" s="930"/>
      <c r="R9" s="930"/>
      <c r="S9" s="930"/>
      <c r="T9" s="930"/>
      <c r="U9" s="930"/>
      <c r="V9" s="930"/>
      <c r="W9" s="930"/>
      <c r="X9" s="930"/>
      <c r="Y9" s="931"/>
      <c r="AC9" s="4" t="s">
        <v>536</v>
      </c>
    </row>
    <row r="10" spans="1:30" ht="24" customHeight="1">
      <c r="B10" s="8"/>
      <c r="C10" s="896"/>
      <c r="D10" s="896"/>
      <c r="E10" s="896"/>
      <c r="F10" s="929" t="s">
        <v>430</v>
      </c>
      <c r="G10" s="929"/>
      <c r="H10" s="929"/>
      <c r="I10" s="929"/>
      <c r="J10" s="932">
        <f>鑑!G7</f>
        <v>0</v>
      </c>
      <c r="K10" s="932"/>
      <c r="L10" s="932"/>
      <c r="M10" s="932"/>
      <c r="N10" s="932"/>
      <c r="O10" s="932"/>
      <c r="P10" s="932"/>
      <c r="Q10" s="932"/>
      <c r="R10" s="932"/>
      <c r="S10" s="932"/>
      <c r="T10" s="932"/>
      <c r="U10" s="932"/>
      <c r="V10" s="932"/>
      <c r="W10" s="932"/>
      <c r="X10" s="932"/>
      <c r="Y10" s="933"/>
    </row>
    <row r="11" spans="1:30">
      <c r="B11" s="8"/>
      <c r="C11" s="896"/>
      <c r="D11" s="896"/>
      <c r="E11" s="896"/>
      <c r="F11" s="929" t="s">
        <v>56</v>
      </c>
      <c r="G11" s="929"/>
      <c r="H11" s="929"/>
      <c r="I11" s="929"/>
      <c r="J11" s="934" t="s">
        <v>102</v>
      </c>
      <c r="K11" s="934"/>
      <c r="L11" s="930"/>
      <c r="M11" s="930"/>
      <c r="N11" s="930"/>
      <c r="O11" s="930"/>
      <c r="P11" s="930"/>
      <c r="Q11" s="930"/>
      <c r="R11" s="930"/>
      <c r="S11" s="930"/>
      <c r="T11" s="930"/>
      <c r="U11" s="930"/>
      <c r="V11" s="930"/>
      <c r="W11" s="930"/>
      <c r="X11" s="232"/>
      <c r="Y11" s="233"/>
      <c r="AC11" s="4" t="s">
        <v>524</v>
      </c>
      <c r="AD11" s="4">
        <v>12</v>
      </c>
    </row>
    <row r="12" spans="1:30">
      <c r="B12" s="8"/>
      <c r="C12" s="896"/>
      <c r="D12" s="896"/>
      <c r="E12" s="896"/>
      <c r="F12" s="929"/>
      <c r="G12" s="929"/>
      <c r="H12" s="929"/>
      <c r="I12" s="929"/>
      <c r="J12" s="934"/>
      <c r="K12" s="934"/>
      <c r="L12" s="936"/>
      <c r="M12" s="936"/>
      <c r="N12" s="936"/>
      <c r="O12" s="936"/>
      <c r="P12" s="936"/>
      <c r="Q12" s="936"/>
      <c r="R12" s="936"/>
      <c r="S12" s="936"/>
      <c r="T12" s="936"/>
      <c r="U12" s="936"/>
      <c r="V12" s="936"/>
      <c r="W12" s="936"/>
      <c r="X12" s="232"/>
      <c r="Y12" s="233"/>
      <c r="AC12" s="4" t="s">
        <v>11</v>
      </c>
      <c r="AD12" s="4">
        <v>11</v>
      </c>
    </row>
    <row r="13" spans="1:30">
      <c r="B13" s="8"/>
      <c r="C13" s="896"/>
      <c r="D13" s="896"/>
      <c r="E13" s="896"/>
      <c r="F13" s="929"/>
      <c r="G13" s="929"/>
      <c r="H13" s="929"/>
      <c r="I13" s="929"/>
      <c r="J13" s="934" t="s">
        <v>103</v>
      </c>
      <c r="K13" s="934"/>
      <c r="L13" s="930"/>
      <c r="M13" s="930"/>
      <c r="N13" s="930"/>
      <c r="O13" s="930"/>
      <c r="P13" s="930"/>
      <c r="Q13" s="930"/>
      <c r="R13" s="930"/>
      <c r="S13" s="930"/>
      <c r="T13" s="930"/>
      <c r="U13" s="930"/>
      <c r="V13" s="930"/>
      <c r="W13" s="930"/>
      <c r="X13" s="232"/>
      <c r="Y13" s="233"/>
      <c r="AC13" s="4" t="s">
        <v>12</v>
      </c>
      <c r="AD13" s="4">
        <v>10</v>
      </c>
    </row>
    <row r="14" spans="1:30">
      <c r="B14" s="11"/>
      <c r="C14" s="897"/>
      <c r="D14" s="897"/>
      <c r="E14" s="897"/>
      <c r="F14" s="941"/>
      <c r="G14" s="941"/>
      <c r="H14" s="941"/>
      <c r="I14" s="941"/>
      <c r="J14" s="935"/>
      <c r="K14" s="935"/>
      <c r="L14" s="936"/>
      <c r="M14" s="936"/>
      <c r="N14" s="936"/>
      <c r="O14" s="936"/>
      <c r="P14" s="936"/>
      <c r="Q14" s="936"/>
      <c r="R14" s="936"/>
      <c r="S14" s="936"/>
      <c r="T14" s="936"/>
      <c r="U14" s="936"/>
      <c r="V14" s="936"/>
      <c r="W14" s="936"/>
      <c r="X14" s="234"/>
      <c r="Y14" s="235"/>
      <c r="AC14" s="4" t="s">
        <v>13</v>
      </c>
      <c r="AD14" s="4">
        <v>9</v>
      </c>
    </row>
    <row r="15" spans="1:30" ht="22.5" customHeight="1">
      <c r="B15" s="937" t="s">
        <v>73</v>
      </c>
      <c r="C15" s="937"/>
      <c r="D15" s="937"/>
      <c r="E15" s="937"/>
      <c r="F15" s="937"/>
      <c r="G15" s="937"/>
      <c r="H15" s="939" t="s">
        <v>489</v>
      </c>
      <c r="I15" s="939"/>
      <c r="J15" s="939"/>
      <c r="K15" s="939"/>
      <c r="L15" s="939"/>
      <c r="M15" s="939"/>
      <c r="N15" s="939"/>
      <c r="O15" s="939"/>
      <c r="P15" s="939"/>
      <c r="Q15" s="939"/>
      <c r="R15" s="939"/>
      <c r="S15" s="939"/>
      <c r="T15" s="939"/>
      <c r="U15" s="939"/>
      <c r="V15" s="939"/>
      <c r="W15" s="939"/>
      <c r="X15" s="939"/>
      <c r="Y15" s="939"/>
      <c r="AC15" s="4" t="s">
        <v>14</v>
      </c>
      <c r="AD15" s="4">
        <v>8</v>
      </c>
    </row>
    <row r="16" spans="1:30" ht="22.5" customHeight="1">
      <c r="B16" s="938" t="s">
        <v>74</v>
      </c>
      <c r="C16" s="938"/>
      <c r="D16" s="938"/>
      <c r="E16" s="938"/>
      <c r="F16" s="938"/>
      <c r="G16" s="938"/>
      <c r="H16" s="940" t="s">
        <v>109</v>
      </c>
      <c r="I16" s="940"/>
      <c r="J16" s="940"/>
      <c r="K16" s="940"/>
      <c r="L16" s="940"/>
      <c r="M16" s="940"/>
      <c r="N16" s="940"/>
      <c r="O16" s="940"/>
      <c r="P16" s="940"/>
      <c r="Q16" s="940"/>
      <c r="R16" s="940"/>
      <c r="S16" s="940"/>
      <c r="T16" s="940"/>
      <c r="U16" s="940"/>
      <c r="V16" s="940"/>
      <c r="W16" s="940"/>
      <c r="X16" s="940"/>
      <c r="Y16" s="940"/>
      <c r="AC16" s="4" t="s">
        <v>15</v>
      </c>
      <c r="AD16" s="4">
        <v>7</v>
      </c>
    </row>
    <row r="17" spans="2:46" ht="22.5" customHeight="1">
      <c r="B17" s="938" t="s">
        <v>520</v>
      </c>
      <c r="C17" s="938"/>
      <c r="D17" s="938"/>
      <c r="E17" s="938"/>
      <c r="F17" s="938"/>
      <c r="G17" s="938"/>
      <c r="H17" s="947" t="s">
        <v>521</v>
      </c>
      <c r="I17" s="947"/>
      <c r="J17" s="947"/>
      <c r="K17" s="947"/>
      <c r="L17" s="947"/>
      <c r="M17" s="947"/>
      <c r="N17" s="947"/>
      <c r="O17" s="947"/>
      <c r="P17" s="947"/>
      <c r="Q17" s="947"/>
      <c r="R17" s="947"/>
      <c r="S17" s="947"/>
      <c r="T17" s="947"/>
      <c r="U17" s="947"/>
      <c r="V17" s="947"/>
      <c r="W17" s="947"/>
      <c r="X17" s="947"/>
      <c r="Y17" s="947"/>
      <c r="AC17" s="4" t="s">
        <v>16</v>
      </c>
      <c r="AD17" s="4">
        <v>6</v>
      </c>
    </row>
    <row r="18" spans="2:46" ht="22.5" customHeight="1" thickBot="1">
      <c r="B18" s="948" t="s">
        <v>523</v>
      </c>
      <c r="C18" s="949"/>
      <c r="D18" s="949"/>
      <c r="E18" s="949"/>
      <c r="F18" s="949"/>
      <c r="G18" s="949"/>
      <c r="H18" s="955"/>
      <c r="I18" s="956"/>
      <c r="J18" s="956"/>
      <c r="K18" s="956"/>
      <c r="L18" s="956"/>
      <c r="M18" s="957"/>
      <c r="N18" s="950" t="s">
        <v>522</v>
      </c>
      <c r="O18" s="951"/>
      <c r="P18" s="951"/>
      <c r="Q18" s="951"/>
      <c r="R18" s="951"/>
      <c r="S18" s="951"/>
      <c r="T18" s="952" t="e">
        <f>INDEX(AD11:AD22, MATCH(H18, AC11:AC22, 0))</f>
        <v>#N/A</v>
      </c>
      <c r="U18" s="953"/>
      <c r="V18" s="953"/>
      <c r="W18" s="953"/>
      <c r="X18" s="953"/>
      <c r="Y18" s="954"/>
      <c r="AC18" s="4" t="s">
        <v>17</v>
      </c>
      <c r="AD18" s="4">
        <v>5</v>
      </c>
    </row>
    <row r="19" spans="2:46" ht="21.75" customHeight="1" thickBot="1">
      <c r="B19" s="832" t="s">
        <v>242</v>
      </c>
      <c r="C19" s="863" t="s">
        <v>28</v>
      </c>
      <c r="D19" s="864"/>
      <c r="E19" s="864"/>
      <c r="F19" s="864"/>
      <c r="G19" s="864"/>
      <c r="H19" s="864"/>
      <c r="I19" s="864"/>
      <c r="J19" s="865"/>
      <c r="K19" s="863" t="s">
        <v>117</v>
      </c>
      <c r="L19" s="864"/>
      <c r="M19" s="864"/>
      <c r="N19" s="864"/>
      <c r="O19" s="865"/>
      <c r="P19" s="860" t="s">
        <v>92</v>
      </c>
      <c r="Q19" s="866"/>
      <c r="R19" s="866"/>
      <c r="S19" s="866"/>
      <c r="T19" s="866"/>
      <c r="U19" s="860" t="s">
        <v>38</v>
      </c>
      <c r="V19" s="861"/>
      <c r="W19" s="861"/>
      <c r="X19" s="861"/>
      <c r="Y19" s="862"/>
      <c r="AC19" s="4" t="s">
        <v>18</v>
      </c>
      <c r="AD19" s="4">
        <v>4</v>
      </c>
      <c r="AF19" s="4" t="s">
        <v>555</v>
      </c>
    </row>
    <row r="20" spans="2:46" ht="21.75" customHeight="1" thickTop="1">
      <c r="B20" s="833"/>
      <c r="C20" s="834"/>
      <c r="D20" s="835"/>
      <c r="E20" s="835"/>
      <c r="F20" s="835"/>
      <c r="G20" s="835"/>
      <c r="H20" s="835"/>
      <c r="I20" s="835"/>
      <c r="J20" s="836"/>
      <c r="K20" s="837" t="e">
        <f>SUM(K21:O37)</f>
        <v>#VALUE!</v>
      </c>
      <c r="L20" s="838"/>
      <c r="M20" s="838"/>
      <c r="N20" s="838"/>
      <c r="O20" s="839"/>
      <c r="P20" s="837" t="e">
        <f>SUM(P21:T37)</f>
        <v>#N/A</v>
      </c>
      <c r="Q20" s="838"/>
      <c r="R20" s="838"/>
      <c r="S20" s="838"/>
      <c r="T20" s="839"/>
      <c r="U20" s="837">
        <f>SUM(U21:Y37)</f>
        <v>0</v>
      </c>
      <c r="V20" s="838"/>
      <c r="W20" s="838"/>
      <c r="X20" s="838"/>
      <c r="Y20" s="840"/>
      <c r="AC20" s="4" t="s">
        <v>525</v>
      </c>
      <c r="AD20" s="4">
        <v>3</v>
      </c>
      <c r="AF20" s="946" t="s">
        <v>528</v>
      </c>
      <c r="AG20" s="942"/>
      <c r="AH20" s="942"/>
      <c r="AI20" s="942"/>
      <c r="AJ20" s="942"/>
      <c r="AK20" s="942" t="s">
        <v>529</v>
      </c>
      <c r="AL20" s="942"/>
      <c r="AM20" s="942"/>
      <c r="AN20" s="942"/>
      <c r="AO20" s="942"/>
      <c r="AP20" s="942" t="s">
        <v>535</v>
      </c>
      <c r="AQ20" s="942"/>
      <c r="AR20" s="942"/>
      <c r="AS20" s="942"/>
      <c r="AT20" s="943"/>
    </row>
    <row r="21" spans="2:46" ht="18.75" customHeight="1">
      <c r="B21" s="833"/>
      <c r="C21" s="845" t="s">
        <v>30</v>
      </c>
      <c r="D21" s="846"/>
      <c r="E21" s="847"/>
      <c r="F21" s="853" t="s">
        <v>533</v>
      </c>
      <c r="G21" s="854"/>
      <c r="H21" s="851">
        <f>MAX('様式２（クラブ児童数等報告書）'!P12,'様式２（クラブ児童数等報告書）'!P20)</f>
        <v>0</v>
      </c>
      <c r="I21" s="851"/>
      <c r="J21" s="852"/>
      <c r="K21" s="869" t="e">
        <f>+P21-U21</f>
        <v>#VALUE!</v>
      </c>
      <c r="L21" s="869"/>
      <c r="M21" s="869"/>
      <c r="N21" s="869"/>
      <c r="O21" s="869"/>
      <c r="P21" s="869" t="str">
        <f>IF(H17="原則、設備運営基準どおり支援員等を配置している。", AF21, IF(H17="【常勤２名】原則、設備運営基準どおり放課後児童支援員（常勤職員）を２名以上配置している。", AP21, ""))</f>
        <v/>
      </c>
      <c r="Q21" s="869"/>
      <c r="R21" s="869"/>
      <c r="S21" s="869"/>
      <c r="T21" s="869"/>
      <c r="U21" s="841"/>
      <c r="V21" s="841"/>
      <c r="W21" s="841"/>
      <c r="X21" s="841"/>
      <c r="Y21" s="842"/>
      <c r="AC21" s="4" t="s">
        <v>526</v>
      </c>
      <c r="AD21" s="4">
        <v>2</v>
      </c>
      <c r="AF21" s="945" t="str">
        <f>IF(AND(H23&gt;=250,1&lt;=H21,H21&lt;=19),2629000-(19-H21)*29000,IF(AND(H23&gt;=250,20&lt;=H21,H21&lt;=35),4868000-(36-H21)*26000,IF(AND(H23&gt;=250,36&lt;=H21,H21&lt;=45),4868000,IF(AND(H23&gt;=250,46&lt;=H21,H21&lt;=70),4868000-(H21-45)*75000,IF(AND(200&lt;=H23,H23&lt;=249,H21&gt;=20),3185000,IF(AND(200&lt;=H23,H23&lt;=249,1&lt;=H21,H21&lt;=20),1766000,""))))))</f>
        <v/>
      </c>
      <c r="AG21" s="896"/>
      <c r="AH21" s="896"/>
      <c r="AI21" s="896"/>
      <c r="AJ21" s="896"/>
      <c r="AK21" s="896" t="str">
        <f>IF(AND(H23&gt;=250,1&lt;=H21,H21&lt;=19),4313000-(19-H21)*29000,IF(AND(H23&gt;=250,20&lt;=H21,H21&lt;=35),6552000-(36-H21)*26000,IF(AND(H23&gt;=250,36&lt;=H21,H21&lt;=45),6552000,IF(AND(H23&gt;=250,46&lt;=H21,H21&lt;=70),6552000-(H21-45)*75000,IF(AND(200&lt;=H23,H23&lt;=249,H21&gt;=20),4552000,IF(AND(200&lt;=H23,H23&lt;=249,1&lt;=H21,H21&lt;=20),3102000,""))))))</f>
        <v/>
      </c>
      <c r="AL21" s="896"/>
      <c r="AM21" s="896"/>
      <c r="AN21" s="896"/>
      <c r="AO21" s="896"/>
      <c r="AP21" s="896" t="e">
        <f>ROUNDDOWN(AF21*(12-T18)/12+AK21*T18/12,-3)</f>
        <v>#VALUE!</v>
      </c>
      <c r="AQ21" s="896"/>
      <c r="AR21" s="896"/>
      <c r="AS21" s="896"/>
      <c r="AT21" s="944"/>
    </row>
    <row r="22" spans="2:46" ht="18.75" customHeight="1">
      <c r="B22" s="833"/>
      <c r="C22" s="848" t="s">
        <v>75</v>
      </c>
      <c r="D22" s="849"/>
      <c r="E22" s="849"/>
      <c r="F22" s="849"/>
      <c r="G22" s="849"/>
      <c r="H22" s="849"/>
      <c r="I22" s="849"/>
      <c r="J22" s="850"/>
      <c r="K22" s="869">
        <f>+P22-U22</f>
        <v>643000</v>
      </c>
      <c r="L22" s="869"/>
      <c r="M22" s="869"/>
      <c r="N22" s="869"/>
      <c r="O22" s="869"/>
      <c r="P22" s="869">
        <f>IF(H21&lt;=19,643000,0)</f>
        <v>643000</v>
      </c>
      <c r="Q22" s="869"/>
      <c r="R22" s="869"/>
      <c r="S22" s="869"/>
      <c r="T22" s="869"/>
      <c r="U22" s="841"/>
      <c r="V22" s="841"/>
      <c r="W22" s="841"/>
      <c r="X22" s="841"/>
      <c r="Y22" s="842"/>
      <c r="AC22" s="4" t="s">
        <v>527</v>
      </c>
      <c r="AD22" s="4">
        <v>1</v>
      </c>
      <c r="AF22" s="945"/>
      <c r="AG22" s="896"/>
      <c r="AH22" s="896"/>
      <c r="AI22" s="896"/>
      <c r="AJ22" s="896"/>
      <c r="AK22" s="896"/>
      <c r="AL22" s="896"/>
      <c r="AM22" s="896"/>
      <c r="AN22" s="896"/>
      <c r="AO22" s="896"/>
      <c r="AP22" s="896"/>
      <c r="AQ22" s="896"/>
      <c r="AR22" s="896"/>
      <c r="AS22" s="896"/>
      <c r="AT22" s="944"/>
    </row>
    <row r="23" spans="2:46" ht="18.75" customHeight="1">
      <c r="B23" s="833"/>
      <c r="C23" s="867" t="s">
        <v>27</v>
      </c>
      <c r="D23" s="868"/>
      <c r="E23" s="856"/>
      <c r="F23" s="855" t="s">
        <v>534</v>
      </c>
      <c r="G23" s="856"/>
      <c r="H23" s="857">
        <f>MAX('様式２（クラブ児童数等報告書）'!P13,'様式２（クラブ児童数等報告書）'!P21)</f>
        <v>0</v>
      </c>
      <c r="I23" s="858"/>
      <c r="J23" s="859"/>
      <c r="K23" s="869">
        <f t="shared" ref="K23:K37" si="0">+P23-U23</f>
        <v>0</v>
      </c>
      <c r="L23" s="869"/>
      <c r="M23" s="869"/>
      <c r="N23" s="869"/>
      <c r="O23" s="869"/>
      <c r="P23" s="869">
        <f>IF(H17="原則、設備運営基準どおり支援員等を配置している。", AF23, IF(H17="【常勤２名】原則、設備運営基準どおり放課後児童支援員（常勤職員）を２名以上配置している。", AP23, ""))</f>
        <v>0</v>
      </c>
      <c r="Q23" s="869"/>
      <c r="R23" s="869"/>
      <c r="S23" s="869"/>
      <c r="T23" s="869"/>
      <c r="U23" s="841"/>
      <c r="V23" s="841"/>
      <c r="W23" s="841"/>
      <c r="X23" s="841"/>
      <c r="Y23" s="842"/>
      <c r="AF23" s="945">
        <f>IF(H23&gt;250,様式４年間開所カレンダー!I375,0)*20000</f>
        <v>0</v>
      </c>
      <c r="AG23" s="896"/>
      <c r="AH23" s="896"/>
      <c r="AI23" s="896"/>
      <c r="AJ23" s="896"/>
      <c r="AK23" s="896">
        <f>IF(H23&gt;250,様式４年間開所カレンダー!I375,0)*26000</f>
        <v>0</v>
      </c>
      <c r="AL23" s="896"/>
      <c r="AM23" s="896"/>
      <c r="AN23" s="896"/>
      <c r="AO23" s="896"/>
      <c r="AP23" s="896" t="e">
        <f>ROUNDDOWN(AF23*(12-T18)/12+AK23*T18/12,-3)</f>
        <v>#N/A</v>
      </c>
      <c r="AQ23" s="896"/>
      <c r="AR23" s="896"/>
      <c r="AS23" s="896"/>
      <c r="AT23" s="944"/>
    </row>
    <row r="24" spans="2:46" ht="18.75" customHeight="1">
      <c r="B24" s="833"/>
      <c r="C24" s="843" t="s">
        <v>32</v>
      </c>
      <c r="D24" s="844"/>
      <c r="E24" s="844"/>
      <c r="F24" s="844"/>
      <c r="G24" s="844"/>
      <c r="H24" s="844"/>
      <c r="I24" s="844"/>
      <c r="J24" s="844"/>
      <c r="K24" s="869">
        <f t="shared" si="0"/>
        <v>0</v>
      </c>
      <c r="L24" s="869"/>
      <c r="M24" s="869"/>
      <c r="N24" s="869"/>
      <c r="O24" s="869"/>
      <c r="P24" s="869">
        <f>IF(H17="原則、設備運営基準どおり支援員等を配置している。", AF24, IF(H17="【常勤２名】原則、設備運営基準どおり放課後児童支援員（常勤職員）を２名以上配置している。", AP24, ""))</f>
        <v>0</v>
      </c>
      <c r="Q24" s="869"/>
      <c r="R24" s="869"/>
      <c r="S24" s="869"/>
      <c r="T24" s="869"/>
      <c r="U24" s="841"/>
      <c r="V24" s="841"/>
      <c r="W24" s="841"/>
      <c r="X24" s="841"/>
      <c r="Y24" s="842"/>
      <c r="AF24" s="945">
        <f>ROUNDDOWN(様式４年間開所カレンダー!F375*421000,-3)</f>
        <v>0</v>
      </c>
      <c r="AG24" s="896"/>
      <c r="AH24" s="896"/>
      <c r="AI24" s="896"/>
      <c r="AJ24" s="896"/>
      <c r="AK24" s="896">
        <f>ROUNDDOWN(様式４年間開所カレンダー!F375*671000,-3)</f>
        <v>0</v>
      </c>
      <c r="AL24" s="896"/>
      <c r="AM24" s="896"/>
      <c r="AN24" s="896"/>
      <c r="AO24" s="896"/>
      <c r="AP24" s="896" t="e">
        <f>ROUNDDOWN(AF24*(12-T18)/12+AK24*T18/12,-3)</f>
        <v>#N/A</v>
      </c>
      <c r="AQ24" s="896"/>
      <c r="AR24" s="896"/>
      <c r="AS24" s="896"/>
      <c r="AT24" s="944"/>
    </row>
    <row r="25" spans="2:46" ht="18.75" customHeight="1" thickBot="1">
      <c r="B25" s="833"/>
      <c r="C25" s="843" t="s">
        <v>33</v>
      </c>
      <c r="D25" s="844"/>
      <c r="E25" s="844"/>
      <c r="F25" s="844"/>
      <c r="G25" s="844"/>
      <c r="H25" s="844"/>
      <c r="I25" s="844"/>
      <c r="J25" s="844"/>
      <c r="K25" s="869">
        <f t="shared" si="0"/>
        <v>0</v>
      </c>
      <c r="L25" s="869"/>
      <c r="M25" s="869"/>
      <c r="N25" s="869"/>
      <c r="O25" s="869"/>
      <c r="P25" s="869">
        <f>IF(H17="原則、設備運営基準どおり支援員等を配置している。", AF25, IF(H17="【常勤２名】原則、設備運営基準どおり放課後児童支援員（常勤職員）を２名以上配置している。", AP25, ""))</f>
        <v>0</v>
      </c>
      <c r="Q25" s="869"/>
      <c r="R25" s="869"/>
      <c r="S25" s="869"/>
      <c r="T25" s="869"/>
      <c r="U25" s="841"/>
      <c r="V25" s="841"/>
      <c r="W25" s="841"/>
      <c r="X25" s="841"/>
      <c r="Y25" s="842"/>
      <c r="AF25" s="960">
        <f>ROUNDDOWN(様式４年間開所カレンダー!F376*190000,-3)</f>
        <v>0</v>
      </c>
      <c r="AG25" s="958"/>
      <c r="AH25" s="958"/>
      <c r="AI25" s="958"/>
      <c r="AJ25" s="958"/>
      <c r="AK25" s="958">
        <f>ROUNDDOWN(様式４年間開所カレンダー!F376*302000,-3)</f>
        <v>0</v>
      </c>
      <c r="AL25" s="958"/>
      <c r="AM25" s="958"/>
      <c r="AN25" s="958"/>
      <c r="AO25" s="958"/>
      <c r="AP25" s="958" t="e">
        <f>ROUNDDOWN(AF25*(12-T18)/12+AK25*T18/12,-3)</f>
        <v>#N/A</v>
      </c>
      <c r="AQ25" s="958"/>
      <c r="AR25" s="958"/>
      <c r="AS25" s="958"/>
      <c r="AT25" s="959"/>
    </row>
    <row r="26" spans="2:46" ht="18.75" customHeight="1" thickTop="1">
      <c r="B26" s="833"/>
      <c r="C26" s="843" t="s">
        <v>34</v>
      </c>
      <c r="D26" s="844"/>
      <c r="E26" s="844"/>
      <c r="F26" s="844"/>
      <c r="G26" s="844"/>
      <c r="H26" s="844"/>
      <c r="I26" s="844"/>
      <c r="J26" s="844"/>
      <c r="K26" s="869">
        <f t="shared" si="0"/>
        <v>0</v>
      </c>
      <c r="L26" s="869"/>
      <c r="M26" s="869"/>
      <c r="N26" s="869"/>
      <c r="O26" s="869"/>
      <c r="P26" s="869">
        <f>'様式２（クラブ児童数等報告書）'!O25</f>
        <v>0</v>
      </c>
      <c r="Q26" s="869"/>
      <c r="R26" s="869"/>
      <c r="S26" s="869"/>
      <c r="T26" s="869"/>
      <c r="U26" s="841"/>
      <c r="V26" s="841"/>
      <c r="W26" s="841"/>
      <c r="X26" s="841"/>
      <c r="Y26" s="842"/>
    </row>
    <row r="27" spans="2:46" ht="18.75" customHeight="1">
      <c r="B27" s="833"/>
      <c r="C27" s="843" t="s">
        <v>35</v>
      </c>
      <c r="D27" s="844"/>
      <c r="E27" s="844"/>
      <c r="F27" s="844"/>
      <c r="G27" s="844"/>
      <c r="H27" s="844"/>
      <c r="I27" s="844"/>
      <c r="J27" s="844"/>
      <c r="K27" s="869">
        <f t="shared" si="0"/>
        <v>0</v>
      </c>
      <c r="L27" s="869"/>
      <c r="M27" s="869"/>
      <c r="N27" s="869"/>
      <c r="O27" s="869"/>
      <c r="P27" s="869">
        <f>'様式２（クラブ児童数等報告書）'!O26</f>
        <v>0</v>
      </c>
      <c r="Q27" s="869"/>
      <c r="R27" s="869"/>
      <c r="S27" s="869"/>
      <c r="T27" s="869"/>
      <c r="U27" s="841"/>
      <c r="V27" s="841"/>
      <c r="W27" s="841"/>
      <c r="X27" s="841"/>
      <c r="Y27" s="842"/>
    </row>
    <row r="28" spans="2:46" ht="18.75" customHeight="1">
      <c r="B28" s="833"/>
      <c r="C28" s="843" t="s">
        <v>36</v>
      </c>
      <c r="D28" s="844"/>
      <c r="E28" s="844"/>
      <c r="F28" s="844"/>
      <c r="G28" s="844"/>
      <c r="H28" s="844"/>
      <c r="I28" s="844"/>
      <c r="J28" s="844"/>
      <c r="K28" s="869">
        <f t="shared" si="0"/>
        <v>0</v>
      </c>
      <c r="L28" s="869"/>
      <c r="M28" s="869"/>
      <c r="N28" s="869"/>
      <c r="O28" s="869"/>
      <c r="P28" s="869">
        <f>'様式２（クラブ児童数等報告書）'!O27</f>
        <v>0</v>
      </c>
      <c r="Q28" s="869"/>
      <c r="R28" s="869"/>
      <c r="S28" s="869"/>
      <c r="T28" s="869"/>
      <c r="U28" s="841"/>
      <c r="V28" s="841"/>
      <c r="W28" s="841"/>
      <c r="X28" s="841"/>
      <c r="Y28" s="842"/>
    </row>
    <row r="29" spans="2:46" ht="18.75" customHeight="1">
      <c r="B29" s="833"/>
      <c r="C29" s="843" t="s">
        <v>104</v>
      </c>
      <c r="D29" s="844"/>
      <c r="E29" s="844"/>
      <c r="F29" s="844"/>
      <c r="G29" s="844"/>
      <c r="H29" s="844"/>
      <c r="I29" s="844"/>
      <c r="J29" s="844"/>
      <c r="K29" s="869" t="e">
        <f t="shared" si="0"/>
        <v>#N/A</v>
      </c>
      <c r="L29" s="869"/>
      <c r="M29" s="869"/>
      <c r="N29" s="869"/>
      <c r="O29" s="869"/>
      <c r="P29" s="869" t="e">
        <f>様式３職員名簿および各種加算等一覧!W33</f>
        <v>#N/A</v>
      </c>
      <c r="Q29" s="869"/>
      <c r="R29" s="869"/>
      <c r="S29" s="869"/>
      <c r="T29" s="869"/>
      <c r="U29" s="841"/>
      <c r="V29" s="841"/>
      <c r="W29" s="841"/>
      <c r="X29" s="841"/>
      <c r="Y29" s="842"/>
    </row>
    <row r="30" spans="2:46" ht="18.75" customHeight="1">
      <c r="B30" s="833"/>
      <c r="C30" s="843" t="s">
        <v>118</v>
      </c>
      <c r="D30" s="844"/>
      <c r="E30" s="844"/>
      <c r="F30" s="844"/>
      <c r="G30" s="844"/>
      <c r="H30" s="844"/>
      <c r="I30" s="844"/>
      <c r="J30" s="844"/>
      <c r="K30" s="869">
        <f t="shared" si="0"/>
        <v>0</v>
      </c>
      <c r="L30" s="869"/>
      <c r="M30" s="869"/>
      <c r="N30" s="869"/>
      <c r="O30" s="869"/>
      <c r="P30" s="869">
        <f>様式３職員名簿および各種加算等一覧!X33</f>
        <v>0</v>
      </c>
      <c r="Q30" s="869"/>
      <c r="R30" s="869"/>
      <c r="S30" s="869"/>
      <c r="T30" s="869"/>
      <c r="U30" s="841"/>
      <c r="V30" s="841"/>
      <c r="W30" s="841"/>
      <c r="X30" s="841"/>
      <c r="Y30" s="842"/>
    </row>
    <row r="31" spans="2:46" ht="18.75" customHeight="1">
      <c r="B31" s="833"/>
      <c r="C31" s="843" t="s">
        <v>465</v>
      </c>
      <c r="D31" s="844"/>
      <c r="E31" s="844"/>
      <c r="F31" s="844"/>
      <c r="G31" s="844"/>
      <c r="H31" s="844"/>
      <c r="I31" s="844"/>
      <c r="J31" s="844"/>
      <c r="K31" s="869">
        <f t="shared" si="0"/>
        <v>0</v>
      </c>
      <c r="L31" s="869"/>
      <c r="M31" s="869"/>
      <c r="N31" s="869"/>
      <c r="O31" s="869"/>
      <c r="P31" s="869">
        <f>'別紙様式２　事業実績報告書'!R11</f>
        <v>0</v>
      </c>
      <c r="Q31" s="869"/>
      <c r="R31" s="869"/>
      <c r="S31" s="869"/>
      <c r="T31" s="869"/>
      <c r="U31" s="841"/>
      <c r="V31" s="841"/>
      <c r="W31" s="841"/>
      <c r="X31" s="841"/>
      <c r="Y31" s="842"/>
    </row>
    <row r="32" spans="2:46" ht="18.75" customHeight="1">
      <c r="B32" s="833"/>
      <c r="C32" s="843" t="s">
        <v>355</v>
      </c>
      <c r="D32" s="844"/>
      <c r="E32" s="844"/>
      <c r="F32" s="844"/>
      <c r="G32" s="844"/>
      <c r="H32" s="844"/>
      <c r="I32" s="844"/>
      <c r="J32" s="844"/>
      <c r="K32" s="869">
        <f t="shared" si="0"/>
        <v>0</v>
      </c>
      <c r="L32" s="869"/>
      <c r="M32" s="869"/>
      <c r="N32" s="869"/>
      <c r="O32" s="869"/>
      <c r="P32" s="869">
        <f>様式３職員名簿および各種加算等一覧!Z33</f>
        <v>0</v>
      </c>
      <c r="Q32" s="869"/>
      <c r="R32" s="869"/>
      <c r="S32" s="869"/>
      <c r="T32" s="869"/>
      <c r="U32" s="841"/>
      <c r="V32" s="841"/>
      <c r="W32" s="841"/>
      <c r="X32" s="841"/>
      <c r="Y32" s="842"/>
    </row>
    <row r="33" spans="2:25" ht="18.75" customHeight="1">
      <c r="B33" s="833"/>
      <c r="C33" s="848" t="s">
        <v>356</v>
      </c>
      <c r="D33" s="849"/>
      <c r="E33" s="849"/>
      <c r="F33" s="849"/>
      <c r="G33" s="849"/>
      <c r="H33" s="849"/>
      <c r="I33" s="870">
        <v>12</v>
      </c>
      <c r="J33" s="871"/>
      <c r="K33" s="869">
        <f t="shared" si="0"/>
        <v>0</v>
      </c>
      <c r="L33" s="869"/>
      <c r="M33" s="869"/>
      <c r="N33" s="869"/>
      <c r="O33" s="869"/>
      <c r="P33" s="869">
        <f>様式３職員名簿および各種加算等一覧!Y33</f>
        <v>0</v>
      </c>
      <c r="Q33" s="869"/>
      <c r="R33" s="869"/>
      <c r="S33" s="869"/>
      <c r="T33" s="869"/>
      <c r="U33" s="841"/>
      <c r="V33" s="841"/>
      <c r="W33" s="841"/>
      <c r="X33" s="841"/>
      <c r="Y33" s="842"/>
    </row>
    <row r="34" spans="2:25" ht="18.75" customHeight="1">
      <c r="B34" s="833"/>
      <c r="C34" s="843" t="s">
        <v>77</v>
      </c>
      <c r="D34" s="844"/>
      <c r="E34" s="844"/>
      <c r="F34" s="844"/>
      <c r="G34" s="844"/>
      <c r="H34" s="844"/>
      <c r="I34" s="844"/>
      <c r="J34" s="844"/>
      <c r="K34" s="869">
        <f t="shared" si="0"/>
        <v>0</v>
      </c>
      <c r="L34" s="869"/>
      <c r="M34" s="869"/>
      <c r="N34" s="869"/>
      <c r="O34" s="869"/>
      <c r="P34" s="869">
        <f>'様式１（放課後児童名簿・利用料割引者名簿）'!T73</f>
        <v>0</v>
      </c>
      <c r="Q34" s="869"/>
      <c r="R34" s="869"/>
      <c r="S34" s="869"/>
      <c r="T34" s="869"/>
      <c r="U34" s="841"/>
      <c r="V34" s="841"/>
      <c r="W34" s="841"/>
      <c r="X34" s="841"/>
      <c r="Y34" s="842"/>
    </row>
    <row r="35" spans="2:25" ht="18.75" customHeight="1">
      <c r="B35" s="833"/>
      <c r="C35" s="843" t="s">
        <v>105</v>
      </c>
      <c r="D35" s="844"/>
      <c r="E35" s="844"/>
      <c r="F35" s="844"/>
      <c r="G35" s="844"/>
      <c r="H35" s="844"/>
      <c r="I35" s="844"/>
      <c r="J35" s="844"/>
      <c r="K35" s="869">
        <f t="shared" si="0"/>
        <v>0</v>
      </c>
      <c r="L35" s="869"/>
      <c r="M35" s="869"/>
      <c r="N35" s="869"/>
      <c r="O35" s="869"/>
      <c r="P35" s="869">
        <f>'様式１（放課後児童名簿・利用料割引者名簿）'!U73</f>
        <v>0</v>
      </c>
      <c r="Q35" s="869"/>
      <c r="R35" s="869"/>
      <c r="S35" s="869"/>
      <c r="T35" s="869"/>
      <c r="U35" s="841"/>
      <c r="V35" s="841"/>
      <c r="W35" s="841"/>
      <c r="X35" s="841"/>
      <c r="Y35" s="842"/>
    </row>
    <row r="36" spans="2:25" ht="18.75" customHeight="1">
      <c r="B36" s="833"/>
      <c r="C36" s="867" t="s">
        <v>106</v>
      </c>
      <c r="D36" s="868"/>
      <c r="E36" s="868"/>
      <c r="F36" s="868"/>
      <c r="G36" s="868"/>
      <c r="H36" s="856"/>
      <c r="I36" s="874">
        <v>0</v>
      </c>
      <c r="J36" s="875"/>
      <c r="K36" s="869">
        <f t="shared" si="0"/>
        <v>0</v>
      </c>
      <c r="L36" s="869"/>
      <c r="M36" s="869"/>
      <c r="N36" s="869"/>
      <c r="O36" s="869"/>
      <c r="P36" s="869">
        <f>MIN(ROUNDDOWN(I36,-3),10000)</f>
        <v>0</v>
      </c>
      <c r="Q36" s="869"/>
      <c r="R36" s="869"/>
      <c r="S36" s="869"/>
      <c r="T36" s="869"/>
      <c r="U36" s="841"/>
      <c r="V36" s="841"/>
      <c r="W36" s="841"/>
      <c r="X36" s="841"/>
      <c r="Y36" s="842"/>
    </row>
    <row r="37" spans="2:25" ht="18.75" customHeight="1" thickBot="1">
      <c r="B37" s="833"/>
      <c r="C37" s="848" t="s">
        <v>76</v>
      </c>
      <c r="D37" s="849"/>
      <c r="E37" s="849"/>
      <c r="F37" s="849"/>
      <c r="G37" s="849"/>
      <c r="H37" s="850"/>
      <c r="I37" s="885">
        <v>0</v>
      </c>
      <c r="J37" s="886"/>
      <c r="K37" s="869">
        <f t="shared" si="0"/>
        <v>0</v>
      </c>
      <c r="L37" s="869"/>
      <c r="M37" s="869"/>
      <c r="N37" s="869"/>
      <c r="O37" s="869"/>
      <c r="P37" s="869">
        <f>ROUNDDOWN(MIN(I37*12,3374000),-3)</f>
        <v>0</v>
      </c>
      <c r="Q37" s="869"/>
      <c r="R37" s="869"/>
      <c r="S37" s="869"/>
      <c r="T37" s="869"/>
      <c r="U37" s="841"/>
      <c r="V37" s="841"/>
      <c r="W37" s="841"/>
      <c r="X37" s="841"/>
      <c r="Y37" s="842"/>
    </row>
    <row r="38" spans="2:25" ht="18.75" customHeight="1">
      <c r="B38" s="898" t="s">
        <v>530</v>
      </c>
      <c r="C38" s="922" t="s">
        <v>531</v>
      </c>
      <c r="D38" s="923"/>
      <c r="E38" s="923"/>
      <c r="F38" s="923"/>
      <c r="G38" s="923"/>
      <c r="H38" s="923"/>
      <c r="I38" s="923"/>
      <c r="J38" s="924"/>
      <c r="K38" s="879">
        <f>P38</f>
        <v>0</v>
      </c>
      <c r="L38" s="880"/>
      <c r="M38" s="880"/>
      <c r="N38" s="880"/>
      <c r="O38" s="881"/>
      <c r="P38" s="882"/>
      <c r="Q38" s="883"/>
      <c r="R38" s="883"/>
      <c r="S38" s="883"/>
      <c r="T38" s="884"/>
      <c r="U38" s="919"/>
      <c r="V38" s="920"/>
      <c r="W38" s="920"/>
      <c r="X38" s="920"/>
      <c r="Y38" s="921"/>
    </row>
    <row r="39" spans="2:25" ht="18.75" customHeight="1" thickBot="1">
      <c r="B39" s="899"/>
      <c r="C39" s="876" t="s">
        <v>532</v>
      </c>
      <c r="D39" s="877"/>
      <c r="E39" s="877"/>
      <c r="F39" s="877"/>
      <c r="G39" s="877"/>
      <c r="H39" s="877"/>
      <c r="I39" s="877"/>
      <c r="J39" s="878"/>
      <c r="K39" s="892">
        <f>P39</f>
        <v>0</v>
      </c>
      <c r="L39" s="893"/>
      <c r="M39" s="893"/>
      <c r="N39" s="893"/>
      <c r="O39" s="894"/>
      <c r="P39" s="912"/>
      <c r="Q39" s="913"/>
      <c r="R39" s="913"/>
      <c r="S39" s="913"/>
      <c r="T39" s="914"/>
      <c r="U39" s="900"/>
      <c r="V39" s="901"/>
      <c r="W39" s="901"/>
      <c r="X39" s="901"/>
      <c r="Y39" s="902"/>
    </row>
    <row r="40" spans="2:25" ht="18.75" customHeight="1" thickTop="1" thickBot="1">
      <c r="B40" s="19"/>
      <c r="C40" s="915" t="s">
        <v>22</v>
      </c>
      <c r="D40" s="916"/>
      <c r="E40" s="916"/>
      <c r="F40" s="916"/>
      <c r="G40" s="916"/>
      <c r="H40" s="916"/>
      <c r="I40" s="916"/>
      <c r="J40" s="917"/>
      <c r="K40" s="926" t="e">
        <f>SUM(K20,K38,K39)</f>
        <v>#VALUE!</v>
      </c>
      <c r="L40" s="927"/>
      <c r="M40" s="927"/>
      <c r="N40" s="927"/>
      <c r="O40" s="928"/>
      <c r="P40" s="918" t="e">
        <f>SUM(P20,P38,P39)</f>
        <v>#N/A</v>
      </c>
      <c r="Q40" s="904"/>
      <c r="R40" s="904"/>
      <c r="S40" s="904"/>
      <c r="T40" s="905"/>
      <c r="U40" s="903">
        <f>U20</f>
        <v>0</v>
      </c>
      <c r="V40" s="904"/>
      <c r="W40" s="904"/>
      <c r="X40" s="904"/>
      <c r="Y40" s="905"/>
    </row>
    <row r="41" spans="2:25" ht="15" thickTop="1">
      <c r="B41" s="889" t="s">
        <v>78</v>
      </c>
      <c r="C41" s="890"/>
      <c r="D41" s="890"/>
      <c r="E41" s="890"/>
      <c r="F41" s="891"/>
      <c r="G41" s="908">
        <v>45747</v>
      </c>
      <c r="H41" s="909"/>
      <c r="I41" s="909"/>
      <c r="J41" s="909"/>
      <c r="K41" s="909"/>
      <c r="L41" s="909"/>
      <c r="M41" s="909"/>
      <c r="N41" s="909"/>
      <c r="O41" s="909"/>
      <c r="P41" s="909"/>
      <c r="Q41" s="909"/>
      <c r="R41" s="909"/>
      <c r="S41" s="909"/>
      <c r="T41" s="909"/>
      <c r="U41" s="909"/>
      <c r="V41" s="909"/>
      <c r="W41" s="909"/>
      <c r="X41" s="909"/>
      <c r="Y41" s="910"/>
    </row>
    <row r="42" spans="2:25">
      <c r="B42" s="773"/>
      <c r="C42" s="774"/>
      <c r="D42" s="774"/>
      <c r="E42" s="774"/>
      <c r="F42" s="775"/>
      <c r="G42" s="773"/>
      <c r="H42" s="774"/>
      <c r="I42" s="774"/>
      <c r="J42" s="774"/>
      <c r="K42" s="774"/>
      <c r="L42" s="774"/>
      <c r="M42" s="774"/>
      <c r="N42" s="774"/>
      <c r="O42" s="774"/>
      <c r="P42" s="774"/>
      <c r="Q42" s="774"/>
      <c r="R42" s="774"/>
      <c r="S42" s="774"/>
      <c r="T42" s="774"/>
      <c r="U42" s="774"/>
      <c r="V42" s="774"/>
      <c r="W42" s="774"/>
      <c r="X42" s="774"/>
      <c r="Y42" s="775"/>
    </row>
    <row r="43" spans="2:25">
      <c r="B43" s="824" t="s">
        <v>79</v>
      </c>
      <c r="C43" s="895"/>
      <c r="D43" s="895"/>
      <c r="E43" s="895"/>
      <c r="F43" s="825"/>
      <c r="G43" s="872"/>
      <c r="H43" s="872"/>
      <c r="I43" s="872"/>
      <c r="J43" s="872"/>
      <c r="K43" s="872"/>
      <c r="L43" s="872"/>
      <c r="M43" s="872"/>
      <c r="N43" s="872"/>
      <c r="O43" s="872"/>
      <c r="P43" s="872"/>
      <c r="Q43" s="872"/>
      <c r="R43" s="872"/>
      <c r="S43" s="872"/>
      <c r="T43" s="872"/>
      <c r="U43" s="872"/>
      <c r="V43" s="872"/>
      <c r="W43" s="872"/>
      <c r="X43" s="872"/>
      <c r="Y43" s="873"/>
    </row>
    <row r="44" spans="2:25">
      <c r="B44" s="826"/>
      <c r="C44" s="896"/>
      <c r="D44" s="896"/>
      <c r="E44" s="896"/>
      <c r="F44" s="827"/>
      <c r="G44" s="906"/>
      <c r="H44" s="906"/>
      <c r="I44" s="906"/>
      <c r="J44" s="906"/>
      <c r="K44" s="906"/>
      <c r="L44" s="906"/>
      <c r="M44" s="906"/>
      <c r="N44" s="906"/>
      <c r="O44" s="906"/>
      <c r="P44" s="906"/>
      <c r="Q44" s="906"/>
      <c r="R44" s="906"/>
      <c r="S44" s="906"/>
      <c r="T44" s="906"/>
      <c r="U44" s="906"/>
      <c r="V44" s="906"/>
      <c r="W44" s="906"/>
      <c r="X44" s="906"/>
      <c r="Y44" s="907"/>
    </row>
    <row r="45" spans="2:25">
      <c r="B45" s="826"/>
      <c r="C45" s="896"/>
      <c r="D45" s="896"/>
      <c r="E45" s="896"/>
      <c r="F45" s="827"/>
      <c r="G45" s="906"/>
      <c r="H45" s="906"/>
      <c r="I45" s="906"/>
      <c r="J45" s="906"/>
      <c r="K45" s="906"/>
      <c r="L45" s="906"/>
      <c r="M45" s="906"/>
      <c r="N45" s="906"/>
      <c r="O45" s="906"/>
      <c r="P45" s="906"/>
      <c r="Q45" s="906"/>
      <c r="R45" s="906"/>
      <c r="S45" s="906"/>
      <c r="T45" s="906"/>
      <c r="U45" s="906"/>
      <c r="V45" s="906"/>
      <c r="W45" s="906"/>
      <c r="X45" s="906"/>
      <c r="Y45" s="907"/>
    </row>
    <row r="46" spans="2:25">
      <c r="B46" s="826"/>
      <c r="C46" s="896"/>
      <c r="D46" s="896"/>
      <c r="E46" s="896"/>
      <c r="F46" s="827"/>
      <c r="G46" s="906"/>
      <c r="H46" s="906"/>
      <c r="I46" s="906"/>
      <c r="J46" s="906"/>
      <c r="K46" s="906"/>
      <c r="L46" s="906"/>
      <c r="M46" s="906"/>
      <c r="N46" s="906"/>
      <c r="O46" s="906"/>
      <c r="P46" s="906"/>
      <c r="Q46" s="906"/>
      <c r="R46" s="906"/>
      <c r="S46" s="906"/>
      <c r="T46" s="906"/>
      <c r="U46" s="906"/>
      <c r="V46" s="906"/>
      <c r="W46" s="906"/>
      <c r="X46" s="906"/>
      <c r="Y46" s="907"/>
    </row>
    <row r="47" spans="2:25">
      <c r="B47" s="826"/>
      <c r="C47" s="896"/>
      <c r="D47" s="896"/>
      <c r="E47" s="896"/>
      <c r="F47" s="827"/>
      <c r="G47" s="911"/>
      <c r="H47" s="906"/>
      <c r="I47" s="906"/>
      <c r="J47" s="906"/>
      <c r="K47" s="906"/>
      <c r="L47" s="906"/>
      <c r="M47" s="906"/>
      <c r="N47" s="906"/>
      <c r="O47" s="906"/>
      <c r="P47" s="906"/>
      <c r="Q47" s="906"/>
      <c r="R47" s="906"/>
      <c r="S47" s="906"/>
      <c r="T47" s="906"/>
      <c r="U47" s="906"/>
      <c r="V47" s="906"/>
      <c r="W47" s="906"/>
      <c r="X47" s="906"/>
      <c r="Y47" s="907"/>
    </row>
    <row r="48" spans="2:25">
      <c r="B48" s="826"/>
      <c r="C48" s="896"/>
      <c r="D48" s="896"/>
      <c r="E48" s="896"/>
      <c r="F48" s="827"/>
      <c r="G48" s="906"/>
      <c r="H48" s="906"/>
      <c r="I48" s="906"/>
      <c r="J48" s="906"/>
      <c r="K48" s="906"/>
      <c r="L48" s="906"/>
      <c r="M48" s="906"/>
      <c r="N48" s="906"/>
      <c r="O48" s="906"/>
      <c r="P48" s="906"/>
      <c r="Q48" s="906"/>
      <c r="R48" s="906"/>
      <c r="S48" s="906"/>
      <c r="T48" s="906"/>
      <c r="U48" s="906"/>
      <c r="V48" s="906"/>
      <c r="W48" s="906"/>
      <c r="X48" s="906"/>
      <c r="Y48" s="907"/>
    </row>
    <row r="49" spans="2:25">
      <c r="B49" s="828"/>
      <c r="C49" s="897"/>
      <c r="D49" s="897"/>
      <c r="E49" s="897"/>
      <c r="F49" s="829"/>
      <c r="G49" s="887"/>
      <c r="H49" s="887"/>
      <c r="I49" s="887"/>
      <c r="J49" s="887"/>
      <c r="K49" s="887"/>
      <c r="L49" s="887"/>
      <c r="M49" s="887"/>
      <c r="N49" s="887"/>
      <c r="O49" s="887"/>
      <c r="P49" s="887"/>
      <c r="Q49" s="887"/>
      <c r="R49" s="887"/>
      <c r="S49" s="887"/>
      <c r="T49" s="887"/>
      <c r="U49" s="887"/>
      <c r="V49" s="887"/>
      <c r="W49" s="887"/>
      <c r="X49" s="887"/>
      <c r="Y49" s="888"/>
    </row>
    <row r="50" spans="2:25">
      <c r="B50" s="824" t="s">
        <v>69</v>
      </c>
      <c r="C50" s="895"/>
      <c r="D50" s="895"/>
      <c r="E50" s="895"/>
      <c r="F50" s="825"/>
      <c r="G50" s="872"/>
      <c r="H50" s="872"/>
      <c r="I50" s="872"/>
      <c r="J50" s="872"/>
      <c r="K50" s="872"/>
      <c r="L50" s="872"/>
      <c r="M50" s="872"/>
      <c r="N50" s="872"/>
      <c r="O50" s="872"/>
      <c r="P50" s="872"/>
      <c r="Q50" s="872"/>
      <c r="R50" s="872"/>
      <c r="S50" s="872"/>
      <c r="T50" s="872"/>
      <c r="U50" s="872"/>
      <c r="V50" s="872"/>
      <c r="W50" s="872"/>
      <c r="X50" s="872"/>
      <c r="Y50" s="873"/>
    </row>
    <row r="51" spans="2:25">
      <c r="B51" s="826"/>
      <c r="C51" s="896"/>
      <c r="D51" s="896"/>
      <c r="E51" s="896"/>
      <c r="F51" s="827"/>
      <c r="G51" s="906"/>
      <c r="H51" s="906"/>
      <c r="I51" s="906"/>
      <c r="J51" s="906"/>
      <c r="K51" s="906"/>
      <c r="L51" s="906"/>
      <c r="M51" s="906"/>
      <c r="N51" s="906"/>
      <c r="O51" s="906"/>
      <c r="P51" s="906"/>
      <c r="Q51" s="906"/>
      <c r="R51" s="906"/>
      <c r="S51" s="906"/>
      <c r="T51" s="906"/>
      <c r="U51" s="906"/>
      <c r="V51" s="906"/>
      <c r="W51" s="906"/>
      <c r="X51" s="906"/>
      <c r="Y51" s="907"/>
    </row>
    <row r="52" spans="2:25">
      <c r="B52" s="826"/>
      <c r="C52" s="896"/>
      <c r="D52" s="896"/>
      <c r="E52" s="896"/>
      <c r="F52" s="827"/>
      <c r="G52" s="906"/>
      <c r="H52" s="906"/>
      <c r="I52" s="906"/>
      <c r="J52" s="906"/>
      <c r="K52" s="906"/>
      <c r="L52" s="906"/>
      <c r="M52" s="906"/>
      <c r="N52" s="906"/>
      <c r="O52" s="906"/>
      <c r="P52" s="906"/>
      <c r="Q52" s="906"/>
      <c r="R52" s="906"/>
      <c r="S52" s="906"/>
      <c r="T52" s="906"/>
      <c r="U52" s="906"/>
      <c r="V52" s="906"/>
      <c r="W52" s="906"/>
      <c r="X52" s="906"/>
      <c r="Y52" s="907"/>
    </row>
    <row r="53" spans="2:25">
      <c r="B53" s="826"/>
      <c r="C53" s="896"/>
      <c r="D53" s="896"/>
      <c r="E53" s="896"/>
      <c r="F53" s="827"/>
      <c r="G53" s="906"/>
      <c r="H53" s="906"/>
      <c r="I53" s="906"/>
      <c r="J53" s="906"/>
      <c r="K53" s="906"/>
      <c r="L53" s="906"/>
      <c r="M53" s="906"/>
      <c r="N53" s="906"/>
      <c r="O53" s="906"/>
      <c r="P53" s="906"/>
      <c r="Q53" s="906"/>
      <c r="R53" s="906"/>
      <c r="S53" s="906"/>
      <c r="T53" s="906"/>
      <c r="U53" s="906"/>
      <c r="V53" s="906"/>
      <c r="W53" s="906"/>
      <c r="X53" s="906"/>
      <c r="Y53" s="907"/>
    </row>
    <row r="54" spans="2:25">
      <c r="B54" s="828"/>
      <c r="C54" s="897"/>
      <c r="D54" s="897"/>
      <c r="E54" s="897"/>
      <c r="F54" s="829"/>
      <c r="G54" s="887"/>
      <c r="H54" s="887"/>
      <c r="I54" s="887"/>
      <c r="J54" s="887"/>
      <c r="K54" s="887"/>
      <c r="L54" s="887"/>
      <c r="M54" s="887"/>
      <c r="N54" s="887"/>
      <c r="O54" s="887"/>
      <c r="P54" s="887"/>
      <c r="Q54" s="887"/>
      <c r="R54" s="887"/>
      <c r="S54" s="887"/>
      <c r="T54" s="887"/>
      <c r="U54" s="887"/>
      <c r="V54" s="887"/>
      <c r="W54" s="887"/>
      <c r="X54" s="887"/>
      <c r="Y54" s="888"/>
    </row>
    <row r="55" spans="2:25" ht="15">
      <c r="B55" s="195" t="s">
        <v>456</v>
      </c>
    </row>
  </sheetData>
  <sheetProtection sheet="1" objects="1" scenarios="1"/>
  <mergeCells count="152">
    <mergeCell ref="AP23:AT23"/>
    <mergeCell ref="AP24:AT24"/>
    <mergeCell ref="AP25:AT25"/>
    <mergeCell ref="C30:J30"/>
    <mergeCell ref="K30:O30"/>
    <mergeCell ref="P30:T30"/>
    <mergeCell ref="U30:Y30"/>
    <mergeCell ref="U26:Y26"/>
    <mergeCell ref="U27:Y27"/>
    <mergeCell ref="AF25:AJ25"/>
    <mergeCell ref="AK23:AO23"/>
    <mergeCell ref="AK24:AO24"/>
    <mergeCell ref="C27:J27"/>
    <mergeCell ref="C26:J26"/>
    <mergeCell ref="AF23:AJ23"/>
    <mergeCell ref="AF24:AJ24"/>
    <mergeCell ref="C28:J28"/>
    <mergeCell ref="AK25:AO25"/>
    <mergeCell ref="K26:O26"/>
    <mergeCell ref="C24:J24"/>
    <mergeCell ref="U25:Y25"/>
    <mergeCell ref="B15:G15"/>
    <mergeCell ref="B16:G16"/>
    <mergeCell ref="H15:Y15"/>
    <mergeCell ref="H16:Y16"/>
    <mergeCell ref="F10:I10"/>
    <mergeCell ref="F11:I14"/>
    <mergeCell ref="AP20:AT20"/>
    <mergeCell ref="AP21:AT21"/>
    <mergeCell ref="AP22:AT22"/>
    <mergeCell ref="AK20:AO20"/>
    <mergeCell ref="AK21:AO21"/>
    <mergeCell ref="AK22:AO22"/>
    <mergeCell ref="AF21:AJ21"/>
    <mergeCell ref="AF20:AJ20"/>
    <mergeCell ref="AF22:AJ22"/>
    <mergeCell ref="P21:T21"/>
    <mergeCell ref="C19:J19"/>
    <mergeCell ref="P22:T22"/>
    <mergeCell ref="B17:G17"/>
    <mergeCell ref="H17:Y17"/>
    <mergeCell ref="B18:G18"/>
    <mergeCell ref="N18:S18"/>
    <mergeCell ref="T18:Y18"/>
    <mergeCell ref="H18:M18"/>
    <mergeCell ref="A3:X3"/>
    <mergeCell ref="U35:Y35"/>
    <mergeCell ref="U36:Y36"/>
    <mergeCell ref="K40:O40"/>
    <mergeCell ref="U21:Y21"/>
    <mergeCell ref="K27:O27"/>
    <mergeCell ref="K28:O28"/>
    <mergeCell ref="K34:O34"/>
    <mergeCell ref="P26:T26"/>
    <mergeCell ref="K21:O21"/>
    <mergeCell ref="K22:O22"/>
    <mergeCell ref="K23:O23"/>
    <mergeCell ref="K24:O24"/>
    <mergeCell ref="K25:O25"/>
    <mergeCell ref="C9:E14"/>
    <mergeCell ref="P29:T29"/>
    <mergeCell ref="U29:Y29"/>
    <mergeCell ref="F9:I9"/>
    <mergeCell ref="J9:Y9"/>
    <mergeCell ref="J10:Y10"/>
    <mergeCell ref="J11:K12"/>
    <mergeCell ref="J13:K14"/>
    <mergeCell ref="L11:W12"/>
    <mergeCell ref="L13:W14"/>
    <mergeCell ref="G54:Y54"/>
    <mergeCell ref="G43:Y43"/>
    <mergeCell ref="B41:F42"/>
    <mergeCell ref="K39:O39"/>
    <mergeCell ref="B43:F49"/>
    <mergeCell ref="B38:B39"/>
    <mergeCell ref="U39:Y39"/>
    <mergeCell ref="U40:Y40"/>
    <mergeCell ref="G52:Y52"/>
    <mergeCell ref="G53:Y53"/>
    <mergeCell ref="G41:Y42"/>
    <mergeCell ref="G46:Y46"/>
    <mergeCell ref="G47:Y47"/>
    <mergeCell ref="G48:Y48"/>
    <mergeCell ref="G49:Y49"/>
    <mergeCell ref="G51:Y51"/>
    <mergeCell ref="P39:T39"/>
    <mergeCell ref="B50:F54"/>
    <mergeCell ref="C40:J40"/>
    <mergeCell ref="P40:T40"/>
    <mergeCell ref="G44:Y44"/>
    <mergeCell ref="U38:Y38"/>
    <mergeCell ref="C38:J38"/>
    <mergeCell ref="G45:Y45"/>
    <mergeCell ref="C33:H33"/>
    <mergeCell ref="I33:J33"/>
    <mergeCell ref="K29:O29"/>
    <mergeCell ref="C25:J25"/>
    <mergeCell ref="G50:Y50"/>
    <mergeCell ref="K35:O35"/>
    <mergeCell ref="K36:O36"/>
    <mergeCell ref="C36:H36"/>
    <mergeCell ref="I36:J36"/>
    <mergeCell ref="C37:H37"/>
    <mergeCell ref="C35:J35"/>
    <mergeCell ref="K37:O37"/>
    <mergeCell ref="P37:T37"/>
    <mergeCell ref="C39:J39"/>
    <mergeCell ref="K38:O38"/>
    <mergeCell ref="P38:T38"/>
    <mergeCell ref="I37:J37"/>
    <mergeCell ref="C32:J32"/>
    <mergeCell ref="P32:T32"/>
    <mergeCell ref="U32:Y32"/>
    <mergeCell ref="K33:O33"/>
    <mergeCell ref="P33:T33"/>
    <mergeCell ref="U33:Y33"/>
    <mergeCell ref="K32:O32"/>
    <mergeCell ref="U22:Y22"/>
    <mergeCell ref="U23:Y23"/>
    <mergeCell ref="U24:Y24"/>
    <mergeCell ref="C29:J29"/>
    <mergeCell ref="C31:J31"/>
    <mergeCell ref="K31:O31"/>
    <mergeCell ref="P23:T23"/>
    <mergeCell ref="P24:T24"/>
    <mergeCell ref="P25:T25"/>
    <mergeCell ref="P31:T31"/>
    <mergeCell ref="U31:Y31"/>
    <mergeCell ref="B19:B37"/>
    <mergeCell ref="C20:J20"/>
    <mergeCell ref="K20:O20"/>
    <mergeCell ref="P20:T20"/>
    <mergeCell ref="U20:Y20"/>
    <mergeCell ref="U37:Y37"/>
    <mergeCell ref="C34:J34"/>
    <mergeCell ref="C21:E21"/>
    <mergeCell ref="C22:J22"/>
    <mergeCell ref="H21:J21"/>
    <mergeCell ref="F21:G21"/>
    <mergeCell ref="F23:G23"/>
    <mergeCell ref="H23:J23"/>
    <mergeCell ref="U19:Y19"/>
    <mergeCell ref="K19:O19"/>
    <mergeCell ref="P19:T19"/>
    <mergeCell ref="C23:E23"/>
    <mergeCell ref="U34:Y34"/>
    <mergeCell ref="P27:T27"/>
    <mergeCell ref="P28:T28"/>
    <mergeCell ref="P34:T34"/>
    <mergeCell ref="P35:T35"/>
    <mergeCell ref="P36:T36"/>
    <mergeCell ref="U28:Y28"/>
  </mergeCells>
  <phoneticPr fontId="1"/>
  <conditionalFormatting sqref="H18 T18">
    <cfRule type="expression" dxfId="3" priority="1">
      <formula>$H$17="原則、設備運営基準どおり支援員等を配置している。"</formula>
    </cfRule>
  </conditionalFormatting>
  <dataValidations count="2">
    <dataValidation type="list" allowBlank="1" showInputMessage="1" showErrorMessage="1" sqref="H18" xr:uid="{EFA72304-271B-4460-BEAC-379632172ABE}">
      <formula1>$AC$11:$AC$23</formula1>
    </dataValidation>
    <dataValidation type="list" allowBlank="1" showInputMessage="1" showErrorMessage="1" sqref="H17:Y17" xr:uid="{8FF6966C-3D7E-4EFF-A8D7-851601E0542D}">
      <formula1>$AC$8:$AC$9</formula1>
    </dataValidation>
  </dataValidations>
  <printOptions horizontalCentered="1"/>
  <pageMargins left="0.31496062992125984" right="0.11811023622047245" top="0.35433070866141736" bottom="0.35433070866141736" header="0.31496062992125984" footer="0.31496062992125984"/>
  <pageSetup paperSize="9" scale="91"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F23DD-DBB0-4351-80BD-7022C6CBAC24}">
  <sheetPr>
    <pageSetUpPr fitToPage="1"/>
  </sheetPr>
  <dimension ref="A1:N32"/>
  <sheetViews>
    <sheetView view="pageBreakPreview" zoomScale="130" zoomScaleNormal="100" zoomScaleSheetLayoutView="130" workbookViewId="0">
      <selection activeCell="D22" sqref="D22"/>
    </sheetView>
  </sheetViews>
  <sheetFormatPr defaultRowHeight="13.5"/>
  <cols>
    <col min="1" max="1" width="4.375" customWidth="1"/>
    <col min="2" max="2" width="10.625" customWidth="1"/>
    <col min="4" max="4" width="42.375" customWidth="1"/>
    <col min="5" max="6" width="20.625" customWidth="1"/>
    <col min="7" max="7" width="20.625" style="130" customWidth="1"/>
    <col min="8" max="8" width="17" customWidth="1"/>
    <col min="9" max="10" width="15.125" customWidth="1"/>
  </cols>
  <sheetData>
    <row r="1" spans="1:14">
      <c r="A1" s="12" t="s">
        <v>604</v>
      </c>
      <c r="B1" s="12"/>
      <c r="C1" s="12"/>
      <c r="D1" s="12"/>
      <c r="E1" s="12"/>
      <c r="F1" s="12"/>
      <c r="G1" s="313"/>
    </row>
    <row r="2" spans="1:14">
      <c r="A2" s="12"/>
      <c r="B2" s="12"/>
      <c r="C2" s="12"/>
      <c r="D2" s="314"/>
      <c r="E2" s="314" t="s">
        <v>1</v>
      </c>
      <c r="F2" s="967">
        <f>'様式６（事業計画変更申請書）'!J10</f>
        <v>0</v>
      </c>
      <c r="G2" s="967"/>
    </row>
    <row r="3" spans="1:14">
      <c r="A3" s="12"/>
      <c r="B3" s="12"/>
      <c r="C3" s="12"/>
      <c r="D3" s="314"/>
      <c r="E3" s="314" t="s">
        <v>558</v>
      </c>
      <c r="F3" s="965" t="str">
        <f>'様式６（事業計画変更申請書）'!H17</f>
        <v>原則、設備運営基準どおり支援員等を配置している。</v>
      </c>
      <c r="G3" s="965"/>
    </row>
    <row r="4" spans="1:14">
      <c r="A4" s="12"/>
      <c r="B4" s="12"/>
      <c r="C4" s="12"/>
      <c r="D4" s="314"/>
      <c r="E4" s="314" t="s">
        <v>559</v>
      </c>
      <c r="F4" s="966" t="e">
        <f>'様式６（事業計画変更申請書）'!T18</f>
        <v>#N/A</v>
      </c>
      <c r="G4" s="966"/>
    </row>
    <row r="5" spans="1:14">
      <c r="A5" s="12"/>
      <c r="B5" s="12"/>
      <c r="C5" s="12"/>
      <c r="D5" s="314"/>
      <c r="E5" s="314"/>
      <c r="F5" s="429"/>
      <c r="G5" s="429"/>
    </row>
    <row r="6" spans="1:14" ht="14.25" thickBot="1">
      <c r="A6" s="12"/>
      <c r="B6" s="12"/>
      <c r="C6" s="12"/>
      <c r="D6" s="314"/>
      <c r="E6" s="427" t="s">
        <v>593</v>
      </c>
      <c r="F6" s="428" t="s">
        <v>538</v>
      </c>
      <c r="G6" s="438"/>
    </row>
    <row r="7" spans="1:14" ht="13.5" customHeight="1">
      <c r="A7" s="12"/>
      <c r="B7" s="34" t="s">
        <v>313</v>
      </c>
      <c r="C7" s="315"/>
      <c r="D7" s="315"/>
      <c r="E7" s="961"/>
      <c r="F7" s="962"/>
      <c r="G7" s="439">
        <v>0</v>
      </c>
      <c r="I7" s="393"/>
      <c r="J7" s="393"/>
      <c r="K7" s="393"/>
      <c r="L7" s="393"/>
      <c r="M7" s="393"/>
      <c r="N7" s="393"/>
    </row>
    <row r="8" spans="1:14">
      <c r="A8" s="12"/>
      <c r="B8" s="34" t="s">
        <v>537</v>
      </c>
      <c r="C8" s="315"/>
      <c r="D8" s="430" t="s">
        <v>314</v>
      </c>
      <c r="E8" s="961"/>
      <c r="F8" s="962"/>
      <c r="G8" s="440">
        <f>'様式２（クラブ児童数等報告書）'!O25</f>
        <v>0</v>
      </c>
    </row>
    <row r="9" spans="1:14">
      <c r="A9" s="12"/>
      <c r="B9" s="34"/>
      <c r="C9" s="315"/>
      <c r="D9" s="430" t="s">
        <v>315</v>
      </c>
      <c r="E9" s="961"/>
      <c r="F9" s="962"/>
      <c r="G9" s="440">
        <f>'様式２（クラブ児童数等報告書）'!O26</f>
        <v>0</v>
      </c>
    </row>
    <row r="10" spans="1:14">
      <c r="A10" s="12"/>
      <c r="B10" s="34"/>
      <c r="C10" s="315"/>
      <c r="D10" s="430" t="s">
        <v>316</v>
      </c>
      <c r="E10" s="961"/>
      <c r="F10" s="962"/>
      <c r="G10" s="440">
        <f>'様式２（クラブ児童数等報告書）'!O27</f>
        <v>0</v>
      </c>
    </row>
    <row r="11" spans="1:14">
      <c r="A11" s="12"/>
      <c r="B11" s="34"/>
      <c r="C11" s="315"/>
      <c r="D11" s="430" t="s">
        <v>317</v>
      </c>
      <c r="E11" s="961"/>
      <c r="F11" s="962"/>
      <c r="G11" s="440">
        <f>様式３職員名簿および各種加算等一覧!X33</f>
        <v>0</v>
      </c>
    </row>
    <row r="12" spans="1:14">
      <c r="A12" s="12"/>
      <c r="B12" s="34"/>
      <c r="C12" s="315"/>
      <c r="D12" s="430" t="s">
        <v>441</v>
      </c>
      <c r="E12" s="961"/>
      <c r="F12" s="962"/>
      <c r="G12" s="440">
        <f>'別紙様式２　事業実績報告書'!R11</f>
        <v>0</v>
      </c>
    </row>
    <row r="13" spans="1:14" ht="14.25" thickBot="1">
      <c r="A13" s="12"/>
      <c r="B13" s="34"/>
      <c r="C13" s="315"/>
      <c r="D13" s="431" t="s">
        <v>428</v>
      </c>
      <c r="E13" s="961"/>
      <c r="F13" s="962"/>
      <c r="G13" s="440">
        <f>様式３職員名簿および各種加算等一覧!Z28+様式３職員名簿および各種加算等一覧!Z30</f>
        <v>0</v>
      </c>
      <c r="H13" t="s">
        <v>562</v>
      </c>
    </row>
    <row r="14" spans="1:14">
      <c r="A14" s="12"/>
      <c r="B14" s="34"/>
      <c r="C14" s="315"/>
      <c r="D14" s="431" t="s">
        <v>440</v>
      </c>
      <c r="E14" s="961"/>
      <c r="F14" s="962"/>
      <c r="G14" s="440">
        <f>様式３職員名簿および各種加算等一覧!Y28+様式３職員名簿および各種加算等一覧!Y30</f>
        <v>0</v>
      </c>
      <c r="H14" s="448" t="s">
        <v>556</v>
      </c>
      <c r="I14" s="449" t="s">
        <v>557</v>
      </c>
      <c r="J14" s="450" t="s">
        <v>535</v>
      </c>
    </row>
    <row r="15" spans="1:14">
      <c r="A15" s="12"/>
      <c r="B15" s="34" t="s">
        <v>539</v>
      </c>
      <c r="C15" s="315"/>
      <c r="D15" s="315"/>
      <c r="E15" s="436" t="s">
        <v>545</v>
      </c>
      <c r="F15" s="437" t="s">
        <v>550</v>
      </c>
      <c r="G15" s="441">
        <f>IF($F$3="原則、設備運営基準どおり支援員等を配置している。", H15, IF($F$3="【常勤２名】原則、設備運営基準どおり放課後児童支援員（常勤職員）を２名以上配置している。", J15, ""))</f>
        <v>0</v>
      </c>
      <c r="H15" s="451">
        <f>IF(AND('様式６（事業計画変更申請書）'!H23:J23&gt;=250,1&lt;='様式６（事業計画変更申請書）'!H21:J21,'様式６（事業計画変更申請書）'!H21:J21&lt;=19),4137000,0)</f>
        <v>0</v>
      </c>
      <c r="I15" s="452">
        <f>IF(AND('様式６（事業計画変更申請書）'!H23:J23&gt;=250,1&lt;='様式６（事業計画変更申請書）'!H21:J21,'様式６（事業計画変更申請書）'!H21:J21&lt;=19),7505000,0)</f>
        <v>0</v>
      </c>
      <c r="J15" s="453" t="e">
        <f>ROUNDDOWN(H15*(12-$F$4)/12+I15*$F$4/12,-3)</f>
        <v>#N/A</v>
      </c>
    </row>
    <row r="16" spans="1:14">
      <c r="A16" s="12"/>
      <c r="B16" s="446" t="s">
        <v>540</v>
      </c>
      <c r="C16" s="315"/>
      <c r="D16" s="315"/>
      <c r="E16" s="963" t="s">
        <v>546</v>
      </c>
      <c r="F16" s="964"/>
      <c r="G16" s="441">
        <f>IF($F$3="原則、設備運営基準どおり支援員等を配置している。", H16, IF($F$3="【常勤２名】原則、設備運営基準どおり放課後児童支援員（常勤職員）を２名以上配置している。", J16, ""))</f>
        <v>0</v>
      </c>
      <c r="H16" s="451">
        <f>IF(I15&gt;=1,1286000,0)</f>
        <v>0</v>
      </c>
      <c r="I16" s="452">
        <f>IF(I15&gt;=1,1286000,0)</f>
        <v>0</v>
      </c>
      <c r="J16" s="453" t="e">
        <f t="shared" ref="J16:J20" si="0">ROUNDDOWN(H16*(12-$F$4)/12+I16*$F$4/12,-3)</f>
        <v>#N/A</v>
      </c>
    </row>
    <row r="17" spans="1:10">
      <c r="A17" s="12"/>
      <c r="B17" s="34" t="s">
        <v>541</v>
      </c>
      <c r="C17" s="315"/>
      <c r="D17" s="315"/>
      <c r="E17" s="436" t="s">
        <v>547</v>
      </c>
      <c r="F17" s="437" t="s">
        <v>551</v>
      </c>
      <c r="G17" s="441">
        <f t="shared" ref="G17:G20" si="1">IF($F$3="原則、設備運営基準どおり支援員等を配置している。", H17, IF($F$3="【常勤２名】原則、設備運営基準どおり放課後児童支援員（常勤職員）を２名以上配置している。", J17, ""))</f>
        <v>0</v>
      </c>
      <c r="H17" s="451">
        <f>IF(AND(MIN('様式６（事業計画変更申請書）'!H23:J23)&gt;=250,
    MAX('様式６（事業計画変更申請書）'!H21:J21)&gt;=20,
    MIN('様式６（事業計画変更申請書）'!H21:J21)&lt;=70),7598000,0)</f>
        <v>0</v>
      </c>
      <c r="I17" s="452">
        <f>IF(AND(MIN('様式６（事業計画変更申請書）'!H23:J23)&gt;=250,
    MAX('様式６（事業計画変更申請書）'!H21:J21)&gt;=20,
    MIN('様式６（事業計画変更申請書）'!H21:J21)&lt;=70),10966000,0)</f>
        <v>0</v>
      </c>
      <c r="J17" s="453" t="e">
        <f t="shared" si="0"/>
        <v>#N/A</v>
      </c>
    </row>
    <row r="18" spans="1:10">
      <c r="A18" s="12"/>
      <c r="B18" s="34" t="s">
        <v>542</v>
      </c>
      <c r="C18" s="315"/>
      <c r="D18" s="315"/>
      <c r="E18" s="436" t="s">
        <v>548</v>
      </c>
      <c r="F18" s="437" t="s">
        <v>552</v>
      </c>
      <c r="G18" s="441">
        <f t="shared" si="1"/>
        <v>0</v>
      </c>
      <c r="H18" s="451">
        <f>IF('様式６（事業計画変更申請書）'!H23:J23&gt;0,(('様式６（事業計画変更申請書）'!H23:J23-250)*21000),0)</f>
        <v>0</v>
      </c>
      <c r="I18" s="452">
        <f>IF('様式６（事業計画変更申請書）'!H23&gt;0,(('様式６（事業計画変更申請書）'!H23-250)*34000),0)</f>
        <v>0</v>
      </c>
      <c r="J18" s="453" t="e">
        <f t="shared" si="0"/>
        <v>#N/A</v>
      </c>
    </row>
    <row r="19" spans="1:10">
      <c r="A19" s="12"/>
      <c r="B19" s="34" t="s">
        <v>543</v>
      </c>
      <c r="C19" s="315"/>
      <c r="D19" s="315"/>
      <c r="E19" s="436" t="s">
        <v>549</v>
      </c>
      <c r="F19" s="437" t="s">
        <v>553</v>
      </c>
      <c r="G19" s="441">
        <f t="shared" si="1"/>
        <v>0</v>
      </c>
      <c r="H19" s="451">
        <f>様式４年間開所カレンダー!F375*789000</f>
        <v>0</v>
      </c>
      <c r="I19" s="452">
        <f>様式４年間開所カレンダー!F375*1290000</f>
        <v>0</v>
      </c>
      <c r="J19" s="453" t="e">
        <f t="shared" si="0"/>
        <v>#N/A</v>
      </c>
    </row>
    <row r="20" spans="1:10" ht="14.25" thickBot="1">
      <c r="A20" s="12"/>
      <c r="B20" s="34" t="s">
        <v>544</v>
      </c>
      <c r="C20" s="315"/>
      <c r="D20" s="315"/>
      <c r="E20" s="436" t="s">
        <v>595</v>
      </c>
      <c r="F20" s="437" t="s">
        <v>554</v>
      </c>
      <c r="G20" s="441">
        <f t="shared" si="1"/>
        <v>0</v>
      </c>
      <c r="H20" s="454">
        <f>様式４年間開所カレンダー!F376*356000</f>
        <v>0</v>
      </c>
      <c r="I20" s="455">
        <f>様式４年間開所カレンダー!F376*581000</f>
        <v>0</v>
      </c>
      <c r="J20" s="456" t="e">
        <f t="shared" si="0"/>
        <v>#N/A</v>
      </c>
    </row>
    <row r="21" spans="1:10" ht="14.25" thickBot="1">
      <c r="A21" s="12"/>
      <c r="B21" s="34"/>
      <c r="C21" s="315"/>
      <c r="D21" s="315"/>
      <c r="E21" s="315"/>
      <c r="F21" s="316" t="s">
        <v>429</v>
      </c>
      <c r="G21" s="317">
        <f>G7-SUM(G8:G20)</f>
        <v>0</v>
      </c>
    </row>
    <row r="22" spans="1:10" ht="15" thickTop="1" thickBot="1">
      <c r="A22" s="12"/>
      <c r="B22" s="12"/>
      <c r="C22" s="12"/>
      <c r="D22" s="12"/>
      <c r="E22" s="12"/>
      <c r="F22" s="314" t="s">
        <v>605</v>
      </c>
      <c r="G22" s="442">
        <f>MIN(G21,3158000)</f>
        <v>0</v>
      </c>
    </row>
    <row r="23" spans="1:10" ht="14.25" thickTop="1">
      <c r="A23" s="12"/>
      <c r="B23" s="12"/>
      <c r="C23" s="12"/>
      <c r="D23" s="12"/>
      <c r="E23" s="12"/>
      <c r="F23" s="12"/>
      <c r="G23" s="313"/>
    </row>
    <row r="26" spans="1:10">
      <c r="D26" s="435"/>
      <c r="E26" s="432"/>
      <c r="F26" s="433"/>
    </row>
    <row r="27" spans="1:10">
      <c r="D27" s="435"/>
      <c r="E27" s="432"/>
      <c r="F27" s="434"/>
    </row>
    <row r="28" spans="1:10">
      <c r="D28" s="435"/>
      <c r="E28" s="432"/>
      <c r="F28" s="433"/>
    </row>
    <row r="29" spans="1:10">
      <c r="D29" s="435"/>
      <c r="E29" s="432"/>
      <c r="F29" s="433"/>
    </row>
    <row r="30" spans="1:10">
      <c r="D30" s="435"/>
      <c r="E30" s="432"/>
      <c r="F30" s="433"/>
    </row>
    <row r="31" spans="1:10">
      <c r="D31" s="435"/>
      <c r="E31" s="432"/>
      <c r="F31" s="433"/>
    </row>
    <row r="32" spans="1:10">
      <c r="D32" s="435"/>
      <c r="E32" s="432"/>
      <c r="F32" s="433"/>
    </row>
  </sheetData>
  <sheetProtection sheet="1" objects="1" scenarios="1"/>
  <mergeCells count="12">
    <mergeCell ref="F3:G3"/>
    <mergeCell ref="F4:G4"/>
    <mergeCell ref="F2:G2"/>
    <mergeCell ref="E7:F7"/>
    <mergeCell ref="E8:F8"/>
    <mergeCell ref="E14:F14"/>
    <mergeCell ref="E16:F16"/>
    <mergeCell ref="E9:F9"/>
    <mergeCell ref="E10:F10"/>
    <mergeCell ref="E11:F11"/>
    <mergeCell ref="E12:F12"/>
    <mergeCell ref="E13:F13"/>
  </mergeCells>
  <phoneticPr fontId="1"/>
  <pageMargins left="0.7" right="0.7" top="0.75" bottom="0.75" header="0.3" footer="0.3"/>
  <pageSetup paperSize="9"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CD4C4BA9-0BFB-4DCC-9AA9-4B85C67318D5}">
            <xm:f>様式３職員名簿および各種加算等一覧!$Y$2="（A）家庭、学校等との連絡および情報交換等の育成支援に従事する職員を配置"</xm:f>
            <x14:dxf>
              <fill>
                <patternFill>
                  <bgColor theme="1"/>
                </patternFill>
              </fill>
            </x14:dxf>
          </x14:cfRule>
          <xm:sqref>G7:G22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8B0E8-A85A-4091-96DA-8974F96C4285}">
  <sheetPr>
    <pageSetUpPr fitToPage="1"/>
  </sheetPr>
  <dimension ref="A1:J26"/>
  <sheetViews>
    <sheetView view="pageBreakPreview" zoomScaleNormal="100" zoomScaleSheetLayoutView="100" workbookViewId="0">
      <selection activeCell="B7" sqref="B7:B8"/>
    </sheetView>
  </sheetViews>
  <sheetFormatPr defaultRowHeight="57" customHeight="1"/>
  <cols>
    <col min="1" max="1" width="4.125" style="241" customWidth="1"/>
    <col min="2" max="2" width="32.75" style="241" customWidth="1"/>
    <col min="3" max="9" width="12.875" style="241" customWidth="1"/>
    <col min="10" max="10" width="15.125" style="241" customWidth="1"/>
    <col min="11" max="11" width="11.875" style="241" customWidth="1"/>
    <col min="12" max="16384" width="9" style="241"/>
  </cols>
  <sheetData>
    <row r="1" spans="1:10" ht="19.5" customHeight="1">
      <c r="A1" s="457" t="s">
        <v>563</v>
      </c>
      <c r="B1" s="457"/>
      <c r="C1" s="447"/>
      <c r="D1" s="447"/>
      <c r="E1" s="447"/>
      <c r="F1" s="447"/>
      <c r="G1" s="447"/>
      <c r="H1" s="447"/>
      <c r="I1" s="447"/>
      <c r="J1" s="324"/>
    </row>
    <row r="2" spans="1:10" ht="19.5" customHeight="1">
      <c r="A2" s="325"/>
      <c r="B2" s="326"/>
      <c r="C2" s="326"/>
      <c r="D2" s="326" t="s">
        <v>477</v>
      </c>
      <c r="E2" s="968">
        <f>鑑!G7</f>
        <v>0</v>
      </c>
      <c r="F2" s="968"/>
      <c r="G2" s="968"/>
      <c r="H2" s="968"/>
    </row>
    <row r="3" spans="1:10" ht="19.5" customHeight="1">
      <c r="A3" s="325"/>
      <c r="B3" s="326"/>
      <c r="C3" s="326"/>
      <c r="D3" s="326"/>
      <c r="E3" s="324"/>
      <c r="F3" s="326"/>
      <c r="G3" s="327"/>
      <c r="H3" s="327"/>
      <c r="I3" s="327"/>
      <c r="J3" s="327"/>
    </row>
    <row r="4" spans="1:10" ht="75" customHeight="1" thickBot="1">
      <c r="A4" s="969" t="s">
        <v>594</v>
      </c>
      <c r="B4" s="969"/>
      <c r="C4" s="969"/>
      <c r="D4" s="969"/>
      <c r="E4" s="969"/>
      <c r="F4" s="969"/>
      <c r="G4" s="969"/>
      <c r="H4" s="969"/>
      <c r="I4" s="969"/>
      <c r="J4" s="969"/>
    </row>
    <row r="5" spans="1:10" ht="19.5" customHeight="1">
      <c r="A5" s="744" t="s">
        <v>478</v>
      </c>
      <c r="B5" s="970" t="s">
        <v>103</v>
      </c>
      <c r="C5" s="970" t="s">
        <v>70</v>
      </c>
      <c r="D5" s="970" t="s">
        <v>274</v>
      </c>
      <c r="E5" s="970" t="s">
        <v>479</v>
      </c>
      <c r="F5" s="970"/>
      <c r="G5" s="970"/>
      <c r="H5" s="972"/>
      <c r="I5" s="324"/>
      <c r="J5" s="324"/>
    </row>
    <row r="6" spans="1:10" ht="19.5" customHeight="1" thickBot="1">
      <c r="A6" s="746"/>
      <c r="B6" s="971"/>
      <c r="C6" s="971"/>
      <c r="D6" s="971"/>
      <c r="E6" s="328" t="s">
        <v>480</v>
      </c>
      <c r="F6" s="329" t="s">
        <v>481</v>
      </c>
      <c r="G6" s="329" t="s">
        <v>482</v>
      </c>
      <c r="H6" s="330" t="s">
        <v>483</v>
      </c>
      <c r="I6" s="324"/>
      <c r="J6" s="324"/>
    </row>
    <row r="7" spans="1:10" ht="19.5" customHeight="1">
      <c r="A7" s="973">
        <v>1</v>
      </c>
      <c r="B7" s="974"/>
      <c r="C7" s="331" t="s">
        <v>484</v>
      </c>
      <c r="D7" s="394">
        <f>SUM(E7:H7)</f>
        <v>0</v>
      </c>
      <c r="E7" s="318"/>
      <c r="F7" s="318"/>
      <c r="G7" s="318"/>
      <c r="H7" s="319"/>
      <c r="I7" s="324"/>
      <c r="J7" s="324"/>
    </row>
    <row r="8" spans="1:10" ht="19.5" customHeight="1">
      <c r="A8" s="745"/>
      <c r="B8" s="975"/>
      <c r="C8" s="238" t="s">
        <v>485</v>
      </c>
      <c r="D8" s="394">
        <f t="shared" ref="D8:D26" si="0">SUM(E8:H8)</f>
        <v>0</v>
      </c>
      <c r="E8" s="320"/>
      <c r="F8" s="320"/>
      <c r="G8" s="320"/>
      <c r="H8" s="321"/>
      <c r="I8" s="324"/>
      <c r="J8" s="324"/>
    </row>
    <row r="9" spans="1:10" ht="19.5" customHeight="1">
      <c r="A9" s="973">
        <v>2</v>
      </c>
      <c r="B9" s="974"/>
      <c r="C9" s="331" t="s">
        <v>484</v>
      </c>
      <c r="D9" s="394">
        <f t="shared" si="0"/>
        <v>0</v>
      </c>
      <c r="E9" s="318"/>
      <c r="F9" s="318"/>
      <c r="G9" s="318"/>
      <c r="H9" s="319"/>
      <c r="I9" s="324"/>
      <c r="J9" s="324"/>
    </row>
    <row r="10" spans="1:10" ht="19.5" customHeight="1">
      <c r="A10" s="745"/>
      <c r="B10" s="975"/>
      <c r="C10" s="238" t="s">
        <v>485</v>
      </c>
      <c r="D10" s="394">
        <f t="shared" si="0"/>
        <v>0</v>
      </c>
      <c r="E10" s="320"/>
      <c r="F10" s="320"/>
      <c r="G10" s="320"/>
      <c r="H10" s="321"/>
      <c r="I10" s="324"/>
      <c r="J10" s="324"/>
    </row>
    <row r="11" spans="1:10" ht="19.5" customHeight="1">
      <c r="A11" s="973">
        <v>3</v>
      </c>
      <c r="B11" s="974"/>
      <c r="C11" s="331" t="s">
        <v>484</v>
      </c>
      <c r="D11" s="394">
        <f t="shared" si="0"/>
        <v>0</v>
      </c>
      <c r="E11" s="318"/>
      <c r="F11" s="318"/>
      <c r="G11" s="318"/>
      <c r="H11" s="319"/>
      <c r="I11" s="324"/>
      <c r="J11" s="324"/>
    </row>
    <row r="12" spans="1:10" ht="19.5" customHeight="1">
      <c r="A12" s="745"/>
      <c r="B12" s="975"/>
      <c r="C12" s="238" t="s">
        <v>485</v>
      </c>
      <c r="D12" s="394">
        <f t="shared" si="0"/>
        <v>0</v>
      </c>
      <c r="E12" s="320"/>
      <c r="F12" s="320"/>
      <c r="G12" s="320"/>
      <c r="H12" s="321"/>
      <c r="I12" s="324"/>
      <c r="J12" s="324"/>
    </row>
    <row r="13" spans="1:10" ht="19.5" customHeight="1">
      <c r="A13" s="973">
        <v>4</v>
      </c>
      <c r="B13" s="974"/>
      <c r="C13" s="331" t="s">
        <v>484</v>
      </c>
      <c r="D13" s="394">
        <f t="shared" si="0"/>
        <v>0</v>
      </c>
      <c r="E13" s="318"/>
      <c r="F13" s="318"/>
      <c r="G13" s="318"/>
      <c r="H13" s="319"/>
      <c r="I13" s="324"/>
      <c r="J13" s="324"/>
    </row>
    <row r="14" spans="1:10" ht="19.5" customHeight="1">
      <c r="A14" s="745"/>
      <c r="B14" s="975"/>
      <c r="C14" s="238" t="s">
        <v>485</v>
      </c>
      <c r="D14" s="394">
        <f t="shared" si="0"/>
        <v>0</v>
      </c>
      <c r="E14" s="320"/>
      <c r="F14" s="320"/>
      <c r="G14" s="320"/>
      <c r="H14" s="321"/>
      <c r="I14" s="324"/>
      <c r="J14" s="324"/>
    </row>
    <row r="15" spans="1:10" ht="19.5" customHeight="1">
      <c r="A15" s="973">
        <v>5</v>
      </c>
      <c r="B15" s="974"/>
      <c r="C15" s="331" t="s">
        <v>484</v>
      </c>
      <c r="D15" s="394">
        <f t="shared" si="0"/>
        <v>0</v>
      </c>
      <c r="E15" s="318"/>
      <c r="F15" s="318"/>
      <c r="G15" s="318"/>
      <c r="H15" s="319"/>
      <c r="I15" s="324"/>
      <c r="J15" s="324"/>
    </row>
    <row r="16" spans="1:10" ht="19.5" customHeight="1">
      <c r="A16" s="745"/>
      <c r="B16" s="975"/>
      <c r="C16" s="238" t="s">
        <v>485</v>
      </c>
      <c r="D16" s="394">
        <f t="shared" si="0"/>
        <v>0</v>
      </c>
      <c r="E16" s="320"/>
      <c r="F16" s="320"/>
      <c r="G16" s="320"/>
      <c r="H16" s="321"/>
      <c r="I16" s="324"/>
      <c r="J16" s="324"/>
    </row>
    <row r="17" spans="1:10" ht="19.5" customHeight="1">
      <c r="A17" s="973">
        <v>6</v>
      </c>
      <c r="B17" s="974"/>
      <c r="C17" s="331" t="s">
        <v>484</v>
      </c>
      <c r="D17" s="394">
        <f t="shared" si="0"/>
        <v>0</v>
      </c>
      <c r="E17" s="318"/>
      <c r="F17" s="318"/>
      <c r="G17" s="318"/>
      <c r="H17" s="319"/>
      <c r="I17" s="324"/>
      <c r="J17" s="324"/>
    </row>
    <row r="18" spans="1:10" ht="19.5" customHeight="1">
      <c r="A18" s="745"/>
      <c r="B18" s="975"/>
      <c r="C18" s="238" t="s">
        <v>485</v>
      </c>
      <c r="D18" s="394">
        <f t="shared" si="0"/>
        <v>0</v>
      </c>
      <c r="E18" s="320"/>
      <c r="F18" s="320"/>
      <c r="G18" s="320"/>
      <c r="H18" s="321"/>
      <c r="I18" s="324"/>
      <c r="J18" s="324"/>
    </row>
    <row r="19" spans="1:10" ht="19.5" customHeight="1">
      <c r="A19" s="973">
        <v>7</v>
      </c>
      <c r="B19" s="974"/>
      <c r="C19" s="331" t="s">
        <v>484</v>
      </c>
      <c r="D19" s="394">
        <f t="shared" si="0"/>
        <v>0</v>
      </c>
      <c r="E19" s="318"/>
      <c r="F19" s="318"/>
      <c r="G19" s="318"/>
      <c r="H19" s="319"/>
      <c r="I19" s="324"/>
      <c r="J19" s="324"/>
    </row>
    <row r="20" spans="1:10" ht="19.5" customHeight="1">
      <c r="A20" s="745"/>
      <c r="B20" s="975"/>
      <c r="C20" s="238" t="s">
        <v>485</v>
      </c>
      <c r="D20" s="394">
        <f t="shared" si="0"/>
        <v>0</v>
      </c>
      <c r="E20" s="320"/>
      <c r="F20" s="320"/>
      <c r="G20" s="320"/>
      <c r="H20" s="321"/>
      <c r="I20" s="324"/>
      <c r="J20" s="324"/>
    </row>
    <row r="21" spans="1:10" ht="19.5" customHeight="1">
      <c r="A21" s="973">
        <v>8</v>
      </c>
      <c r="B21" s="974"/>
      <c r="C21" s="331" t="s">
        <v>484</v>
      </c>
      <c r="D21" s="394">
        <f t="shared" si="0"/>
        <v>0</v>
      </c>
      <c r="E21" s="318"/>
      <c r="F21" s="318"/>
      <c r="G21" s="318"/>
      <c r="H21" s="319"/>
      <c r="I21" s="324"/>
      <c r="J21" s="324"/>
    </row>
    <row r="22" spans="1:10" ht="19.5" customHeight="1">
      <c r="A22" s="745"/>
      <c r="B22" s="975"/>
      <c r="C22" s="238" t="s">
        <v>485</v>
      </c>
      <c r="D22" s="394">
        <f t="shared" si="0"/>
        <v>0</v>
      </c>
      <c r="E22" s="320"/>
      <c r="F22" s="320"/>
      <c r="G22" s="320"/>
      <c r="H22" s="321"/>
      <c r="I22" s="324"/>
      <c r="J22" s="324"/>
    </row>
    <row r="23" spans="1:10" ht="19.5" customHeight="1">
      <c r="A23" s="973">
        <v>9</v>
      </c>
      <c r="B23" s="974"/>
      <c r="C23" s="331" t="s">
        <v>484</v>
      </c>
      <c r="D23" s="394">
        <f t="shared" si="0"/>
        <v>0</v>
      </c>
      <c r="E23" s="318"/>
      <c r="F23" s="318"/>
      <c r="G23" s="318"/>
      <c r="H23" s="319"/>
      <c r="I23" s="324"/>
      <c r="J23" s="324"/>
    </row>
    <row r="24" spans="1:10" ht="19.5" customHeight="1">
      <c r="A24" s="745"/>
      <c r="B24" s="975"/>
      <c r="C24" s="238" t="s">
        <v>485</v>
      </c>
      <c r="D24" s="394">
        <f t="shared" si="0"/>
        <v>0</v>
      </c>
      <c r="E24" s="320"/>
      <c r="F24" s="320"/>
      <c r="G24" s="320"/>
      <c r="H24" s="321"/>
      <c r="I24" s="324"/>
      <c r="J24" s="324"/>
    </row>
    <row r="25" spans="1:10" ht="19.5" customHeight="1">
      <c r="A25" s="973">
        <v>10</v>
      </c>
      <c r="B25" s="974"/>
      <c r="C25" s="331" t="s">
        <v>484</v>
      </c>
      <c r="D25" s="394">
        <f t="shared" si="0"/>
        <v>0</v>
      </c>
      <c r="E25" s="318"/>
      <c r="F25" s="318"/>
      <c r="G25" s="318"/>
      <c r="H25" s="319"/>
      <c r="I25" s="324"/>
      <c r="J25" s="324"/>
    </row>
    <row r="26" spans="1:10" ht="19.5" customHeight="1" thickBot="1">
      <c r="A26" s="746"/>
      <c r="B26" s="976"/>
      <c r="C26" s="332" t="s">
        <v>485</v>
      </c>
      <c r="D26" s="395">
        <f t="shared" si="0"/>
        <v>0</v>
      </c>
      <c r="E26" s="322"/>
      <c r="F26" s="322"/>
      <c r="G26" s="322"/>
      <c r="H26" s="323"/>
      <c r="I26" s="324"/>
      <c r="J26" s="324"/>
    </row>
  </sheetData>
  <mergeCells count="27">
    <mergeCell ref="A25:A26"/>
    <mergeCell ref="B25:B26"/>
    <mergeCell ref="A19:A20"/>
    <mergeCell ref="B19:B20"/>
    <mergeCell ref="A21:A22"/>
    <mergeCell ref="B21:B22"/>
    <mergeCell ref="A23:A24"/>
    <mergeCell ref="B23:B24"/>
    <mergeCell ref="A13:A14"/>
    <mergeCell ref="B13:B14"/>
    <mergeCell ref="A15:A16"/>
    <mergeCell ref="B15:B16"/>
    <mergeCell ref="A17:A18"/>
    <mergeCell ref="B17:B18"/>
    <mergeCell ref="A7:A8"/>
    <mergeCell ref="B7:B8"/>
    <mergeCell ref="A9:A10"/>
    <mergeCell ref="B9:B10"/>
    <mergeCell ref="A11:A12"/>
    <mergeCell ref="B11:B12"/>
    <mergeCell ref="E2:H2"/>
    <mergeCell ref="A4:J4"/>
    <mergeCell ref="A5:A6"/>
    <mergeCell ref="B5:B6"/>
    <mergeCell ref="C5:C6"/>
    <mergeCell ref="D5:D6"/>
    <mergeCell ref="E5:H5"/>
  </mergeCells>
  <phoneticPr fontId="1"/>
  <pageMargins left="0.51181102362204722" right="0.31496062992125984" top="0.35433070866141736" bottom="0.35433070866141736" header="0.31496062992125984" footer="0.31496062992125984"/>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鑑</vt:lpstr>
      <vt:lpstr>様式１（放課後児童名簿・利用料割引者名簿）</vt:lpstr>
      <vt:lpstr>様式２（クラブ児童数等報告書）</vt:lpstr>
      <vt:lpstr>様式３職員名簿および各種加算等一覧</vt:lpstr>
      <vt:lpstr>様式４年間開所カレンダー</vt:lpstr>
      <vt:lpstr>様式５（請求書）</vt:lpstr>
      <vt:lpstr>様式６（事業計画変更申請書）</vt:lpstr>
      <vt:lpstr>●常勤処遇改善の交付額</vt:lpstr>
      <vt:lpstr>●確認シート</vt:lpstr>
      <vt:lpstr>別紙様式２　事業実績報告書</vt:lpstr>
      <vt:lpstr>別紙様式２別添１　賃金改善内訳 </vt:lpstr>
      <vt:lpstr>参考</vt:lpstr>
      <vt:lpstr>別紙様式1　賃金改善計画書</vt:lpstr>
      <vt:lpstr>別紙様式１別添１　賃金改善内訳</vt:lpstr>
      <vt:lpstr>補助金算出シート</vt:lpstr>
      <vt:lpstr>●確認シート!Print_Area</vt:lpstr>
      <vt:lpstr>●常勤処遇改善の交付額!Print_Area</vt:lpstr>
      <vt:lpstr>鑑!Print_Area</vt:lpstr>
      <vt:lpstr>'別紙様式1　賃金改善計画書'!Print_Area</vt:lpstr>
      <vt:lpstr>'別紙様式１別添１　賃金改善内訳'!Print_Area</vt:lpstr>
      <vt:lpstr>'別紙様式２　事業実績報告書'!Print_Area</vt:lpstr>
      <vt:lpstr>'別紙様式２別添１　賃金改善内訳 '!Print_Area</vt:lpstr>
      <vt:lpstr>'様式１（放課後児童名簿・利用料割引者名簿）'!Print_Area</vt:lpstr>
      <vt:lpstr>'様式２（クラブ児童数等報告書）'!Print_Area</vt:lpstr>
      <vt:lpstr>様式３職員名簿および各種加算等一覧!Print_Area</vt:lpstr>
      <vt:lpstr>様式４年間開所カレンダー!Print_Area</vt:lpstr>
      <vt:lpstr>'様式６（事業計画変更申請書）'!Print_Area</vt:lpstr>
      <vt:lpstr>'別紙様式１別添１　賃金改善内訳'!Print_Titles</vt:lpstr>
      <vt:lpstr>'別紙様式２別添１　賃金改善内訳 '!Print_Titles</vt:lpstr>
      <vt:lpstr>'様式１（放課後児童名簿・利用料割引者名簿）'!Print_Titles</vt:lpstr>
      <vt:lpstr>様式４年間開所カレンダー!Print_Titles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恒介</dc:creator>
  <cp:lastModifiedBy>横須賀市</cp:lastModifiedBy>
  <cp:lastPrinted>2024-12-26T05:25:00Z</cp:lastPrinted>
  <dcterms:created xsi:type="dcterms:W3CDTF">2006-09-13T11:12:02Z</dcterms:created>
  <dcterms:modified xsi:type="dcterms:W3CDTF">2025-02-05T08:35:05Z</dcterms:modified>
</cp:coreProperties>
</file>