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jack\v3_fsroot\FS\子育て支援課共有\〇放課後児童対策係\R06 放課後児童健全育成事業関係\02_【民設】放課後児童クラブ\04_クラブへの補助金\01_説明会\250227★説明会書類一式\"/>
    </mc:Choice>
  </mc:AlternateContent>
  <xr:revisionPtr revIDLastSave="0" documentId="13_ncr:1_{655073A8-F59C-471B-AE2C-7648C4551F83}" xr6:coauthVersionLast="47" xr6:coauthVersionMax="47" xr10:uidLastSave="{00000000-0000-0000-0000-000000000000}"/>
  <bookViews>
    <workbookView xWindow="-120" yWindow="-120" windowWidth="29040" windowHeight="15720" tabRatio="817" firstSheet="5" activeTab="12" xr2:uid="{3427E4C3-9DA0-4C9D-B10D-9802FBDD0E43}"/>
  </bookViews>
  <sheets>
    <sheet name="鑑" sheetId="7" r:id="rId1"/>
    <sheet name="様式１（交付申請書）" sheetId="6" r:id="rId2"/>
    <sheet name="様式２（事業計画書）" sheetId="8" r:id="rId3"/>
    <sheet name="様式３（事業計画書別紙）" sheetId="1" r:id="rId4"/>
    <sheet name="●常勤２名の対象職員報告シート" sheetId="22" r:id="rId5"/>
    <sheet name="●常勤処遇改善の交付額" sheetId="23" r:id="rId6"/>
    <sheet name="様式４（予算書）" sheetId="3" r:id="rId7"/>
    <sheet name="様式５（請求書）" sheetId="9" r:id="rId8"/>
    <sheet name="様式6（放課後児童名簿）" sheetId="13" r:id="rId9"/>
    <sheet name="様式７（運営委員会名簿）" sheetId="19" r:id="rId10"/>
    <sheet name="様式８（原本証明書（家賃補助））" sheetId="14" r:id="rId11"/>
    <sheet name="様式９（職員名簿・加算一覧）" sheetId="15" r:id="rId12"/>
    <sheet name="様式10（賃金改善計画書）" sheetId="20" r:id="rId13"/>
    <sheet name="様式10別添（賃金改善内訳）" sheetId="21" r:id="rId14"/>
    <sheet name="補助金算出シート" sheetId="18" r:id="rId15"/>
  </sheets>
  <externalReferences>
    <externalReference r:id="rId16"/>
  </externalReferences>
  <definedNames>
    <definedName name="aaaa" localSheetId="5">#REF!</definedName>
    <definedName name="aaaa" localSheetId="14">#REF!</definedName>
    <definedName name="aaaa" localSheetId="8">#REF!</definedName>
    <definedName name="aaaa" localSheetId="11">#REF!</definedName>
    <definedName name="aaaa">#REF!</definedName>
    <definedName name="bbbb" localSheetId="5">#REF!</definedName>
    <definedName name="bbbb" localSheetId="8">#REF!</definedName>
    <definedName name="bbbb">#REF!</definedName>
    <definedName name="ｄ" localSheetId="5">#REF!,#REF!,#REF!,#REF!,#REF!,#REF!,#REF!</definedName>
    <definedName name="ｄ" localSheetId="1">#REF!,#REF!,#REF!,#REF!,#REF!,#REF!,#REF!</definedName>
    <definedName name="ｄ" localSheetId="8">#REF!,#REF!,#REF!,#REF!,#REF!,#REF!,#REF!</definedName>
    <definedName name="ｄ" localSheetId="11">#REF!,#REF!,#REF!,#REF!,#REF!,#REF!,#REF!</definedName>
    <definedName name="ｄ">#REF!,#REF!,#REF!,#REF!,#REF!,#REF!,#REF!</definedName>
    <definedName name="ｄｄｄ" localSheetId="5">#REF!,#REF!,#REF!,#REF!,#REF!,#REF!,#REF!</definedName>
    <definedName name="ｄｄｄ" localSheetId="1">#REF!,#REF!,#REF!,#REF!,#REF!,#REF!,#REF!</definedName>
    <definedName name="ｄｄｄ" localSheetId="8">#REF!,#REF!,#REF!,#REF!,#REF!,#REF!,#REF!</definedName>
    <definedName name="ｄｄｄ">#REF!,#REF!,#REF!,#REF!,#REF!,#REF!,#REF!</definedName>
    <definedName name="ｇｇ" localSheetId="5">#REF!,#REF!,#REF!,#REF!,#REF!,#REF!,#REF!</definedName>
    <definedName name="ｇｇ" localSheetId="1">#REF!,#REF!,#REF!,#REF!,#REF!,#REF!,#REF!</definedName>
    <definedName name="ｇｇ" localSheetId="8">#REF!,#REF!,#REF!,#REF!,#REF!,#REF!,#REF!</definedName>
    <definedName name="ｇｇ">#REF!,#REF!,#REF!,#REF!,#REF!,#REF!,#REF!</definedName>
    <definedName name="_xlnm.Print_Area" localSheetId="4">●常勤２名の対象職員報告シート!$A:$AS</definedName>
    <definedName name="_xlnm.Print_Area" localSheetId="5">●常勤処遇改善の交付額!$A$1:$G$24</definedName>
    <definedName name="_xlnm.Print_Area" localSheetId="0">鑑!$A:$V</definedName>
    <definedName name="_xlnm.Print_Area" localSheetId="12">'様式10（賃金改善計画書）'!$A$1:$AH$31</definedName>
    <definedName name="_xlnm.Print_Area" localSheetId="13">'様式10別添（賃金改善内訳）'!$A:$Y</definedName>
    <definedName name="_xlnm.Print_Area" localSheetId="6">'様式４（予算書）'!$A$1:$AK$68</definedName>
    <definedName name="_xlnm.Print_Area" localSheetId="8">'様式6（放課後児童名簿）'!$A$1:$V$77</definedName>
    <definedName name="_xlnm.Print_Area" localSheetId="9">'様式７（運営委員会名簿）'!$A$1:$K$33</definedName>
    <definedName name="_xlnm.Print_Area" localSheetId="10">'様式８（原本証明書（家賃補助））'!$A$1:$K$21</definedName>
    <definedName name="_xlnm.Print_Area" localSheetId="11">'様式９（職員名簿・加算一覧）'!$A:$W</definedName>
    <definedName name="_xlnm.Print_Titles" localSheetId="13">'様式10別添（賃金改善内訳）'!$1:$5</definedName>
    <definedName name="_xlnm.Print_Titles" localSheetId="8">'様式6（放課後児童名簿）'!$7:$7</definedName>
    <definedName name="ｓ" localSheetId="5">#REF!,#REF!,#REF!,#REF!,#REF!,#REF!,#REF!</definedName>
    <definedName name="ｓ" localSheetId="1">#REF!,#REF!,#REF!,#REF!,#REF!,#REF!,#REF!</definedName>
    <definedName name="ｓ" localSheetId="8">#REF!,#REF!,#REF!,#REF!,#REF!,#REF!,#REF!</definedName>
    <definedName name="ｓ" localSheetId="11">#REF!,#REF!,#REF!,#REF!,#REF!,#REF!,#REF!</definedName>
    <definedName name="ｓ">#REF!,#REF!,#REF!,#REF!,#REF!,#REF!,#REF!</definedName>
    <definedName name="ss" localSheetId="5">#REF!</definedName>
    <definedName name="ss" localSheetId="14">#REF!</definedName>
    <definedName name="ss" localSheetId="8">#REF!</definedName>
    <definedName name="ss">#REF!</definedName>
    <definedName name="あ" localSheetId="5">#REF!,#REF!,#REF!,#REF!,#REF!,#REF!,#REF!</definedName>
    <definedName name="あ" localSheetId="1">#REF!,#REF!,#REF!,#REF!,#REF!,#REF!,#REF!</definedName>
    <definedName name="あ" localSheetId="8">#REF!,#REF!,#REF!,#REF!,#REF!,#REF!,#REF!</definedName>
    <definedName name="あ" localSheetId="11">#REF!,#REF!,#REF!,#REF!,#REF!,#REF!,#REF!</definedName>
    <definedName name="あ">#REF!,#REF!,#REF!,#REF!,#REF!,#REF!,#REF!</definedName>
    <definedName name="ひとり親・兄弟姉妹計算シート" localSheetId="5">#REF!,#REF!,#REF!,#REF!,#REF!,#REF!,#REF!</definedName>
    <definedName name="ひとり親・兄弟姉妹計算シート" localSheetId="1">#REF!,#REF!,#REF!,#REF!,#REF!,#REF!,#REF!</definedName>
    <definedName name="ひとり親・兄弟姉妹計算シート" localSheetId="8">#REF!,#REF!,#REF!,#REF!,#REF!,#REF!,#REF!</definedName>
    <definedName name="ひとり親・兄弟姉妹計算シート">#REF!,#REF!,#REF!,#REF!,#REF!,#REF!,#REF!</definedName>
    <definedName name="後" localSheetId="5">#REF!,#REF!,#REF!,#REF!,#REF!,#REF!,#REF!</definedName>
    <definedName name="後" localSheetId="8">#REF!,#REF!,#REF!,#REF!,#REF!,#REF!,#REF!</definedName>
    <definedName name="後">#REF!,#REF!,#REF!,#REF!,#REF!,#REF!,#REF!</definedName>
    <definedName name="後期" localSheetId="5">#REF!,#REF!,#REF!,#REF!,#REF!,#REF!,#REF!</definedName>
    <definedName name="後期" localSheetId="8">#REF!,#REF!,#REF!,#REF!,#REF!,#REF!,#REF!</definedName>
    <definedName name="後期">#REF!,#REF!,#REF!,#REF!,#REF!,#REF!,#REF!</definedName>
    <definedName name="後曜" localSheetId="5">#REF!,#REF!,#REF!,#REF!,#REF!,#REF!,#REF!</definedName>
    <definedName name="後曜" localSheetId="8">#REF!,#REF!,#REF!,#REF!,#REF!,#REF!,#REF!</definedName>
    <definedName name="後曜">#REF!,#REF!,#REF!,#REF!,#REF!,#REF!,#REF!</definedName>
    <definedName name="手書き" localSheetId="5">#REF!,#REF!,#REF!,#REF!,#REF!,#REF!,#REF!</definedName>
    <definedName name="手書き" localSheetId="8">#REF!,#REF!,#REF!,#REF!,#REF!,#REF!,#REF!</definedName>
    <definedName name="手書き">#REF!,#REF!,#REF!,#REF!,#REF!,#REF!,#REF!</definedName>
    <definedName name="前期" localSheetId="5">#REF!,#REF!,#REF!,#REF!,#REF!,#REF!</definedName>
    <definedName name="前期" localSheetId="1">#REF!,#REF!,#REF!,#REF!,#REF!,#REF!</definedName>
    <definedName name="前期" localSheetId="8">#REF!,#REF!,#REF!,#REF!,#REF!,#REF!</definedName>
    <definedName name="前期" localSheetId="11">#REF!,#REF!,#REF!,#REF!,#REF!,#REF!</definedName>
    <definedName name="前期">#REF!,#REF!,#REF!,#REF!,#REF!,#REF!</definedName>
    <definedName name="前曜" localSheetId="5">#REF!,#REF!,#REF!,#REF!,#REF!,#REF!</definedName>
    <definedName name="前曜" localSheetId="1">#REF!,#REF!,#REF!,#REF!,#REF!,#REF!</definedName>
    <definedName name="前曜" localSheetId="8">#REF!,#REF!,#REF!,#REF!,#REF!,#REF!</definedName>
    <definedName name="前曜">#REF!,#REF!,#REF!,#REF!,#REF!,#REF!</definedName>
    <definedName name="分割１" localSheetId="5">#REF!,#REF!,#REF!,#REF!,#REF!,#REF!,#REF!</definedName>
    <definedName name="分割１" localSheetId="1">#REF!,#REF!,#REF!,#REF!,#REF!,#REF!,#REF!</definedName>
    <definedName name="分割１" localSheetId="8">#REF!,#REF!,#REF!,#REF!,#REF!,#REF!,#REF!</definedName>
    <definedName name="分割１" localSheetId="11">#REF!,#REF!,#REF!,#REF!,#REF!,#REF!,#REF!</definedName>
    <definedName name="分割１">#REF!,#REF!,#REF!,#REF!,#REF!,#REF!,#REF!</definedName>
    <definedName name="保育所別民改費担当者一覧" localSheetId="5">#REF!</definedName>
    <definedName name="保育所別民改費担当者一覧" localSheetId="14">#REF!</definedName>
    <definedName name="保育所別民改費担当者一覧" localSheetId="8">#REF!</definedName>
    <definedName name="保育所別民改費担当者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6" i="9" l="1"/>
  <c r="H19" i="23" l="1"/>
  <c r="I19" i="23"/>
  <c r="I18" i="23"/>
  <c r="H18" i="23"/>
  <c r="H17" i="23"/>
  <c r="I17" i="23"/>
  <c r="I16" i="23"/>
  <c r="H16" i="23"/>
  <c r="G16" i="23" s="1"/>
  <c r="I14" i="23"/>
  <c r="H14" i="23"/>
  <c r="G14" i="23" s="1"/>
  <c r="H15" i="23" s="1"/>
  <c r="G11" i="23"/>
  <c r="G10" i="23"/>
  <c r="G9" i="23"/>
  <c r="G8" i="23"/>
  <c r="G7" i="23"/>
  <c r="F2" i="23"/>
  <c r="G19" i="23"/>
  <c r="G18" i="23"/>
  <c r="G17" i="23"/>
  <c r="I15" i="23" l="1"/>
  <c r="G15" i="23" s="1"/>
  <c r="G20" i="23" s="1"/>
  <c r="G21" i="23" s="1"/>
  <c r="O2" i="8" l="1"/>
  <c r="C2" i="22" l="1"/>
  <c r="F1" i="1"/>
  <c r="AE23" i="22"/>
  <c r="AC23" i="22"/>
  <c r="AB23" i="22"/>
  <c r="AA23" i="22"/>
  <c r="Z23" i="22"/>
  <c r="V23" i="22"/>
  <c r="W23" i="22" s="1"/>
  <c r="R23" i="22"/>
  <c r="AD23" i="22" s="1"/>
  <c r="Q23" i="22"/>
  <c r="L23" i="22"/>
  <c r="M23" i="22" s="1"/>
  <c r="H23" i="22"/>
  <c r="G23" i="22"/>
  <c r="AO22" i="22"/>
  <c r="AN22" i="22"/>
  <c r="AM22" i="22"/>
  <c r="AL22" i="22"/>
  <c r="AK22" i="22"/>
  <c r="AE22" i="22"/>
  <c r="AC22" i="22"/>
  <c r="AA22" i="22"/>
  <c r="Z22" i="22"/>
  <c r="V22" i="22"/>
  <c r="W22" i="22" s="1"/>
  <c r="R22" i="22"/>
  <c r="AD22" i="22" s="1"/>
  <c r="Q22" i="22"/>
  <c r="L22" i="22"/>
  <c r="AB22" i="22" s="1"/>
  <c r="G22" i="22"/>
  <c r="H22" i="22" s="1"/>
  <c r="AO21" i="22"/>
  <c r="AN21" i="22"/>
  <c r="AM21" i="22"/>
  <c r="AL21" i="22"/>
  <c r="AK21" i="22"/>
  <c r="AE21" i="22"/>
  <c r="AC21" i="22"/>
  <c r="AA21" i="22"/>
  <c r="Z21" i="22"/>
  <c r="W21" i="22"/>
  <c r="V21" i="22"/>
  <c r="Q21" i="22"/>
  <c r="R21" i="22" s="1"/>
  <c r="AD21" i="22" s="1"/>
  <c r="L21" i="22"/>
  <c r="AB21" i="22" s="1"/>
  <c r="G21" i="22"/>
  <c r="H21" i="22" s="1"/>
  <c r="AO20" i="22"/>
  <c r="AN20" i="22"/>
  <c r="AM20" i="22"/>
  <c r="AL20" i="22"/>
  <c r="AK20" i="22"/>
  <c r="AE20" i="22"/>
  <c r="AC20" i="22"/>
  <c r="AA20" i="22"/>
  <c r="Z20" i="22"/>
  <c r="V20" i="22"/>
  <c r="W20" i="22" s="1"/>
  <c r="Q20" i="22"/>
  <c r="R20" i="22" s="1"/>
  <c r="AD20" i="22" s="1"/>
  <c r="L20" i="22"/>
  <c r="AB20" i="22" s="1"/>
  <c r="G20" i="22"/>
  <c r="H20" i="22" s="1"/>
  <c r="AO19" i="22"/>
  <c r="AN19" i="22"/>
  <c r="AM19" i="22"/>
  <c r="AL19" i="22"/>
  <c r="AK19" i="22"/>
  <c r="AE19" i="22"/>
  <c r="AC19" i="22"/>
  <c r="AA19" i="22"/>
  <c r="Z19" i="22"/>
  <c r="V19" i="22"/>
  <c r="W19" i="22" s="1"/>
  <c r="Q19" i="22"/>
  <c r="R19" i="22" s="1"/>
  <c r="AD19" i="22" s="1"/>
  <c r="L19" i="22"/>
  <c r="M19" i="22" s="1"/>
  <c r="G19" i="22"/>
  <c r="H19" i="22" s="1"/>
  <c r="AO18" i="22"/>
  <c r="AN18" i="22"/>
  <c r="AM18" i="22"/>
  <c r="AL18" i="22"/>
  <c r="AK18" i="22"/>
  <c r="AE18" i="22"/>
  <c r="AC18" i="22"/>
  <c r="AA18" i="22"/>
  <c r="Z18" i="22"/>
  <c r="V18" i="22"/>
  <c r="W18" i="22" s="1"/>
  <c r="W24" i="22" s="1"/>
  <c r="R18" i="22"/>
  <c r="AD18" i="22" s="1"/>
  <c r="Q18" i="22"/>
  <c r="L18" i="22"/>
  <c r="AB18" i="22" s="1"/>
  <c r="G18" i="22"/>
  <c r="H18" i="22" s="1"/>
  <c r="AO17" i="22"/>
  <c r="AN17" i="22"/>
  <c r="AM17" i="22"/>
  <c r="AL17" i="22"/>
  <c r="AK17" i="22"/>
  <c r="G13" i="22"/>
  <c r="F13" i="22" s="1"/>
  <c r="G12" i="22"/>
  <c r="F12" i="22" s="1"/>
  <c r="G11" i="22"/>
  <c r="F11" i="22" s="1"/>
  <c r="G10" i="22"/>
  <c r="F10" i="22" s="1"/>
  <c r="G9" i="22"/>
  <c r="F9" i="22" s="1"/>
  <c r="G8" i="22"/>
  <c r="F8" i="22" s="1"/>
  <c r="H24" i="22" l="1"/>
  <c r="M20" i="22"/>
  <c r="M22" i="22"/>
  <c r="M18" i="22"/>
  <c r="M21" i="22"/>
  <c r="AK6" i="22"/>
  <c r="AK7" i="22" s="1"/>
  <c r="O7" i="22" s="1"/>
  <c r="M7" i="22"/>
  <c r="AB19" i="22"/>
  <c r="R24" i="22"/>
  <c r="M24" i="22" l="1"/>
  <c r="M8" i="22"/>
  <c r="E24" i="22" s="1"/>
  <c r="AK8" i="22"/>
  <c r="R7" i="22" s="1"/>
  <c r="C12" i="1" l="1"/>
  <c r="O24" i="22"/>
  <c r="T24" i="22"/>
  <c r="J24" i="22"/>
  <c r="AL8" i="22"/>
  <c r="R8" i="22" s="1"/>
  <c r="AL7" i="22"/>
  <c r="O8" i="22" s="1"/>
  <c r="N73" i="13" l="1"/>
  <c r="M73" i="13"/>
  <c r="L73" i="13"/>
  <c r="C25" i="1" s="1"/>
  <c r="K73" i="13"/>
  <c r="C24" i="1" s="1"/>
  <c r="G8" i="1" l="1"/>
  <c r="F8" i="1"/>
  <c r="F27" i="1" l="1"/>
  <c r="H27" i="1" s="1"/>
  <c r="N10" i="21" l="1"/>
  <c r="N11" i="21"/>
  <c r="N12" i="21"/>
  <c r="N13" i="21"/>
  <c r="T73" i="13" l="1"/>
  <c r="V7" i="20" l="1"/>
  <c r="W29" i="20"/>
  <c r="X5" i="21"/>
  <c r="U40" i="21"/>
  <c r="R16" i="20" s="1"/>
  <c r="T40" i="21"/>
  <c r="F21" i="1" s="1"/>
  <c r="R40" i="21"/>
  <c r="X39" i="21"/>
  <c r="V39" i="21"/>
  <c r="P39" i="21"/>
  <c r="Q39" i="21" s="1"/>
  <c r="S39" i="21" s="1"/>
  <c r="N39" i="21"/>
  <c r="X38" i="21"/>
  <c r="V38" i="21"/>
  <c r="P38" i="21"/>
  <c r="Q38" i="21" s="1"/>
  <c r="S38" i="21" s="1"/>
  <c r="N38" i="21"/>
  <c r="X37" i="21"/>
  <c r="V37" i="21"/>
  <c r="P37" i="21"/>
  <c r="Q37" i="21" s="1"/>
  <c r="S37" i="21" s="1"/>
  <c r="N37" i="21"/>
  <c r="X36" i="21"/>
  <c r="V36" i="21"/>
  <c r="P36" i="21"/>
  <c r="Q36" i="21" s="1"/>
  <c r="S36" i="21" s="1"/>
  <c r="N36" i="21"/>
  <c r="X35" i="21"/>
  <c r="V35" i="21"/>
  <c r="P35" i="21"/>
  <c r="Q35" i="21" s="1"/>
  <c r="S35" i="21" s="1"/>
  <c r="N35" i="21"/>
  <c r="X34" i="21"/>
  <c r="V34" i="21"/>
  <c r="P34" i="21"/>
  <c r="Q34" i="21" s="1"/>
  <c r="S34" i="21" s="1"/>
  <c r="N34" i="21"/>
  <c r="X33" i="21"/>
  <c r="V33" i="21"/>
  <c r="P33" i="21"/>
  <c r="Q33" i="21" s="1"/>
  <c r="S33" i="21" s="1"/>
  <c r="N33" i="21"/>
  <c r="X32" i="21"/>
  <c r="V32" i="21"/>
  <c r="P32" i="21"/>
  <c r="Q32" i="21" s="1"/>
  <c r="S32" i="21" s="1"/>
  <c r="N32" i="21"/>
  <c r="X31" i="21"/>
  <c r="V31" i="21"/>
  <c r="P31" i="21"/>
  <c r="Q31" i="21" s="1"/>
  <c r="S31" i="21" s="1"/>
  <c r="N31" i="21"/>
  <c r="X30" i="21"/>
  <c r="V30" i="21"/>
  <c r="P30" i="21"/>
  <c r="Q30" i="21" s="1"/>
  <c r="S30" i="21" s="1"/>
  <c r="N30" i="21"/>
  <c r="X29" i="21"/>
  <c r="V29" i="21"/>
  <c r="P29" i="21"/>
  <c r="Q29" i="21" s="1"/>
  <c r="S29" i="21" s="1"/>
  <c r="N29" i="21"/>
  <c r="X28" i="21"/>
  <c r="V28" i="21"/>
  <c r="P28" i="21"/>
  <c r="Q28" i="21" s="1"/>
  <c r="S28" i="21" s="1"/>
  <c r="N28" i="21"/>
  <c r="X27" i="21"/>
  <c r="V27" i="21"/>
  <c r="P27" i="21"/>
  <c r="Q27" i="21" s="1"/>
  <c r="S27" i="21" s="1"/>
  <c r="N27" i="21"/>
  <c r="X26" i="21"/>
  <c r="V26" i="21"/>
  <c r="P26" i="21"/>
  <c r="Q26" i="21" s="1"/>
  <c r="S26" i="21" s="1"/>
  <c r="N26" i="21"/>
  <c r="X25" i="21"/>
  <c r="V25" i="21"/>
  <c r="P25" i="21"/>
  <c r="Q25" i="21" s="1"/>
  <c r="S25" i="21" s="1"/>
  <c r="N25" i="21"/>
  <c r="X24" i="21"/>
  <c r="V24" i="21"/>
  <c r="P24" i="21"/>
  <c r="Q24" i="21" s="1"/>
  <c r="S24" i="21" s="1"/>
  <c r="N24" i="21"/>
  <c r="X23" i="21"/>
  <c r="V23" i="21"/>
  <c r="P23" i="21"/>
  <c r="Q23" i="21" s="1"/>
  <c r="S23" i="21" s="1"/>
  <c r="N23" i="21"/>
  <c r="X22" i="21"/>
  <c r="V22" i="21"/>
  <c r="P22" i="21"/>
  <c r="Q22" i="21" s="1"/>
  <c r="S22" i="21" s="1"/>
  <c r="N22" i="21"/>
  <c r="X21" i="21"/>
  <c r="V21" i="21"/>
  <c r="P21" i="21"/>
  <c r="Q21" i="21" s="1"/>
  <c r="S21" i="21" s="1"/>
  <c r="N21" i="21"/>
  <c r="X20" i="21"/>
  <c r="V20" i="21"/>
  <c r="P20" i="21"/>
  <c r="Q20" i="21" s="1"/>
  <c r="S20" i="21" s="1"/>
  <c r="N20" i="21"/>
  <c r="X19" i="21"/>
  <c r="V19" i="21"/>
  <c r="P19" i="21"/>
  <c r="Q19" i="21" s="1"/>
  <c r="S19" i="21" s="1"/>
  <c r="N19" i="21"/>
  <c r="X18" i="21"/>
  <c r="V18" i="21"/>
  <c r="P18" i="21"/>
  <c r="Q18" i="21" s="1"/>
  <c r="S18" i="21" s="1"/>
  <c r="N18" i="21"/>
  <c r="X17" i="21"/>
  <c r="V17" i="21"/>
  <c r="P17" i="21"/>
  <c r="Q17" i="21" s="1"/>
  <c r="S17" i="21" s="1"/>
  <c r="N17" i="21"/>
  <c r="X16" i="21"/>
  <c r="V16" i="21"/>
  <c r="P16" i="21"/>
  <c r="Q16" i="21" s="1"/>
  <c r="S16" i="21" s="1"/>
  <c r="N16" i="21"/>
  <c r="X15" i="21"/>
  <c r="V15" i="21"/>
  <c r="P15" i="21"/>
  <c r="Q15" i="21" s="1"/>
  <c r="S15" i="21" s="1"/>
  <c r="N15" i="21"/>
  <c r="X14" i="21"/>
  <c r="V14" i="21"/>
  <c r="P14" i="21"/>
  <c r="Q14" i="21" s="1"/>
  <c r="S14" i="21" s="1"/>
  <c r="N14" i="21"/>
  <c r="X13" i="21"/>
  <c r="V13" i="21"/>
  <c r="P13" i="21"/>
  <c r="Q13" i="21" s="1"/>
  <c r="S13" i="21" s="1"/>
  <c r="X12" i="21"/>
  <c r="V12" i="21"/>
  <c r="P12" i="21"/>
  <c r="Q12" i="21" s="1"/>
  <c r="S12" i="21" s="1"/>
  <c r="X11" i="21"/>
  <c r="V11" i="21"/>
  <c r="P11" i="21"/>
  <c r="Q11" i="21" s="1"/>
  <c r="S11" i="21" s="1"/>
  <c r="X10" i="21"/>
  <c r="V10" i="21"/>
  <c r="P10" i="21"/>
  <c r="Q10" i="21" s="1"/>
  <c r="R18" i="20"/>
  <c r="R15" i="20"/>
  <c r="X40" i="21" l="1"/>
  <c r="R17" i="20"/>
  <c r="AM15" i="20" s="1"/>
  <c r="V40" i="21"/>
  <c r="N40" i="21"/>
  <c r="C21" i="1" s="1"/>
  <c r="Q40" i="21"/>
  <c r="S10" i="21"/>
  <c r="S40" i="21" s="1"/>
  <c r="R11" i="20" s="1"/>
  <c r="AM18" i="20" s="1"/>
  <c r="H3" i="19" l="1"/>
  <c r="R50" i="3" l="1"/>
  <c r="R60" i="3"/>
  <c r="F26" i="1" l="1"/>
  <c r="F25" i="1"/>
  <c r="F24" i="1"/>
  <c r="F23" i="1"/>
  <c r="F22" i="1"/>
  <c r="F18" i="1"/>
  <c r="F17" i="1"/>
  <c r="F16" i="1"/>
  <c r="F15" i="1"/>
  <c r="F14" i="1"/>
  <c r="F13" i="1"/>
  <c r="F7" i="1"/>
  <c r="F10" i="1" l="1"/>
  <c r="H8" i="1"/>
  <c r="I8" i="1" s="1"/>
  <c r="I13" i="1" l="1"/>
  <c r="G10" i="1" l="1"/>
  <c r="H10" i="1" s="1"/>
  <c r="I10" i="1" s="1"/>
  <c r="G7" i="1"/>
  <c r="H7" i="1" s="1"/>
  <c r="I7" i="1" s="1"/>
  <c r="F21" i="14"/>
  <c r="F20" i="14"/>
  <c r="E18" i="14"/>
  <c r="P2" i="15"/>
  <c r="E19" i="14"/>
  <c r="P3" i="13"/>
  <c r="H11" i="9"/>
  <c r="V51" i="13" l="1"/>
  <c r="Q23" i="15" l="1"/>
  <c r="P76" i="13" l="1"/>
  <c r="O76" i="13"/>
  <c r="O77" i="13" s="1"/>
  <c r="N76" i="13"/>
  <c r="N77" i="13" s="1"/>
  <c r="M76" i="13"/>
  <c r="M77" i="13" s="1"/>
  <c r="L76" i="13"/>
  <c r="L77" i="13" s="1"/>
  <c r="K76" i="13"/>
  <c r="K77" i="13" s="1"/>
  <c r="P75" i="13"/>
  <c r="O75" i="13"/>
  <c r="N75" i="13"/>
  <c r="M75" i="13"/>
  <c r="L75" i="13"/>
  <c r="K75" i="13"/>
  <c r="V72" i="13"/>
  <c r="U72" i="13"/>
  <c r="V71" i="13"/>
  <c r="U71" i="13"/>
  <c r="V70" i="13"/>
  <c r="U70" i="13"/>
  <c r="V69" i="13"/>
  <c r="U69" i="13"/>
  <c r="V68" i="13"/>
  <c r="U68" i="13"/>
  <c r="V67" i="13"/>
  <c r="U67" i="13"/>
  <c r="V66" i="13"/>
  <c r="U66" i="13"/>
  <c r="V65" i="13"/>
  <c r="U65" i="13"/>
  <c r="V64" i="13"/>
  <c r="U64" i="13"/>
  <c r="V63" i="13"/>
  <c r="U63" i="13"/>
  <c r="V62" i="13"/>
  <c r="U62" i="13"/>
  <c r="V61" i="13"/>
  <c r="U61" i="13"/>
  <c r="V60" i="13"/>
  <c r="U60" i="13"/>
  <c r="V59" i="13"/>
  <c r="U59" i="13"/>
  <c r="V58" i="13"/>
  <c r="U58" i="13"/>
  <c r="V57" i="13"/>
  <c r="U57" i="13"/>
  <c r="V56" i="13"/>
  <c r="U56" i="13"/>
  <c r="V55" i="13"/>
  <c r="U55" i="13"/>
  <c r="V54" i="13"/>
  <c r="U54" i="13"/>
  <c r="V53" i="13"/>
  <c r="U53" i="13"/>
  <c r="V52" i="13"/>
  <c r="U52" i="13"/>
  <c r="U51" i="13"/>
  <c r="V50" i="13"/>
  <c r="U50" i="13"/>
  <c r="V49" i="13"/>
  <c r="U49" i="13"/>
  <c r="V48" i="13"/>
  <c r="U48" i="13"/>
  <c r="V47" i="13"/>
  <c r="U47" i="13"/>
  <c r="V46" i="13"/>
  <c r="U46" i="13"/>
  <c r="V45" i="13"/>
  <c r="U45" i="13"/>
  <c r="V44" i="13"/>
  <c r="U44" i="13"/>
  <c r="V43" i="13"/>
  <c r="U43" i="13"/>
  <c r="V42" i="13"/>
  <c r="U42" i="13"/>
  <c r="V41" i="13"/>
  <c r="U41" i="13"/>
  <c r="V40" i="13"/>
  <c r="U40" i="13"/>
  <c r="V39" i="13"/>
  <c r="U39" i="13"/>
  <c r="V38" i="13"/>
  <c r="U38" i="13"/>
  <c r="V37" i="13"/>
  <c r="U37" i="13"/>
  <c r="V36" i="13"/>
  <c r="U36" i="13"/>
  <c r="V35" i="13"/>
  <c r="U35" i="13"/>
  <c r="V34" i="13"/>
  <c r="U34" i="13"/>
  <c r="V33" i="13"/>
  <c r="U33" i="13"/>
  <c r="V32" i="13"/>
  <c r="U32" i="13"/>
  <c r="V31" i="13"/>
  <c r="U31" i="13"/>
  <c r="V30" i="13"/>
  <c r="U30" i="13"/>
  <c r="V29" i="13"/>
  <c r="U29" i="13"/>
  <c r="V28" i="13"/>
  <c r="U28" i="13"/>
  <c r="V27" i="13"/>
  <c r="U27" i="13"/>
  <c r="V26" i="13"/>
  <c r="U26" i="13"/>
  <c r="V25" i="13"/>
  <c r="U25" i="13"/>
  <c r="V24" i="13"/>
  <c r="U24" i="13"/>
  <c r="V23" i="13"/>
  <c r="U23" i="13"/>
  <c r="V22" i="13"/>
  <c r="U22" i="13"/>
  <c r="V21" i="13"/>
  <c r="U21" i="13"/>
  <c r="V20" i="13"/>
  <c r="U20" i="13"/>
  <c r="V19" i="13"/>
  <c r="U19" i="13"/>
  <c r="V18" i="13"/>
  <c r="U18" i="13"/>
  <c r="V17" i="13"/>
  <c r="U17" i="13"/>
  <c r="V16" i="13"/>
  <c r="U16" i="13"/>
  <c r="V15" i="13"/>
  <c r="U15" i="13"/>
  <c r="V14" i="13"/>
  <c r="U14" i="13"/>
  <c r="V13" i="13"/>
  <c r="U13" i="13"/>
  <c r="V12" i="13"/>
  <c r="U12" i="13"/>
  <c r="V11" i="13"/>
  <c r="U11" i="13"/>
  <c r="V10" i="13"/>
  <c r="U10" i="13"/>
  <c r="V9" i="13"/>
  <c r="U9" i="13"/>
  <c r="V8" i="13"/>
  <c r="U8" i="13"/>
  <c r="U73" i="13" l="1"/>
  <c r="H24" i="1" s="1"/>
  <c r="P77" i="13"/>
  <c r="C5" i="1" s="1"/>
  <c r="V73" i="13"/>
  <c r="H25" i="1" s="1"/>
  <c r="BE8" i="13"/>
  <c r="G5" i="1" l="1"/>
  <c r="F5" i="1"/>
  <c r="F28" i="1" s="1"/>
  <c r="G6" i="1"/>
  <c r="F6" i="1"/>
  <c r="I6" i="1" s="1"/>
  <c r="D19" i="9"/>
  <c r="H6" i="1" l="1"/>
  <c r="I5" i="1"/>
  <c r="H5" i="1"/>
  <c r="D22" i="9" l="1"/>
  <c r="L19" i="9"/>
  <c r="L22" i="9"/>
  <c r="J14" i="9" l="1"/>
  <c r="N6" i="7"/>
  <c r="R69" i="3" l="1"/>
  <c r="AC3" i="3"/>
  <c r="R40" i="3" l="1"/>
  <c r="R44" i="3" l="1"/>
  <c r="H23" i="1" l="1"/>
  <c r="H22" i="1"/>
  <c r="H26" i="1" l="1"/>
  <c r="I16" i="1"/>
  <c r="J16" i="9" l="1"/>
  <c r="H8" i="9"/>
  <c r="R6" i="3"/>
  <c r="I26" i="1"/>
  <c r="I23" i="1"/>
  <c r="I27" i="1"/>
  <c r="I22" i="1"/>
  <c r="W38" i="6" s="1"/>
  <c r="R39" i="3" l="1"/>
  <c r="R66" i="3" s="1"/>
  <c r="X35" i="6"/>
  <c r="R21" i="3" s="1"/>
  <c r="M11" i="8" l="1"/>
  <c r="M10" i="8"/>
  <c r="J8" i="8"/>
  <c r="J6" i="8"/>
  <c r="X27" i="6" l="1"/>
  <c r="R14" i="3" s="1"/>
  <c r="J44" i="9" l="1"/>
  <c r="H44" i="9"/>
  <c r="H41" i="9"/>
  <c r="H38" i="9"/>
  <c r="H21" i="1" l="1"/>
  <c r="X32" i="6"/>
  <c r="R18" i="3" s="1"/>
  <c r="X39" i="6"/>
  <c r="R25" i="3" s="1"/>
  <c r="X42" i="6"/>
  <c r="R28" i="3" s="1"/>
  <c r="G28" i="1" l="1"/>
  <c r="I21" i="1"/>
  <c r="I25" i="1"/>
  <c r="X41" i="6" s="1"/>
  <c r="R27" i="3" s="1"/>
  <c r="I14" i="1"/>
  <c r="I24" i="1"/>
  <c r="X40" i="6" s="1"/>
  <c r="R26" i="3" s="1"/>
  <c r="I15" i="1"/>
  <c r="I18" i="1"/>
  <c r="Y36" i="6" s="1"/>
  <c r="R22" i="3" s="1"/>
  <c r="X43" i="6"/>
  <c r="R29" i="3"/>
  <c r="R24" i="3"/>
  <c r="T31" i="6"/>
  <c r="T30" i="6"/>
  <c r="R16" i="3" s="1"/>
  <c r="Y37" i="6" l="1"/>
  <c r="R23" i="3" s="1"/>
  <c r="X34" i="6"/>
  <c r="R20" i="3" s="1"/>
  <c r="X33" i="6"/>
  <c r="R19" i="3" s="1"/>
  <c r="X29" i="6"/>
  <c r="R17" i="3"/>
  <c r="X26" i="6"/>
  <c r="R13" i="3" l="1"/>
  <c r="H28" i="1"/>
  <c r="X28" i="6"/>
  <c r="U22" i="6" l="1"/>
  <c r="E27" i="9" s="1"/>
  <c r="R15" i="3"/>
  <c r="R12" i="3" s="1"/>
  <c r="R36" i="3" s="1"/>
  <c r="AM66" i="3" s="1"/>
  <c r="I28" i="1"/>
</calcChain>
</file>

<file path=xl/sharedStrings.xml><?xml version="1.0" encoding="utf-8"?>
<sst xmlns="http://schemas.openxmlformats.org/spreadsheetml/2006/main" count="1199" uniqueCount="671">
  <si>
    <t>基本額</t>
  </si>
  <si>
    <t>クラブ児童数</t>
    <rPh sb="3" eb="5">
      <t>ジドウ</t>
    </rPh>
    <rPh sb="5" eb="6">
      <t>スウ</t>
    </rPh>
    <phoneticPr fontId="1"/>
  </si>
  <si>
    <t>障害児受け入れ人数</t>
    <rPh sb="0" eb="2">
      <t>ショウガイ</t>
    </rPh>
    <rPh sb="2" eb="3">
      <t>ジ</t>
    </rPh>
    <rPh sb="3" eb="4">
      <t>ウ</t>
    </rPh>
    <rPh sb="5" eb="6">
      <t>イ</t>
    </rPh>
    <rPh sb="7" eb="9">
      <t>ニンズウ</t>
    </rPh>
    <phoneticPr fontId="1"/>
  </si>
  <si>
    <t>申請額</t>
    <rPh sb="0" eb="3">
      <t>シンセイガク</t>
    </rPh>
    <phoneticPr fontId="1"/>
  </si>
  <si>
    <t>ひとり親利用料割引加算</t>
  </si>
  <si>
    <t>多子世帯利用料割引加算</t>
    <rPh sb="0" eb="2">
      <t>タシ</t>
    </rPh>
    <rPh sb="2" eb="4">
      <t>セタイ</t>
    </rPh>
    <rPh sb="4" eb="7">
      <t>リヨウリョウ</t>
    </rPh>
    <rPh sb="7" eb="9">
      <t>ワリビキ</t>
    </rPh>
    <rPh sb="9" eb="11">
      <t>カサン</t>
    </rPh>
    <phoneticPr fontId="1"/>
  </si>
  <si>
    <t>研修費補助</t>
    <rPh sb="0" eb="2">
      <t>ケンシュウ</t>
    </rPh>
    <rPh sb="2" eb="3">
      <t>ヒ</t>
    </rPh>
    <rPh sb="3" eb="5">
      <t>ホジョ</t>
    </rPh>
    <phoneticPr fontId="1"/>
  </si>
  <si>
    <t>家賃補助</t>
    <rPh sb="0" eb="2">
      <t>ヤチン</t>
    </rPh>
    <rPh sb="2" eb="4">
      <t>ホジョ</t>
    </rPh>
    <phoneticPr fontId="1"/>
  </si>
  <si>
    <t>開所日数</t>
    <rPh sb="0" eb="2">
      <t>カイショ</t>
    </rPh>
    <rPh sb="2" eb="4">
      <t>ニッスウ</t>
    </rPh>
    <phoneticPr fontId="1"/>
  </si>
  <si>
    <t>合計</t>
    <rPh sb="0" eb="2">
      <t>ゴウケイ</t>
    </rPh>
    <phoneticPr fontId="1"/>
  </si>
  <si>
    <t>補助上限額</t>
    <rPh sb="0" eb="2">
      <t>ホジョ</t>
    </rPh>
    <rPh sb="2" eb="4">
      <t>ジョウゲン</t>
    </rPh>
    <rPh sb="4" eb="5">
      <t>ガク</t>
    </rPh>
    <phoneticPr fontId="1"/>
  </si>
  <si>
    <t>交付申請額</t>
    <rPh sb="0" eb="2">
      <t>コウフ</t>
    </rPh>
    <rPh sb="2" eb="4">
      <t>シンセイ</t>
    </rPh>
    <rPh sb="4" eb="5">
      <t>ガク</t>
    </rPh>
    <phoneticPr fontId="1"/>
  </si>
  <si>
    <t>補助項目</t>
    <rPh sb="0" eb="2">
      <t>ホジョ</t>
    </rPh>
    <rPh sb="2" eb="4">
      <t>コウモク</t>
    </rPh>
    <phoneticPr fontId="1"/>
  </si>
  <si>
    <t>長時間開所加算（平日）</t>
    <rPh sb="3" eb="5">
      <t>カイショ</t>
    </rPh>
    <rPh sb="5" eb="7">
      <t>カサン</t>
    </rPh>
    <phoneticPr fontId="1"/>
  </si>
  <si>
    <t>当初申請に係る必要項目</t>
    <rPh sb="0" eb="2">
      <t>トウショ</t>
    </rPh>
    <rPh sb="2" eb="4">
      <t>シンセイ</t>
    </rPh>
    <rPh sb="5" eb="6">
      <t>カカ</t>
    </rPh>
    <rPh sb="7" eb="9">
      <t>ヒツヨウ</t>
    </rPh>
    <rPh sb="9" eb="11">
      <t>コウモク</t>
    </rPh>
    <phoneticPr fontId="1"/>
  </si>
  <si>
    <t>キャリアアップ区分①申請人数</t>
    <rPh sb="7" eb="9">
      <t>クブン</t>
    </rPh>
    <rPh sb="10" eb="12">
      <t>シンセイ</t>
    </rPh>
    <rPh sb="12" eb="14">
      <t>ニンズウ</t>
    </rPh>
    <phoneticPr fontId="1"/>
  </si>
  <si>
    <t>キャリアアップ区分②申請人数</t>
    <rPh sb="7" eb="9">
      <t>クブン</t>
    </rPh>
    <rPh sb="10" eb="12">
      <t>シンセイ</t>
    </rPh>
    <rPh sb="12" eb="14">
      <t>ニンズウ</t>
    </rPh>
    <phoneticPr fontId="1"/>
  </si>
  <si>
    <t>キャリアアップ区分③申請人数</t>
    <rPh sb="7" eb="9">
      <t>クブン</t>
    </rPh>
    <rPh sb="10" eb="12">
      <t>シンセイ</t>
    </rPh>
    <rPh sb="12" eb="14">
      <t>ニンズウ</t>
    </rPh>
    <phoneticPr fontId="1"/>
  </si>
  <si>
    <t>長時間開所加算（長期）</t>
    <rPh sb="3" eb="5">
      <t>カイショ</t>
    </rPh>
    <rPh sb="5" eb="7">
      <t>カサン</t>
    </rPh>
    <phoneticPr fontId="1"/>
  </si>
  <si>
    <t>障害児受入加算</t>
    <rPh sb="5" eb="7">
      <t>カサン</t>
    </rPh>
    <phoneticPr fontId="1"/>
  </si>
  <si>
    <t>障害児受入特別</t>
    <rPh sb="3" eb="5">
      <t>ウケイレ</t>
    </rPh>
    <rPh sb="5" eb="7">
      <t>トクベツ</t>
    </rPh>
    <phoneticPr fontId="1"/>
  </si>
  <si>
    <t>障害児受入強化加算</t>
    <rPh sb="3" eb="5">
      <t>ウケイ</t>
    </rPh>
    <rPh sb="5" eb="7">
      <t>キョウカ</t>
    </rPh>
    <rPh sb="7" eb="9">
      <t>カサン</t>
    </rPh>
    <phoneticPr fontId="1"/>
  </si>
  <si>
    <t>ひとり親利用料割引対象人数</t>
    <rPh sb="3" eb="4">
      <t>オヤ</t>
    </rPh>
    <rPh sb="4" eb="7">
      <t>リヨウリョウ</t>
    </rPh>
    <rPh sb="7" eb="9">
      <t>ワリビキ</t>
    </rPh>
    <rPh sb="9" eb="11">
      <t>タイショウ</t>
    </rPh>
    <rPh sb="11" eb="13">
      <t>ニンズウ</t>
    </rPh>
    <phoneticPr fontId="1"/>
  </si>
  <si>
    <t>多子世帯利用料割引対象人数</t>
    <rPh sb="0" eb="2">
      <t>タシ</t>
    </rPh>
    <rPh sb="2" eb="4">
      <t>セタイ</t>
    </rPh>
    <rPh sb="4" eb="7">
      <t>リヨウリョウ</t>
    </rPh>
    <rPh sb="7" eb="9">
      <t>ワリビキ</t>
    </rPh>
    <rPh sb="9" eb="11">
      <t>タイショウ</t>
    </rPh>
    <rPh sb="11" eb="13">
      <t>ニンズウ</t>
    </rPh>
    <phoneticPr fontId="1"/>
  </si>
  <si>
    <t>育成支援体制強化加算</t>
    <phoneticPr fontId="1"/>
  </si>
  <si>
    <t>送迎支援補助加算</t>
    <rPh sb="0" eb="2">
      <t>ソウゲイ</t>
    </rPh>
    <rPh sb="2" eb="4">
      <t>シエン</t>
    </rPh>
    <rPh sb="4" eb="6">
      <t>ホジョ</t>
    </rPh>
    <rPh sb="6" eb="8">
      <t>カサン</t>
    </rPh>
    <phoneticPr fontId="1"/>
  </si>
  <si>
    <t>数値</t>
    <rPh sb="0" eb="2">
      <t>スウチ</t>
    </rPh>
    <phoneticPr fontId="1"/>
  </si>
  <si>
    <t>団体名</t>
    <rPh sb="0" eb="2">
      <t>ダンタイ</t>
    </rPh>
    <rPh sb="2" eb="3">
      <t>メイ</t>
    </rPh>
    <phoneticPr fontId="7"/>
  </si>
  <si>
    <t>１．収入</t>
    <rPh sb="2" eb="4">
      <t>シュウニュウ</t>
    </rPh>
    <phoneticPr fontId="7"/>
  </si>
  <si>
    <t>項目</t>
    <rPh sb="0" eb="2">
      <t>コウモク</t>
    </rPh>
    <phoneticPr fontId="7"/>
  </si>
  <si>
    <t>予算額</t>
    <rPh sb="0" eb="3">
      <t>ヨサンガク</t>
    </rPh>
    <phoneticPr fontId="7"/>
  </si>
  <si>
    <t>摘要</t>
    <rPh sb="0" eb="2">
      <t>テキヨウ</t>
    </rPh>
    <phoneticPr fontId="7"/>
  </si>
  <si>
    <t>会費</t>
    <rPh sb="0" eb="2">
      <t>カイヒ</t>
    </rPh>
    <phoneticPr fontId="7"/>
  </si>
  <si>
    <t>入会金</t>
    <rPh sb="0" eb="3">
      <t>ニュウカイキン</t>
    </rPh>
    <phoneticPr fontId="7"/>
  </si>
  <si>
    <t>利用料</t>
    <rPh sb="0" eb="3">
      <t>リヨウリョウ</t>
    </rPh>
    <phoneticPr fontId="7"/>
  </si>
  <si>
    <t>延長利用料</t>
    <rPh sb="0" eb="2">
      <t>エンチョウ</t>
    </rPh>
    <rPh sb="2" eb="5">
      <t>リヨウリョウ</t>
    </rPh>
    <phoneticPr fontId="7"/>
  </si>
  <si>
    <t>おやつ代</t>
    <rPh sb="3" eb="4">
      <t>ダイ</t>
    </rPh>
    <phoneticPr fontId="7"/>
  </si>
  <si>
    <t>その他</t>
    <rPh sb="2" eb="3">
      <t>タ</t>
    </rPh>
    <phoneticPr fontId="7"/>
  </si>
  <si>
    <t>補助金</t>
    <rPh sb="0" eb="3">
      <t>ホジョキン</t>
    </rPh>
    <phoneticPr fontId="7"/>
  </si>
  <si>
    <t>積立金</t>
    <rPh sb="0" eb="2">
      <t>ツミタテ</t>
    </rPh>
    <rPh sb="2" eb="3">
      <t>キン</t>
    </rPh>
    <phoneticPr fontId="7"/>
  </si>
  <si>
    <t>繰入金</t>
    <rPh sb="0" eb="2">
      <t>クリイレ</t>
    </rPh>
    <rPh sb="2" eb="3">
      <t>キン</t>
    </rPh>
    <phoneticPr fontId="7"/>
  </si>
  <si>
    <t>繰越金</t>
    <rPh sb="0" eb="2">
      <t>クリコシ</t>
    </rPh>
    <rPh sb="2" eb="3">
      <t>キン</t>
    </rPh>
    <phoneticPr fontId="7"/>
  </si>
  <si>
    <t>合計</t>
    <rPh sb="0" eb="2">
      <t>ゴウケイ</t>
    </rPh>
    <phoneticPr fontId="7"/>
  </si>
  <si>
    <t>２．支出</t>
    <rPh sb="2" eb="4">
      <t>シシュツ</t>
    </rPh>
    <phoneticPr fontId="7"/>
  </si>
  <si>
    <t>運営費</t>
    <rPh sb="0" eb="3">
      <t>ウンエイヒ</t>
    </rPh>
    <phoneticPr fontId="7"/>
  </si>
  <si>
    <t>人件費</t>
    <rPh sb="0" eb="3">
      <t>ジンケンヒ</t>
    </rPh>
    <phoneticPr fontId="7"/>
  </si>
  <si>
    <t>給与</t>
    <rPh sb="0" eb="2">
      <t>キュウヨ</t>
    </rPh>
    <phoneticPr fontId="7"/>
  </si>
  <si>
    <t>法定福利費</t>
    <rPh sb="0" eb="2">
      <t>ホウテイ</t>
    </rPh>
    <rPh sb="2" eb="4">
      <t>フクリ</t>
    </rPh>
    <rPh sb="4" eb="5">
      <t>ヒ</t>
    </rPh>
    <phoneticPr fontId="7"/>
  </si>
  <si>
    <t>生活費</t>
    <rPh sb="0" eb="3">
      <t>セイカツヒ</t>
    </rPh>
    <phoneticPr fontId="7"/>
  </si>
  <si>
    <t>給食費</t>
    <rPh sb="0" eb="3">
      <t>キュウショクヒ</t>
    </rPh>
    <phoneticPr fontId="7"/>
  </si>
  <si>
    <t>教材費</t>
    <rPh sb="0" eb="3">
      <t>キョウザイヒ</t>
    </rPh>
    <phoneticPr fontId="7"/>
  </si>
  <si>
    <t>行事・活動費</t>
    <rPh sb="0" eb="2">
      <t>ギョウジ</t>
    </rPh>
    <rPh sb="3" eb="5">
      <t>カツドウ</t>
    </rPh>
    <rPh sb="5" eb="6">
      <t>ヒ</t>
    </rPh>
    <phoneticPr fontId="7"/>
  </si>
  <si>
    <t>保険料</t>
    <rPh sb="0" eb="3">
      <t>ホケンリョウ</t>
    </rPh>
    <phoneticPr fontId="7"/>
  </si>
  <si>
    <t>施設費</t>
    <rPh sb="0" eb="3">
      <t>シセツヒ</t>
    </rPh>
    <phoneticPr fontId="7"/>
  </si>
  <si>
    <t>地代家賃</t>
    <rPh sb="0" eb="2">
      <t>チダイ</t>
    </rPh>
    <rPh sb="2" eb="4">
      <t>ヤチン</t>
    </rPh>
    <phoneticPr fontId="7"/>
  </si>
  <si>
    <t>水道光熱費</t>
    <rPh sb="0" eb="2">
      <t>スイドウ</t>
    </rPh>
    <rPh sb="2" eb="5">
      <t>コウネツヒ</t>
    </rPh>
    <phoneticPr fontId="7"/>
  </si>
  <si>
    <t>修繕費</t>
    <rPh sb="0" eb="3">
      <t>シュウゼンヒ</t>
    </rPh>
    <phoneticPr fontId="7"/>
  </si>
  <si>
    <t>通信費</t>
    <rPh sb="0" eb="3">
      <t>ツウシンヒ</t>
    </rPh>
    <phoneticPr fontId="7"/>
  </si>
  <si>
    <t>消耗品・備品費</t>
    <rPh sb="0" eb="2">
      <t>ショウモウ</t>
    </rPh>
    <rPh sb="2" eb="3">
      <t>ヒン</t>
    </rPh>
    <rPh sb="4" eb="6">
      <t>ビヒン</t>
    </rPh>
    <rPh sb="6" eb="7">
      <t>ヒ</t>
    </rPh>
    <phoneticPr fontId="7"/>
  </si>
  <si>
    <t>※収入と支出の合計金額が合うようにしてください。</t>
    <rPh sb="1" eb="3">
      <t>シュウニュウ</t>
    </rPh>
    <rPh sb="4" eb="6">
      <t>シシュツ</t>
    </rPh>
    <rPh sb="7" eb="9">
      <t>ゴウケイ</t>
    </rPh>
    <rPh sb="9" eb="11">
      <t>キンガク</t>
    </rPh>
    <rPh sb="12" eb="13">
      <t>ア</t>
    </rPh>
    <phoneticPr fontId="7"/>
  </si>
  <si>
    <t>小規模放課後児童クラブ加算</t>
    <rPh sb="0" eb="3">
      <t>ショウキボ</t>
    </rPh>
    <rPh sb="3" eb="8">
      <t>ホウカゴジドウ</t>
    </rPh>
    <rPh sb="11" eb="13">
      <t>カサン</t>
    </rPh>
    <phoneticPr fontId="1"/>
  </si>
  <si>
    <t>運営事務等委託費</t>
    <rPh sb="0" eb="2">
      <t>ウンエイ</t>
    </rPh>
    <rPh sb="2" eb="4">
      <t>ジム</t>
    </rPh>
    <rPh sb="4" eb="5">
      <t>トウ</t>
    </rPh>
    <rPh sb="5" eb="7">
      <t>イタク</t>
    </rPh>
    <rPh sb="7" eb="8">
      <t>ヒ</t>
    </rPh>
    <phoneticPr fontId="7"/>
  </si>
  <si>
    <t>送迎支援事業</t>
    <rPh sb="0" eb="2">
      <t>ソウゲイ</t>
    </rPh>
    <rPh sb="2" eb="4">
      <t>シエン</t>
    </rPh>
    <rPh sb="4" eb="6">
      <t>ジギョウ</t>
    </rPh>
    <phoneticPr fontId="7"/>
  </si>
  <si>
    <t>燃料費</t>
    <rPh sb="0" eb="3">
      <t>ネンリョウヒ</t>
    </rPh>
    <phoneticPr fontId="7"/>
  </si>
  <si>
    <t>(1)基本額</t>
    <rPh sb="3" eb="5">
      <t>キホン</t>
    </rPh>
    <rPh sb="5" eb="6">
      <t>ガク</t>
    </rPh>
    <phoneticPr fontId="11"/>
  </si>
  <si>
    <t>(2)小規模放課後児童クラブ支援加算</t>
    <rPh sb="3" eb="6">
      <t>ショウキボ</t>
    </rPh>
    <rPh sb="6" eb="9">
      <t>ホウカゴ</t>
    </rPh>
    <rPh sb="9" eb="11">
      <t>ジドウ</t>
    </rPh>
    <rPh sb="14" eb="16">
      <t>シエン</t>
    </rPh>
    <rPh sb="16" eb="18">
      <t>カサン</t>
    </rPh>
    <phoneticPr fontId="11"/>
  </si>
  <si>
    <t>(3)開所日数加算</t>
    <rPh sb="3" eb="5">
      <t>カイショ</t>
    </rPh>
    <rPh sb="5" eb="7">
      <t>ニッスウ</t>
    </rPh>
    <rPh sb="7" eb="9">
      <t>カサン</t>
    </rPh>
    <phoneticPr fontId="11"/>
  </si>
  <si>
    <t>(4)-①長時間開所加算（平日分）</t>
    <rPh sb="5" eb="8">
      <t>チョウジカン</t>
    </rPh>
    <rPh sb="8" eb="10">
      <t>カイショ</t>
    </rPh>
    <rPh sb="10" eb="12">
      <t>カサン</t>
    </rPh>
    <rPh sb="13" eb="15">
      <t>ヘイジツ</t>
    </rPh>
    <rPh sb="15" eb="16">
      <t>ブン</t>
    </rPh>
    <phoneticPr fontId="11"/>
  </si>
  <si>
    <t>(4)-②長時間開所加算（長期休暇等分）</t>
    <rPh sb="5" eb="8">
      <t>チョウジカン</t>
    </rPh>
    <rPh sb="8" eb="10">
      <t>カイショ</t>
    </rPh>
    <rPh sb="10" eb="12">
      <t>カサン</t>
    </rPh>
    <rPh sb="13" eb="15">
      <t>チョウキ</t>
    </rPh>
    <rPh sb="15" eb="17">
      <t>キュウカ</t>
    </rPh>
    <rPh sb="17" eb="19">
      <t>トウブン</t>
    </rPh>
    <phoneticPr fontId="11"/>
  </si>
  <si>
    <t>(5)-①障害児受入加算</t>
    <rPh sb="5" eb="8">
      <t>ショウガイジ</t>
    </rPh>
    <rPh sb="8" eb="10">
      <t>ウケイレ</t>
    </rPh>
    <rPh sb="10" eb="12">
      <t>カサン</t>
    </rPh>
    <phoneticPr fontId="11"/>
  </si>
  <si>
    <t>(5)-②障害児受入特別加算</t>
    <rPh sb="5" eb="8">
      <t>ショウガイジ</t>
    </rPh>
    <rPh sb="8" eb="10">
      <t>ウケイレ</t>
    </rPh>
    <rPh sb="10" eb="12">
      <t>トクベツ</t>
    </rPh>
    <rPh sb="12" eb="14">
      <t>カサン</t>
    </rPh>
    <phoneticPr fontId="11"/>
  </si>
  <si>
    <t>(5)-③障害児受入強化加算</t>
    <rPh sb="5" eb="8">
      <t>ショウガイジ</t>
    </rPh>
    <rPh sb="8" eb="10">
      <t>ウケイレ</t>
    </rPh>
    <rPh sb="10" eb="12">
      <t>キョウカ</t>
    </rPh>
    <rPh sb="12" eb="14">
      <t>カサン</t>
    </rPh>
    <phoneticPr fontId="11"/>
  </si>
  <si>
    <t>(6)-①放課後児童支援員等処遇改善等加算</t>
    <rPh sb="5" eb="8">
      <t>ホウカゴ</t>
    </rPh>
    <rPh sb="8" eb="10">
      <t>ジドウ</t>
    </rPh>
    <rPh sb="10" eb="12">
      <t>シエン</t>
    </rPh>
    <rPh sb="12" eb="13">
      <t>イン</t>
    </rPh>
    <rPh sb="13" eb="14">
      <t>トウ</t>
    </rPh>
    <rPh sb="14" eb="16">
      <t>ショグウ</t>
    </rPh>
    <rPh sb="16" eb="18">
      <t>カイゼン</t>
    </rPh>
    <rPh sb="18" eb="19">
      <t>トウ</t>
    </rPh>
    <rPh sb="19" eb="21">
      <t>カサン</t>
    </rPh>
    <phoneticPr fontId="11"/>
  </si>
  <si>
    <t>(6)-②放課後児童支援員キャリアアップ処遇改善加算</t>
    <rPh sb="5" eb="8">
      <t>ホウカゴ</t>
    </rPh>
    <rPh sb="8" eb="10">
      <t>ジドウ</t>
    </rPh>
    <rPh sb="10" eb="12">
      <t>シエン</t>
    </rPh>
    <rPh sb="12" eb="13">
      <t>イン</t>
    </rPh>
    <rPh sb="20" eb="22">
      <t>ショグウ</t>
    </rPh>
    <rPh sb="22" eb="24">
      <t>カイゼン</t>
    </rPh>
    <rPh sb="24" eb="26">
      <t>カサン</t>
    </rPh>
    <phoneticPr fontId="11"/>
  </si>
  <si>
    <t>(7)育成支援体制強化加算</t>
    <rPh sb="3" eb="5">
      <t>イクセイ</t>
    </rPh>
    <rPh sb="5" eb="7">
      <t>シエン</t>
    </rPh>
    <rPh sb="7" eb="9">
      <t>タイセイ</t>
    </rPh>
    <rPh sb="9" eb="11">
      <t>キョウカ</t>
    </rPh>
    <rPh sb="11" eb="13">
      <t>カサン</t>
    </rPh>
    <phoneticPr fontId="11"/>
  </si>
  <si>
    <t>(8)送迎支援補助加算</t>
    <rPh sb="3" eb="5">
      <t>ソウゲイ</t>
    </rPh>
    <rPh sb="5" eb="7">
      <t>シエン</t>
    </rPh>
    <rPh sb="7" eb="9">
      <t>ホジョ</t>
    </rPh>
    <rPh sb="9" eb="11">
      <t>カサン</t>
    </rPh>
    <phoneticPr fontId="11"/>
  </si>
  <si>
    <t>(9)-①ひとり親世帯利用料割引加算</t>
  </si>
  <si>
    <t>(9)-②多子世帯利用料割引加算</t>
  </si>
  <si>
    <t>(10)放課後児童支援員等研修受講費補助</t>
    <rPh sb="4" eb="7">
      <t>ホウカゴ</t>
    </rPh>
    <rPh sb="7" eb="9">
      <t>ジドウ</t>
    </rPh>
    <rPh sb="9" eb="11">
      <t>シエン</t>
    </rPh>
    <rPh sb="11" eb="13">
      <t>インナド</t>
    </rPh>
    <rPh sb="13" eb="15">
      <t>ケンシュウ</t>
    </rPh>
    <rPh sb="15" eb="17">
      <t>ジュコウ</t>
    </rPh>
    <rPh sb="17" eb="18">
      <t>ヒ</t>
    </rPh>
    <rPh sb="18" eb="20">
      <t>ホジョ</t>
    </rPh>
    <phoneticPr fontId="11"/>
  </si>
  <si>
    <t>(11)家賃補助</t>
    <rPh sb="4" eb="6">
      <t>ヤチン</t>
    </rPh>
    <rPh sb="6" eb="8">
      <t>ホジョ</t>
    </rPh>
    <phoneticPr fontId="11"/>
  </si>
  <si>
    <t>(12)開所時補助</t>
    <rPh sb="4" eb="6">
      <t>カイショ</t>
    </rPh>
    <rPh sb="6" eb="7">
      <t>ジ</t>
    </rPh>
    <rPh sb="7" eb="9">
      <t>ホジョ</t>
    </rPh>
    <phoneticPr fontId="11"/>
  </si>
  <si>
    <t>（宛先）</t>
    <rPh sb="1" eb="2">
      <t>アテ</t>
    </rPh>
    <rPh sb="2" eb="3">
      <t>サキ</t>
    </rPh>
    <phoneticPr fontId="7"/>
  </si>
  <si>
    <t>横須賀市長</t>
    <rPh sb="0" eb="5">
      <t>ヨコスカシチョウ</t>
    </rPh>
    <phoneticPr fontId="7"/>
  </si>
  <si>
    <t>申請者</t>
    <rPh sb="0" eb="3">
      <t>シンセイシャ</t>
    </rPh>
    <phoneticPr fontId="7"/>
  </si>
  <si>
    <t>　住所</t>
    <rPh sb="1" eb="3">
      <t>ジュウショ</t>
    </rPh>
    <phoneticPr fontId="7"/>
  </si>
  <si>
    <t>　団体名</t>
    <rPh sb="1" eb="3">
      <t>ダンタイ</t>
    </rPh>
    <rPh sb="3" eb="4">
      <t>メイ</t>
    </rPh>
    <phoneticPr fontId="7"/>
  </si>
  <si>
    <t>　代表者氏名</t>
    <rPh sb="1" eb="4">
      <t>ダイヒョウシャ</t>
    </rPh>
    <rPh sb="4" eb="6">
      <t>シメイ</t>
    </rPh>
    <phoneticPr fontId="7"/>
  </si>
  <si>
    <t>（役職）</t>
    <rPh sb="1" eb="3">
      <t>ヤクショク</t>
    </rPh>
    <phoneticPr fontId="7"/>
  </si>
  <si>
    <t>氏名</t>
    <rPh sb="0" eb="2">
      <t>シメイ</t>
    </rPh>
    <phoneticPr fontId="7"/>
  </si>
  <si>
    <t>補助金等の名称</t>
    <rPh sb="0" eb="3">
      <t>ホジョキン</t>
    </rPh>
    <rPh sb="3" eb="4">
      <t>トウ</t>
    </rPh>
    <rPh sb="5" eb="7">
      <t>メイショウ</t>
    </rPh>
    <phoneticPr fontId="7"/>
  </si>
  <si>
    <t>補助事業等の名称</t>
    <rPh sb="0" eb="2">
      <t>ホジョ</t>
    </rPh>
    <rPh sb="2" eb="4">
      <t>ジギョウ</t>
    </rPh>
    <rPh sb="4" eb="5">
      <t>トウ</t>
    </rPh>
    <rPh sb="6" eb="8">
      <t>メイショウ</t>
    </rPh>
    <phoneticPr fontId="7"/>
  </si>
  <si>
    <t>　　放課後児童クラブ助成事業</t>
    <rPh sb="2" eb="5">
      <t>ホウカゴ</t>
    </rPh>
    <rPh sb="5" eb="7">
      <t>ジドウ</t>
    </rPh>
    <rPh sb="10" eb="12">
      <t>ジョセイ</t>
    </rPh>
    <rPh sb="12" eb="14">
      <t>ジギョウ</t>
    </rPh>
    <phoneticPr fontId="7"/>
  </si>
  <si>
    <t>交付申請額</t>
    <rPh sb="0" eb="2">
      <t>コウフ</t>
    </rPh>
    <rPh sb="2" eb="4">
      <t>シンセイ</t>
    </rPh>
    <rPh sb="4" eb="5">
      <t>ガク</t>
    </rPh>
    <phoneticPr fontId="7"/>
  </si>
  <si>
    <t>申請額合計</t>
    <rPh sb="0" eb="3">
      <t>シンセイガク</t>
    </rPh>
    <rPh sb="3" eb="5">
      <t>ゴウケイ</t>
    </rPh>
    <phoneticPr fontId="7"/>
  </si>
  <si>
    <t>円</t>
    <rPh sb="0" eb="1">
      <t>エン</t>
    </rPh>
    <phoneticPr fontId="7"/>
  </si>
  <si>
    <t>（内訳）</t>
    <rPh sb="1" eb="3">
      <t>ウチワケ</t>
    </rPh>
    <phoneticPr fontId="7"/>
  </si>
  <si>
    <t>基本額</t>
    <rPh sb="0" eb="2">
      <t>キホン</t>
    </rPh>
    <rPh sb="2" eb="3">
      <t>ガク</t>
    </rPh>
    <phoneticPr fontId="7"/>
  </si>
  <si>
    <t>小規模放課後児童クラブ支援加算</t>
    <rPh sb="0" eb="3">
      <t>ショウキボ</t>
    </rPh>
    <rPh sb="3" eb="6">
      <t>ホウカゴ</t>
    </rPh>
    <rPh sb="6" eb="8">
      <t>ジドウ</t>
    </rPh>
    <rPh sb="11" eb="13">
      <t>シエン</t>
    </rPh>
    <rPh sb="13" eb="15">
      <t>カサン</t>
    </rPh>
    <phoneticPr fontId="7"/>
  </si>
  <si>
    <t>開所日数加算</t>
    <rPh sb="0" eb="2">
      <t>カイショ</t>
    </rPh>
    <rPh sb="2" eb="4">
      <t>ニッスウ</t>
    </rPh>
    <rPh sb="4" eb="6">
      <t>カサン</t>
    </rPh>
    <phoneticPr fontId="7"/>
  </si>
  <si>
    <t>長時間開所加算</t>
    <rPh sb="0" eb="3">
      <t>チョウジカン</t>
    </rPh>
    <rPh sb="3" eb="5">
      <t>カイショ</t>
    </rPh>
    <rPh sb="5" eb="7">
      <t>カサン</t>
    </rPh>
    <phoneticPr fontId="7"/>
  </si>
  <si>
    <t>（平日分）</t>
    <rPh sb="1" eb="3">
      <t>ヘイジツ</t>
    </rPh>
    <rPh sb="3" eb="4">
      <t>ブン</t>
    </rPh>
    <phoneticPr fontId="7"/>
  </si>
  <si>
    <t>（長期休暇等分）</t>
    <rPh sb="1" eb="3">
      <t>チョウキ</t>
    </rPh>
    <rPh sb="3" eb="5">
      <t>キュウカ</t>
    </rPh>
    <rPh sb="5" eb="7">
      <t>トウブン</t>
    </rPh>
    <phoneticPr fontId="7"/>
  </si>
  <si>
    <t>障害児受入加算</t>
    <rPh sb="0" eb="3">
      <t>ショウガイジ</t>
    </rPh>
    <rPh sb="3" eb="5">
      <t>ウケイレ</t>
    </rPh>
    <rPh sb="5" eb="7">
      <t>カサン</t>
    </rPh>
    <phoneticPr fontId="7"/>
  </si>
  <si>
    <t>障害児受入特別加算</t>
    <rPh sb="0" eb="3">
      <t>ショウガイジ</t>
    </rPh>
    <rPh sb="3" eb="5">
      <t>ウケイレ</t>
    </rPh>
    <rPh sb="5" eb="7">
      <t>トクベツ</t>
    </rPh>
    <rPh sb="7" eb="9">
      <t>カサン</t>
    </rPh>
    <phoneticPr fontId="7"/>
  </si>
  <si>
    <t>障害児受入強化加算</t>
    <rPh sb="0" eb="3">
      <t>ショウガイジ</t>
    </rPh>
    <rPh sb="3" eb="5">
      <t>ウケイレ</t>
    </rPh>
    <rPh sb="5" eb="7">
      <t>キョウカ</t>
    </rPh>
    <rPh sb="7" eb="9">
      <t>カサン</t>
    </rPh>
    <phoneticPr fontId="7"/>
  </si>
  <si>
    <t>放課後児童支援員等処遇改善等加算</t>
    <rPh sb="0" eb="3">
      <t>ホウカゴ</t>
    </rPh>
    <rPh sb="3" eb="5">
      <t>ジドウ</t>
    </rPh>
    <rPh sb="5" eb="7">
      <t>シエン</t>
    </rPh>
    <rPh sb="7" eb="8">
      <t>イン</t>
    </rPh>
    <rPh sb="8" eb="9">
      <t>トウ</t>
    </rPh>
    <rPh sb="9" eb="11">
      <t>ショグウ</t>
    </rPh>
    <rPh sb="11" eb="13">
      <t>カイゼン</t>
    </rPh>
    <rPh sb="13" eb="14">
      <t>トウ</t>
    </rPh>
    <rPh sb="14" eb="16">
      <t>カサン</t>
    </rPh>
    <phoneticPr fontId="7"/>
  </si>
  <si>
    <t>放課後児童支援員キャリアアップ処遇改善加算</t>
    <rPh sb="0" eb="3">
      <t>ホウカゴ</t>
    </rPh>
    <rPh sb="3" eb="5">
      <t>ジドウ</t>
    </rPh>
    <rPh sb="5" eb="7">
      <t>シエン</t>
    </rPh>
    <rPh sb="7" eb="8">
      <t>イン</t>
    </rPh>
    <rPh sb="15" eb="17">
      <t>ショグウ</t>
    </rPh>
    <rPh sb="17" eb="19">
      <t>カイゼン</t>
    </rPh>
    <rPh sb="19" eb="21">
      <t>カサン</t>
    </rPh>
    <phoneticPr fontId="7"/>
  </si>
  <si>
    <t>ひとり親世帯利用料割引加算</t>
    <rPh sb="3" eb="4">
      <t>オヤ</t>
    </rPh>
    <rPh sb="4" eb="6">
      <t>セタイ</t>
    </rPh>
    <rPh sb="6" eb="9">
      <t>リヨウリョウ</t>
    </rPh>
    <rPh sb="9" eb="11">
      <t>ワリビキ</t>
    </rPh>
    <rPh sb="11" eb="13">
      <t>カサン</t>
    </rPh>
    <phoneticPr fontId="7"/>
  </si>
  <si>
    <t>多子世帯利用料割引加算</t>
    <rPh sb="0" eb="2">
      <t>タシ</t>
    </rPh>
    <rPh sb="2" eb="4">
      <t>セタイ</t>
    </rPh>
    <rPh sb="4" eb="7">
      <t>リヨウリョウ</t>
    </rPh>
    <rPh sb="7" eb="9">
      <t>ワリビキ</t>
    </rPh>
    <rPh sb="9" eb="11">
      <t>カサン</t>
    </rPh>
    <phoneticPr fontId="7"/>
  </si>
  <si>
    <t>放課後児童支援員等研修受講費補助</t>
    <rPh sb="0" eb="3">
      <t>ホウカゴ</t>
    </rPh>
    <rPh sb="3" eb="5">
      <t>ジドウ</t>
    </rPh>
    <rPh sb="5" eb="7">
      <t>シエン</t>
    </rPh>
    <rPh sb="7" eb="8">
      <t>イン</t>
    </rPh>
    <rPh sb="8" eb="9">
      <t>トウ</t>
    </rPh>
    <rPh sb="9" eb="11">
      <t>ケンシュウ</t>
    </rPh>
    <rPh sb="11" eb="13">
      <t>ジュコウ</t>
    </rPh>
    <rPh sb="13" eb="14">
      <t>ヒ</t>
    </rPh>
    <rPh sb="14" eb="16">
      <t>ホジョ</t>
    </rPh>
    <phoneticPr fontId="7"/>
  </si>
  <si>
    <t>提出日</t>
    <rPh sb="0" eb="2">
      <t>テイシュツ</t>
    </rPh>
    <rPh sb="2" eb="3">
      <t>ビ</t>
    </rPh>
    <phoneticPr fontId="7"/>
  </si>
  <si>
    <t>令和</t>
    <rPh sb="0" eb="1">
      <t>レイ</t>
    </rPh>
    <rPh sb="1" eb="2">
      <t>ワ</t>
    </rPh>
    <phoneticPr fontId="7"/>
  </si>
  <si>
    <t>年</t>
    <rPh sb="0" eb="1">
      <t>ネン</t>
    </rPh>
    <phoneticPr fontId="7"/>
  </si>
  <si>
    <t>月</t>
    <rPh sb="0" eb="1">
      <t>ガツ</t>
    </rPh>
    <phoneticPr fontId="7"/>
  </si>
  <si>
    <t>日</t>
    <rPh sb="0" eb="1">
      <t>ニチ</t>
    </rPh>
    <phoneticPr fontId="7"/>
  </si>
  <si>
    <t>役職・氏名</t>
    <rPh sb="0" eb="2">
      <t>ヤクショク</t>
    </rPh>
    <rPh sb="3" eb="5">
      <t>シメイ</t>
    </rPh>
    <phoneticPr fontId="7"/>
  </si>
  <si>
    <t>月</t>
    <rPh sb="0" eb="1">
      <t>ツキ</t>
    </rPh>
    <phoneticPr fontId="7"/>
  </si>
  <si>
    <t>会議・行事名</t>
    <rPh sb="0" eb="2">
      <t>カイギ</t>
    </rPh>
    <rPh sb="3" eb="5">
      <t>ギョウジ</t>
    </rPh>
    <rPh sb="5" eb="6">
      <t>メイ</t>
    </rPh>
    <phoneticPr fontId="7"/>
  </si>
  <si>
    <t>内容等</t>
    <rPh sb="0" eb="2">
      <t>ナイヨウ</t>
    </rPh>
    <rPh sb="2" eb="3">
      <t>トウ</t>
    </rPh>
    <phoneticPr fontId="7"/>
  </si>
  <si>
    <t>請　求　書</t>
    <rPh sb="0" eb="1">
      <t>ショウ</t>
    </rPh>
    <rPh sb="2" eb="3">
      <t>モトム</t>
    </rPh>
    <rPh sb="4" eb="5">
      <t>ショ</t>
    </rPh>
    <phoneticPr fontId="1"/>
  </si>
  <si>
    <t>横須賀市長　様</t>
    <rPh sb="0" eb="5">
      <t>ヨコスカシチョウ</t>
    </rPh>
    <rPh sb="6" eb="7">
      <t>サマ</t>
    </rPh>
    <phoneticPr fontId="1"/>
  </si>
  <si>
    <t>①</t>
    <phoneticPr fontId="1"/>
  </si>
  <si>
    <t>申請者</t>
    <rPh sb="0" eb="3">
      <t>シンセイシャ</t>
    </rPh>
    <phoneticPr fontId="1"/>
  </si>
  <si>
    <t>住所</t>
    <rPh sb="0" eb="2">
      <t>ジュウショ</t>
    </rPh>
    <phoneticPr fontId="1"/>
  </si>
  <si>
    <t>団体名</t>
    <rPh sb="0" eb="2">
      <t>ダンタイ</t>
    </rPh>
    <rPh sb="2" eb="3">
      <t>メイ</t>
    </rPh>
    <phoneticPr fontId="1"/>
  </si>
  <si>
    <t>代表者氏名</t>
    <rPh sb="0" eb="3">
      <t>ダイヒョウシャ</t>
    </rPh>
    <rPh sb="3" eb="5">
      <t>シメイ</t>
    </rPh>
    <phoneticPr fontId="1"/>
  </si>
  <si>
    <t>氏名</t>
    <rPh sb="0" eb="2">
      <t>シメイ</t>
    </rPh>
    <phoneticPr fontId="1"/>
  </si>
  <si>
    <t>責任者</t>
    <rPh sb="0" eb="3">
      <t>セキニンシャ</t>
    </rPh>
    <phoneticPr fontId="1"/>
  </si>
  <si>
    <t>担当者</t>
    <rPh sb="0" eb="3">
      <t>タントウシャ</t>
    </rPh>
    <phoneticPr fontId="1"/>
  </si>
  <si>
    <t>次の金額を請求いたします。</t>
    <rPh sb="0" eb="1">
      <t>ツギ</t>
    </rPh>
    <rPh sb="2" eb="4">
      <t>キンガク</t>
    </rPh>
    <rPh sb="5" eb="7">
      <t>セイキュウ</t>
    </rPh>
    <phoneticPr fontId="1"/>
  </si>
  <si>
    <t>金額</t>
    <rPh sb="0" eb="2">
      <t>キンガク</t>
    </rPh>
    <phoneticPr fontId="1"/>
  </si>
  <si>
    <t>円</t>
    <rPh sb="0" eb="1">
      <t>エン</t>
    </rPh>
    <phoneticPr fontId="1"/>
  </si>
  <si>
    <t>―――――――――――――――――――――――――――――――――――――――――――――</t>
    <phoneticPr fontId="1"/>
  </si>
  <si>
    <t>口座振込の際は、下記口座へお振り込みください。（個人の口座等、クラブ名義でない口座に振り込む場合は、②の欄に①と同一の住所・団体名・代表者氏名を記入してください。）</t>
    <phoneticPr fontId="1"/>
  </si>
  <si>
    <t>②</t>
    <phoneticPr fontId="1"/>
  </si>
  <si>
    <t>振込口座</t>
    <rPh sb="0" eb="2">
      <t>フリコミ</t>
    </rPh>
    <rPh sb="2" eb="4">
      <t>コウザ</t>
    </rPh>
    <phoneticPr fontId="1"/>
  </si>
  <si>
    <t>　　　本店</t>
    <rPh sb="3" eb="5">
      <t>ホンテン</t>
    </rPh>
    <phoneticPr fontId="1"/>
  </si>
  <si>
    <t>　　　支店</t>
    <rPh sb="3" eb="5">
      <t>シテン</t>
    </rPh>
    <phoneticPr fontId="1"/>
  </si>
  <si>
    <t>預金種目</t>
    <rPh sb="0" eb="2">
      <t>ヨキン</t>
    </rPh>
    <rPh sb="2" eb="4">
      <t>シュモク</t>
    </rPh>
    <phoneticPr fontId="1"/>
  </si>
  <si>
    <t>　　　普通</t>
    <rPh sb="3" eb="5">
      <t>フツウ</t>
    </rPh>
    <phoneticPr fontId="1"/>
  </si>
  <si>
    <t>　　　当座</t>
    <rPh sb="3" eb="5">
      <t>トウザ</t>
    </rPh>
    <phoneticPr fontId="1"/>
  </si>
  <si>
    <t>フリガナ</t>
    <phoneticPr fontId="1"/>
  </si>
  <si>
    <t>口座名義</t>
    <rPh sb="0" eb="2">
      <t>コウザ</t>
    </rPh>
    <rPh sb="2" eb="4">
      <t>メイギ</t>
    </rPh>
    <phoneticPr fontId="1"/>
  </si>
  <si>
    <t>連絡先(電話)</t>
    <rPh sb="0" eb="3">
      <t>レンラクサキ</t>
    </rPh>
    <rPh sb="4" eb="6">
      <t>デンワ</t>
    </rPh>
    <phoneticPr fontId="1"/>
  </si>
  <si>
    <t>本申請に係る</t>
    <rPh sb="0" eb="1">
      <t>ホン</t>
    </rPh>
    <rPh sb="1" eb="3">
      <t>シンセイ</t>
    </rPh>
    <rPh sb="4" eb="5">
      <t>カカ</t>
    </rPh>
    <phoneticPr fontId="7"/>
  </si>
  <si>
    <t>責任者</t>
    <rPh sb="0" eb="3">
      <t>セキニンシャ</t>
    </rPh>
    <phoneticPr fontId="7"/>
  </si>
  <si>
    <t>担当者</t>
    <rPh sb="0" eb="3">
      <t>タントウシャ</t>
    </rPh>
    <phoneticPr fontId="7"/>
  </si>
  <si>
    <t>メールアドレス</t>
    <phoneticPr fontId="7"/>
  </si>
  <si>
    <r>
      <rPr>
        <sz val="11"/>
        <color theme="1"/>
        <rFont val="游ゴシック"/>
        <family val="3"/>
        <charset val="128"/>
        <scheme val="minor"/>
      </rPr>
      <t>備考</t>
    </r>
    <r>
      <rPr>
        <sz val="10"/>
        <color theme="1"/>
        <rFont val="游ゴシック"/>
        <family val="3"/>
        <charset val="128"/>
        <scheme val="minor"/>
      </rPr>
      <t xml:space="preserve">
</t>
    </r>
    <r>
      <rPr>
        <sz val="9"/>
        <color theme="1"/>
        <rFont val="游ゴシック"/>
        <family val="3"/>
        <charset val="128"/>
        <scheme val="minor"/>
      </rPr>
      <t>(連絡がつく時間)</t>
    </r>
    <rPh sb="0" eb="2">
      <t>ビコウ</t>
    </rPh>
    <rPh sb="4" eb="6">
      <t>レンラク</t>
    </rPh>
    <rPh sb="9" eb="11">
      <t>ジカン</t>
    </rPh>
    <phoneticPr fontId="7"/>
  </si>
  <si>
    <t>電話番号（必須）</t>
    <rPh sb="0" eb="2">
      <t>デンワ</t>
    </rPh>
    <rPh sb="2" eb="4">
      <t>バンゴウ</t>
    </rPh>
    <rPh sb="5" eb="7">
      <t>ヒッス</t>
    </rPh>
    <phoneticPr fontId="7"/>
  </si>
  <si>
    <t>円</t>
    <rPh sb="0" eb="1">
      <t>エン</t>
    </rPh>
    <phoneticPr fontId="1"/>
  </si>
  <si>
    <t>育成支援体制強化加算</t>
    <rPh sb="0" eb="2">
      <t>イクセイ</t>
    </rPh>
    <rPh sb="2" eb="4">
      <t>シエン</t>
    </rPh>
    <rPh sb="4" eb="6">
      <t>タイセイ</t>
    </rPh>
    <rPh sb="6" eb="8">
      <t>キョウカ</t>
    </rPh>
    <rPh sb="8" eb="10">
      <t>カサン</t>
    </rPh>
    <phoneticPr fontId="7"/>
  </si>
  <si>
    <t>送迎支援補助加算</t>
    <rPh sb="0" eb="2">
      <t>ソウゲイ</t>
    </rPh>
    <rPh sb="2" eb="4">
      <t>シエン</t>
    </rPh>
    <rPh sb="4" eb="6">
      <t>ホジョ</t>
    </rPh>
    <rPh sb="6" eb="8">
      <t>カサン</t>
    </rPh>
    <phoneticPr fontId="7"/>
  </si>
  <si>
    <t>◎事業計画書　別紙　（補助金計算シート）</t>
    <rPh sb="1" eb="3">
      <t>ジギョウ</t>
    </rPh>
    <rPh sb="3" eb="6">
      <t>ケイカクショ</t>
    </rPh>
    <rPh sb="7" eb="9">
      <t>ベッシ</t>
    </rPh>
    <rPh sb="11" eb="14">
      <t>ホジョキン</t>
    </rPh>
    <rPh sb="14" eb="16">
      <t>ケイサン</t>
    </rPh>
    <phoneticPr fontId="1"/>
  </si>
  <si>
    <t>1年</t>
    <rPh sb="1" eb="2">
      <t>ネン</t>
    </rPh>
    <phoneticPr fontId="1"/>
  </si>
  <si>
    <t>2年</t>
    <rPh sb="1" eb="2">
      <t>ネン</t>
    </rPh>
    <phoneticPr fontId="1"/>
  </si>
  <si>
    <t>3年</t>
    <rPh sb="1" eb="2">
      <t>ネン</t>
    </rPh>
    <phoneticPr fontId="1"/>
  </si>
  <si>
    <t>4年</t>
    <rPh sb="1" eb="2">
      <t>ネン</t>
    </rPh>
    <phoneticPr fontId="1"/>
  </si>
  <si>
    <t>5年</t>
    <rPh sb="1" eb="2">
      <t>ネン</t>
    </rPh>
    <phoneticPr fontId="1"/>
  </si>
  <si>
    <t>6年</t>
    <rPh sb="1" eb="2">
      <t>ネン</t>
    </rPh>
    <phoneticPr fontId="1"/>
  </si>
  <si>
    <t>年間在籍児童</t>
    <rPh sb="0" eb="2">
      <t>ネンカン</t>
    </rPh>
    <rPh sb="2" eb="4">
      <t>ザイセキ</t>
    </rPh>
    <rPh sb="4" eb="6">
      <t>ジドウ</t>
    </rPh>
    <phoneticPr fontId="1"/>
  </si>
  <si>
    <t>Ｎｏ</t>
    <phoneticPr fontId="1"/>
  </si>
  <si>
    <t>児童氏名</t>
    <rPh sb="0" eb="2">
      <t>ジドウ</t>
    </rPh>
    <rPh sb="2" eb="4">
      <t>シメイ</t>
    </rPh>
    <phoneticPr fontId="1"/>
  </si>
  <si>
    <t>学校</t>
    <rPh sb="0" eb="2">
      <t>ガッコウ</t>
    </rPh>
    <phoneticPr fontId="1"/>
  </si>
  <si>
    <t>学年</t>
    <rPh sb="0" eb="2">
      <t>ガクネン</t>
    </rPh>
    <phoneticPr fontId="1"/>
  </si>
  <si>
    <t>障害児</t>
    <rPh sb="0" eb="3">
      <t>ショウガイジ</t>
    </rPh>
    <phoneticPr fontId="1"/>
  </si>
  <si>
    <t>保護者氏名</t>
    <rPh sb="0" eb="3">
      <t>ホゴシャ</t>
    </rPh>
    <rPh sb="3" eb="5">
      <t>シメイ</t>
    </rPh>
    <phoneticPr fontId="1"/>
  </si>
  <si>
    <t>○</t>
    <phoneticPr fontId="1"/>
  </si>
  <si>
    <t>入所・継続</t>
    <rPh sb="0" eb="2">
      <t>ニュウショ</t>
    </rPh>
    <rPh sb="3" eb="5">
      <t>ケイゾク</t>
    </rPh>
    <phoneticPr fontId="1"/>
  </si>
  <si>
    <t>4月</t>
    <rPh sb="1" eb="2">
      <t>ガツ</t>
    </rPh>
    <phoneticPr fontId="1"/>
  </si>
  <si>
    <t>週５</t>
    <rPh sb="0" eb="1">
      <t>シュウ</t>
    </rPh>
    <phoneticPr fontId="7"/>
  </si>
  <si>
    <t>入所・退所</t>
    <rPh sb="0" eb="2">
      <t>ニュウショ</t>
    </rPh>
    <rPh sb="3" eb="5">
      <t>タイショ</t>
    </rPh>
    <phoneticPr fontId="1"/>
  </si>
  <si>
    <t>5月</t>
  </si>
  <si>
    <t>週４</t>
    <rPh sb="0" eb="1">
      <t>シュウ</t>
    </rPh>
    <phoneticPr fontId="7"/>
  </si>
  <si>
    <t>継続</t>
    <rPh sb="0" eb="2">
      <t>ケイゾク</t>
    </rPh>
    <phoneticPr fontId="1"/>
  </si>
  <si>
    <t>6月</t>
  </si>
  <si>
    <t>週３</t>
    <rPh sb="0" eb="1">
      <t>シュウ</t>
    </rPh>
    <phoneticPr fontId="7"/>
  </si>
  <si>
    <t>継続・退所</t>
    <rPh sb="0" eb="2">
      <t>ケイゾク</t>
    </rPh>
    <rPh sb="3" eb="5">
      <t>タイショ</t>
    </rPh>
    <phoneticPr fontId="1"/>
  </si>
  <si>
    <t>7月</t>
  </si>
  <si>
    <t>週２</t>
    <rPh sb="0" eb="1">
      <t>シュウ</t>
    </rPh>
    <phoneticPr fontId="7"/>
  </si>
  <si>
    <t>8月</t>
  </si>
  <si>
    <t>週１</t>
    <rPh sb="0" eb="1">
      <t>シュウ</t>
    </rPh>
    <phoneticPr fontId="7"/>
  </si>
  <si>
    <t>9月</t>
  </si>
  <si>
    <t>10月</t>
  </si>
  <si>
    <t>11月</t>
  </si>
  <si>
    <t>12月</t>
  </si>
  <si>
    <t>1月</t>
  </si>
  <si>
    <t>2月</t>
  </si>
  <si>
    <t>3月</t>
  </si>
  <si>
    <t>※児童数により適宜行を追加してください。</t>
    <rPh sb="1" eb="3">
      <t>ジドウ</t>
    </rPh>
    <rPh sb="3" eb="4">
      <t>スウ</t>
    </rPh>
    <rPh sb="7" eb="9">
      <t>テキギ</t>
    </rPh>
    <rPh sb="9" eb="10">
      <t>ギョウ</t>
    </rPh>
    <rPh sb="11" eb="13">
      <t>ツイカ</t>
    </rPh>
    <phoneticPr fontId="1"/>
  </si>
  <si>
    <t>長期休暇のみ</t>
    <rPh sb="0" eb="2">
      <t>チョウキ</t>
    </rPh>
    <rPh sb="2" eb="4">
      <t>キュウカ</t>
    </rPh>
    <phoneticPr fontId="7"/>
  </si>
  <si>
    <t>利用
頻度</t>
    <rPh sb="0" eb="2">
      <t>リヨウ</t>
    </rPh>
    <rPh sb="3" eb="5">
      <t>ヒンド</t>
    </rPh>
    <phoneticPr fontId="7"/>
  </si>
  <si>
    <t>在籍
月数</t>
    <rPh sb="0" eb="2">
      <t>ザイセキ</t>
    </rPh>
    <rPh sb="3" eb="5">
      <t>ツキスウ</t>
    </rPh>
    <phoneticPr fontId="1"/>
  </si>
  <si>
    <t>ひと
り親</t>
    <rPh sb="4" eb="5">
      <t>オヤ</t>
    </rPh>
    <phoneticPr fontId="1"/>
  </si>
  <si>
    <t>円/月(1人あたり）</t>
    <rPh sb="5" eb="6">
      <t>ニン</t>
    </rPh>
    <phoneticPr fontId="1"/>
  </si>
  <si>
    <t>2人目
以降</t>
    <rPh sb="1" eb="2">
      <t>ニン</t>
    </rPh>
    <rPh sb="2" eb="3">
      <t>メ</t>
    </rPh>
    <rPh sb="4" eb="6">
      <t>イコウ</t>
    </rPh>
    <phoneticPr fontId="1"/>
  </si>
  <si>
    <t>ひとり親
割引額(年)</t>
    <rPh sb="3" eb="4">
      <t>オヤ</t>
    </rPh>
    <rPh sb="5" eb="7">
      <t>ワリビキ</t>
    </rPh>
    <rPh sb="7" eb="8">
      <t>ガク</t>
    </rPh>
    <rPh sb="9" eb="10">
      <t>ネン</t>
    </rPh>
    <phoneticPr fontId="1"/>
  </si>
  <si>
    <t>多子
割引額(年)</t>
    <rPh sb="0" eb="2">
      <t>タシ</t>
    </rPh>
    <rPh sb="3" eb="5">
      <t>ワリビキ</t>
    </rPh>
    <rPh sb="5" eb="6">
      <t>ガク</t>
    </rPh>
    <rPh sb="7" eb="8">
      <t>ネン</t>
    </rPh>
    <phoneticPr fontId="1"/>
  </si>
  <si>
    <t>ひとり親割引額</t>
    <rPh sb="4" eb="6">
      <t>ワリビキ</t>
    </rPh>
    <phoneticPr fontId="1"/>
  </si>
  <si>
    <t>多子世帯割引額</t>
    <rPh sb="0" eb="2">
      <t>タシ</t>
    </rPh>
    <rPh sb="2" eb="4">
      <t>セタイ</t>
    </rPh>
    <rPh sb="4" eb="6">
      <t>ワリビキ</t>
    </rPh>
    <phoneticPr fontId="1"/>
  </si>
  <si>
    <t>キャリアアップ処遇改善加算</t>
    <rPh sb="7" eb="9">
      <t>ショグウ</t>
    </rPh>
    <rPh sb="9" eb="11">
      <t>カイゼン</t>
    </rPh>
    <phoneticPr fontId="1"/>
  </si>
  <si>
    <t>その他(謝礼など)</t>
    <rPh sb="2" eb="3">
      <t>タ</t>
    </rPh>
    <rPh sb="4" eb="6">
      <t>シャレイ</t>
    </rPh>
    <phoneticPr fontId="7"/>
  </si>
  <si>
    <t>放課後児童クラブに係る人件費の総額（習い事など他事業分は入れない）</t>
    <rPh sb="18" eb="19">
      <t>ナラ</t>
    </rPh>
    <rPh sb="20" eb="21">
      <t>ゴト</t>
    </rPh>
    <rPh sb="23" eb="24">
      <t>タ</t>
    </rPh>
    <rPh sb="24" eb="26">
      <t>ジギョウ</t>
    </rPh>
    <rPh sb="26" eb="27">
      <t>ブン</t>
    </rPh>
    <rPh sb="28" eb="29">
      <t>イ</t>
    </rPh>
    <phoneticPr fontId="1"/>
  </si>
  <si>
    <t>開所日数加算</t>
    <phoneticPr fontId="1"/>
  </si>
  <si>
    <t>法人名・団体名</t>
    <rPh sb="0" eb="2">
      <t>ホウジン</t>
    </rPh>
    <rPh sb="2" eb="3">
      <t>メイ</t>
    </rPh>
    <rPh sb="4" eb="6">
      <t>ダンタイ</t>
    </rPh>
    <rPh sb="6" eb="7">
      <t>メイ</t>
    </rPh>
    <phoneticPr fontId="7"/>
  </si>
  <si>
    <t>団体名</t>
    <rPh sb="0" eb="2">
      <t>ダンタイ</t>
    </rPh>
    <rPh sb="2" eb="3">
      <t>メイ</t>
    </rPh>
    <phoneticPr fontId="1"/>
  </si>
  <si>
    <t>(6)‐③放課後児童支援員等処遇改善（月9,000円相当賃金改善）加算</t>
    <rPh sb="5" eb="10">
      <t>ホウカゴジドウ</t>
    </rPh>
    <rPh sb="10" eb="12">
      <t>シエン</t>
    </rPh>
    <rPh sb="12" eb="14">
      <t>インナド</t>
    </rPh>
    <rPh sb="14" eb="16">
      <t>ショグウ</t>
    </rPh>
    <rPh sb="16" eb="18">
      <t>カイゼン</t>
    </rPh>
    <rPh sb="19" eb="20">
      <t>ツキ</t>
    </rPh>
    <rPh sb="25" eb="26">
      <t>エン</t>
    </rPh>
    <rPh sb="26" eb="28">
      <t>ソウトウ</t>
    </rPh>
    <rPh sb="28" eb="30">
      <t>チンギン</t>
    </rPh>
    <rPh sb="30" eb="32">
      <t>カイゼン</t>
    </rPh>
    <rPh sb="33" eb="35">
      <t>カサン</t>
    </rPh>
    <phoneticPr fontId="11"/>
  </si>
  <si>
    <t>取崩額</t>
    <rPh sb="0" eb="3">
      <t>トリクズシガク</t>
    </rPh>
    <phoneticPr fontId="7"/>
  </si>
  <si>
    <t>月9,000円相当賃金改善加算申請人数</t>
    <rPh sb="0" eb="1">
      <t>ツキ</t>
    </rPh>
    <rPh sb="6" eb="7">
      <t>エン</t>
    </rPh>
    <rPh sb="7" eb="9">
      <t>ソウトウ</t>
    </rPh>
    <rPh sb="9" eb="11">
      <t>チンギン</t>
    </rPh>
    <rPh sb="11" eb="13">
      <t>カイゼン</t>
    </rPh>
    <rPh sb="13" eb="15">
      <t>カサン</t>
    </rPh>
    <rPh sb="15" eb="17">
      <t>シンセイ</t>
    </rPh>
    <rPh sb="17" eb="19">
      <t>ニンズウ</t>
    </rPh>
    <phoneticPr fontId="1"/>
  </si>
  <si>
    <t>放課後児童支援員等処遇改善（月9,000円相当賃金改善）加算</t>
    <rPh sb="0" eb="3">
      <t>ホウカゴ</t>
    </rPh>
    <rPh sb="3" eb="5">
      <t>ジドウ</t>
    </rPh>
    <rPh sb="5" eb="7">
      <t>シエン</t>
    </rPh>
    <rPh sb="7" eb="9">
      <t>インナド</t>
    </rPh>
    <rPh sb="9" eb="11">
      <t>ショグウ</t>
    </rPh>
    <rPh sb="11" eb="13">
      <t>カイゼン</t>
    </rPh>
    <rPh sb="14" eb="15">
      <t>ツキ</t>
    </rPh>
    <rPh sb="20" eb="21">
      <t>エン</t>
    </rPh>
    <rPh sb="21" eb="23">
      <t>ソウトウ</t>
    </rPh>
    <rPh sb="23" eb="25">
      <t>チンギン</t>
    </rPh>
    <rPh sb="25" eb="27">
      <t>カイゼン</t>
    </rPh>
    <rPh sb="28" eb="30">
      <t>カサン</t>
    </rPh>
    <phoneticPr fontId="7"/>
  </si>
  <si>
    <t>月9,000円相当賃金改善加算</t>
    <rPh sb="0" eb="1">
      <t>ツキ</t>
    </rPh>
    <rPh sb="6" eb="7">
      <t>エン</t>
    </rPh>
    <rPh sb="7" eb="9">
      <t>ソウトウ</t>
    </rPh>
    <rPh sb="9" eb="11">
      <t>チンギン</t>
    </rPh>
    <rPh sb="11" eb="13">
      <t>カイゼン</t>
    </rPh>
    <rPh sb="13" eb="15">
      <t>カサン</t>
    </rPh>
    <phoneticPr fontId="1"/>
  </si>
  <si>
    <t>処遇改善加算（A）</t>
    <rPh sb="4" eb="6">
      <t>カサン</t>
    </rPh>
    <phoneticPr fontId="1"/>
  </si>
  <si>
    <t>処遇改善加算（B）</t>
    <rPh sb="4" eb="6">
      <t>カサン</t>
    </rPh>
    <phoneticPr fontId="1"/>
  </si>
  <si>
    <t>人数</t>
    <rPh sb="0" eb="2">
      <t>ニンズウ</t>
    </rPh>
    <phoneticPr fontId="1"/>
  </si>
  <si>
    <t>延べ人数</t>
    <rPh sb="0" eb="1">
      <t>ノ</t>
    </rPh>
    <rPh sb="2" eb="4">
      <t>ニンズウ</t>
    </rPh>
    <phoneticPr fontId="1"/>
  </si>
  <si>
    <t>週５</t>
    <rPh sb="0" eb="1">
      <t>シュウ</t>
    </rPh>
    <phoneticPr fontId="1"/>
  </si>
  <si>
    <t>週４</t>
    <rPh sb="0" eb="1">
      <t>シュウ</t>
    </rPh>
    <phoneticPr fontId="1"/>
  </si>
  <si>
    <t>週３</t>
    <rPh sb="0" eb="1">
      <t>シュウ</t>
    </rPh>
    <phoneticPr fontId="1"/>
  </si>
  <si>
    <t>週２</t>
    <rPh sb="0" eb="1">
      <t>シュウ</t>
    </rPh>
    <phoneticPr fontId="1"/>
  </si>
  <si>
    <t>週１</t>
    <rPh sb="0" eb="1">
      <t>シュウ</t>
    </rPh>
    <phoneticPr fontId="1"/>
  </si>
  <si>
    <t>-①</t>
  </si>
  <si>
    <t>-①</t>
    <phoneticPr fontId="7"/>
  </si>
  <si>
    <t>-②</t>
  </si>
  <si>
    <t>-②</t>
    <phoneticPr fontId="7"/>
  </si>
  <si>
    <t>-③</t>
  </si>
  <si>
    <t>-③</t>
    <phoneticPr fontId="7"/>
  </si>
  <si>
    <t>家賃補助</t>
    <rPh sb="0" eb="2">
      <t>ヤチン</t>
    </rPh>
    <rPh sb="2" eb="4">
      <t>ホジョ</t>
    </rPh>
    <phoneticPr fontId="7"/>
  </si>
  <si>
    <t>繰越金（収入）－繰越金（支出）</t>
    <phoneticPr fontId="1"/>
  </si>
  <si>
    <t>＊事務処理欄</t>
    <phoneticPr fontId="1"/>
  </si>
  <si>
    <t>(1)</t>
    <phoneticPr fontId="7"/>
  </si>
  <si>
    <t>(2)</t>
    <phoneticPr fontId="7"/>
  </si>
  <si>
    <t>(3)</t>
    <phoneticPr fontId="7"/>
  </si>
  <si>
    <t>(4)</t>
    <phoneticPr fontId="7"/>
  </si>
  <si>
    <t>(5)</t>
    <phoneticPr fontId="7"/>
  </si>
  <si>
    <t>(6)</t>
    <phoneticPr fontId="7"/>
  </si>
  <si>
    <t>(7)</t>
    <phoneticPr fontId="7"/>
  </si>
  <si>
    <t>(8)</t>
    <phoneticPr fontId="7"/>
  </si>
  <si>
    <t>(9)</t>
    <phoneticPr fontId="7"/>
  </si>
  <si>
    <t>(10)</t>
    <phoneticPr fontId="7"/>
  </si>
  <si>
    <t>(11)</t>
    <phoneticPr fontId="7"/>
  </si>
  <si>
    <t>翌年度への繰越金</t>
    <rPh sb="0" eb="3">
      <t>ヨクネンド</t>
    </rPh>
    <rPh sb="5" eb="8">
      <t>クリコシキン</t>
    </rPh>
    <phoneticPr fontId="1"/>
  </si>
  <si>
    <t>開所時刻（平日）</t>
    <rPh sb="0" eb="2">
      <t>カイショ</t>
    </rPh>
    <rPh sb="2" eb="4">
      <t>ジコク</t>
    </rPh>
    <rPh sb="5" eb="7">
      <t>ヘイジツ</t>
    </rPh>
    <phoneticPr fontId="1"/>
  </si>
  <si>
    <t>前年度からの繰越金</t>
    <rPh sb="0" eb="3">
      <t>ゼンネンド</t>
    </rPh>
    <rPh sb="6" eb="8">
      <t>クリコシ</t>
    </rPh>
    <rPh sb="8" eb="9">
      <t>キン</t>
    </rPh>
    <phoneticPr fontId="7"/>
  </si>
  <si>
    <t>チェック欄</t>
  </si>
  <si>
    <t>（役職）</t>
  </si>
  <si>
    <t>(6)‐③放課後児童支援員等処遇改善（月9,000円）</t>
    <rPh sb="5" eb="10">
      <t>ホウカゴジドウ</t>
    </rPh>
    <rPh sb="10" eb="12">
      <t>シエン</t>
    </rPh>
    <rPh sb="12" eb="14">
      <t>インナド</t>
    </rPh>
    <rPh sb="14" eb="16">
      <t>ショグウ</t>
    </rPh>
    <rPh sb="16" eb="18">
      <t>カイゼン</t>
    </rPh>
    <rPh sb="19" eb="20">
      <t>ツキ</t>
    </rPh>
    <rPh sb="21" eb="26">
      <t>０００エン</t>
    </rPh>
    <phoneticPr fontId="11"/>
  </si>
  <si>
    <t>計算値</t>
    <rPh sb="0" eb="3">
      <t>ケイサンチ</t>
    </rPh>
    <phoneticPr fontId="1"/>
  </si>
  <si>
    <t>　　令和７年度放課後児童健全育成事業補助金</t>
    <rPh sb="2" eb="3">
      <t>レイ</t>
    </rPh>
    <rPh sb="3" eb="4">
      <t>ワ</t>
    </rPh>
    <rPh sb="7" eb="10">
      <t>ホウカゴ</t>
    </rPh>
    <rPh sb="10" eb="12">
      <t>ジドウ</t>
    </rPh>
    <rPh sb="12" eb="14">
      <t>ケンゼン</t>
    </rPh>
    <rPh sb="14" eb="16">
      <t>イクセイ</t>
    </rPh>
    <rPh sb="16" eb="18">
      <t>ジギョウ</t>
    </rPh>
    <rPh sb="18" eb="21">
      <t>ホジョキン</t>
    </rPh>
    <phoneticPr fontId="7"/>
  </si>
  <si>
    <t>令和７年度補助金等交付申請書</t>
    <rPh sb="0" eb="1">
      <t>レイ</t>
    </rPh>
    <rPh sb="1" eb="2">
      <t>ワ</t>
    </rPh>
    <rPh sb="5" eb="8">
      <t>ホジョキン</t>
    </rPh>
    <rPh sb="8" eb="9">
      <t>トウ</t>
    </rPh>
    <rPh sb="9" eb="11">
      <t>コウフ</t>
    </rPh>
    <rPh sb="11" eb="14">
      <t>シンセイショ</t>
    </rPh>
    <phoneticPr fontId="7"/>
  </si>
  <si>
    <t>令和７年度事業計画書</t>
    <rPh sb="0" eb="1">
      <t>レイ</t>
    </rPh>
    <rPh sb="1" eb="2">
      <t>ワ</t>
    </rPh>
    <rPh sb="5" eb="7">
      <t>ジギョウ</t>
    </rPh>
    <rPh sb="7" eb="10">
      <t>ケイカクショ</t>
    </rPh>
    <phoneticPr fontId="7"/>
  </si>
  <si>
    <t>予算書（期間：自　令和７年４月１日　　至　令和８年３月31日）</t>
    <rPh sb="0" eb="3">
      <t>ヨサンショ</t>
    </rPh>
    <rPh sb="4" eb="6">
      <t>キカン</t>
    </rPh>
    <rPh sb="7" eb="8">
      <t>ジ</t>
    </rPh>
    <rPh sb="9" eb="10">
      <t>レイ</t>
    </rPh>
    <rPh sb="10" eb="11">
      <t>ワ</t>
    </rPh>
    <rPh sb="12" eb="13">
      <t>ネン</t>
    </rPh>
    <rPh sb="14" eb="15">
      <t>ガツ</t>
    </rPh>
    <rPh sb="16" eb="17">
      <t>ニチ</t>
    </rPh>
    <rPh sb="19" eb="20">
      <t>イタル</t>
    </rPh>
    <rPh sb="21" eb="22">
      <t>レイ</t>
    </rPh>
    <rPh sb="22" eb="23">
      <t>ワ</t>
    </rPh>
    <rPh sb="24" eb="25">
      <t>ネン</t>
    </rPh>
    <rPh sb="25" eb="26">
      <t>ヘイネン</t>
    </rPh>
    <rPh sb="26" eb="27">
      <t>ガツ</t>
    </rPh>
    <rPh sb="29" eb="30">
      <t>ニチ</t>
    </rPh>
    <phoneticPr fontId="7"/>
  </si>
  <si>
    <t>ただし、令和７年度放課後児童健全育成事業補助金として。</t>
    <rPh sb="4" eb="5">
      <t>レイ</t>
    </rPh>
    <rPh sb="5" eb="6">
      <t>ワ</t>
    </rPh>
    <rPh sb="9" eb="12">
      <t>ホウカゴ</t>
    </rPh>
    <rPh sb="12" eb="14">
      <t>ジドウ</t>
    </rPh>
    <rPh sb="14" eb="16">
      <t>ケンゼン</t>
    </rPh>
    <rPh sb="16" eb="18">
      <t>イクセイ</t>
    </rPh>
    <rPh sb="18" eb="20">
      <t>ジギョウ</t>
    </rPh>
    <rPh sb="20" eb="23">
      <t>ホジョキン</t>
    </rPh>
    <phoneticPr fontId="1"/>
  </si>
  <si>
    <t>合計</t>
    <rPh sb="0" eb="2">
      <t>ゴウケイヒキアイ</t>
    </rPh>
    <phoneticPr fontId="1"/>
  </si>
  <si>
    <t>障</t>
    <rPh sb="0" eb="1">
      <t>ショウ</t>
    </rPh>
    <phoneticPr fontId="1"/>
  </si>
  <si>
    <t>令和７年度放課後児童名簿・利用料割引者名簿</t>
    <rPh sb="0" eb="1">
      <t>レイ</t>
    </rPh>
    <rPh sb="1" eb="2">
      <t>ワ</t>
    </rPh>
    <rPh sb="3" eb="5">
      <t>ネンド</t>
    </rPh>
    <rPh sb="4" eb="5">
      <t>ド</t>
    </rPh>
    <rPh sb="5" eb="8">
      <t>ホウカゴ</t>
    </rPh>
    <rPh sb="8" eb="10">
      <t>ジドウ</t>
    </rPh>
    <rPh sb="10" eb="12">
      <t>メイボ</t>
    </rPh>
    <rPh sb="13" eb="16">
      <t>リヨウリョウ</t>
    </rPh>
    <rPh sb="16" eb="18">
      <t>ワリビキ</t>
    </rPh>
    <rPh sb="18" eb="19">
      <t>シャ</t>
    </rPh>
    <rPh sb="19" eb="21">
      <t>メイボ</t>
    </rPh>
    <phoneticPr fontId="1"/>
  </si>
  <si>
    <t>クラブ名</t>
    <rPh sb="3" eb="4">
      <t>メイ</t>
    </rPh>
    <phoneticPr fontId="1"/>
  </si>
  <si>
    <t>〇</t>
    <phoneticPr fontId="1"/>
  </si>
  <si>
    <t>職名</t>
    <rPh sb="0" eb="2">
      <t>ショクメイ</t>
    </rPh>
    <phoneticPr fontId="1"/>
  </si>
  <si>
    <t>肩書</t>
    <rPh sb="0" eb="2">
      <t>カタガキ</t>
    </rPh>
    <phoneticPr fontId="1"/>
  </si>
  <si>
    <t>委嘱承諾日</t>
    <rPh sb="0" eb="2">
      <t>イショク</t>
    </rPh>
    <rPh sb="2" eb="4">
      <t>ショウダク</t>
    </rPh>
    <rPh sb="4" eb="5">
      <t>ビ</t>
    </rPh>
    <phoneticPr fontId="1"/>
  </si>
  <si>
    <t>委員長</t>
    <rPh sb="0" eb="3">
      <t>イインチョウ</t>
    </rPh>
    <phoneticPr fontId="1"/>
  </si>
  <si>
    <t>委員</t>
    <rPh sb="0" eb="2">
      <t>イイン</t>
    </rPh>
    <phoneticPr fontId="1"/>
  </si>
  <si>
    <t>〇運営委員会は、次に掲げる者のうち５人以上を選任してください。</t>
    <rPh sb="1" eb="3">
      <t>ウンエイ</t>
    </rPh>
    <rPh sb="3" eb="6">
      <t>イインカイ</t>
    </rPh>
    <rPh sb="8" eb="9">
      <t>ツギ</t>
    </rPh>
    <rPh sb="10" eb="11">
      <t>カカ</t>
    </rPh>
    <rPh sb="13" eb="14">
      <t>モノ</t>
    </rPh>
    <rPh sb="18" eb="19">
      <t>ニン</t>
    </rPh>
    <rPh sb="19" eb="21">
      <t>イジョウ</t>
    </rPh>
    <rPh sb="22" eb="24">
      <t>センニン</t>
    </rPh>
    <phoneticPr fontId="7"/>
  </si>
  <si>
    <t>①地域の自治会、町内会等の代表者（以下、「町内会長等」という。）</t>
    <rPh sb="1" eb="3">
      <t>チイキ</t>
    </rPh>
    <rPh sb="4" eb="7">
      <t>ジチカイ</t>
    </rPh>
    <rPh sb="8" eb="10">
      <t>チョウナイ</t>
    </rPh>
    <rPh sb="10" eb="11">
      <t>カイ</t>
    </rPh>
    <rPh sb="11" eb="12">
      <t>トウ</t>
    </rPh>
    <rPh sb="13" eb="16">
      <t>ダイヒョウシャ</t>
    </rPh>
    <rPh sb="17" eb="19">
      <t>イカ</t>
    </rPh>
    <rPh sb="21" eb="23">
      <t>チョウナイ</t>
    </rPh>
    <rPh sb="23" eb="25">
      <t>カイチョウ</t>
    </rPh>
    <rPh sb="25" eb="26">
      <t>トウ</t>
    </rPh>
    <phoneticPr fontId="7"/>
  </si>
  <si>
    <t>②原則として放課後児童クラブが所在する学区内の小学校校長又は教頭（以下、「小学校長等」という。）</t>
    <rPh sb="1" eb="3">
      <t>ゲンソク</t>
    </rPh>
    <rPh sb="6" eb="9">
      <t>ホウカゴ</t>
    </rPh>
    <rPh sb="9" eb="11">
      <t>ジドウ</t>
    </rPh>
    <rPh sb="15" eb="17">
      <t>ショザイ</t>
    </rPh>
    <rPh sb="19" eb="21">
      <t>ガック</t>
    </rPh>
    <rPh sb="21" eb="22">
      <t>ナイ</t>
    </rPh>
    <rPh sb="23" eb="26">
      <t>ショウガッコウ</t>
    </rPh>
    <rPh sb="26" eb="28">
      <t>コウチョウ</t>
    </rPh>
    <rPh sb="28" eb="29">
      <t>マタ</t>
    </rPh>
    <rPh sb="30" eb="32">
      <t>キョウトウ</t>
    </rPh>
    <rPh sb="33" eb="35">
      <t>イカ</t>
    </rPh>
    <rPh sb="37" eb="40">
      <t>ショウガッコウ</t>
    </rPh>
    <rPh sb="40" eb="41">
      <t>チョウ</t>
    </rPh>
    <rPh sb="41" eb="42">
      <t>トウ</t>
    </rPh>
    <phoneticPr fontId="7"/>
  </si>
  <si>
    <t>③青少年育成指導者④民生委員児童委員⑤所属児童の保護者⑥学識経験者⑦その他市長が必要と認める者</t>
    <rPh sb="1" eb="4">
      <t>セイショウネン</t>
    </rPh>
    <rPh sb="4" eb="6">
      <t>イクセイ</t>
    </rPh>
    <rPh sb="6" eb="9">
      <t>シドウシャ</t>
    </rPh>
    <rPh sb="10" eb="14">
      <t>ミンセイイイン</t>
    </rPh>
    <rPh sb="14" eb="16">
      <t>ジドウ</t>
    </rPh>
    <rPh sb="16" eb="18">
      <t>イイン</t>
    </rPh>
    <phoneticPr fontId="7"/>
  </si>
  <si>
    <t>※小学校内で活動しているクラブ（又は小学校内で活動しようとするクラブ）以外のクラブは、</t>
    <rPh sb="1" eb="4">
      <t>ショウガッコウ</t>
    </rPh>
    <rPh sb="4" eb="5">
      <t>ナイ</t>
    </rPh>
    <rPh sb="6" eb="8">
      <t>カツドウ</t>
    </rPh>
    <rPh sb="16" eb="17">
      <t>マタ</t>
    </rPh>
    <rPh sb="18" eb="21">
      <t>ショウガッコウ</t>
    </rPh>
    <rPh sb="21" eb="22">
      <t>ナイ</t>
    </rPh>
    <rPh sb="23" eb="25">
      <t>カツドウ</t>
    </rPh>
    <rPh sb="35" eb="37">
      <t>イガイ</t>
    </rPh>
    <phoneticPr fontId="7"/>
  </si>
  <si>
    <t>　 町内会長等及び小学校長等が辞退した場合は、含まないことができます。</t>
    <rPh sb="9" eb="12">
      <t>ショウガッコウ</t>
    </rPh>
    <rPh sb="12" eb="13">
      <t>チョウ</t>
    </rPh>
    <rPh sb="13" eb="14">
      <t>トウ</t>
    </rPh>
    <rPh sb="15" eb="17">
      <t>ジタイ</t>
    </rPh>
    <rPh sb="19" eb="21">
      <t>バアイ</t>
    </rPh>
    <rPh sb="23" eb="24">
      <t>フク</t>
    </rPh>
    <phoneticPr fontId="7"/>
  </si>
  <si>
    <t>※小学校内で活動しているクラブ（又は小学校内で活動しようとするクラブ）は、町内会長等が</t>
    <rPh sb="1" eb="4">
      <t>ショウガッコウ</t>
    </rPh>
    <rPh sb="4" eb="5">
      <t>ナイ</t>
    </rPh>
    <rPh sb="6" eb="8">
      <t>カツドウ</t>
    </rPh>
    <rPh sb="16" eb="17">
      <t>マタ</t>
    </rPh>
    <rPh sb="18" eb="21">
      <t>ショウガッコウ</t>
    </rPh>
    <rPh sb="21" eb="22">
      <t>ナイ</t>
    </rPh>
    <rPh sb="23" eb="25">
      <t>カツドウ</t>
    </rPh>
    <rPh sb="37" eb="39">
      <t>チョウナイ</t>
    </rPh>
    <rPh sb="39" eb="41">
      <t>カイチョウ</t>
    </rPh>
    <rPh sb="41" eb="42">
      <t>トウ</t>
    </rPh>
    <phoneticPr fontId="7"/>
  </si>
  <si>
    <t>　 辞退した場合は、町内会長等を含まないことができます。</t>
    <rPh sb="10" eb="12">
      <t>チョウナイ</t>
    </rPh>
    <rPh sb="12" eb="14">
      <t>カイチョウ</t>
    </rPh>
    <rPh sb="14" eb="15">
      <t>トウ</t>
    </rPh>
    <rPh sb="16" eb="17">
      <t>フク</t>
    </rPh>
    <phoneticPr fontId="7"/>
  </si>
  <si>
    <t>※委員の中から委員会を総括する委員長を選任してください。</t>
    <rPh sb="1" eb="3">
      <t>イイン</t>
    </rPh>
    <rPh sb="4" eb="5">
      <t>ナカ</t>
    </rPh>
    <rPh sb="7" eb="10">
      <t>イインカイ</t>
    </rPh>
    <rPh sb="11" eb="13">
      <t>ソウカツ</t>
    </rPh>
    <rPh sb="15" eb="18">
      <t>イインチョウ</t>
    </rPh>
    <rPh sb="19" eb="21">
      <t>センニン</t>
    </rPh>
    <phoneticPr fontId="7"/>
  </si>
  <si>
    <t>原本証明書(家賃補助)</t>
    <rPh sb="0" eb="2">
      <t>ゲンポン</t>
    </rPh>
    <rPh sb="2" eb="5">
      <t>ショウメイショ</t>
    </rPh>
    <rPh sb="6" eb="8">
      <t>ヤチン</t>
    </rPh>
    <rPh sb="8" eb="10">
      <t>ホジョ</t>
    </rPh>
    <phoneticPr fontId="1"/>
  </si>
  <si>
    <t>(宛先)　横須賀市長</t>
    <rPh sb="1" eb="3">
      <t>アテサキ</t>
    </rPh>
    <rPh sb="5" eb="10">
      <t>ヨコスカシチョウ</t>
    </rPh>
    <phoneticPr fontId="1"/>
  </si>
  <si>
    <t>別添の建物等賃貸借契約書(写し)は、原本と相違ないことを証明します。</t>
    <rPh sb="0" eb="2">
      <t>ベッテン</t>
    </rPh>
    <rPh sb="3" eb="5">
      <t>タテモノ</t>
    </rPh>
    <rPh sb="5" eb="6">
      <t>トウ</t>
    </rPh>
    <rPh sb="6" eb="9">
      <t>チンタイシャク</t>
    </rPh>
    <rPh sb="9" eb="12">
      <t>ケイヤクショ</t>
    </rPh>
    <rPh sb="13" eb="14">
      <t>ウツ</t>
    </rPh>
    <rPh sb="18" eb="20">
      <t>ゲンポン</t>
    </rPh>
    <rPh sb="21" eb="23">
      <t>ソウイ</t>
    </rPh>
    <rPh sb="28" eb="30">
      <t>ショウメイ</t>
    </rPh>
    <phoneticPr fontId="1"/>
  </si>
  <si>
    <t>証明者について</t>
    <phoneticPr fontId="1"/>
  </si>
  <si>
    <t>(役職)</t>
    <rPh sb="1" eb="3">
      <t>ヤクショク</t>
    </rPh>
    <phoneticPr fontId="1"/>
  </si>
  <si>
    <t>代表者</t>
    <rPh sb="0" eb="3">
      <t>ダイヒョウシャ</t>
    </rPh>
    <phoneticPr fontId="1"/>
  </si>
  <si>
    <t>●職員名簿および各種加算等一覧</t>
    <rPh sb="1" eb="3">
      <t>ショクイン</t>
    </rPh>
    <rPh sb="3" eb="5">
      <t>メイボ</t>
    </rPh>
    <rPh sb="8" eb="10">
      <t>カクシュ</t>
    </rPh>
    <rPh sb="10" eb="12">
      <t>カサン</t>
    </rPh>
    <rPh sb="12" eb="13">
      <t>トウ</t>
    </rPh>
    <rPh sb="13" eb="15">
      <t>イチラン</t>
    </rPh>
    <phoneticPr fontId="1"/>
  </si>
  <si>
    <t>職種</t>
    <rPh sb="0" eb="2">
      <t>ショクシュ</t>
    </rPh>
    <phoneticPr fontId="1"/>
  </si>
  <si>
    <t>支援員
資格研修
修了年度</t>
    <rPh sb="0" eb="2">
      <t>シエン</t>
    </rPh>
    <rPh sb="2" eb="3">
      <t>イン</t>
    </rPh>
    <rPh sb="4" eb="6">
      <t>シカク</t>
    </rPh>
    <rPh sb="6" eb="8">
      <t>ケンシュウ</t>
    </rPh>
    <rPh sb="9" eb="11">
      <t>シュウリョウ</t>
    </rPh>
    <rPh sb="11" eb="13">
      <t>ネンド</t>
    </rPh>
    <phoneticPr fontId="1"/>
  </si>
  <si>
    <t>雇用形態</t>
    <rPh sb="0" eb="2">
      <t>コヨウ</t>
    </rPh>
    <rPh sb="2" eb="4">
      <t>ケイタイ</t>
    </rPh>
    <phoneticPr fontId="1"/>
  </si>
  <si>
    <t>給与形態</t>
    <rPh sb="0" eb="2">
      <t>キュウヨ</t>
    </rPh>
    <rPh sb="2" eb="4">
      <t>ケイタイ</t>
    </rPh>
    <phoneticPr fontId="1"/>
  </si>
  <si>
    <t>実施する
業務</t>
    <rPh sb="0" eb="2">
      <t>ジッシ</t>
    </rPh>
    <rPh sb="5" eb="7">
      <t>ギョウム</t>
    </rPh>
    <phoneticPr fontId="1"/>
  </si>
  <si>
    <t>対象
月数</t>
    <rPh sb="0" eb="2">
      <t>タイショウ</t>
    </rPh>
    <rPh sb="3" eb="5">
      <t>ツキスウ</t>
    </rPh>
    <phoneticPr fontId="1"/>
  </si>
  <si>
    <t>研修受講</t>
    <rPh sb="0" eb="2">
      <t>ケンシュウ</t>
    </rPh>
    <rPh sb="2" eb="4">
      <t>ジュコウ</t>
    </rPh>
    <phoneticPr fontId="1"/>
  </si>
  <si>
    <t>障害児加配配置</t>
    <rPh sb="0" eb="2">
      <t>ショウガイ</t>
    </rPh>
    <rPh sb="2" eb="3">
      <t>ジ</t>
    </rPh>
    <rPh sb="3" eb="5">
      <t>カハイ</t>
    </rPh>
    <rPh sb="5" eb="7">
      <t>ハイチ</t>
    </rPh>
    <phoneticPr fontId="1"/>
  </si>
  <si>
    <t>放課後児童支援員</t>
    <phoneticPr fontId="1"/>
  </si>
  <si>
    <t>補助員</t>
    <rPh sb="0" eb="3">
      <t>ホジョイン</t>
    </rPh>
    <phoneticPr fontId="1"/>
  </si>
  <si>
    <t>H20</t>
  </si>
  <si>
    <t>保育士</t>
    <rPh sb="0" eb="3">
      <t>ホイクシ</t>
    </rPh>
    <phoneticPr fontId="1"/>
  </si>
  <si>
    <t>R1</t>
    <phoneticPr fontId="1"/>
  </si>
  <si>
    <t>H21</t>
  </si>
  <si>
    <t>社会福祉士</t>
    <rPh sb="0" eb="2">
      <t>シャカイ</t>
    </rPh>
    <rPh sb="2" eb="4">
      <t>フクシ</t>
    </rPh>
    <rPh sb="4" eb="5">
      <t>シ</t>
    </rPh>
    <phoneticPr fontId="1"/>
  </si>
  <si>
    <t>R2</t>
    <phoneticPr fontId="1"/>
  </si>
  <si>
    <t>その他</t>
    <rPh sb="2" eb="3">
      <t>タ</t>
    </rPh>
    <phoneticPr fontId="1"/>
  </si>
  <si>
    <t>H22</t>
  </si>
  <si>
    <t>③</t>
    <phoneticPr fontId="1"/>
  </si>
  <si>
    <t>高校卒業等で２年以上児童福祉施設従事</t>
    <rPh sb="0" eb="2">
      <t>コウコウ</t>
    </rPh>
    <rPh sb="2" eb="4">
      <t>ソツギョウ</t>
    </rPh>
    <rPh sb="4" eb="5">
      <t>トウ</t>
    </rPh>
    <rPh sb="7" eb="10">
      <t>ネンイジョウ</t>
    </rPh>
    <rPh sb="10" eb="12">
      <t>ジドウ</t>
    </rPh>
    <rPh sb="12" eb="14">
      <t>フクシ</t>
    </rPh>
    <rPh sb="14" eb="16">
      <t>シセツ</t>
    </rPh>
    <rPh sb="16" eb="18">
      <t>ジュウジ</t>
    </rPh>
    <phoneticPr fontId="1"/>
  </si>
  <si>
    <t>R3</t>
    <phoneticPr fontId="1"/>
  </si>
  <si>
    <t>H23</t>
  </si>
  <si>
    <t>教員免許状</t>
    <rPh sb="0" eb="2">
      <t>キョウイン</t>
    </rPh>
    <rPh sb="2" eb="5">
      <t>メンキョジョウ</t>
    </rPh>
    <phoneticPr fontId="1"/>
  </si>
  <si>
    <t>R4</t>
    <phoneticPr fontId="1"/>
  </si>
  <si>
    <t>H24</t>
  </si>
  <si>
    <t>月給</t>
    <rPh sb="0" eb="2">
      <t>ゲッキュウ</t>
    </rPh>
    <phoneticPr fontId="1"/>
  </si>
  <si>
    <t>大学での所定の専修を卒業</t>
    <rPh sb="0" eb="2">
      <t>ダイガク</t>
    </rPh>
    <rPh sb="4" eb="6">
      <t>ショテイ</t>
    </rPh>
    <rPh sb="7" eb="9">
      <t>センシュウ</t>
    </rPh>
    <rPh sb="10" eb="12">
      <t>ソツギョウ</t>
    </rPh>
    <phoneticPr fontId="1"/>
  </si>
  <si>
    <t>R5</t>
    <phoneticPr fontId="1"/>
  </si>
  <si>
    <t>H25</t>
    <phoneticPr fontId="1"/>
  </si>
  <si>
    <t>時給</t>
    <rPh sb="0" eb="2">
      <t>ジキュウ</t>
    </rPh>
    <phoneticPr fontId="1"/>
  </si>
  <si>
    <t>所定の専修で優秀な成績で単位取得し、大学院入学</t>
    <rPh sb="0" eb="2">
      <t>ショテイ</t>
    </rPh>
    <rPh sb="3" eb="5">
      <t>センシュウ</t>
    </rPh>
    <rPh sb="6" eb="8">
      <t>ユウシュウ</t>
    </rPh>
    <rPh sb="9" eb="11">
      <t>セイセキ</t>
    </rPh>
    <rPh sb="12" eb="14">
      <t>タンイ</t>
    </rPh>
    <rPh sb="14" eb="16">
      <t>シュトク</t>
    </rPh>
    <rPh sb="18" eb="21">
      <t>ダイガクイン</t>
    </rPh>
    <rPh sb="21" eb="23">
      <t>ニュウガク</t>
    </rPh>
    <phoneticPr fontId="1"/>
  </si>
  <si>
    <t>H26</t>
  </si>
  <si>
    <t>大学院で所定の専修を卒業</t>
    <rPh sb="0" eb="3">
      <t>ダイガクイン</t>
    </rPh>
    <rPh sb="4" eb="6">
      <t>ショテイ</t>
    </rPh>
    <rPh sb="7" eb="9">
      <t>センシュウ</t>
    </rPh>
    <rPh sb="10" eb="12">
      <t>ソツギョウ</t>
    </rPh>
    <phoneticPr fontId="1"/>
  </si>
  <si>
    <t>H27</t>
  </si>
  <si>
    <t>外国の大学において所定の専修を卒業</t>
    <rPh sb="0" eb="2">
      <t>ガイコク</t>
    </rPh>
    <rPh sb="3" eb="5">
      <t>ダイガク</t>
    </rPh>
    <rPh sb="9" eb="11">
      <t>ショテイ</t>
    </rPh>
    <rPh sb="12" eb="14">
      <t>センシュウ</t>
    </rPh>
    <rPh sb="15" eb="17">
      <t>ソツギョウ</t>
    </rPh>
    <phoneticPr fontId="1"/>
  </si>
  <si>
    <t>H28</t>
  </si>
  <si>
    <t>対象</t>
    <rPh sb="0" eb="2">
      <t>タイショウ</t>
    </rPh>
    <phoneticPr fontId="1"/>
  </si>
  <si>
    <t>高校卒業等で２年以上放課後児童健全育成事業に従事</t>
    <rPh sb="0" eb="2">
      <t>コウコウ</t>
    </rPh>
    <rPh sb="2" eb="4">
      <t>ソツギョウ</t>
    </rPh>
    <rPh sb="4" eb="5">
      <t>トウ</t>
    </rPh>
    <rPh sb="7" eb="10">
      <t>ネンイジョウ</t>
    </rPh>
    <rPh sb="10" eb="21">
      <t>ホウカゴジドウケンゼンイクセイジギョウ</t>
    </rPh>
    <rPh sb="22" eb="24">
      <t>ジュウジ</t>
    </rPh>
    <phoneticPr fontId="1"/>
  </si>
  <si>
    <t>H29</t>
  </si>
  <si>
    <t>５年以上放課後児童健全育成事業従事</t>
    <rPh sb="1" eb="4">
      <t>ネンイジョウ</t>
    </rPh>
    <rPh sb="4" eb="15">
      <t>ホウカゴジドウケンゼンイクセイジギョウ</t>
    </rPh>
    <rPh sb="15" eb="17">
      <t>ジュウジ</t>
    </rPh>
    <phoneticPr fontId="1"/>
  </si>
  <si>
    <t>H30</t>
  </si>
  <si>
    <t>①学校との連携</t>
  </si>
  <si>
    <t>②保護者との連携</t>
  </si>
  <si>
    <t>③防災及び防犯対策</t>
  </si>
  <si>
    <t>④要望及び苦情への対応</t>
  </si>
  <si>
    <t>⑤児童虐待への対応</t>
  </si>
  <si>
    <t>①地域との情報共有</t>
  </si>
  <si>
    <t>②地域との交流</t>
  </si>
  <si>
    <t>③地域における防災及び防犯対策</t>
  </si>
  <si>
    <t>④地域の医療機関との連携</t>
  </si>
  <si>
    <t>⑤児童虐待への地域との対応</t>
  </si>
  <si>
    <t>⑥放課後子ども教室との連携</t>
    <rPh sb="1" eb="4">
      <t>ホウカゴ</t>
    </rPh>
    <rPh sb="4" eb="5">
      <t>コ</t>
    </rPh>
    <rPh sb="7" eb="9">
      <t>キョウシツ</t>
    </rPh>
    <rPh sb="11" eb="13">
      <t>レンケイ</t>
    </rPh>
    <phoneticPr fontId="1"/>
  </si>
  <si>
    <t>（A）すべて</t>
  </si>
  <si>
    <t>（B）すべて</t>
  </si>
  <si>
    <t>（A）（B）すべて</t>
  </si>
  <si>
    <t>給与形態がその他の場合の支給方法</t>
    <rPh sb="0" eb="2">
      <t>キュウヨ</t>
    </rPh>
    <rPh sb="2" eb="4">
      <t>ケイタイ</t>
    </rPh>
    <rPh sb="7" eb="8">
      <t>タ</t>
    </rPh>
    <rPh sb="9" eb="11">
      <t>バアイ</t>
    </rPh>
    <rPh sb="12" eb="14">
      <t>シキュウ</t>
    </rPh>
    <rPh sb="14" eb="16">
      <t>ホウホウ</t>
    </rPh>
    <phoneticPr fontId="1"/>
  </si>
  <si>
    <t>(13)ICT推進化事業補助</t>
    <rPh sb="7" eb="9">
      <t>スイシン</t>
    </rPh>
    <rPh sb="9" eb="10">
      <t>カ</t>
    </rPh>
    <rPh sb="10" eb="12">
      <t>ジギョウ</t>
    </rPh>
    <rPh sb="12" eb="14">
      <t>ホジョ</t>
    </rPh>
    <phoneticPr fontId="11"/>
  </si>
  <si>
    <t>(14)性被害防止対策補助</t>
    <rPh sb="4" eb="5">
      <t>セイ</t>
    </rPh>
    <rPh sb="5" eb="7">
      <t>ヒガイ</t>
    </rPh>
    <rPh sb="7" eb="9">
      <t>ボウシ</t>
    </rPh>
    <rPh sb="9" eb="11">
      <t>タイサク</t>
    </rPh>
    <rPh sb="11" eb="13">
      <t>ホジョ</t>
    </rPh>
    <phoneticPr fontId="11"/>
  </si>
  <si>
    <r>
      <t xml:space="preserve">補助上限額
</t>
    </r>
    <r>
      <rPr>
        <sz val="9"/>
        <color theme="1"/>
        <rFont val="HGPｺﾞｼｯｸM"/>
        <family val="3"/>
        <charset val="128"/>
      </rPr>
      <t>（常勤２名）</t>
    </r>
    <rPh sb="0" eb="2">
      <t>ホジョ</t>
    </rPh>
    <rPh sb="2" eb="4">
      <t>ジョウゲン</t>
    </rPh>
    <rPh sb="4" eb="5">
      <t>ガク</t>
    </rPh>
    <rPh sb="7" eb="9">
      <t>ジョウキン</t>
    </rPh>
    <rPh sb="10" eb="11">
      <t>メイ</t>
    </rPh>
    <phoneticPr fontId="1"/>
  </si>
  <si>
    <t>同左</t>
    <rPh sb="0" eb="2">
      <t>ドウサ</t>
    </rPh>
    <phoneticPr fontId="1"/>
  </si>
  <si>
    <t>支援員（常勤職員）の２名配置</t>
    <rPh sb="0" eb="2">
      <t>シエン</t>
    </rPh>
    <rPh sb="2" eb="3">
      <t>イン</t>
    </rPh>
    <rPh sb="4" eb="6">
      <t>ジョウキン</t>
    </rPh>
    <rPh sb="6" eb="8">
      <t>ショクイン</t>
    </rPh>
    <rPh sb="11" eb="12">
      <t>メイ</t>
    </rPh>
    <rPh sb="12" eb="14">
      <t>ハイチ</t>
    </rPh>
    <phoneticPr fontId="1"/>
  </si>
  <si>
    <t>クラブ児童</t>
    <rPh sb="3" eb="5">
      <t>ジドウ</t>
    </rPh>
    <phoneticPr fontId="1"/>
  </si>
  <si>
    <t>ICT機器</t>
    <rPh sb="3" eb="5">
      <t>キキ</t>
    </rPh>
    <phoneticPr fontId="1"/>
  </si>
  <si>
    <t>性被害防止設備等</t>
    <rPh sb="0" eb="1">
      <t>セイ</t>
    </rPh>
    <rPh sb="1" eb="3">
      <t>ヒガイ</t>
    </rPh>
    <rPh sb="3" eb="5">
      <t>ボウシ</t>
    </rPh>
    <rPh sb="5" eb="7">
      <t>セツビ</t>
    </rPh>
    <rPh sb="7" eb="8">
      <t>ナド</t>
    </rPh>
    <phoneticPr fontId="1"/>
  </si>
  <si>
    <t>預貯金</t>
    <rPh sb="0" eb="3">
      <t>ヨチョキン</t>
    </rPh>
    <phoneticPr fontId="1"/>
  </si>
  <si>
    <t>要件</t>
    <rPh sb="0" eb="2">
      <t>ヨウケン</t>
    </rPh>
    <phoneticPr fontId="1"/>
  </si>
  <si>
    <t>計算式</t>
    <rPh sb="0" eb="2">
      <t>ケイサン</t>
    </rPh>
    <rPh sb="2" eb="3">
      <t>シキ</t>
    </rPh>
    <phoneticPr fontId="1"/>
  </si>
  <si>
    <t>基本額【通常の２名配置】</t>
    <rPh sb="0" eb="2">
      <t>キホン</t>
    </rPh>
    <rPh sb="2" eb="3">
      <t>ガク</t>
    </rPh>
    <rPh sb="4" eb="6">
      <t>ツウジョウ</t>
    </rPh>
    <rPh sb="8" eb="9">
      <t>メイ</t>
    </rPh>
    <rPh sb="9" eb="11">
      <t>ハイチ</t>
    </rPh>
    <phoneticPr fontId="1"/>
  </si>
  <si>
    <t>開所日数250日以上</t>
    <rPh sb="0" eb="2">
      <t>カイショ</t>
    </rPh>
    <rPh sb="2" eb="4">
      <t>ニッスウ</t>
    </rPh>
    <rPh sb="7" eb="8">
      <t>ニチ</t>
    </rPh>
    <rPh sb="8" eb="10">
      <t>イジョウ</t>
    </rPh>
    <phoneticPr fontId="1"/>
  </si>
  <si>
    <t>児童数1～19人</t>
    <rPh sb="0" eb="2">
      <t>ジドウ</t>
    </rPh>
    <rPh sb="2" eb="3">
      <t>スウ</t>
    </rPh>
    <rPh sb="7" eb="8">
      <t>ニン</t>
    </rPh>
    <phoneticPr fontId="1"/>
  </si>
  <si>
    <t>2,629,000円－（19人－児童数）×29,000円</t>
    <rPh sb="9" eb="10">
      <t>エン</t>
    </rPh>
    <rPh sb="14" eb="15">
      <t>ニン</t>
    </rPh>
    <rPh sb="16" eb="18">
      <t>ジドウ</t>
    </rPh>
    <rPh sb="18" eb="19">
      <t>スウ</t>
    </rPh>
    <rPh sb="27" eb="28">
      <t>エン</t>
    </rPh>
    <phoneticPr fontId="15"/>
  </si>
  <si>
    <t>児童数20人～35人</t>
    <rPh sb="0" eb="2">
      <t>ジドウ</t>
    </rPh>
    <rPh sb="2" eb="3">
      <t>スウ</t>
    </rPh>
    <rPh sb="5" eb="6">
      <t>ニン</t>
    </rPh>
    <rPh sb="9" eb="10">
      <t>ニン</t>
    </rPh>
    <phoneticPr fontId="1"/>
  </si>
  <si>
    <t>4,868,000円－（36人－児童数）×26,000円</t>
    <rPh sb="9" eb="10">
      <t>エン</t>
    </rPh>
    <rPh sb="14" eb="15">
      <t>ニン</t>
    </rPh>
    <rPh sb="16" eb="18">
      <t>ジドウ</t>
    </rPh>
    <rPh sb="18" eb="19">
      <t>スウ</t>
    </rPh>
    <rPh sb="27" eb="28">
      <t>エン</t>
    </rPh>
    <phoneticPr fontId="15"/>
  </si>
  <si>
    <t>児童数36人～45人</t>
    <rPh sb="0" eb="2">
      <t>ジドウ</t>
    </rPh>
    <rPh sb="2" eb="3">
      <t>スウ</t>
    </rPh>
    <rPh sb="5" eb="6">
      <t>ニン</t>
    </rPh>
    <rPh sb="9" eb="10">
      <t>ニン</t>
    </rPh>
    <phoneticPr fontId="1"/>
  </si>
  <si>
    <t>4,868,000円</t>
    <rPh sb="9" eb="10">
      <t>エン</t>
    </rPh>
    <phoneticPr fontId="15"/>
  </si>
  <si>
    <t>児童数46人～70人</t>
    <rPh sb="0" eb="2">
      <t>ジドウ</t>
    </rPh>
    <rPh sb="2" eb="3">
      <t>スウ</t>
    </rPh>
    <rPh sb="5" eb="6">
      <t>ニン</t>
    </rPh>
    <rPh sb="9" eb="10">
      <t>ニン</t>
    </rPh>
    <phoneticPr fontId="1"/>
  </si>
  <si>
    <t>4,868,000円－（児童数－45人）×75,000円</t>
    <phoneticPr fontId="1"/>
  </si>
  <si>
    <t>開所日数200日～249日</t>
    <rPh sb="0" eb="2">
      <t>カイショ</t>
    </rPh>
    <rPh sb="2" eb="4">
      <t>ニッスウ</t>
    </rPh>
    <rPh sb="7" eb="8">
      <t>ニチ</t>
    </rPh>
    <rPh sb="12" eb="13">
      <t>ニチ</t>
    </rPh>
    <phoneticPr fontId="1"/>
  </si>
  <si>
    <t>児童数20人～</t>
    <rPh sb="0" eb="2">
      <t>ジドウ</t>
    </rPh>
    <rPh sb="2" eb="3">
      <t>スウ</t>
    </rPh>
    <rPh sb="5" eb="6">
      <t>ニン</t>
    </rPh>
    <phoneticPr fontId="1"/>
  </si>
  <si>
    <t>3,185,000円</t>
    <rPh sb="9" eb="10">
      <t>エン</t>
    </rPh>
    <phoneticPr fontId="15"/>
  </si>
  <si>
    <t>児童数19人以下</t>
    <rPh sb="0" eb="2">
      <t>ジドウ</t>
    </rPh>
    <rPh sb="2" eb="3">
      <t>スウ</t>
    </rPh>
    <rPh sb="5" eb="6">
      <t>ニン</t>
    </rPh>
    <rPh sb="6" eb="8">
      <t>イカ</t>
    </rPh>
    <phoneticPr fontId="1"/>
  </si>
  <si>
    <t>1,766,000円</t>
    <rPh sb="9" eb="10">
      <t>エン</t>
    </rPh>
    <phoneticPr fontId="15"/>
  </si>
  <si>
    <t>基本額【常勤支援員２名配置】</t>
    <rPh sb="0" eb="2">
      <t>キホン</t>
    </rPh>
    <rPh sb="2" eb="3">
      <t>ガク</t>
    </rPh>
    <rPh sb="4" eb="6">
      <t>ジョウキン</t>
    </rPh>
    <rPh sb="6" eb="8">
      <t>シエン</t>
    </rPh>
    <rPh sb="8" eb="9">
      <t>イン</t>
    </rPh>
    <rPh sb="10" eb="11">
      <t>メイ</t>
    </rPh>
    <rPh sb="11" eb="13">
      <t>ハイチ</t>
    </rPh>
    <phoneticPr fontId="1"/>
  </si>
  <si>
    <t>4,313,000円－（19人－児童数）×29,000円</t>
    <rPh sb="9" eb="10">
      <t>エン</t>
    </rPh>
    <rPh sb="14" eb="15">
      <t>ニン</t>
    </rPh>
    <rPh sb="16" eb="18">
      <t>ジドウ</t>
    </rPh>
    <rPh sb="18" eb="19">
      <t>スウ</t>
    </rPh>
    <rPh sb="27" eb="28">
      <t>エン</t>
    </rPh>
    <phoneticPr fontId="15"/>
  </si>
  <si>
    <t>6,552,000円－（36人－児童数）×26,000円</t>
    <rPh sb="9" eb="10">
      <t>エン</t>
    </rPh>
    <rPh sb="14" eb="15">
      <t>ニン</t>
    </rPh>
    <rPh sb="16" eb="18">
      <t>ジドウ</t>
    </rPh>
    <rPh sb="18" eb="19">
      <t>スウ</t>
    </rPh>
    <rPh sb="27" eb="28">
      <t>エン</t>
    </rPh>
    <phoneticPr fontId="15"/>
  </si>
  <si>
    <t>6,552,000円</t>
    <rPh sb="9" eb="10">
      <t>エン</t>
    </rPh>
    <phoneticPr fontId="15"/>
  </si>
  <si>
    <t>6,552,000円－（児童数－45人）×75,000円</t>
    <rPh sb="9" eb="10">
      <t>エン</t>
    </rPh>
    <rPh sb="12" eb="14">
      <t>ジドウ</t>
    </rPh>
    <rPh sb="14" eb="15">
      <t>スウ</t>
    </rPh>
    <rPh sb="18" eb="19">
      <t>ニン</t>
    </rPh>
    <rPh sb="27" eb="28">
      <t>エン</t>
    </rPh>
    <phoneticPr fontId="15"/>
  </si>
  <si>
    <t>4,552,000円</t>
    <rPh sb="9" eb="10">
      <t>エン</t>
    </rPh>
    <phoneticPr fontId="15"/>
  </si>
  <si>
    <t>3,102,000円</t>
    <rPh sb="9" eb="10">
      <t>エン</t>
    </rPh>
    <phoneticPr fontId="15"/>
  </si>
  <si>
    <t>小規模放課後児童クラブ支援加算</t>
    <rPh sb="0" eb="3">
      <t>ショウキボ</t>
    </rPh>
    <rPh sb="3" eb="6">
      <t>ホウカゴ</t>
    </rPh>
    <rPh sb="6" eb="8">
      <t>ジドウ</t>
    </rPh>
    <rPh sb="11" eb="13">
      <t>シエン</t>
    </rPh>
    <rPh sb="13" eb="15">
      <t>カサン</t>
    </rPh>
    <phoneticPr fontId="1"/>
  </si>
  <si>
    <t>児童数19人以下のクラブ</t>
    <rPh sb="0" eb="2">
      <t>ジドウ</t>
    </rPh>
    <rPh sb="2" eb="3">
      <t>スウ</t>
    </rPh>
    <rPh sb="5" eb="6">
      <t>ニン</t>
    </rPh>
    <rPh sb="6" eb="8">
      <t>イカ</t>
    </rPh>
    <phoneticPr fontId="1"/>
  </si>
  <si>
    <t>643,000円</t>
    <rPh sb="7" eb="8">
      <t>エン</t>
    </rPh>
    <phoneticPr fontId="1"/>
  </si>
  <si>
    <t>開所日数加算【通常の２名配置】</t>
    <rPh sb="0" eb="2">
      <t>カイショ</t>
    </rPh>
    <rPh sb="2" eb="4">
      <t>ニッスウ</t>
    </rPh>
    <rPh sb="4" eb="6">
      <t>カサン</t>
    </rPh>
    <rPh sb="7" eb="9">
      <t>ツウジョウ</t>
    </rPh>
    <rPh sb="11" eb="12">
      <t>メイ</t>
    </rPh>
    <rPh sb="12" eb="14">
      <t>ハイチ</t>
    </rPh>
    <phoneticPr fontId="1"/>
  </si>
  <si>
    <t>１日８時間以上開所するクラブ</t>
    <rPh sb="1" eb="2">
      <t>ニチ</t>
    </rPh>
    <rPh sb="3" eb="5">
      <t>ジカン</t>
    </rPh>
    <rPh sb="5" eb="7">
      <t>イジョウ</t>
    </rPh>
    <rPh sb="7" eb="9">
      <t>カイショ</t>
    </rPh>
    <phoneticPr fontId="1"/>
  </si>
  <si>
    <t>（年間開所日数－250日）×20.000円</t>
    <rPh sb="1" eb="3">
      <t>ネンカン</t>
    </rPh>
    <rPh sb="3" eb="5">
      <t>カイショ</t>
    </rPh>
    <rPh sb="5" eb="7">
      <t>ニッスウ</t>
    </rPh>
    <rPh sb="11" eb="12">
      <t>ニチ</t>
    </rPh>
    <rPh sb="20" eb="21">
      <t>エン</t>
    </rPh>
    <phoneticPr fontId="1"/>
  </si>
  <si>
    <t>開所日数加算【常勤支援員２名配置】</t>
    <rPh sb="0" eb="2">
      <t>カイショ</t>
    </rPh>
    <rPh sb="2" eb="4">
      <t>ニッスウ</t>
    </rPh>
    <rPh sb="4" eb="6">
      <t>カサン</t>
    </rPh>
    <rPh sb="7" eb="9">
      <t>ジョウキン</t>
    </rPh>
    <rPh sb="9" eb="11">
      <t>シエン</t>
    </rPh>
    <rPh sb="11" eb="12">
      <t>イン</t>
    </rPh>
    <rPh sb="13" eb="14">
      <t>メイ</t>
    </rPh>
    <rPh sb="14" eb="16">
      <t>ハイチ</t>
    </rPh>
    <phoneticPr fontId="1"/>
  </si>
  <si>
    <t>（年間開所日数－250日）×26,000円</t>
    <rPh sb="1" eb="3">
      <t>ネンカン</t>
    </rPh>
    <rPh sb="3" eb="5">
      <t>カイショ</t>
    </rPh>
    <rPh sb="5" eb="7">
      <t>ニッスウ</t>
    </rPh>
    <rPh sb="11" eb="12">
      <t>ニチ</t>
    </rPh>
    <rPh sb="20" eb="21">
      <t>エン</t>
    </rPh>
    <phoneticPr fontId="1"/>
  </si>
  <si>
    <t>長時間開所加算（平日分）【通常の２名配置】</t>
    <rPh sb="0" eb="3">
      <t>チョウジカン</t>
    </rPh>
    <rPh sb="3" eb="5">
      <t>カイショ</t>
    </rPh>
    <rPh sb="5" eb="7">
      <t>カサン</t>
    </rPh>
    <rPh sb="8" eb="10">
      <t>ヘイジツ</t>
    </rPh>
    <rPh sb="10" eb="11">
      <t>ブン</t>
    </rPh>
    <rPh sb="13" eb="15">
      <t>ツウジョウ</t>
    </rPh>
    <rPh sb="17" eb="18">
      <t>メイ</t>
    </rPh>
    <rPh sb="18" eb="20">
      <t>ハイチ</t>
    </rPh>
    <phoneticPr fontId="1"/>
  </si>
  <si>
    <t>長時間開所加算（平日分）【常勤２名】</t>
    <rPh sb="0" eb="3">
      <t>チョウジカン</t>
    </rPh>
    <rPh sb="3" eb="5">
      <t>カイショ</t>
    </rPh>
    <rPh sb="5" eb="7">
      <t>カサン</t>
    </rPh>
    <rPh sb="8" eb="10">
      <t>ヘイジツ</t>
    </rPh>
    <rPh sb="10" eb="11">
      <t>ブン</t>
    </rPh>
    <rPh sb="13" eb="15">
      <t>ジョウキン</t>
    </rPh>
    <rPh sb="16" eb="17">
      <t>メイ</t>
    </rPh>
    <phoneticPr fontId="1"/>
  </si>
  <si>
    <t>長時間開所加算（長期休暇等分）【通常の２名配置】</t>
    <rPh sb="0" eb="3">
      <t>チョウジカン</t>
    </rPh>
    <rPh sb="3" eb="5">
      <t>カイショ</t>
    </rPh>
    <rPh sb="5" eb="7">
      <t>カサン</t>
    </rPh>
    <rPh sb="8" eb="10">
      <t>チョウキ</t>
    </rPh>
    <rPh sb="10" eb="13">
      <t>キュウカトウ</t>
    </rPh>
    <rPh sb="13" eb="14">
      <t>ブン</t>
    </rPh>
    <rPh sb="16" eb="18">
      <t>ツウジョウ</t>
    </rPh>
    <rPh sb="20" eb="21">
      <t>メイ</t>
    </rPh>
    <rPh sb="21" eb="23">
      <t>ハイチ</t>
    </rPh>
    <phoneticPr fontId="1"/>
  </si>
  <si>
    <t>１日８時間を超えて開所（年間250日未満開所のクラブは対象外）</t>
    <rPh sb="1" eb="2">
      <t>ニチ</t>
    </rPh>
    <rPh sb="3" eb="5">
      <t>ジカン</t>
    </rPh>
    <rPh sb="6" eb="7">
      <t>コ</t>
    </rPh>
    <rPh sb="9" eb="11">
      <t>カイショ</t>
    </rPh>
    <rPh sb="12" eb="14">
      <t>ネンカン</t>
    </rPh>
    <rPh sb="17" eb="18">
      <t>ニチ</t>
    </rPh>
    <rPh sb="18" eb="20">
      <t>ミマン</t>
    </rPh>
    <rPh sb="20" eb="22">
      <t>カイショ</t>
    </rPh>
    <rPh sb="27" eb="30">
      <t>タイショウガイ</t>
    </rPh>
    <phoneticPr fontId="1"/>
  </si>
  <si>
    <t>「１日８時間を超える時間」の年間平均時間×190,000円</t>
    <rPh sb="2" eb="3">
      <t>ニチ</t>
    </rPh>
    <rPh sb="4" eb="6">
      <t>ジカン</t>
    </rPh>
    <rPh sb="7" eb="8">
      <t>コ</t>
    </rPh>
    <rPh sb="10" eb="12">
      <t>ジカン</t>
    </rPh>
    <rPh sb="14" eb="16">
      <t>ネンカン</t>
    </rPh>
    <rPh sb="16" eb="18">
      <t>ヘイキン</t>
    </rPh>
    <rPh sb="18" eb="20">
      <t>ジカン</t>
    </rPh>
    <rPh sb="28" eb="29">
      <t>エン</t>
    </rPh>
    <phoneticPr fontId="1"/>
  </si>
  <si>
    <t>長時間開所加算（長期休暇等分）【常勤２名】</t>
    <rPh sb="0" eb="3">
      <t>チョウジカン</t>
    </rPh>
    <rPh sb="3" eb="5">
      <t>カイショ</t>
    </rPh>
    <rPh sb="5" eb="7">
      <t>カサン</t>
    </rPh>
    <rPh sb="8" eb="10">
      <t>チョウキ</t>
    </rPh>
    <rPh sb="10" eb="13">
      <t>キュウカトウ</t>
    </rPh>
    <rPh sb="13" eb="14">
      <t>ブン</t>
    </rPh>
    <rPh sb="16" eb="18">
      <t>ジョウキン</t>
    </rPh>
    <rPh sb="19" eb="20">
      <t>メイ</t>
    </rPh>
    <phoneticPr fontId="1"/>
  </si>
  <si>
    <t>「１日８時間を超える時間」の年間平均時間×302,000円</t>
    <rPh sb="2" eb="3">
      <t>ニチ</t>
    </rPh>
    <rPh sb="4" eb="6">
      <t>ジカン</t>
    </rPh>
    <rPh sb="7" eb="8">
      <t>コ</t>
    </rPh>
    <rPh sb="10" eb="12">
      <t>ジカン</t>
    </rPh>
    <rPh sb="14" eb="16">
      <t>ネンカン</t>
    </rPh>
    <rPh sb="16" eb="18">
      <t>ヘイキン</t>
    </rPh>
    <rPh sb="18" eb="20">
      <t>ジカン</t>
    </rPh>
    <phoneticPr fontId="1"/>
  </si>
  <si>
    <t>障害児受入加算</t>
    <rPh sb="0" eb="3">
      <t>ショウガイジ</t>
    </rPh>
    <rPh sb="3" eb="5">
      <t>ウケイレ</t>
    </rPh>
    <rPh sb="5" eb="7">
      <t>カサン</t>
    </rPh>
    <phoneticPr fontId="1"/>
  </si>
  <si>
    <t>障害児１名以上で、２名以上の支援員等に１名加配</t>
    <rPh sb="0" eb="3">
      <t>ショウガイジ</t>
    </rPh>
    <rPh sb="4" eb="7">
      <t>メイイジョウ</t>
    </rPh>
    <rPh sb="10" eb="13">
      <t>メイイジョウ</t>
    </rPh>
    <rPh sb="14" eb="16">
      <t>シエン</t>
    </rPh>
    <rPh sb="16" eb="18">
      <t>イントウ</t>
    </rPh>
    <rPh sb="20" eb="21">
      <t>メイ</t>
    </rPh>
    <rPh sb="21" eb="23">
      <t>カハイ</t>
    </rPh>
    <phoneticPr fontId="1"/>
  </si>
  <si>
    <t>年額上限2,059,000円×在籍月数÷12月</t>
    <rPh sb="0" eb="2">
      <t>ネンガク</t>
    </rPh>
    <rPh sb="2" eb="4">
      <t>ジョウゲン</t>
    </rPh>
    <rPh sb="13" eb="14">
      <t>エン</t>
    </rPh>
    <rPh sb="15" eb="17">
      <t>ザイセキ</t>
    </rPh>
    <rPh sb="17" eb="19">
      <t>ツキスウ</t>
    </rPh>
    <rPh sb="22" eb="23">
      <t>ツキ</t>
    </rPh>
    <phoneticPr fontId="1"/>
  </si>
  <si>
    <t>障害児受入特別加算</t>
    <rPh sb="0" eb="3">
      <t>ショウガイジ</t>
    </rPh>
    <rPh sb="3" eb="5">
      <t>ウケイレ</t>
    </rPh>
    <rPh sb="5" eb="7">
      <t>トクベツ</t>
    </rPh>
    <rPh sb="7" eb="9">
      <t>カサン</t>
    </rPh>
    <phoneticPr fontId="1"/>
  </si>
  <si>
    <t>障害児２名で、２名以上の支援員等に１名加配（放課後児童支援員等の職員配置は受入加算時と同様）</t>
    <rPh sb="0" eb="3">
      <t>ショウガイジ</t>
    </rPh>
    <rPh sb="4" eb="5">
      <t>メイ</t>
    </rPh>
    <rPh sb="22" eb="25">
      <t>ホウカゴ</t>
    </rPh>
    <rPh sb="25" eb="27">
      <t>ジドウ</t>
    </rPh>
    <rPh sb="27" eb="29">
      <t>シエン</t>
    </rPh>
    <rPh sb="29" eb="30">
      <t>イン</t>
    </rPh>
    <rPh sb="30" eb="31">
      <t>トウ</t>
    </rPh>
    <rPh sb="32" eb="34">
      <t>ショクイン</t>
    </rPh>
    <rPh sb="34" eb="36">
      <t>ハイチ</t>
    </rPh>
    <rPh sb="37" eb="38">
      <t>ウ</t>
    </rPh>
    <rPh sb="38" eb="39">
      <t>イ</t>
    </rPh>
    <rPh sb="39" eb="41">
      <t>カサン</t>
    </rPh>
    <rPh sb="41" eb="42">
      <t>ジ</t>
    </rPh>
    <rPh sb="43" eb="45">
      <t>ドウヨウ</t>
    </rPh>
    <phoneticPr fontId="1"/>
  </si>
  <si>
    <t>年額上限411,000円×在籍月数÷12月</t>
    <rPh sb="0" eb="2">
      <t>ネンガク</t>
    </rPh>
    <rPh sb="2" eb="4">
      <t>ジョウゲン</t>
    </rPh>
    <rPh sb="11" eb="12">
      <t>エン</t>
    </rPh>
    <rPh sb="13" eb="15">
      <t>ザイセキ</t>
    </rPh>
    <rPh sb="15" eb="17">
      <t>ツキスウ</t>
    </rPh>
    <rPh sb="20" eb="21">
      <t>ツキ</t>
    </rPh>
    <phoneticPr fontId="1"/>
  </si>
  <si>
    <t>障害児受入強化加算</t>
    <rPh sb="0" eb="3">
      <t>ショウガイジ</t>
    </rPh>
    <rPh sb="3" eb="5">
      <t>ウケイレ</t>
    </rPh>
    <rPh sb="5" eb="7">
      <t>キョウカ</t>
    </rPh>
    <rPh sb="7" eb="9">
      <t>カサン</t>
    </rPh>
    <phoneticPr fontId="1"/>
  </si>
  <si>
    <t>障害児３名以上で、障害児受入加算の職員配置に加え１名加配</t>
    <rPh sb="0" eb="3">
      <t>ショウガイジ</t>
    </rPh>
    <rPh sb="4" eb="7">
      <t>メイイジョウ</t>
    </rPh>
    <rPh sb="9" eb="12">
      <t>ショウガイジ</t>
    </rPh>
    <rPh sb="12" eb="14">
      <t>ウケイレ</t>
    </rPh>
    <rPh sb="14" eb="16">
      <t>カサン</t>
    </rPh>
    <rPh sb="17" eb="19">
      <t>ショクイン</t>
    </rPh>
    <rPh sb="19" eb="21">
      <t>ハイチ</t>
    </rPh>
    <rPh sb="22" eb="23">
      <t>クワ</t>
    </rPh>
    <rPh sb="25" eb="26">
      <t>メイ</t>
    </rPh>
    <rPh sb="26" eb="28">
      <t>カハイ</t>
    </rPh>
    <phoneticPr fontId="1"/>
  </si>
  <si>
    <t>障害児６名以上で、障害児受入加算の職員配置に加え２名加配</t>
    <rPh sb="0" eb="3">
      <t>ショウガイジ</t>
    </rPh>
    <rPh sb="4" eb="7">
      <t>メイイジョウ</t>
    </rPh>
    <rPh sb="9" eb="12">
      <t>ショウガイジ</t>
    </rPh>
    <rPh sb="12" eb="14">
      <t>ウケイレ</t>
    </rPh>
    <rPh sb="14" eb="16">
      <t>カサン</t>
    </rPh>
    <rPh sb="17" eb="19">
      <t>ショクイン</t>
    </rPh>
    <rPh sb="19" eb="21">
      <t>ハイチ</t>
    </rPh>
    <rPh sb="22" eb="23">
      <t>クワ</t>
    </rPh>
    <rPh sb="25" eb="26">
      <t>メイ</t>
    </rPh>
    <rPh sb="26" eb="28">
      <t>カハイ</t>
    </rPh>
    <phoneticPr fontId="1"/>
  </si>
  <si>
    <t>年額上限4,118,000円×在籍月数÷12月</t>
    <rPh sb="0" eb="2">
      <t>ネンガク</t>
    </rPh>
    <rPh sb="2" eb="4">
      <t>ジョウゲン</t>
    </rPh>
    <rPh sb="13" eb="14">
      <t>エン</t>
    </rPh>
    <rPh sb="15" eb="17">
      <t>ザイセキ</t>
    </rPh>
    <rPh sb="17" eb="19">
      <t>ツキスウ</t>
    </rPh>
    <rPh sb="22" eb="23">
      <t>ツキ</t>
    </rPh>
    <phoneticPr fontId="1"/>
  </si>
  <si>
    <t>障害児９名以上で、障害児受入加算の職員配置に加え３名加配</t>
    <rPh sb="0" eb="3">
      <t>ショウガイジ</t>
    </rPh>
    <rPh sb="4" eb="7">
      <t>メイイジョウ</t>
    </rPh>
    <rPh sb="9" eb="12">
      <t>ショウガイジ</t>
    </rPh>
    <rPh sb="12" eb="14">
      <t>ウケイレ</t>
    </rPh>
    <rPh sb="14" eb="16">
      <t>カサン</t>
    </rPh>
    <rPh sb="17" eb="19">
      <t>ショクイン</t>
    </rPh>
    <rPh sb="19" eb="21">
      <t>ハイチ</t>
    </rPh>
    <rPh sb="22" eb="23">
      <t>クワ</t>
    </rPh>
    <rPh sb="25" eb="26">
      <t>メイ</t>
    </rPh>
    <rPh sb="26" eb="28">
      <t>カハイ</t>
    </rPh>
    <phoneticPr fontId="1"/>
  </si>
  <si>
    <t>年額上限6,177,000円×在籍月数÷12月</t>
    <rPh sb="0" eb="2">
      <t>ネンガク</t>
    </rPh>
    <rPh sb="2" eb="4">
      <t>ジョウゲン</t>
    </rPh>
    <rPh sb="13" eb="14">
      <t>エン</t>
    </rPh>
    <rPh sb="15" eb="17">
      <t>ザイセキ</t>
    </rPh>
    <rPh sb="17" eb="19">
      <t>ツキスウ</t>
    </rPh>
    <rPh sb="22" eb="23">
      <t>ツキ</t>
    </rPh>
    <phoneticPr fontId="1"/>
  </si>
  <si>
    <t>放課後児童支援員等処遇改善等加算</t>
    <rPh sb="0" eb="3">
      <t>ホウカゴ</t>
    </rPh>
    <rPh sb="3" eb="5">
      <t>ジドウ</t>
    </rPh>
    <rPh sb="5" eb="7">
      <t>シエン</t>
    </rPh>
    <rPh sb="7" eb="8">
      <t>イン</t>
    </rPh>
    <rPh sb="8" eb="9">
      <t>トウ</t>
    </rPh>
    <rPh sb="9" eb="11">
      <t>ショグウ</t>
    </rPh>
    <rPh sb="11" eb="13">
      <t>カイゼン</t>
    </rPh>
    <rPh sb="13" eb="14">
      <t>トウ</t>
    </rPh>
    <rPh sb="14" eb="16">
      <t>カサン</t>
    </rPh>
    <phoneticPr fontId="1"/>
  </si>
  <si>
    <t>平日18時30分を超えて開所、年間250日以上開所、定められた業務に主たる担当として従事他</t>
    <rPh sb="0" eb="2">
      <t>ヘイジツ</t>
    </rPh>
    <rPh sb="4" eb="5">
      <t>ジ</t>
    </rPh>
    <rPh sb="7" eb="8">
      <t>フン</t>
    </rPh>
    <rPh sb="9" eb="10">
      <t>コ</t>
    </rPh>
    <rPh sb="12" eb="14">
      <t>カイショ</t>
    </rPh>
    <rPh sb="15" eb="17">
      <t>ネンカン</t>
    </rPh>
    <rPh sb="20" eb="21">
      <t>ニチ</t>
    </rPh>
    <rPh sb="21" eb="23">
      <t>イジョウ</t>
    </rPh>
    <rPh sb="23" eb="25">
      <t>カイショ</t>
    </rPh>
    <rPh sb="26" eb="27">
      <t>サダ</t>
    </rPh>
    <rPh sb="31" eb="33">
      <t>ギョウム</t>
    </rPh>
    <rPh sb="34" eb="35">
      <t>シュ</t>
    </rPh>
    <rPh sb="37" eb="39">
      <t>タントウ</t>
    </rPh>
    <rPh sb="42" eb="44">
      <t>ジュウジ</t>
    </rPh>
    <rPh sb="44" eb="45">
      <t>ホカ</t>
    </rPh>
    <phoneticPr fontId="1"/>
  </si>
  <si>
    <t>年額上限1,678,000円or3,158,000円</t>
    <rPh sb="0" eb="2">
      <t>ネンガク</t>
    </rPh>
    <rPh sb="2" eb="4">
      <t>ジョウゲン</t>
    </rPh>
    <rPh sb="13" eb="14">
      <t>エン</t>
    </rPh>
    <rPh sb="25" eb="26">
      <t>エン</t>
    </rPh>
    <phoneticPr fontId="1"/>
  </si>
  <si>
    <t>放課後児童支援員キャリアアップ処遇改善加算</t>
    <rPh sb="0" eb="3">
      <t>ホウカゴ</t>
    </rPh>
    <rPh sb="3" eb="5">
      <t>ジドウ</t>
    </rPh>
    <rPh sb="5" eb="7">
      <t>シエン</t>
    </rPh>
    <rPh sb="7" eb="8">
      <t>イン</t>
    </rPh>
    <rPh sb="15" eb="17">
      <t>ショグウ</t>
    </rPh>
    <rPh sb="17" eb="19">
      <t>カイゼン</t>
    </rPh>
    <rPh sb="19" eb="21">
      <t>カサン</t>
    </rPh>
    <phoneticPr fontId="1"/>
  </si>
  <si>
    <t>放課後児童支援員に対し、経験年数や研修実績に応じた賃金改善</t>
    <rPh sb="0" eb="3">
      <t>ホウカゴ</t>
    </rPh>
    <rPh sb="3" eb="5">
      <t>ジドウ</t>
    </rPh>
    <rPh sb="5" eb="7">
      <t>シエン</t>
    </rPh>
    <rPh sb="7" eb="8">
      <t>イン</t>
    </rPh>
    <rPh sb="9" eb="10">
      <t>タイ</t>
    </rPh>
    <rPh sb="12" eb="14">
      <t>ケイケン</t>
    </rPh>
    <rPh sb="14" eb="16">
      <t>ネンスウ</t>
    </rPh>
    <rPh sb="17" eb="19">
      <t>ケンシュウ</t>
    </rPh>
    <rPh sb="19" eb="21">
      <t>ジッセキ</t>
    </rPh>
    <rPh sb="22" eb="23">
      <t>オウ</t>
    </rPh>
    <rPh sb="25" eb="27">
      <t>チンギン</t>
    </rPh>
    <rPh sb="27" eb="29">
      <t>カイゼン</t>
    </rPh>
    <phoneticPr fontId="1"/>
  </si>
  <si>
    <t>　                                                             　　　  １クラブ当たり年額 上限919,000円</t>
    <rPh sb="74" eb="76">
      <t>ネンガク</t>
    </rPh>
    <phoneticPr fontId="1"/>
  </si>
  <si>
    <t>放課後児童支援員等処遇改善
（月額9,000円相当賃金改善）加算</t>
    <phoneticPr fontId="1"/>
  </si>
  <si>
    <t>放課後児童支援員等で、処遇改善を行った場合に加算</t>
    <phoneticPr fontId="1"/>
  </si>
  <si>
    <t>月額上限11,000円×月数×職員数（常勤換算）</t>
    <rPh sb="0" eb="2">
      <t>ゲツガク</t>
    </rPh>
    <rPh sb="2" eb="4">
      <t>ジョウゲン</t>
    </rPh>
    <rPh sb="10" eb="11">
      <t>エン</t>
    </rPh>
    <rPh sb="12" eb="14">
      <t>ツキスウ</t>
    </rPh>
    <rPh sb="15" eb="18">
      <t>ショクインスウ</t>
    </rPh>
    <rPh sb="19" eb="21">
      <t>ジョウキン</t>
    </rPh>
    <rPh sb="21" eb="23">
      <t>カンサン</t>
    </rPh>
    <phoneticPr fontId="1"/>
  </si>
  <si>
    <t>育成支援体制強化加算</t>
  </si>
  <si>
    <t>育成支援の周辺業務を行う職員の配置や、業務委託にかかった費用を加算</t>
    <phoneticPr fontId="1"/>
  </si>
  <si>
    <t>年額上限1,500,000円</t>
    <rPh sb="0" eb="2">
      <t>ネンガク</t>
    </rPh>
    <rPh sb="2" eb="4">
      <t>ジョウゲン</t>
    </rPh>
    <rPh sb="13" eb="14">
      <t>エン</t>
    </rPh>
    <phoneticPr fontId="1"/>
  </si>
  <si>
    <t>送迎支援加算</t>
    <rPh sb="0" eb="2">
      <t>ソウゲイ</t>
    </rPh>
    <rPh sb="2" eb="4">
      <t>シエン</t>
    </rPh>
    <rPh sb="4" eb="6">
      <t>カサン</t>
    </rPh>
    <phoneticPr fontId="1"/>
  </si>
  <si>
    <t>学校敷地外にあるクラブが学校からクラブへの移動等に送迎をした場合の費用を加算</t>
    <phoneticPr fontId="1"/>
  </si>
  <si>
    <t>年額上限536,000円×実施月数÷12月</t>
    <rPh sb="0" eb="2">
      <t>ネンガク</t>
    </rPh>
    <rPh sb="2" eb="4">
      <t>ジョウゲン</t>
    </rPh>
    <rPh sb="11" eb="12">
      <t>エン</t>
    </rPh>
    <rPh sb="13" eb="15">
      <t>ジッシ</t>
    </rPh>
    <rPh sb="15" eb="17">
      <t>ツキスウ</t>
    </rPh>
    <rPh sb="20" eb="21">
      <t>ツキ</t>
    </rPh>
    <phoneticPr fontId="1"/>
  </si>
  <si>
    <t>ひとり親世帯利用料割引加算</t>
    <rPh sb="3" eb="4">
      <t>オヤ</t>
    </rPh>
    <rPh sb="4" eb="6">
      <t>セタイ</t>
    </rPh>
    <rPh sb="6" eb="9">
      <t>リヨウリョウ</t>
    </rPh>
    <rPh sb="9" eb="11">
      <t>ワリビキ</t>
    </rPh>
    <rPh sb="11" eb="13">
      <t>カサン</t>
    </rPh>
    <phoneticPr fontId="1"/>
  </si>
  <si>
    <t>ひとり親世帯の利用料割引をしているクラブ</t>
    <rPh sb="3" eb="4">
      <t>オヤ</t>
    </rPh>
    <rPh sb="4" eb="6">
      <t>セタイ</t>
    </rPh>
    <rPh sb="7" eb="10">
      <t>リヨウリョウ</t>
    </rPh>
    <rPh sb="10" eb="12">
      <t>ワリビキ</t>
    </rPh>
    <phoneticPr fontId="1"/>
  </si>
  <si>
    <t>割引額（月額上限5,000円）×在籍月数×人数</t>
    <rPh sb="0" eb="3">
      <t>ワリビキガク</t>
    </rPh>
    <rPh sb="4" eb="5">
      <t>ツキ</t>
    </rPh>
    <rPh sb="5" eb="6">
      <t>ガク</t>
    </rPh>
    <rPh sb="6" eb="8">
      <t>ジョウゲン</t>
    </rPh>
    <rPh sb="13" eb="14">
      <t>エン</t>
    </rPh>
    <rPh sb="16" eb="18">
      <t>ザイセキ</t>
    </rPh>
    <rPh sb="18" eb="20">
      <t>ツキスウ</t>
    </rPh>
    <rPh sb="21" eb="23">
      <t>ニンズウ</t>
    </rPh>
    <phoneticPr fontId="1"/>
  </si>
  <si>
    <t>多子世帯の利用料割引をしているクラブ</t>
    <rPh sb="0" eb="2">
      <t>タシ</t>
    </rPh>
    <rPh sb="2" eb="4">
      <t>セタイ</t>
    </rPh>
    <rPh sb="5" eb="8">
      <t>リヨウリョウ</t>
    </rPh>
    <rPh sb="8" eb="10">
      <t>ワリビキ</t>
    </rPh>
    <phoneticPr fontId="1"/>
  </si>
  <si>
    <t>放課後児童支援員等研修受講費</t>
    <rPh sb="0" eb="3">
      <t>ホウカゴ</t>
    </rPh>
    <rPh sb="3" eb="5">
      <t>ジドウ</t>
    </rPh>
    <rPh sb="5" eb="7">
      <t>シエン</t>
    </rPh>
    <rPh sb="7" eb="9">
      <t>イントウ</t>
    </rPh>
    <rPh sb="9" eb="11">
      <t>ケンシュウ</t>
    </rPh>
    <rPh sb="11" eb="13">
      <t>ジュコウ</t>
    </rPh>
    <rPh sb="13" eb="14">
      <t>ヒ</t>
    </rPh>
    <phoneticPr fontId="1"/>
  </si>
  <si>
    <t>対象研修に参加</t>
    <rPh sb="0" eb="2">
      <t>タイショウ</t>
    </rPh>
    <rPh sb="2" eb="4">
      <t>ケンシュウ</t>
    </rPh>
    <rPh sb="5" eb="7">
      <t>サンカ</t>
    </rPh>
    <phoneticPr fontId="1"/>
  </si>
  <si>
    <t>年額上限10,000円</t>
    <rPh sb="0" eb="2">
      <t>ネンガク</t>
    </rPh>
    <rPh sb="2" eb="4">
      <t>ジョウゲン</t>
    </rPh>
    <rPh sb="10" eb="11">
      <t>エン</t>
    </rPh>
    <phoneticPr fontId="1"/>
  </si>
  <si>
    <t>年額上限3,374,000円×在籍月数÷12月</t>
    <rPh sb="0" eb="2">
      <t>ネンガク</t>
    </rPh>
    <rPh sb="2" eb="4">
      <t>ジョウゲン</t>
    </rPh>
    <rPh sb="13" eb="14">
      <t>エン</t>
    </rPh>
    <rPh sb="15" eb="17">
      <t>ザイセキ</t>
    </rPh>
    <rPh sb="17" eb="19">
      <t>ツキスウ</t>
    </rPh>
    <rPh sb="22" eb="23">
      <t>ツキ</t>
    </rPh>
    <phoneticPr fontId="1"/>
  </si>
  <si>
    <t>Ｉ Ｃ Ｔ 化推進事業補助</t>
    <phoneticPr fontId="1"/>
  </si>
  <si>
    <t>児童の入退室の記録に必要なICT機器の導入に要する費用を補助（過去に同様の補助を受けている場合を除く）</t>
    <rPh sb="0" eb="2">
      <t>ジドウ</t>
    </rPh>
    <rPh sb="3" eb="6">
      <t>ニュウタイシツ</t>
    </rPh>
    <rPh sb="7" eb="9">
      <t>キロク</t>
    </rPh>
    <rPh sb="10" eb="12">
      <t>ヒツヨウ</t>
    </rPh>
    <rPh sb="16" eb="18">
      <t>キキ</t>
    </rPh>
    <rPh sb="19" eb="21">
      <t>ドウニュウ</t>
    </rPh>
    <rPh sb="22" eb="23">
      <t>ヨウ</t>
    </rPh>
    <rPh sb="25" eb="27">
      <t>ヒヨウ</t>
    </rPh>
    <rPh sb="28" eb="30">
      <t>ホジョ</t>
    </rPh>
    <rPh sb="31" eb="33">
      <t>カコ</t>
    </rPh>
    <rPh sb="34" eb="36">
      <t>ドウヨウ</t>
    </rPh>
    <rPh sb="37" eb="39">
      <t>ホジョ</t>
    </rPh>
    <rPh sb="40" eb="41">
      <t>ウ</t>
    </rPh>
    <rPh sb="45" eb="47">
      <t>バアイ</t>
    </rPh>
    <rPh sb="48" eb="49">
      <t>ノゾ</t>
    </rPh>
    <phoneticPr fontId="1"/>
  </si>
  <si>
    <t>年額上限500,000円</t>
    <rPh sb="0" eb="2">
      <t>ネンガク</t>
    </rPh>
    <rPh sb="2" eb="4">
      <t>ジョウゲン</t>
    </rPh>
    <rPh sb="11" eb="12">
      <t>エン</t>
    </rPh>
    <phoneticPr fontId="1"/>
  </si>
  <si>
    <t>性被害防止対策補助</t>
    <rPh sb="0" eb="1">
      <t>セイ</t>
    </rPh>
    <rPh sb="1" eb="3">
      <t>ヒガイ</t>
    </rPh>
    <rPh sb="3" eb="5">
      <t>ボウシ</t>
    </rPh>
    <rPh sb="5" eb="7">
      <t>タイサク</t>
    </rPh>
    <rPh sb="7" eb="9">
      <t>ホジョ</t>
    </rPh>
    <phoneticPr fontId="1"/>
  </si>
  <si>
    <t>性被害防止対策を図るために行う、パーテーション等の設備の購入若しくは更新の実施に直接要する経費</t>
    <rPh sb="23" eb="24">
      <t>ナド</t>
    </rPh>
    <phoneticPr fontId="1"/>
  </si>
  <si>
    <t>年額上限100,000円（うち１/４は事業者負担）</t>
    <rPh sb="0" eb="2">
      <t>ネンガク</t>
    </rPh>
    <rPh sb="2" eb="4">
      <t>ジョウゲン</t>
    </rPh>
    <rPh sb="11" eb="12">
      <t>エン</t>
    </rPh>
    <rPh sb="19" eb="22">
      <t>ジギョウシャ</t>
    </rPh>
    <rPh sb="22" eb="24">
      <t>フタン</t>
    </rPh>
    <phoneticPr fontId="1"/>
  </si>
  <si>
    <t>※各補助項目千円未満切り捨てです（11は除く）。</t>
    <rPh sb="1" eb="2">
      <t>カク</t>
    </rPh>
    <rPh sb="2" eb="4">
      <t>ホジョ</t>
    </rPh>
    <rPh sb="4" eb="6">
      <t>コウモク</t>
    </rPh>
    <rPh sb="6" eb="8">
      <t>センエン</t>
    </rPh>
    <rPh sb="8" eb="10">
      <t>ミマン</t>
    </rPh>
    <rPh sb="10" eb="11">
      <t>キ</t>
    </rPh>
    <rPh sb="12" eb="13">
      <t>ス</t>
    </rPh>
    <rPh sb="20" eb="21">
      <t>ノゾ</t>
    </rPh>
    <phoneticPr fontId="1"/>
  </si>
  <si>
    <t>（様式６）</t>
    <rPh sb="1" eb="3">
      <t>ヨウシキ</t>
    </rPh>
    <phoneticPr fontId="1"/>
  </si>
  <si>
    <t>（様式７）</t>
    <rPh sb="1" eb="3">
      <t>ヨウシキ</t>
    </rPh>
    <phoneticPr fontId="1"/>
  </si>
  <si>
    <t>（様式８）</t>
    <rPh sb="1" eb="3">
      <t>ヨウシキ</t>
    </rPh>
    <phoneticPr fontId="1"/>
  </si>
  <si>
    <t>放課後児童支援員等処遇改善事業（月額9,000円相当賃金改善）　賃金改善計画書</t>
    <rPh sb="32" eb="34">
      <t>チンギン</t>
    </rPh>
    <rPh sb="34" eb="36">
      <t>カイゼン</t>
    </rPh>
    <rPh sb="36" eb="39">
      <t>ケイカクショ</t>
    </rPh>
    <phoneticPr fontId="1"/>
  </si>
  <si>
    <t>市町村名</t>
    <rPh sb="0" eb="3">
      <t>シチョウソン</t>
    </rPh>
    <rPh sb="3" eb="4">
      <t>メイ</t>
    </rPh>
    <phoneticPr fontId="1"/>
  </si>
  <si>
    <t>：</t>
    <phoneticPr fontId="1"/>
  </si>
  <si>
    <t>横須賀市</t>
    <rPh sb="0" eb="4">
      <t>ヨコスカシ</t>
    </rPh>
    <phoneticPr fontId="1"/>
  </si>
  <si>
    <t>放課後児童クラブ名（支援の単位名）</t>
    <rPh sb="0" eb="3">
      <t>ホウカゴ</t>
    </rPh>
    <rPh sb="3" eb="5">
      <t>ジドウ</t>
    </rPh>
    <rPh sb="8" eb="9">
      <t>メイ</t>
    </rPh>
    <rPh sb="10" eb="12">
      <t>シエン</t>
    </rPh>
    <rPh sb="13" eb="15">
      <t>タンイ</t>
    </rPh>
    <rPh sb="15" eb="16">
      <t>メイ</t>
    </rPh>
    <phoneticPr fontId="1"/>
  </si>
  <si>
    <t>１．補助額</t>
    <rPh sb="2" eb="4">
      <t>ホジョ</t>
    </rPh>
    <rPh sb="4" eb="5">
      <t>ガク</t>
    </rPh>
    <phoneticPr fontId="1"/>
  </si>
  <si>
    <t>①　事業実施期間</t>
    <rPh sb="2" eb="4">
      <t>ジギョウ</t>
    </rPh>
    <rPh sb="4" eb="6">
      <t>ジッシ</t>
    </rPh>
    <rPh sb="6" eb="8">
      <t>キカン</t>
    </rPh>
    <phoneticPr fontId="1"/>
  </si>
  <si>
    <t>令和</t>
    <rPh sb="0" eb="2">
      <t>レイワ</t>
    </rPh>
    <phoneticPr fontId="1"/>
  </si>
  <si>
    <t>年</t>
    <rPh sb="0" eb="1">
      <t>ネン</t>
    </rPh>
    <phoneticPr fontId="1"/>
  </si>
  <si>
    <t>月</t>
    <rPh sb="0" eb="1">
      <t>ガツ</t>
    </rPh>
    <phoneticPr fontId="1"/>
  </si>
  <si>
    <t>～</t>
    <phoneticPr fontId="1"/>
  </si>
  <si>
    <t>２．賃金改善額</t>
    <rPh sb="2" eb="4">
      <t>チンギン</t>
    </rPh>
    <rPh sb="4" eb="6">
      <t>カイゼン</t>
    </rPh>
    <rPh sb="6" eb="7">
      <t>ガク</t>
    </rPh>
    <phoneticPr fontId="1"/>
  </si>
  <si>
    <t>賃金改善額の2/3以上が基本給又は決まって毎月支払う手当による改善の判定（④≧③×2/3）</t>
    <rPh sb="0" eb="2">
      <t>チンギン</t>
    </rPh>
    <rPh sb="2" eb="4">
      <t>カイゼン</t>
    </rPh>
    <rPh sb="4" eb="5">
      <t>ガク</t>
    </rPh>
    <rPh sb="9" eb="11">
      <t>イジョウ</t>
    </rPh>
    <rPh sb="12" eb="14">
      <t>キホン</t>
    </rPh>
    <rPh sb="14" eb="15">
      <t>キュウ</t>
    </rPh>
    <rPh sb="15" eb="16">
      <t>マタ</t>
    </rPh>
    <rPh sb="17" eb="18">
      <t>キ</t>
    </rPh>
    <rPh sb="21" eb="23">
      <t>マイツキ</t>
    </rPh>
    <rPh sb="23" eb="25">
      <t>シハラ</t>
    </rPh>
    <rPh sb="26" eb="28">
      <t>テアテ</t>
    </rPh>
    <rPh sb="31" eb="33">
      <t>カイゼン</t>
    </rPh>
    <rPh sb="34" eb="36">
      <t>ハンテイ</t>
    </rPh>
    <phoneticPr fontId="1"/>
  </si>
  <si>
    <t>③　賃金改善見込額</t>
    <rPh sb="2" eb="4">
      <t>チンギン</t>
    </rPh>
    <rPh sb="4" eb="6">
      <t>カイゼン</t>
    </rPh>
    <rPh sb="6" eb="8">
      <t>ミコ</t>
    </rPh>
    <rPh sb="8" eb="9">
      <t>ガク</t>
    </rPh>
    <phoneticPr fontId="1"/>
  </si>
  <si>
    <t>　※「×」の場合は事業の対象外</t>
    <rPh sb="6" eb="8">
      <t>バアイ</t>
    </rPh>
    <rPh sb="9" eb="11">
      <t>ジギョウ</t>
    </rPh>
    <rPh sb="12" eb="15">
      <t>タイショウガイ</t>
    </rPh>
    <phoneticPr fontId="1"/>
  </si>
  <si>
    <t>④　うち、基本給又は決まって毎月
　　支払う手当による賃金改善見込額</t>
    <rPh sb="31" eb="33">
      <t>ミコミ</t>
    </rPh>
    <phoneticPr fontId="1"/>
  </si>
  <si>
    <t>賃金改善等見込額合計（③＋⑤）が補助額（②）以上</t>
    <rPh sb="0" eb="2">
      <t>チンギン</t>
    </rPh>
    <rPh sb="2" eb="4">
      <t>カイゼン</t>
    </rPh>
    <rPh sb="4" eb="5">
      <t>トウ</t>
    </rPh>
    <rPh sb="5" eb="7">
      <t>ミコミ</t>
    </rPh>
    <rPh sb="7" eb="8">
      <t>ガク</t>
    </rPh>
    <rPh sb="8" eb="10">
      <t>ゴウケイ</t>
    </rPh>
    <rPh sb="16" eb="19">
      <t>ホジョガク</t>
    </rPh>
    <rPh sb="22" eb="24">
      <t>イジョウ</t>
    </rPh>
    <phoneticPr fontId="1"/>
  </si>
  <si>
    <t>⑤　賃金改善に伴い増加する法定福利費
　　等の事業主負担分</t>
    <rPh sb="2" eb="4">
      <t>チンギン</t>
    </rPh>
    <rPh sb="4" eb="6">
      <t>カイゼン</t>
    </rPh>
    <rPh sb="7" eb="8">
      <t>トモナ</t>
    </rPh>
    <rPh sb="9" eb="11">
      <t>ゾウカ</t>
    </rPh>
    <rPh sb="13" eb="15">
      <t>ホウテイ</t>
    </rPh>
    <rPh sb="15" eb="18">
      <t>フクリヒ</t>
    </rPh>
    <rPh sb="21" eb="22">
      <t>トウ</t>
    </rPh>
    <rPh sb="23" eb="26">
      <t>ジギョウヌシ</t>
    </rPh>
    <rPh sb="26" eb="29">
      <t>フタンブン</t>
    </rPh>
    <phoneticPr fontId="1"/>
  </si>
  <si>
    <t>⑥　本事業による賃金改善に係る計画の
　　具体的内容を職員に周知していること</t>
    <rPh sb="2" eb="3">
      <t>ホン</t>
    </rPh>
    <rPh sb="3" eb="5">
      <t>ジギョウ</t>
    </rPh>
    <rPh sb="8" eb="10">
      <t>チンギン</t>
    </rPh>
    <rPh sb="10" eb="12">
      <t>カイゼン</t>
    </rPh>
    <rPh sb="13" eb="14">
      <t>カカ</t>
    </rPh>
    <rPh sb="15" eb="17">
      <t>ケイカク</t>
    </rPh>
    <rPh sb="21" eb="24">
      <t>グタイテキ</t>
    </rPh>
    <rPh sb="24" eb="26">
      <t>ナイヨウ</t>
    </rPh>
    <rPh sb="27" eb="29">
      <t>ショクイン</t>
    </rPh>
    <rPh sb="30" eb="32">
      <t>シュウチ</t>
    </rPh>
    <phoneticPr fontId="1"/>
  </si>
  <si>
    <t>⑦　本事業による賃金改善の継続の有無</t>
    <rPh sb="2" eb="3">
      <t>ホン</t>
    </rPh>
    <rPh sb="3" eb="5">
      <t>ジギョウ</t>
    </rPh>
    <rPh sb="8" eb="10">
      <t>チンギン</t>
    </rPh>
    <rPh sb="10" eb="12">
      <t>カイゼン</t>
    </rPh>
    <rPh sb="13" eb="15">
      <t>ケイゾク</t>
    </rPh>
    <rPh sb="16" eb="18">
      <t>ウム</t>
    </rPh>
    <phoneticPr fontId="1"/>
  </si>
  <si>
    <t>上記の内容について、全ての職員に対し周知をした上で、提出していることを証明いたします。</t>
    <rPh sb="0" eb="2">
      <t>ジョウキ</t>
    </rPh>
    <rPh sb="3" eb="5">
      <t>ナイヨウ</t>
    </rPh>
    <rPh sb="10" eb="11">
      <t>スベ</t>
    </rPh>
    <rPh sb="13" eb="15">
      <t>ショクイン</t>
    </rPh>
    <rPh sb="16" eb="17">
      <t>タイ</t>
    </rPh>
    <rPh sb="18" eb="20">
      <t>シュウチ</t>
    </rPh>
    <rPh sb="23" eb="24">
      <t>ウエ</t>
    </rPh>
    <rPh sb="26" eb="28">
      <t>テイシュツ</t>
    </rPh>
    <rPh sb="35" eb="37">
      <t>ショウメイ</t>
    </rPh>
    <phoneticPr fontId="1"/>
  </si>
  <si>
    <t>日</t>
    <rPh sb="0" eb="1">
      <t>ニチ</t>
    </rPh>
    <phoneticPr fontId="1"/>
  </si>
  <si>
    <t>放課後児童クラブ名（支援単位名）</t>
    <rPh sb="0" eb="3">
      <t>ホウカゴ</t>
    </rPh>
    <rPh sb="3" eb="5">
      <t>ジドウ</t>
    </rPh>
    <rPh sb="8" eb="9">
      <t>メイ</t>
    </rPh>
    <rPh sb="10" eb="12">
      <t>シエン</t>
    </rPh>
    <rPh sb="12" eb="14">
      <t>タンイ</t>
    </rPh>
    <rPh sb="14" eb="15">
      <t>メイ</t>
    </rPh>
    <phoneticPr fontId="1"/>
  </si>
  <si>
    <t>代表者名</t>
    <rPh sb="0" eb="3">
      <t>ダイヒョウシャ</t>
    </rPh>
    <rPh sb="3" eb="4">
      <t>メイ</t>
    </rPh>
    <phoneticPr fontId="1"/>
  </si>
  <si>
    <t>賃金改善内訳（職員別内訳）</t>
    <rPh sb="0" eb="2">
      <t>チンギン</t>
    </rPh>
    <rPh sb="2" eb="4">
      <t>カイゼン</t>
    </rPh>
    <rPh sb="4" eb="6">
      <t>ウチワケ</t>
    </rPh>
    <rPh sb="7" eb="9">
      <t>ショクイン</t>
    </rPh>
    <rPh sb="9" eb="10">
      <t>ベツ</t>
    </rPh>
    <rPh sb="10" eb="12">
      <t>ウチワケ</t>
    </rPh>
    <phoneticPr fontId="1"/>
  </si>
  <si>
    <t>NO.</t>
    <phoneticPr fontId="1"/>
  </si>
  <si>
    <t>職員名</t>
    <rPh sb="0" eb="2">
      <t>ショクイン</t>
    </rPh>
    <rPh sb="2" eb="3">
      <t>メイ</t>
    </rPh>
    <phoneticPr fontId="1"/>
  </si>
  <si>
    <t>①職種</t>
    <rPh sb="1" eb="3">
      <t>ショクシュ</t>
    </rPh>
    <phoneticPr fontId="1"/>
  </si>
  <si>
    <t>②常勤・非常勤の別</t>
    <rPh sb="1" eb="3">
      <t>ジョウキン</t>
    </rPh>
    <rPh sb="4" eb="7">
      <t>ヒジョウキン</t>
    </rPh>
    <rPh sb="8" eb="9">
      <t>ベツ</t>
    </rPh>
    <phoneticPr fontId="1"/>
  </si>
  <si>
    <t>③補助単価
（月額）</t>
    <rPh sb="1" eb="3">
      <t>ホジョ</t>
    </rPh>
    <rPh sb="3" eb="5">
      <t>タンカ</t>
    </rPh>
    <rPh sb="7" eb="9">
      <t>ゲツガク</t>
    </rPh>
    <phoneticPr fontId="1"/>
  </si>
  <si>
    <t>④常勤職員数</t>
    <rPh sb="1" eb="3">
      <t>ジョウキン</t>
    </rPh>
    <rPh sb="3" eb="5">
      <t>ショクイン</t>
    </rPh>
    <rPh sb="5" eb="6">
      <t>スウ</t>
    </rPh>
    <phoneticPr fontId="1"/>
  </si>
  <si>
    <t>非常勤職員数
（常勤換算）</t>
    <rPh sb="0" eb="3">
      <t>ヒジョウキン</t>
    </rPh>
    <rPh sb="3" eb="5">
      <t>ショクイン</t>
    </rPh>
    <rPh sb="5" eb="6">
      <t>カズ</t>
    </rPh>
    <rPh sb="8" eb="10">
      <t>ジョウキン</t>
    </rPh>
    <rPh sb="10" eb="12">
      <t>カンサン</t>
    </rPh>
    <phoneticPr fontId="1"/>
  </si>
  <si>
    <t>⑧賃金改善実施月数</t>
    <rPh sb="1" eb="3">
      <t>チンギン</t>
    </rPh>
    <rPh sb="3" eb="5">
      <t>カイゼン</t>
    </rPh>
    <rPh sb="5" eb="7">
      <t>ジッシ</t>
    </rPh>
    <rPh sb="7" eb="9">
      <t>ツキスウ</t>
    </rPh>
    <phoneticPr fontId="1"/>
  </si>
  <si>
    <t>⑨補助基準額
（③×④or⑦×⑧）</t>
    <rPh sb="1" eb="3">
      <t>ホジョ</t>
    </rPh>
    <rPh sb="3" eb="5">
      <t>キジュン</t>
    </rPh>
    <rPh sb="5" eb="6">
      <t>ガク</t>
    </rPh>
    <phoneticPr fontId="1"/>
  </si>
  <si>
    <t>⑬賃金改善に伴う法定福利費等の事業主負担分の増分</t>
    <phoneticPr fontId="1"/>
  </si>
  <si>
    <t>⑮備考</t>
    <rPh sb="1" eb="3">
      <t>ビコウ</t>
    </rPh>
    <phoneticPr fontId="1"/>
  </si>
  <si>
    <t>⑦常勤換算値</t>
    <rPh sb="1" eb="3">
      <t>ジョウキン</t>
    </rPh>
    <rPh sb="3" eb="5">
      <t>カンザン</t>
    </rPh>
    <rPh sb="5" eb="6">
      <t>チ</t>
    </rPh>
    <phoneticPr fontId="1"/>
  </si>
  <si>
    <t>⑪基本給又は決まって毎月支払う手当</t>
    <phoneticPr fontId="1"/>
  </si>
  <si>
    <t>⑫その他</t>
    <rPh sb="3" eb="4">
      <t>タ</t>
    </rPh>
    <phoneticPr fontId="1"/>
  </si>
  <si>
    <t>※行が足りない場合は適宜追加すること。</t>
    <rPh sb="1" eb="2">
      <t>ギョウ</t>
    </rPh>
    <rPh sb="3" eb="4">
      <t>タ</t>
    </rPh>
    <rPh sb="7" eb="9">
      <t>バアイ</t>
    </rPh>
    <rPh sb="10" eb="12">
      <t>テキギ</t>
    </rPh>
    <rPh sb="12" eb="14">
      <t>ツイカ</t>
    </rPh>
    <phoneticPr fontId="1"/>
  </si>
  <si>
    <t>（様式10）</t>
    <rPh sb="1" eb="3">
      <t>ヨウシキ</t>
    </rPh>
    <phoneticPr fontId="1"/>
  </si>
  <si>
    <t>（様式10別添）</t>
    <rPh sb="1" eb="3">
      <t>ヨウシキ</t>
    </rPh>
    <rPh sb="5" eb="7">
      <t>ベッテン</t>
    </rPh>
    <phoneticPr fontId="1"/>
  </si>
  <si>
    <t>経験年数
（R7.4.1時点）</t>
    <rPh sb="0" eb="2">
      <t>ケイケン</t>
    </rPh>
    <rPh sb="2" eb="4">
      <t>ネンスウ</t>
    </rPh>
    <rPh sb="12" eb="14">
      <t>ジテン</t>
    </rPh>
    <phoneticPr fontId="1"/>
  </si>
  <si>
    <t>区分</t>
    <rPh sb="0" eb="2">
      <t>クブン</t>
    </rPh>
    <phoneticPr fontId="1"/>
  </si>
  <si>
    <t>キャリアアップ</t>
    <phoneticPr fontId="1"/>
  </si>
  <si>
    <t>障害児加配</t>
    <rPh sb="0" eb="2">
      <t>ショウガイ</t>
    </rPh>
    <rPh sb="2" eb="3">
      <t>ジ</t>
    </rPh>
    <rPh sb="3" eb="5">
      <t>カハイ</t>
    </rPh>
    <phoneticPr fontId="1"/>
  </si>
  <si>
    <t>市等が主催する研修受講年度</t>
    <rPh sb="0" eb="1">
      <t>シ</t>
    </rPh>
    <rPh sb="1" eb="2">
      <t>ナド</t>
    </rPh>
    <rPh sb="3" eb="5">
      <t>シュサイ</t>
    </rPh>
    <rPh sb="7" eb="9">
      <t>ケンシュウ</t>
    </rPh>
    <rPh sb="9" eb="11">
      <t>ジュコウ</t>
    </rPh>
    <rPh sb="11" eb="13">
      <t>ネンド</t>
    </rPh>
    <phoneticPr fontId="1"/>
  </si>
  <si>
    <t>R6</t>
    <phoneticPr fontId="1"/>
  </si>
  <si>
    <t>事務員等</t>
    <rPh sb="0" eb="3">
      <t>ジムイン</t>
    </rPh>
    <rPh sb="3" eb="4">
      <t>ナド</t>
    </rPh>
    <phoneticPr fontId="1"/>
  </si>
  <si>
    <t>令和７年度新たに採用した職員</t>
    <rPh sb="0" eb="2">
      <t>レイワ</t>
    </rPh>
    <rPh sb="3" eb="5">
      <t>ネンド</t>
    </rPh>
    <rPh sb="5" eb="6">
      <t>アラ</t>
    </rPh>
    <rPh sb="8" eb="10">
      <t>サイヨウ</t>
    </rPh>
    <rPh sb="12" eb="14">
      <t>ショクイン</t>
    </rPh>
    <phoneticPr fontId="1"/>
  </si>
  <si>
    <t>令和７年度運営委員会名簿</t>
    <rPh sb="0" eb="2">
      <t>レイワ</t>
    </rPh>
    <rPh sb="3" eb="5">
      <t>ネンド</t>
    </rPh>
    <rPh sb="5" eb="7">
      <t>ウンエイ</t>
    </rPh>
    <rPh sb="7" eb="10">
      <t>イインカイ</t>
    </rPh>
    <rPh sb="10" eb="12">
      <t>メイボ</t>
    </rPh>
    <phoneticPr fontId="1"/>
  </si>
  <si>
    <t>（様式９）</t>
    <rPh sb="1" eb="3">
      <t>ヨウシキ</t>
    </rPh>
    <phoneticPr fontId="1"/>
  </si>
  <si>
    <t>（様式３）</t>
    <rPh sb="1" eb="3">
      <t>ヨウシキ</t>
    </rPh>
    <phoneticPr fontId="7"/>
  </si>
  <si>
    <t>（様式5）</t>
    <rPh sb="1" eb="3">
      <t>ヨウシキ</t>
    </rPh>
    <phoneticPr fontId="1"/>
  </si>
  <si>
    <t>（様式４）</t>
    <rPh sb="1" eb="3">
      <t>ヨウシキ</t>
    </rPh>
    <phoneticPr fontId="7"/>
  </si>
  <si>
    <t>（様式２）</t>
    <rPh sb="1" eb="3">
      <t>ヨウシキ</t>
    </rPh>
    <phoneticPr fontId="7"/>
  </si>
  <si>
    <t>（様式１）</t>
    <rPh sb="1" eb="3">
      <t>ヨウシキ</t>
    </rPh>
    <phoneticPr fontId="7"/>
  </si>
  <si>
    <t>済（就労）</t>
    <rPh sb="0" eb="1">
      <t>スミ</t>
    </rPh>
    <rPh sb="2" eb="4">
      <t>シュウロウ</t>
    </rPh>
    <phoneticPr fontId="1"/>
  </si>
  <si>
    <t>理由確認</t>
    <rPh sb="0" eb="2">
      <t>リユウ</t>
    </rPh>
    <rPh sb="2" eb="4">
      <t>カクニン</t>
    </rPh>
    <phoneticPr fontId="1"/>
  </si>
  <si>
    <t>補助金算出シート</t>
    <rPh sb="0" eb="3">
      <t>ホジョキン</t>
    </rPh>
    <rPh sb="3" eb="5">
      <t>サンシュツ</t>
    </rPh>
    <phoneticPr fontId="1"/>
  </si>
  <si>
    <t>「18時30分を超える時間」の年間平均時間数×421,000円</t>
    <rPh sb="3" eb="4">
      <t>ジ</t>
    </rPh>
    <rPh sb="6" eb="7">
      <t>フン</t>
    </rPh>
    <rPh sb="8" eb="9">
      <t>コ</t>
    </rPh>
    <rPh sb="11" eb="13">
      <t>ジカン</t>
    </rPh>
    <rPh sb="15" eb="17">
      <t>ネンカン</t>
    </rPh>
    <rPh sb="17" eb="19">
      <t>ヘイキン</t>
    </rPh>
    <rPh sb="19" eb="21">
      <t>ジカン</t>
    </rPh>
    <rPh sb="21" eb="22">
      <t>スウ</t>
    </rPh>
    <rPh sb="30" eb="31">
      <t>エン</t>
    </rPh>
    <phoneticPr fontId="1"/>
  </si>
  <si>
    <t>「18時30分を超える時間」の年間平均時間数×671,000円</t>
    <rPh sb="3" eb="4">
      <t>ジ</t>
    </rPh>
    <rPh sb="6" eb="7">
      <t>フン</t>
    </rPh>
    <rPh sb="8" eb="9">
      <t>コ</t>
    </rPh>
    <rPh sb="11" eb="13">
      <t>ジカン</t>
    </rPh>
    <rPh sb="15" eb="17">
      <t>ネンカン</t>
    </rPh>
    <rPh sb="17" eb="19">
      <t>ヘイキン</t>
    </rPh>
    <rPh sb="19" eb="21">
      <t>ジカン</t>
    </rPh>
    <rPh sb="21" eb="22">
      <t>スウ</t>
    </rPh>
    <rPh sb="30" eb="31">
      <t>エン</t>
    </rPh>
    <phoneticPr fontId="1"/>
  </si>
  <si>
    <t xml:space="preserve">①放課後児童支援員　　　　　　　　　　　　　　　　　（１人当たり年額上限131,000円） </t>
    <rPh sb="1" eb="4">
      <t>ホウカゴ</t>
    </rPh>
    <phoneticPr fontId="1"/>
  </si>
  <si>
    <t>②経験年数概ね５年以上の放課後児童支援員で、市が指定する研修を受講した者
　　　　　　　　　　　　　　　　　　　　　　　　　　（１人当たり年額上限263,000円）</t>
    <rPh sb="1" eb="3">
      <t>ケイケン</t>
    </rPh>
    <rPh sb="3" eb="5">
      <t>ネンスウ</t>
    </rPh>
    <rPh sb="5" eb="6">
      <t>オオム</t>
    </rPh>
    <rPh sb="8" eb="11">
      <t>ネンイジョウ</t>
    </rPh>
    <rPh sb="12" eb="15">
      <t>ホウカゴ</t>
    </rPh>
    <rPh sb="15" eb="17">
      <t>ジドウ</t>
    </rPh>
    <rPh sb="17" eb="19">
      <t>シエン</t>
    </rPh>
    <rPh sb="19" eb="20">
      <t>イン</t>
    </rPh>
    <rPh sb="22" eb="23">
      <t>シ</t>
    </rPh>
    <rPh sb="24" eb="26">
      <t>シテイ</t>
    </rPh>
    <rPh sb="28" eb="30">
      <t>ケンシュウ</t>
    </rPh>
    <rPh sb="31" eb="33">
      <t>ジュコウ</t>
    </rPh>
    <rPh sb="35" eb="36">
      <t>モノ</t>
    </rPh>
    <rPh sb="65" eb="66">
      <t>ニン</t>
    </rPh>
    <rPh sb="66" eb="67">
      <t>ア</t>
    </rPh>
    <rPh sb="69" eb="70">
      <t>ドシ</t>
    </rPh>
    <rPh sb="70" eb="71">
      <t>ガク</t>
    </rPh>
    <rPh sb="71" eb="73">
      <t>ジョウゲン</t>
    </rPh>
    <rPh sb="80" eb="81">
      <t>エン</t>
    </rPh>
    <phoneticPr fontId="1"/>
  </si>
  <si>
    <t>③経験年数概ね10年以上の放課後児童支援員で、市が指定する研修を受講した事
　 業所長的立場にある者    　　　　　  （原則１名とし、１人当たり年額上限　394,000円）</t>
    <phoneticPr fontId="1"/>
  </si>
  <si>
    <t>当該クラブ
従事年数
（R7.4.1時点）</t>
    <rPh sb="0" eb="2">
      <t>トウガイ</t>
    </rPh>
    <rPh sb="6" eb="8">
      <t>ジュウジ</t>
    </rPh>
    <rPh sb="8" eb="10">
      <t>ネンスウ</t>
    </rPh>
    <rPh sb="18" eb="20">
      <t>ジテン</t>
    </rPh>
    <phoneticPr fontId="1"/>
  </si>
  <si>
    <t>家賃額(年額）</t>
    <rPh sb="0" eb="2">
      <t>ヤチン</t>
    </rPh>
    <rPh sb="2" eb="3">
      <t>ガク</t>
    </rPh>
    <rPh sb="4" eb="6">
      <t>ネンガク</t>
    </rPh>
    <phoneticPr fontId="1"/>
  </si>
  <si>
    <t>閉所時刻（平日）※延長時間除く</t>
    <rPh sb="0" eb="2">
      <t>ヘイショ</t>
    </rPh>
    <rPh sb="2" eb="4">
      <t>ジコク</t>
    </rPh>
    <rPh sb="5" eb="7">
      <t>ヘイジツ</t>
    </rPh>
    <rPh sb="9" eb="11">
      <t>エンチョウ</t>
    </rPh>
    <rPh sb="11" eb="13">
      <t>ジカン</t>
    </rPh>
    <rPh sb="13" eb="14">
      <t>ノゾ</t>
    </rPh>
    <phoneticPr fontId="1"/>
  </si>
  <si>
    <t>開所時刻（土日祝・長期）※延長時間除く</t>
    <rPh sb="0" eb="2">
      <t>カイショ</t>
    </rPh>
    <rPh sb="2" eb="4">
      <t>ジコク</t>
    </rPh>
    <rPh sb="5" eb="7">
      <t>ドニチ</t>
    </rPh>
    <rPh sb="7" eb="8">
      <t>シュク</t>
    </rPh>
    <rPh sb="9" eb="11">
      <t>チョウキ</t>
    </rPh>
    <rPh sb="13" eb="15">
      <t>エンチョウ</t>
    </rPh>
    <rPh sb="15" eb="17">
      <t>ジカン</t>
    </rPh>
    <rPh sb="17" eb="18">
      <t>ノゾ</t>
    </rPh>
    <phoneticPr fontId="1"/>
  </si>
  <si>
    <t>閉所時刻（土日祝・長期）※延長時間除く</t>
    <rPh sb="0" eb="2">
      <t>ヘイショ</t>
    </rPh>
    <rPh sb="2" eb="4">
      <t>ジコク</t>
    </rPh>
    <rPh sb="5" eb="7">
      <t>ドニチ</t>
    </rPh>
    <rPh sb="7" eb="8">
      <t>シュク</t>
    </rPh>
    <rPh sb="9" eb="11">
      <t>チョウキ</t>
    </rPh>
    <rPh sb="13" eb="15">
      <t>エンチョウ</t>
    </rPh>
    <rPh sb="15" eb="17">
      <t>ジカン</t>
    </rPh>
    <rPh sb="17" eb="18">
      <t>ノゾ</t>
    </rPh>
    <phoneticPr fontId="1"/>
  </si>
  <si>
    <t>経営に携わる法人の役員が支援員を兼ねている</t>
    <rPh sb="0" eb="2">
      <t>ケイエイ</t>
    </rPh>
    <rPh sb="3" eb="4">
      <t>タズサ</t>
    </rPh>
    <rPh sb="6" eb="8">
      <t>ホウジン</t>
    </rPh>
    <rPh sb="9" eb="11">
      <t>ヤクイン</t>
    </rPh>
    <rPh sb="12" eb="14">
      <t>シエン</t>
    </rPh>
    <rPh sb="14" eb="15">
      <t>イン</t>
    </rPh>
    <rPh sb="16" eb="17">
      <t>カ</t>
    </rPh>
    <phoneticPr fontId="1"/>
  </si>
  <si>
    <t>家賃補助（年額）</t>
    <rPh sb="0" eb="2">
      <t>ヤチン</t>
    </rPh>
    <rPh sb="2" eb="4">
      <t>ホジョ</t>
    </rPh>
    <rPh sb="5" eb="7">
      <t>ネンガク</t>
    </rPh>
    <phoneticPr fontId="1"/>
  </si>
  <si>
    <t>（令和７年度）</t>
    <rPh sb="1" eb="3">
      <t>レイワ</t>
    </rPh>
    <rPh sb="4" eb="6">
      <t>ネンド</t>
    </rPh>
    <phoneticPr fontId="1"/>
  </si>
  <si>
    <t>⑤１か月当たりの勤務時間数</t>
    <rPh sb="3" eb="4">
      <t>ゲツ</t>
    </rPh>
    <rPh sb="4" eb="5">
      <t>ア</t>
    </rPh>
    <rPh sb="8" eb="10">
      <t>キンム</t>
    </rPh>
    <rPh sb="10" eb="13">
      <t>ジカンスウ</t>
    </rPh>
    <phoneticPr fontId="1"/>
  </si>
  <si>
    <t>⑥就業規則等で定めた常勤の１か月当たりの勤務時間数</t>
    <rPh sb="1" eb="3">
      <t>シュウギョウ</t>
    </rPh>
    <rPh sb="3" eb="5">
      <t>キソク</t>
    </rPh>
    <rPh sb="5" eb="6">
      <t>トウ</t>
    </rPh>
    <rPh sb="7" eb="8">
      <t>サダ</t>
    </rPh>
    <rPh sb="10" eb="12">
      <t>ジョウキン</t>
    </rPh>
    <rPh sb="15" eb="16">
      <t>ゲツ</t>
    </rPh>
    <rPh sb="16" eb="17">
      <t>ア</t>
    </rPh>
    <rPh sb="20" eb="22">
      <t>キンム</t>
    </rPh>
    <rPh sb="22" eb="25">
      <t>ジカンスウ</t>
    </rPh>
    <phoneticPr fontId="1"/>
  </si>
  <si>
    <t>⑩賃金改善額（令和７年度の４-3月分）</t>
    <phoneticPr fontId="1"/>
  </si>
  <si>
    <t>⑭１か月当たりの平均賃金改善見込額</t>
    <rPh sb="3" eb="4">
      <t>ガツ</t>
    </rPh>
    <rPh sb="4" eb="5">
      <t>ア</t>
    </rPh>
    <rPh sb="8" eb="10">
      <t>ヘイキン</t>
    </rPh>
    <rPh sb="10" eb="12">
      <t>チンギン</t>
    </rPh>
    <rPh sb="12" eb="14">
      <t>カイゼン</t>
    </rPh>
    <rPh sb="14" eb="16">
      <t>ミコミ</t>
    </rPh>
    <rPh sb="16" eb="17">
      <t>ガク</t>
    </rPh>
    <phoneticPr fontId="1"/>
  </si>
  <si>
    <t>※放課後児童クラブで勤務する職員のうち、賃金改善を行う者（職種問わず、非常勤を含む）を記載すること。</t>
    <rPh sb="1" eb="4">
      <t>ホウカゴ</t>
    </rPh>
    <rPh sb="4" eb="6">
      <t>ジドウ</t>
    </rPh>
    <rPh sb="10" eb="12">
      <t>キンム</t>
    </rPh>
    <rPh sb="14" eb="16">
      <t>ショクイン</t>
    </rPh>
    <rPh sb="20" eb="22">
      <t>チンギン</t>
    </rPh>
    <rPh sb="22" eb="24">
      <t>カイゼン</t>
    </rPh>
    <rPh sb="25" eb="26">
      <t>オコナ</t>
    </rPh>
    <rPh sb="27" eb="28">
      <t>シャ</t>
    </rPh>
    <rPh sb="29" eb="31">
      <t>ショクシュ</t>
    </rPh>
    <rPh sb="31" eb="32">
      <t>ト</t>
    </rPh>
    <rPh sb="35" eb="38">
      <t>ヒジョウキン</t>
    </rPh>
    <rPh sb="39" eb="40">
      <t>フク</t>
    </rPh>
    <rPh sb="43" eb="45">
      <t>キサイ</t>
    </rPh>
    <phoneticPr fontId="1"/>
  </si>
  <si>
    <t>常勤職員</t>
    <rPh sb="0" eb="2">
      <t>ジョウキン</t>
    </rPh>
    <rPh sb="2" eb="4">
      <t>ショクイン</t>
    </rPh>
    <phoneticPr fontId="1"/>
  </si>
  <si>
    <t>非常勤職員</t>
    <rPh sb="0" eb="3">
      <t>ヒジョウキン</t>
    </rPh>
    <rPh sb="3" eb="5">
      <t>ショクイン</t>
    </rPh>
    <phoneticPr fontId="1"/>
  </si>
  <si>
    <t>済（就労以外）</t>
    <rPh sb="0" eb="1">
      <t>スミ</t>
    </rPh>
    <rPh sb="2" eb="4">
      <t>シュウロウ</t>
    </rPh>
    <rPh sb="4" eb="6">
      <t>イガイ</t>
    </rPh>
    <phoneticPr fontId="1"/>
  </si>
  <si>
    <r>
      <t>18時30分を超えて開所</t>
    </r>
    <r>
      <rPr>
        <sz val="11"/>
        <color rgb="FFFF0000"/>
        <rFont val="ＭＳ Ｐゴシック"/>
        <family val="3"/>
        <charset val="128"/>
      </rPr>
      <t xml:space="preserve">
※要件については、変更になる可能性があります。</t>
    </r>
    <rPh sb="2" eb="3">
      <t>ジ</t>
    </rPh>
    <rPh sb="5" eb="6">
      <t>フン</t>
    </rPh>
    <rPh sb="7" eb="8">
      <t>コ</t>
    </rPh>
    <rPh sb="10" eb="12">
      <t>カイショ</t>
    </rPh>
    <rPh sb="14" eb="16">
      <t>ヨウケン</t>
    </rPh>
    <rPh sb="22" eb="24">
      <t>ヘンコウ</t>
    </rPh>
    <rPh sb="27" eb="30">
      <t>カノウセイ</t>
    </rPh>
    <phoneticPr fontId="1"/>
  </si>
  <si>
    <t>未確認</t>
    <rPh sb="0" eb="1">
      <t>ミ</t>
    </rPh>
    <rPh sb="1" eb="3">
      <t>カクニン</t>
    </rPh>
    <phoneticPr fontId="1"/>
  </si>
  <si>
    <t>令和７年度放課後児童健全育成事業当初申請</t>
    <rPh sb="0" eb="1">
      <t>レイ</t>
    </rPh>
    <rPh sb="1" eb="2">
      <t>ワ</t>
    </rPh>
    <rPh sb="5" eb="8">
      <t>ホウカゴ</t>
    </rPh>
    <rPh sb="8" eb="10">
      <t>ジドウ</t>
    </rPh>
    <rPh sb="10" eb="12">
      <t>ケンゼン</t>
    </rPh>
    <rPh sb="12" eb="14">
      <t>イクセイ</t>
    </rPh>
    <rPh sb="14" eb="16">
      <t>ジギョウ</t>
    </rPh>
    <rPh sb="16" eb="18">
      <t>トウショ</t>
    </rPh>
    <rPh sb="18" eb="20">
      <t>シンセイ</t>
    </rPh>
    <phoneticPr fontId="7"/>
  </si>
  <si>
    <r>
      <t>その他</t>
    </r>
    <r>
      <rPr>
        <sz val="10"/>
        <color theme="1"/>
        <rFont val="游ゴシック"/>
        <family val="3"/>
        <charset val="128"/>
        <scheme val="minor"/>
      </rPr>
      <t xml:space="preserve">
（250日未満の場合のニーズ調査結果）</t>
    </r>
    <rPh sb="2" eb="3">
      <t>タ</t>
    </rPh>
    <rPh sb="8" eb="9">
      <t>ニチ</t>
    </rPh>
    <rPh sb="9" eb="11">
      <t>ミマン</t>
    </rPh>
    <rPh sb="12" eb="14">
      <t>バアイ</t>
    </rPh>
    <rPh sb="18" eb="20">
      <t>チョウサ</t>
    </rPh>
    <rPh sb="20" eb="22">
      <t>ケッカ</t>
    </rPh>
    <phoneticPr fontId="7"/>
  </si>
  <si>
    <t>育成支援体制強化加算額（年額）</t>
    <rPh sb="0" eb="2">
      <t>イクセイ</t>
    </rPh>
    <rPh sb="2" eb="4">
      <t>シエン</t>
    </rPh>
    <rPh sb="4" eb="6">
      <t>タイセイ</t>
    </rPh>
    <rPh sb="6" eb="8">
      <t>キョウカ</t>
    </rPh>
    <rPh sb="8" eb="10">
      <t>カサン</t>
    </rPh>
    <rPh sb="10" eb="11">
      <t>ガク</t>
    </rPh>
    <rPh sb="12" eb="14">
      <t>ネンガク</t>
    </rPh>
    <phoneticPr fontId="1"/>
  </si>
  <si>
    <t>送迎支援額（年額）</t>
    <rPh sb="0" eb="2">
      <t>ソウゲイ</t>
    </rPh>
    <rPh sb="2" eb="4">
      <t>シエン</t>
    </rPh>
    <rPh sb="4" eb="5">
      <t>ガク</t>
    </rPh>
    <rPh sb="6" eb="8">
      <t>ネンガク</t>
    </rPh>
    <phoneticPr fontId="1"/>
  </si>
  <si>
    <t>研修費補助額（年額）</t>
    <rPh sb="0" eb="2">
      <t>ケンシュウ</t>
    </rPh>
    <rPh sb="2" eb="3">
      <t>ヒ</t>
    </rPh>
    <rPh sb="3" eb="5">
      <t>ホジョ</t>
    </rPh>
    <rPh sb="5" eb="6">
      <t>ガク</t>
    </rPh>
    <rPh sb="7" eb="9">
      <t>ネンガク</t>
    </rPh>
    <phoneticPr fontId="1"/>
  </si>
  <si>
    <t>処遇改善額（A）（年額）</t>
    <rPh sb="0" eb="2">
      <t>ショグウ</t>
    </rPh>
    <rPh sb="2" eb="4">
      <t>カイゼン</t>
    </rPh>
    <rPh sb="4" eb="5">
      <t>ガク</t>
    </rPh>
    <rPh sb="9" eb="11">
      <t>ネンガク</t>
    </rPh>
    <phoneticPr fontId="1"/>
  </si>
  <si>
    <t>処遇改善額（B）（年額）</t>
    <rPh sb="0" eb="2">
      <t>ショグウ</t>
    </rPh>
    <rPh sb="2" eb="4">
      <t>カイゼン</t>
    </rPh>
    <rPh sb="4" eb="5">
      <t>ガク</t>
    </rPh>
    <rPh sb="9" eb="11">
      <t>ネンガク</t>
    </rPh>
    <phoneticPr fontId="1"/>
  </si>
  <si>
    <t>常勤２名の対象職員報告シート</t>
    <rPh sb="0" eb="2">
      <t>ジョウキン</t>
    </rPh>
    <rPh sb="3" eb="4">
      <t>メイ</t>
    </rPh>
    <rPh sb="5" eb="7">
      <t>タイショウ</t>
    </rPh>
    <rPh sb="7" eb="9">
      <t>ショクイン</t>
    </rPh>
    <phoneticPr fontId="1"/>
  </si>
  <si>
    <t>担当者名</t>
    <rPh sb="0" eb="3">
      <t>タントウシャ</t>
    </rPh>
    <rPh sb="3" eb="4">
      <t>メイ</t>
    </rPh>
    <phoneticPr fontId="1"/>
  </si>
  <si>
    <t>作成日</t>
    <rPh sb="0" eb="3">
      <t>サクセイビ</t>
    </rPh>
    <phoneticPr fontId="1"/>
  </si>
  <si>
    <t>開所</t>
    <rPh sb="0" eb="2">
      <t>カイショ</t>
    </rPh>
    <phoneticPr fontId="1"/>
  </si>
  <si>
    <t>８割</t>
    <rPh sb="1" eb="2">
      <t>ワリ</t>
    </rPh>
    <phoneticPr fontId="1"/>
  </si>
  <si>
    <t>①開所時間</t>
    <rPh sb="1" eb="3">
      <t>カイショ</t>
    </rPh>
    <rPh sb="3" eb="5">
      <t>ジカン</t>
    </rPh>
    <phoneticPr fontId="1"/>
  </si>
  <si>
    <t>休み</t>
    <rPh sb="0" eb="1">
      <t>ヤス</t>
    </rPh>
    <phoneticPr fontId="1"/>
  </si>
  <si>
    <t>開所時刻</t>
    <rPh sb="0" eb="2">
      <t>カイショ</t>
    </rPh>
    <rPh sb="2" eb="4">
      <t>ジコク</t>
    </rPh>
    <phoneticPr fontId="1"/>
  </si>
  <si>
    <t>閉所時刻</t>
    <rPh sb="0" eb="2">
      <t>ヘイショ</t>
    </rPh>
    <rPh sb="2" eb="4">
      <t>ジコク</t>
    </rPh>
    <phoneticPr fontId="1"/>
  </si>
  <si>
    <t>頻度</t>
    <rPh sb="0" eb="2">
      <t>ヒンド</t>
    </rPh>
    <phoneticPr fontId="1"/>
  </si>
  <si>
    <t>開所時間</t>
    <rPh sb="0" eb="2">
      <t>カイショ</t>
    </rPh>
    <rPh sb="2" eb="4">
      <t>ジカン</t>
    </rPh>
    <phoneticPr fontId="1"/>
  </si>
  <si>
    <t>単純計算</t>
    <rPh sb="0" eb="2">
      <t>タンジュン</t>
    </rPh>
    <rPh sb="2" eb="4">
      <t>ケイサン</t>
    </rPh>
    <phoneticPr fontId="1"/>
  </si>
  <si>
    <t>１週間の総開所時間数は、</t>
    <rPh sb="1" eb="3">
      <t>シュウカン</t>
    </rPh>
    <rPh sb="4" eb="5">
      <t>ソウ</t>
    </rPh>
    <rPh sb="5" eb="7">
      <t>カイショ</t>
    </rPh>
    <rPh sb="7" eb="10">
      <t>ジカンスウ</t>
    </rPh>
    <phoneticPr fontId="1"/>
  </si>
  <si>
    <t>時間（</t>
    <rPh sb="0" eb="2">
      <t>ジカン</t>
    </rPh>
    <phoneticPr fontId="1"/>
  </si>
  <si>
    <t>時間</t>
    <rPh sb="0" eb="2">
      <t>ジカン</t>
    </rPh>
    <phoneticPr fontId="1"/>
  </si>
  <si>
    <t>分）です。</t>
    <rPh sb="0" eb="1">
      <t>フン</t>
    </rPh>
    <phoneticPr fontId="1"/>
  </si>
  <si>
    <t>毎週</t>
    <rPh sb="0" eb="2">
      <t>マイシュウ</t>
    </rPh>
    <phoneticPr fontId="1"/>
  </si>
  <si>
    <t>月</t>
    <rPh sb="0" eb="1">
      <t>ゲツ</t>
    </rPh>
    <phoneticPr fontId="1"/>
  </si>
  <si>
    <t>総開所時間の８割は、</t>
    <rPh sb="0" eb="1">
      <t>ソウ</t>
    </rPh>
    <rPh sb="1" eb="3">
      <t>カイショ</t>
    </rPh>
    <rPh sb="3" eb="5">
      <t>ジカン</t>
    </rPh>
    <rPh sb="7" eb="8">
      <t>ワリ</t>
    </rPh>
    <phoneticPr fontId="1"/>
  </si>
  <si>
    <t>月３回</t>
    <rPh sb="0" eb="1">
      <t>ツキ</t>
    </rPh>
    <rPh sb="2" eb="3">
      <t>カイ</t>
    </rPh>
    <phoneticPr fontId="1"/>
  </si>
  <si>
    <t>火</t>
    <rPh sb="0" eb="1">
      <t>カ</t>
    </rPh>
    <phoneticPr fontId="1"/>
  </si>
  <si>
    <t>月２回</t>
    <rPh sb="0" eb="1">
      <t>ツキ</t>
    </rPh>
    <rPh sb="2" eb="3">
      <t>カイ</t>
    </rPh>
    <phoneticPr fontId="1"/>
  </si>
  <si>
    <t>水</t>
    <rPh sb="0" eb="1">
      <t>スイ</t>
    </rPh>
    <phoneticPr fontId="1"/>
  </si>
  <si>
    <t>月１回</t>
    <rPh sb="0" eb="1">
      <t>ツキ</t>
    </rPh>
    <rPh sb="2" eb="3">
      <t>カイ</t>
    </rPh>
    <phoneticPr fontId="1"/>
  </si>
  <si>
    <t>木</t>
    <rPh sb="0" eb="1">
      <t>モク</t>
    </rPh>
    <phoneticPr fontId="1"/>
  </si>
  <si>
    <t>金</t>
    <rPh sb="0" eb="1">
      <t>キン</t>
    </rPh>
    <phoneticPr fontId="1"/>
  </si>
  <si>
    <t>土</t>
    <rPh sb="0" eb="1">
      <t>ツチ</t>
    </rPh>
    <phoneticPr fontId="1"/>
  </si>
  <si>
    <t>④</t>
    <phoneticPr fontId="1"/>
  </si>
  <si>
    <t>開始時刻</t>
    <rPh sb="0" eb="2">
      <t>カイシ</t>
    </rPh>
    <rPh sb="2" eb="4">
      <t>ジコク</t>
    </rPh>
    <phoneticPr fontId="1"/>
  </si>
  <si>
    <t>終了時刻</t>
    <rPh sb="0" eb="2">
      <t>シュウリョウ</t>
    </rPh>
    <rPh sb="2" eb="4">
      <t>ジコク</t>
    </rPh>
    <phoneticPr fontId="1"/>
  </si>
  <si>
    <t>勤務時間</t>
    <rPh sb="0" eb="2">
      <t>キンム</t>
    </rPh>
    <rPh sb="2" eb="4">
      <t>ジカン</t>
    </rPh>
    <phoneticPr fontId="1"/>
  </si>
  <si>
    <t>↓勤務頻度が開所頻度を超えているとここにエラーがでます↓</t>
    <rPh sb="1" eb="5">
      <t>キンムヒンド</t>
    </rPh>
    <rPh sb="6" eb="10">
      <t>カイショヒンド</t>
    </rPh>
    <rPh sb="11" eb="12">
      <t>コ</t>
    </rPh>
    <phoneticPr fontId="1"/>
  </si>
  <si>
    <t>月曜日</t>
    <rPh sb="0" eb="3">
      <t>ゲツヨウビ</t>
    </rPh>
    <phoneticPr fontId="1"/>
  </si>
  <si>
    <t>火曜日</t>
    <rPh sb="0" eb="3">
      <t>カヨウビ</t>
    </rPh>
    <phoneticPr fontId="1"/>
  </si>
  <si>
    <t>水曜日</t>
    <rPh sb="0" eb="3">
      <t>スイヨウビ</t>
    </rPh>
    <phoneticPr fontId="1"/>
  </si>
  <si>
    <t>木曜日</t>
    <rPh sb="0" eb="3">
      <t>モクヨウビ</t>
    </rPh>
    <phoneticPr fontId="1"/>
  </si>
  <si>
    <t>金曜日</t>
    <rPh sb="0" eb="3">
      <t>キンヨウビ</t>
    </rPh>
    <phoneticPr fontId="1"/>
  </si>
  <si>
    <t>土曜日</t>
    <rPh sb="0" eb="3">
      <t>ドヨウビ</t>
    </rPh>
    <phoneticPr fontId="1"/>
  </si>
  <si>
    <t>常勤職員
チェック</t>
    <rPh sb="0" eb="2">
      <t>ジョウキン</t>
    </rPh>
    <rPh sb="2" eb="4">
      <t>ショクイン</t>
    </rPh>
    <phoneticPr fontId="1"/>
  </si>
  <si>
    <t>総勤務
時間数</t>
    <rPh sb="0" eb="1">
      <t>ソウ</t>
    </rPh>
    <rPh sb="1" eb="3">
      <t>キンム</t>
    </rPh>
    <rPh sb="4" eb="6">
      <t>ジカン</t>
    </rPh>
    <rPh sb="6" eb="7">
      <t>スウ</t>
    </rPh>
    <phoneticPr fontId="1"/>
  </si>
  <si>
    <t>月から）</t>
    <rPh sb="0" eb="1">
      <t>ガツ</t>
    </rPh>
    <phoneticPr fontId="1"/>
  </si>
  <si>
    <t>＜根拠書類＞</t>
    <rPh sb="3" eb="5">
      <t>ショルイ</t>
    </rPh>
    <phoneticPr fontId="1"/>
  </si>
  <si>
    <t>)</t>
    <phoneticPr fontId="1"/>
  </si>
  <si>
    <t>（第２回提出期限：令和７年５月７日(水)</t>
    <rPh sb="1" eb="2">
      <t>ダイ</t>
    </rPh>
    <rPh sb="3" eb="4">
      <t>カイ</t>
    </rPh>
    <rPh sb="4" eb="6">
      <t>テイシュツ</t>
    </rPh>
    <rPh sb="6" eb="8">
      <t>キゲン</t>
    </rPh>
    <rPh sb="9" eb="10">
      <t>レイ</t>
    </rPh>
    <rPh sb="10" eb="11">
      <t>ワ</t>
    </rPh>
    <rPh sb="12" eb="13">
      <t>ネン</t>
    </rPh>
    <rPh sb="14" eb="15">
      <t>ガツ</t>
    </rPh>
    <rPh sb="16" eb="17">
      <t>ニチ</t>
    </rPh>
    <rPh sb="18" eb="19">
      <t>スイ</t>
    </rPh>
    <phoneticPr fontId="7"/>
  </si>
  <si>
    <t>（第１回提出期限：令和７年４月７日(月）</t>
    <rPh sb="1" eb="2">
      <t>ダイ</t>
    </rPh>
    <rPh sb="3" eb="4">
      <t>カイ</t>
    </rPh>
    <rPh sb="4" eb="6">
      <t>テイシュツ</t>
    </rPh>
    <rPh sb="6" eb="8">
      <t>キゲン</t>
    </rPh>
    <rPh sb="9" eb="10">
      <t>レイ</t>
    </rPh>
    <rPh sb="10" eb="11">
      <t>ワ</t>
    </rPh>
    <rPh sb="12" eb="13">
      <t>ネン</t>
    </rPh>
    <rPh sb="14" eb="15">
      <t>ガツ</t>
    </rPh>
    <rPh sb="16" eb="17">
      <t>ニチ</t>
    </rPh>
    <rPh sb="18" eb="19">
      <t>ゲツ</t>
    </rPh>
    <phoneticPr fontId="7"/>
  </si>
  <si>
    <t>AA AA</t>
    <phoneticPr fontId="7"/>
  </si>
  <si>
    <t>BB BB</t>
    <phoneticPr fontId="7"/>
  </si>
  <si>
    <t>８２２－＊＊＊＊</t>
    <phoneticPr fontId="7"/>
  </si>
  <si>
    <t>同じ</t>
    <rPh sb="0" eb="1">
      <t>オナ</t>
    </rPh>
    <phoneticPr fontId="7"/>
  </si>
  <si>
    <t>●●●＠●●.ｊｐ</t>
    <phoneticPr fontId="7"/>
  </si>
  <si>
    <t>13時～17時</t>
    <phoneticPr fontId="7"/>
  </si>
  <si>
    <t>横須賀市小川町１１</t>
    <phoneticPr fontId="7"/>
  </si>
  <si>
    <t>はぐくみ学童クラブ</t>
    <phoneticPr fontId="7"/>
  </si>
  <si>
    <t>運営委員長</t>
    <phoneticPr fontId="7"/>
  </si>
  <si>
    <t>横須賀　花子</t>
    <phoneticPr fontId="7"/>
  </si>
  <si>
    <t>運営委員会</t>
    <rPh sb="0" eb="2">
      <t>ウンエイ</t>
    </rPh>
    <rPh sb="2" eb="5">
      <t>イインカイ</t>
    </rPh>
    <phoneticPr fontId="1"/>
  </si>
  <si>
    <t>ーーー、－－－－。</t>
    <phoneticPr fontId="1"/>
  </si>
  <si>
    <t>避難訓練</t>
    <rPh sb="0" eb="2">
      <t>ヒナン</t>
    </rPh>
    <rPh sb="2" eb="4">
      <t>クンレン</t>
    </rPh>
    <phoneticPr fontId="1"/>
  </si>
  <si>
    <t>消火訓練</t>
    <rPh sb="0" eb="2">
      <t>ショウカ</t>
    </rPh>
    <rPh sb="2" eb="4">
      <t>クンレン</t>
    </rPh>
    <phoneticPr fontId="1"/>
  </si>
  <si>
    <t>ひな祭り</t>
    <rPh sb="2" eb="3">
      <t>マツ</t>
    </rPh>
    <phoneticPr fontId="1"/>
  </si>
  <si>
    <t>各月</t>
    <rPh sb="0" eb="2">
      <t>カクツキ</t>
    </rPh>
    <phoneticPr fontId="1"/>
  </si>
  <si>
    <t>誕生日会</t>
    <rPh sb="0" eb="3">
      <t>タンジョウビ</t>
    </rPh>
    <rPh sb="3" eb="4">
      <t>カイ</t>
    </rPh>
    <phoneticPr fontId="1"/>
  </si>
  <si>
    <t>放課後</t>
    <rPh sb="0" eb="3">
      <t>ホウカゴ</t>
    </rPh>
    <phoneticPr fontId="1"/>
  </si>
  <si>
    <t>はい</t>
  </si>
  <si>
    <t>●●●円×●●人</t>
    <rPh sb="3" eb="4">
      <t>エン</t>
    </rPh>
    <rPh sb="7" eb="8">
      <t>ヒト</t>
    </rPh>
    <phoneticPr fontId="1"/>
  </si>
  <si>
    <t>横須賀</t>
    <rPh sb="0" eb="3">
      <t>ヨコスカ</t>
    </rPh>
    <phoneticPr fontId="1"/>
  </si>
  <si>
    <t>小川町</t>
    <rPh sb="0" eb="3">
      <t>オガワチョウ</t>
    </rPh>
    <phoneticPr fontId="1"/>
  </si>
  <si>
    <t>口座番号　※右詰で７ケタ全て（ゼロも）記載してください</t>
    <rPh sb="0" eb="2">
      <t>コウザ</t>
    </rPh>
    <rPh sb="2" eb="4">
      <t>バンゴウ</t>
    </rPh>
    <rPh sb="6" eb="8">
      <t>ミギヅメ</t>
    </rPh>
    <rPh sb="12" eb="13">
      <t>スベ</t>
    </rPh>
    <rPh sb="19" eb="21">
      <t>キサイ</t>
    </rPh>
    <phoneticPr fontId="1"/>
  </si>
  <si>
    <t>＊</t>
    <phoneticPr fontId="1"/>
  </si>
  <si>
    <t>ﾊｸﾞｸﾐｶﾞｸﾄﾞｳｸﾗﾌﾞ ｳﾝｴｲｲｲﾝﾁﾖｳ ﾖｺｽｶ ﾊﾅｺ</t>
    <phoneticPr fontId="1"/>
  </si>
  <si>
    <t>はぐくみ学童クラブ　運営委員長　横須賀　花子</t>
    <rPh sb="4" eb="6">
      <t>ガクドウ</t>
    </rPh>
    <rPh sb="10" eb="12">
      <t>ウンエイ</t>
    </rPh>
    <rPh sb="12" eb="15">
      <t>イインチョウ</t>
    </rPh>
    <rPh sb="16" eb="19">
      <t>ヨコスカ</t>
    </rPh>
    <rPh sb="20" eb="22">
      <t>ハナコ</t>
    </rPh>
    <phoneticPr fontId="1"/>
  </si>
  <si>
    <t>　　信用金庫</t>
    <rPh sb="2" eb="4">
      <t>シンヨウ</t>
    </rPh>
    <rPh sb="4" eb="6">
      <t>キンコ</t>
    </rPh>
    <phoneticPr fontId="1"/>
  </si>
  <si>
    <t>　　銀行</t>
    <rPh sb="2" eb="4">
      <t>ギンコウ</t>
    </rPh>
    <phoneticPr fontId="1"/>
  </si>
  <si>
    <t>・・　・・</t>
    <phoneticPr fontId="1"/>
  </si>
  <si>
    <t>諏訪</t>
    <rPh sb="0" eb="2">
      <t>スワ</t>
    </rPh>
    <phoneticPr fontId="1"/>
  </si>
  <si>
    <t>横須賀市小川町…</t>
    <rPh sb="0" eb="4">
      <t>ヨコスカシ</t>
    </rPh>
    <rPh sb="4" eb="7">
      <t>オガワチョウ</t>
    </rPh>
    <phoneticPr fontId="1"/>
  </si>
  <si>
    <t>○</t>
  </si>
  <si>
    <t>●●　●●</t>
  </si>
  <si>
    <t>●●町内会会長</t>
    <rPh sb="2" eb="4">
      <t>チョウナイ</t>
    </rPh>
    <rPh sb="4" eb="5">
      <t>カイ</t>
    </rPh>
    <rPh sb="5" eb="7">
      <t>カイチョウ</t>
    </rPh>
    <phoneticPr fontId="1"/>
  </si>
  <si>
    <t>●●小学校校長</t>
    <rPh sb="2" eb="5">
      <t>ショウガッコウ</t>
    </rPh>
    <rPh sb="5" eb="7">
      <t>コウチョウ</t>
    </rPh>
    <phoneticPr fontId="1"/>
  </si>
  <si>
    <t>青少年育成推進員</t>
    <rPh sb="0" eb="3">
      <t>セイショウネン</t>
    </rPh>
    <rPh sb="3" eb="5">
      <t>イクセイ</t>
    </rPh>
    <rPh sb="5" eb="7">
      <t>スイシン</t>
    </rPh>
    <rPh sb="7" eb="8">
      <t>イン</t>
    </rPh>
    <phoneticPr fontId="1"/>
  </si>
  <si>
    <t>民生委員児童委員</t>
    <rPh sb="0" eb="4">
      <t>ミンセイイイン</t>
    </rPh>
    <rPh sb="4" eb="6">
      <t>ジドウ</t>
    </rPh>
    <rPh sb="6" eb="8">
      <t>イイン</t>
    </rPh>
    <phoneticPr fontId="1"/>
  </si>
  <si>
    <t>保護者会会長</t>
    <rPh sb="0" eb="2">
      <t>ホゴ</t>
    </rPh>
    <rPh sb="2" eb="3">
      <t>シャ</t>
    </rPh>
    <rPh sb="3" eb="4">
      <t>カイ</t>
    </rPh>
    <rPh sb="4" eb="6">
      <t>カイチョウ</t>
    </rPh>
    <phoneticPr fontId="1"/>
  </si>
  <si>
    <t>AA　AA</t>
    <phoneticPr fontId="1"/>
  </si>
  <si>
    <t>支援員</t>
    <rPh sb="0" eb="2">
      <t>シエン</t>
    </rPh>
    <rPh sb="2" eb="3">
      <t>イン</t>
    </rPh>
    <phoneticPr fontId="1"/>
  </si>
  <si>
    <t>R2</t>
  </si>
  <si>
    <t>４年</t>
    <rPh sb="1" eb="2">
      <t>ネン</t>
    </rPh>
    <phoneticPr fontId="1"/>
  </si>
  <si>
    <t>③</t>
  </si>
  <si>
    <t>〇</t>
  </si>
  <si>
    <t>R5</t>
  </si>
  <si>
    <t>BB　BB</t>
    <phoneticPr fontId="1"/>
  </si>
  <si>
    <t>７年</t>
    <rPh sb="1" eb="2">
      <t>ネン</t>
    </rPh>
    <phoneticPr fontId="1"/>
  </si>
  <si>
    <t>②</t>
  </si>
  <si>
    <t>CC　CC</t>
    <phoneticPr fontId="1"/>
  </si>
  <si>
    <t>R6</t>
  </si>
  <si>
    <t>０か月</t>
    <rPh sb="2" eb="3">
      <t>ゲツ</t>
    </rPh>
    <phoneticPr fontId="1"/>
  </si>
  <si>
    <t>DD DD</t>
    <phoneticPr fontId="1"/>
  </si>
  <si>
    <t>R4</t>
  </si>
  <si>
    <t>２年</t>
    <rPh sb="1" eb="2">
      <t>ネン</t>
    </rPh>
    <phoneticPr fontId="1"/>
  </si>
  <si>
    <t>①</t>
  </si>
  <si>
    <t>EE EE（４～６月）</t>
    <rPh sb="9" eb="10">
      <t>ガツ</t>
    </rPh>
    <phoneticPr fontId="1"/>
  </si>
  <si>
    <t>EE EE（７～３月）</t>
    <rPh sb="9" eb="10">
      <t>ガツ</t>
    </rPh>
    <phoneticPr fontId="1"/>
  </si>
  <si>
    <t>FF FF</t>
    <phoneticPr fontId="1"/>
  </si>
  <si>
    <t>６か月</t>
    <rPh sb="2" eb="3">
      <t>ゲツ</t>
    </rPh>
    <phoneticPr fontId="1"/>
  </si>
  <si>
    <t>GG GG</t>
    <phoneticPr fontId="1"/>
  </si>
  <si>
    <t>１年４か月</t>
    <rPh sb="1" eb="2">
      <t>ネン</t>
    </rPh>
    <rPh sb="4" eb="5">
      <t>ゲツ</t>
    </rPh>
    <phoneticPr fontId="1"/>
  </si>
  <si>
    <t>HH HH</t>
    <phoneticPr fontId="1"/>
  </si>
  <si>
    <t>２か月</t>
    <rPh sb="2" eb="3">
      <t>ゲツ</t>
    </rPh>
    <phoneticPr fontId="1"/>
  </si>
  <si>
    <t>周知している</t>
  </si>
  <si>
    <t>継続する</t>
  </si>
  <si>
    <t>横須賀　花子</t>
    <phoneticPr fontId="1"/>
  </si>
  <si>
    <t>横須賀　花子</t>
    <rPh sb="0" eb="3">
      <t>ヨコスカ</t>
    </rPh>
    <rPh sb="4" eb="6">
      <t>ハナコ</t>
    </rPh>
    <phoneticPr fontId="1"/>
  </si>
  <si>
    <t>衣笠　太郎</t>
    <rPh sb="0" eb="2">
      <t>キヌガサ</t>
    </rPh>
    <rPh sb="3" eb="5">
      <t>タロウ</t>
    </rPh>
    <phoneticPr fontId="1"/>
  </si>
  <si>
    <t>久里浜　三郎</t>
    <phoneticPr fontId="1"/>
  </si>
  <si>
    <t>追浜　横子</t>
    <rPh sb="0" eb="2">
      <t>オッパマ</t>
    </rPh>
    <rPh sb="3" eb="4">
      <t>ヨコ</t>
    </rPh>
    <rPh sb="4" eb="5">
      <t>コ</t>
    </rPh>
    <phoneticPr fontId="1"/>
  </si>
  <si>
    <t>②常勤職員とする職員名・曜日ごとの勤務時間・勤務頻度</t>
    <rPh sb="1" eb="3">
      <t>ジョウキン</t>
    </rPh>
    <rPh sb="3" eb="5">
      <t>ショクイン</t>
    </rPh>
    <rPh sb="8" eb="10">
      <t>ショクイン</t>
    </rPh>
    <rPh sb="10" eb="11">
      <t>メイ</t>
    </rPh>
    <rPh sb="12" eb="14">
      <t>ヨウビ</t>
    </rPh>
    <rPh sb="17" eb="19">
      <t>キンム</t>
    </rPh>
    <rPh sb="19" eb="21">
      <t>ジカン</t>
    </rPh>
    <rPh sb="22" eb="24">
      <t>キンム</t>
    </rPh>
    <rPh sb="24" eb="26">
      <t>ヒンド</t>
    </rPh>
    <phoneticPr fontId="1"/>
  </si>
  <si>
    <t>③常勤職員は、すべて放課後児童支援員もしくは支援員とみなす職員である。</t>
    <rPh sb="1" eb="3">
      <t>ジョウキン</t>
    </rPh>
    <rPh sb="3" eb="5">
      <t>ショクイン</t>
    </rPh>
    <rPh sb="10" eb="13">
      <t>ホウカゴ</t>
    </rPh>
    <rPh sb="13" eb="15">
      <t>ジドウ</t>
    </rPh>
    <rPh sb="15" eb="17">
      <t>シエン</t>
    </rPh>
    <rPh sb="17" eb="18">
      <t>イン</t>
    </rPh>
    <rPh sb="22" eb="24">
      <t>シエン</t>
    </rPh>
    <rPh sb="24" eb="25">
      <t>イン</t>
    </rPh>
    <rPh sb="29" eb="31">
      <t>ショクイン</t>
    </rPh>
    <phoneticPr fontId="1"/>
  </si>
  <si>
    <t>④すべての常勤職員は、１年間以上の継続雇用を見込んでいる。</t>
    <rPh sb="5" eb="7">
      <t>ジョウキン</t>
    </rPh>
    <rPh sb="7" eb="9">
      <t>ショクイン</t>
    </rPh>
    <rPh sb="12" eb="14">
      <t>ネンカン</t>
    </rPh>
    <rPh sb="14" eb="16">
      <t>イジョウ</t>
    </rPh>
    <rPh sb="17" eb="19">
      <t>ケイゾク</t>
    </rPh>
    <rPh sb="19" eb="21">
      <t>コヨウ</t>
    </rPh>
    <rPh sb="22" eb="24">
      <t>ミコ</t>
    </rPh>
    <phoneticPr fontId="1"/>
  </si>
  <si>
    <t>⑤退職等により、年度途中に常勤職員２名以上の配置を満たせなかった場合は、常勤２名の基準額の適用が年度当初に遡って不可となることを承知している。</t>
    <rPh sb="1" eb="3">
      <t>タイショク</t>
    </rPh>
    <rPh sb="3" eb="4">
      <t>トウ</t>
    </rPh>
    <rPh sb="8" eb="10">
      <t>ネンド</t>
    </rPh>
    <rPh sb="10" eb="12">
      <t>トチュウ</t>
    </rPh>
    <rPh sb="13" eb="15">
      <t>ジョウキン</t>
    </rPh>
    <rPh sb="15" eb="17">
      <t>ショクイン</t>
    </rPh>
    <rPh sb="18" eb="21">
      <t>メイイジョウ</t>
    </rPh>
    <rPh sb="22" eb="24">
      <t>ハイチ</t>
    </rPh>
    <rPh sb="25" eb="26">
      <t>ミ</t>
    </rPh>
    <rPh sb="32" eb="34">
      <t>バアイ</t>
    </rPh>
    <rPh sb="36" eb="38">
      <t>ジョウキン</t>
    </rPh>
    <rPh sb="39" eb="40">
      <t>メイ</t>
    </rPh>
    <rPh sb="41" eb="43">
      <t>キジュン</t>
    </rPh>
    <rPh sb="43" eb="44">
      <t>ガク</t>
    </rPh>
    <rPh sb="45" eb="47">
      <t>テキヨウ</t>
    </rPh>
    <rPh sb="48" eb="50">
      <t>ネンド</t>
    </rPh>
    <rPh sb="50" eb="52">
      <t>トウショ</t>
    </rPh>
    <rPh sb="53" eb="54">
      <t>サカノボ</t>
    </rPh>
    <rPh sb="56" eb="58">
      <t>フカ</t>
    </rPh>
    <rPh sb="64" eb="66">
      <t>ショウチ</t>
    </rPh>
    <phoneticPr fontId="1"/>
  </si>
  <si>
    <t>⑥年度当初（令和７年４月）から常勤２名体制がとれている。</t>
    <rPh sb="1" eb="3">
      <t>ネンド</t>
    </rPh>
    <rPh sb="3" eb="5">
      <t>トウショ</t>
    </rPh>
    <rPh sb="6" eb="8">
      <t>レイワ</t>
    </rPh>
    <rPh sb="9" eb="10">
      <t>ネン</t>
    </rPh>
    <rPh sb="11" eb="12">
      <t>ガツ</t>
    </rPh>
    <rPh sb="15" eb="17">
      <t>ジョウキン</t>
    </rPh>
    <rPh sb="18" eb="19">
      <t>メイ</t>
    </rPh>
    <rPh sb="19" eb="21">
      <t>タイセイ</t>
    </rPh>
    <phoneticPr fontId="1"/>
  </si>
  <si>
    <t>●常勤職員の処遇改善の交付額計算シート（R07基準）</t>
    <rPh sb="1" eb="3">
      <t>ジョウキン</t>
    </rPh>
    <rPh sb="3" eb="5">
      <t>ショクイン</t>
    </rPh>
    <rPh sb="6" eb="8">
      <t>ショグウ</t>
    </rPh>
    <rPh sb="8" eb="10">
      <t>カイゼン</t>
    </rPh>
    <rPh sb="11" eb="14">
      <t>コウフガク</t>
    </rPh>
    <rPh sb="14" eb="16">
      <t>ケイサン</t>
    </rPh>
    <rPh sb="23" eb="25">
      <t>キジュン</t>
    </rPh>
    <phoneticPr fontId="1"/>
  </si>
  <si>
    <t>職員配置の区別：</t>
    <rPh sb="0" eb="2">
      <t>ショクイン</t>
    </rPh>
    <rPh sb="2" eb="4">
      <t>ハイチ</t>
    </rPh>
    <rPh sb="5" eb="7">
      <t>クベツ</t>
    </rPh>
    <phoneticPr fontId="1"/>
  </si>
  <si>
    <t>【常勤２名】原則、設備運営基準どおり放課後児童支援員（常勤職員）を２名以上配置している。</t>
    <phoneticPr fontId="1"/>
  </si>
  <si>
    <t>原則、設備運営基準どおり支援員等を配置している。</t>
    <phoneticPr fontId="1"/>
  </si>
  <si>
    <t>除く額（通常の配置）</t>
    <rPh sb="0" eb="1">
      <t>ノゾ</t>
    </rPh>
    <rPh sb="2" eb="3">
      <t>ガク</t>
    </rPh>
    <rPh sb="4" eb="6">
      <t>ツウジョウ</t>
    </rPh>
    <rPh sb="7" eb="9">
      <t>ハイチ</t>
    </rPh>
    <phoneticPr fontId="1"/>
  </si>
  <si>
    <t>除く額（常勤２名配置）</t>
    <rPh sb="0" eb="1">
      <t>ノゾ</t>
    </rPh>
    <rPh sb="2" eb="3">
      <t>ガク</t>
    </rPh>
    <rPh sb="4" eb="6">
      <t>ジョウキン</t>
    </rPh>
    <rPh sb="7" eb="8">
      <t>メイ</t>
    </rPh>
    <rPh sb="8" eb="10">
      <t>ハイチ</t>
    </rPh>
    <phoneticPr fontId="1"/>
  </si>
  <si>
    <t>うち、以下を除く</t>
    <rPh sb="3" eb="5">
      <t>イカ</t>
    </rPh>
    <rPh sb="6" eb="7">
      <t>ノゾ</t>
    </rPh>
    <phoneticPr fontId="1"/>
  </si>
  <si>
    <t>(7)育成支援体制強化加算（職員の人件費にかかる部分のみ）</t>
    <rPh sb="3" eb="5">
      <t>イクセイ</t>
    </rPh>
    <rPh sb="5" eb="7">
      <t>シエン</t>
    </rPh>
    <rPh sb="7" eb="13">
      <t>タイセイキョウカカサン</t>
    </rPh>
    <phoneticPr fontId="1"/>
  </si>
  <si>
    <t>常勤２名の計算に使用します（削除しないでください）</t>
    <rPh sb="0" eb="2">
      <t>ジョウキン</t>
    </rPh>
    <rPh sb="3" eb="4">
      <t>メイ</t>
    </rPh>
    <rPh sb="5" eb="7">
      <t>ケイサン</t>
    </rPh>
    <rPh sb="8" eb="10">
      <t>シヨウ</t>
    </rPh>
    <rPh sb="14" eb="16">
      <t>サクジョ</t>
    </rPh>
    <phoneticPr fontId="1"/>
  </si>
  <si>
    <t>(8)送迎支援加算（職員の人件費にかかる部分のみ）</t>
    <rPh sb="3" eb="5">
      <t>ソウゲイ</t>
    </rPh>
    <rPh sb="5" eb="7">
      <t>シエン</t>
    </rPh>
    <rPh sb="7" eb="9">
      <t>カサン</t>
    </rPh>
    <phoneticPr fontId="1"/>
  </si>
  <si>
    <t>通常配置</t>
    <rPh sb="0" eb="2">
      <t>ツウジョウ</t>
    </rPh>
    <rPh sb="2" eb="4">
      <t>ハイチ</t>
    </rPh>
    <phoneticPr fontId="1"/>
  </si>
  <si>
    <t>常勤２名</t>
    <rPh sb="0" eb="2">
      <t>ジョウキン</t>
    </rPh>
    <rPh sb="3" eb="4">
      <t>メイ</t>
    </rPh>
    <phoneticPr fontId="1"/>
  </si>
  <si>
    <t>一の支援の単位を構成する児童の数が19人以下の場合</t>
    <phoneticPr fontId="1"/>
  </si>
  <si>
    <t>4,137,000円</t>
    <rPh sb="9" eb="10">
      <t>エン</t>
    </rPh>
    <phoneticPr fontId="1"/>
  </si>
  <si>
    <t>7,505,000円</t>
    <rPh sb="9" eb="10">
      <t>エン</t>
    </rPh>
    <phoneticPr fontId="1"/>
  </si>
  <si>
    <t>小規模放課後児童クラブ支援事業（実施要綱の別添８）を実施している場合</t>
    <phoneticPr fontId="1"/>
  </si>
  <si>
    <t>1,286,000円</t>
    <rPh sb="9" eb="10">
      <t>エン</t>
    </rPh>
    <phoneticPr fontId="1"/>
  </si>
  <si>
    <t>一の支援の単位を構成する児童の数が20人以上の場合</t>
    <phoneticPr fontId="1"/>
  </si>
  <si>
    <t>7,598,000円</t>
    <rPh sb="9" eb="10">
      <t>エン</t>
    </rPh>
    <phoneticPr fontId="1"/>
  </si>
  <si>
    <t>10,966,000円</t>
    <rPh sb="10" eb="11">
      <t>エン</t>
    </rPh>
    <phoneticPr fontId="1"/>
  </si>
  <si>
    <t>開所日数加算の対象となる場合（年間開所日数－250日）</t>
    <phoneticPr fontId="1"/>
  </si>
  <si>
    <t>×21,000円</t>
    <rPh sb="7" eb="8">
      <t>エン</t>
    </rPh>
    <phoneticPr fontId="1"/>
  </si>
  <si>
    <t>×34,000円</t>
    <rPh sb="7" eb="8">
      <t>エン</t>
    </rPh>
    <phoneticPr fontId="1"/>
  </si>
  <si>
    <t>（平日）「１日６時間を超え、かつ18時を超える時間」の年間平均時間数</t>
    <rPh sb="1" eb="3">
      <t>ヘイジツ</t>
    </rPh>
    <phoneticPr fontId="1"/>
  </si>
  <si>
    <t>×789,000円</t>
    <rPh sb="8" eb="9">
      <t>エン</t>
    </rPh>
    <phoneticPr fontId="1"/>
  </si>
  <si>
    <t>×1,290,000円</t>
    <rPh sb="10" eb="11">
      <t>エン</t>
    </rPh>
    <phoneticPr fontId="1"/>
  </si>
  <si>
    <t>（長期休暇等）「１日８時間を超える時間」の年間平均時間数</t>
    <rPh sb="1" eb="3">
      <t>チョウキ</t>
    </rPh>
    <rPh sb="3" eb="5">
      <t>キュウカ</t>
    </rPh>
    <rPh sb="5" eb="6">
      <t>トウ</t>
    </rPh>
    <phoneticPr fontId="1"/>
  </si>
  <si>
    <t>×356,000円</t>
    <rPh sb="8" eb="9">
      <t>エン</t>
    </rPh>
    <phoneticPr fontId="1"/>
  </si>
  <si>
    <t>×581,000円</t>
    <rPh sb="8" eb="9">
      <t>エン</t>
    </rPh>
    <phoneticPr fontId="1"/>
  </si>
  <si>
    <t>（B）常勤職員の処遇改善交付額⇒</t>
    <rPh sb="12" eb="15">
      <t>コウフガク</t>
    </rPh>
    <phoneticPr fontId="1"/>
  </si>
  <si>
    <t>【常勤２名】原則、設備運営基準どおり放課後児童支援員（常勤職員）を２名以上配置している。</t>
  </si>
  <si>
    <t>資料４</t>
    <rPh sb="0" eb="2">
      <t>シリョウ</t>
    </rPh>
    <phoneticPr fontId="7"/>
  </si>
  <si>
    <t>②　補助基準額</t>
    <rPh sb="2" eb="4">
      <t>ホジョ</t>
    </rPh>
    <rPh sb="4" eb="6">
      <t>キジュン</t>
    </rPh>
    <rPh sb="6" eb="7">
      <t>ガク</t>
    </rPh>
    <phoneticPr fontId="1"/>
  </si>
  <si>
    <t>令和７年度</t>
    <rPh sb="0" eb="2">
      <t>レイワ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</si>
</sst>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quot;人&quot;"/>
    <numFmt numFmtId="177" formatCode="0&quot;月&quot;"/>
    <numFmt numFmtId="178" formatCode="#,##0&quot;円&quot;"/>
    <numFmt numFmtId="179" formatCode="0.0&quot;人&quot;"/>
    <numFmt numFmtId="180" formatCode="#&quot;年&quot;"/>
    <numFmt numFmtId="181" formatCode="#,##0_ "/>
    <numFmt numFmtId="182" formatCode="#&quot;&quot;&quot;月&quot;"/>
    <numFmt numFmtId="183" formatCode="#,##0&quot;月&quot;"/>
    <numFmt numFmtId="184" formatCode="\(0.0%\)"/>
    <numFmt numFmtId="185" formatCode="0.0&quot;時間&quot;\ "/>
    <numFmt numFmtId="186" formatCode="#,##0&quot;円&quot;;[Red]\-#,##0"/>
    <numFmt numFmtId="187" formatCode="0.0&quot;人&quot;\ "/>
    <numFmt numFmtId="188" formatCode="#,##0&quot;月&quot;;[Red]\-#,##0"/>
    <numFmt numFmtId="189" formatCode="0.0_ "/>
    <numFmt numFmtId="190" formatCode="0_ "/>
    <numFmt numFmtId="191" formatCode="0_);[Red]\(0\)"/>
    <numFmt numFmtId="192" formatCode="0.0_);[Red]\(0.0\)"/>
  </numFmts>
  <fonts count="84">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1"/>
      <color theme="1"/>
      <name val="HGPｺﾞｼｯｸM"/>
      <family val="3"/>
      <charset val="128"/>
    </font>
    <font>
      <sz val="11"/>
      <color theme="1"/>
      <name val="HGSｺﾞｼｯｸM"/>
      <family val="3"/>
      <charset val="128"/>
    </font>
    <font>
      <sz val="11"/>
      <color theme="1"/>
      <name val="游ゴシック"/>
      <family val="2"/>
      <scheme val="minor"/>
    </font>
    <font>
      <sz val="14"/>
      <color theme="1"/>
      <name val="游ゴシック"/>
      <family val="2"/>
      <scheme val="minor"/>
    </font>
    <font>
      <sz val="6"/>
      <name val="游ゴシック"/>
      <family val="3"/>
      <charset val="128"/>
      <scheme val="minor"/>
    </font>
    <font>
      <sz val="16"/>
      <color theme="1"/>
      <name val="游ゴシック"/>
      <family val="2"/>
      <scheme val="minor"/>
    </font>
    <font>
      <b/>
      <sz val="14"/>
      <color rgb="FFFF0000"/>
      <name val="游ゴシック"/>
      <family val="3"/>
      <charset val="128"/>
      <scheme val="minor"/>
    </font>
    <font>
      <sz val="12"/>
      <color theme="1"/>
      <name val="游ゴシック"/>
      <family val="2"/>
      <scheme val="minor"/>
    </font>
    <font>
      <b/>
      <sz val="15"/>
      <color theme="3"/>
      <name val="游ゴシック"/>
      <family val="2"/>
      <charset val="128"/>
      <scheme val="minor"/>
    </font>
    <font>
      <sz val="12"/>
      <color theme="1"/>
      <name val="游ゴシック"/>
      <family val="3"/>
      <charset val="128"/>
      <scheme val="minor"/>
    </font>
    <font>
      <sz val="14"/>
      <color theme="1"/>
      <name val="游ゴシック"/>
      <family val="3"/>
      <charset val="128"/>
      <scheme val="minor"/>
    </font>
    <font>
      <b/>
      <sz val="12"/>
      <color theme="1"/>
      <name val="游ゴシック"/>
      <family val="3"/>
      <charset val="128"/>
      <scheme val="minor"/>
    </font>
    <font>
      <sz val="11"/>
      <color theme="1"/>
      <name val="游ゴシック"/>
      <family val="2"/>
      <charset val="128"/>
      <scheme val="minor"/>
    </font>
    <font>
      <sz val="18"/>
      <color theme="1"/>
      <name val="游ゴシック"/>
      <family val="2"/>
      <scheme val="minor"/>
    </font>
    <font>
      <sz val="12"/>
      <color theme="1"/>
      <name val="游ゴシック"/>
      <family val="2"/>
      <charset val="128"/>
      <scheme val="minor"/>
    </font>
    <font>
      <sz val="9"/>
      <color theme="1"/>
      <name val="游ゴシック"/>
      <family val="3"/>
      <charset val="128"/>
      <scheme val="minor"/>
    </font>
    <font>
      <sz val="9"/>
      <color theme="1"/>
      <name val="HGPｺﾞｼｯｸM"/>
      <family val="3"/>
      <charset val="128"/>
    </font>
    <font>
      <sz val="10"/>
      <color theme="1"/>
      <name val="游ゴシック"/>
      <family val="2"/>
      <scheme val="minor"/>
    </font>
    <font>
      <sz val="11"/>
      <color theme="1"/>
      <name val="游ゴシック"/>
      <family val="3"/>
      <charset val="128"/>
      <scheme val="minor"/>
    </font>
    <font>
      <sz val="10"/>
      <color theme="1"/>
      <name val="游ゴシック"/>
      <family val="3"/>
      <charset val="128"/>
      <scheme val="minor"/>
    </font>
    <font>
      <b/>
      <sz val="10"/>
      <color theme="1"/>
      <name val="游ゴシック"/>
      <family val="3"/>
      <charset val="128"/>
      <scheme val="minor"/>
    </font>
    <font>
      <sz val="16"/>
      <color theme="1"/>
      <name val="游ゴシック"/>
      <family val="3"/>
      <charset val="128"/>
      <scheme val="minor"/>
    </font>
    <font>
      <sz val="18"/>
      <color theme="1"/>
      <name val="游ゴシック"/>
      <family val="3"/>
      <charset val="128"/>
      <scheme val="minor"/>
    </font>
    <font>
      <sz val="11"/>
      <name val="ＭＳ Ｐゴシック"/>
      <family val="3"/>
      <charset val="128"/>
    </font>
    <font>
      <sz val="8"/>
      <color theme="1"/>
      <name val="游ゴシック"/>
      <family val="3"/>
      <charset val="128"/>
      <scheme val="minor"/>
    </font>
    <font>
      <sz val="16"/>
      <color theme="1"/>
      <name val="HG丸ｺﾞｼｯｸM-PRO"/>
      <family val="3"/>
      <charset val="128"/>
    </font>
    <font>
      <b/>
      <sz val="11"/>
      <color theme="1"/>
      <name val="游ゴシック"/>
      <family val="3"/>
      <charset val="128"/>
      <scheme val="minor"/>
    </font>
    <font>
      <u/>
      <sz val="11"/>
      <color theme="10"/>
      <name val="游ゴシック"/>
      <family val="2"/>
      <charset val="128"/>
      <scheme val="minor"/>
    </font>
    <font>
      <sz val="14"/>
      <color rgb="FFFF0000"/>
      <name val="游ゴシック"/>
      <family val="2"/>
      <scheme val="minor"/>
    </font>
    <font>
      <sz val="10"/>
      <color rgb="FFFF0000"/>
      <name val="游ゴシック"/>
      <family val="3"/>
      <charset val="128"/>
      <scheme val="minor"/>
    </font>
    <font>
      <sz val="11"/>
      <name val="HGPｺﾞｼｯｸM"/>
      <family val="3"/>
      <charset val="128"/>
    </font>
    <font>
      <sz val="14"/>
      <name val="游ゴシック"/>
      <family val="3"/>
      <charset val="128"/>
      <scheme val="minor"/>
    </font>
    <font>
      <sz val="11"/>
      <color rgb="FFFF0000"/>
      <name val="游ゴシック"/>
      <family val="2"/>
      <charset val="128"/>
      <scheme val="minor"/>
    </font>
    <font>
      <sz val="16"/>
      <color theme="1"/>
      <name val="游ゴシック"/>
      <family val="2"/>
      <charset val="128"/>
      <scheme val="minor"/>
    </font>
    <font>
      <sz val="11"/>
      <name val="游ゴシック"/>
      <family val="3"/>
      <charset val="128"/>
      <scheme val="minor"/>
    </font>
    <font>
      <sz val="11"/>
      <color rgb="FFFF0000"/>
      <name val="游ゴシック"/>
      <family val="3"/>
      <charset val="128"/>
      <scheme val="minor"/>
    </font>
    <font>
      <sz val="14"/>
      <color theme="1"/>
      <name val="游ゴシック"/>
      <family val="2"/>
      <charset val="128"/>
      <scheme val="minor"/>
    </font>
    <font>
      <u val="double"/>
      <sz val="9"/>
      <color rgb="FFFF0000"/>
      <name val="游ゴシック"/>
      <family val="3"/>
      <charset val="128"/>
      <scheme val="minor"/>
    </font>
    <font>
      <u val="double"/>
      <sz val="9"/>
      <name val="游ゴシック"/>
      <family val="3"/>
      <charset val="128"/>
      <scheme val="minor"/>
    </font>
    <font>
      <sz val="9"/>
      <name val="游ゴシック"/>
      <family val="3"/>
      <charset val="128"/>
      <scheme val="minor"/>
    </font>
    <font>
      <sz val="8"/>
      <name val="游ゴシック"/>
      <family val="3"/>
      <charset val="128"/>
      <scheme val="minor"/>
    </font>
    <font>
      <sz val="9"/>
      <color rgb="FFFF0000"/>
      <name val="游ゴシック"/>
      <family val="3"/>
      <charset val="128"/>
      <scheme val="minor"/>
    </font>
    <font>
      <b/>
      <sz val="11"/>
      <color rgb="FFFF0000"/>
      <name val="游ゴシック"/>
      <family val="3"/>
      <charset val="128"/>
      <scheme val="minor"/>
    </font>
    <font>
      <sz val="11"/>
      <color theme="1"/>
      <name val="HGPｺﾞｼｯｸE"/>
      <family val="3"/>
      <charset val="128"/>
    </font>
    <font>
      <sz val="18"/>
      <color theme="1"/>
      <name val="ＭＳ Ｐゴシック"/>
      <family val="3"/>
      <charset val="128"/>
    </font>
    <font>
      <sz val="14"/>
      <color theme="1"/>
      <name val="ＭＳ Ｐゴシック"/>
      <family val="3"/>
      <charset val="128"/>
    </font>
    <font>
      <sz val="14"/>
      <name val="ＭＳ Ｐゴシック"/>
      <family val="3"/>
      <charset val="128"/>
    </font>
    <font>
      <sz val="12"/>
      <name val="ＭＳ Ｐゴシック"/>
      <family val="3"/>
      <charset val="128"/>
    </font>
    <font>
      <sz val="12"/>
      <color theme="1"/>
      <name val="ＭＳ Ｐゴシック"/>
      <family val="3"/>
      <charset val="128"/>
    </font>
    <font>
      <sz val="14"/>
      <color rgb="FFFF0000"/>
      <name val="ＭＳ Ｐゴシック"/>
      <family val="3"/>
      <charset val="128"/>
    </font>
    <font>
      <b/>
      <sz val="14"/>
      <color theme="1"/>
      <name val="ＭＳ Ｐゴシック"/>
      <family val="3"/>
      <charset val="128"/>
    </font>
    <font>
      <b/>
      <sz val="11"/>
      <name val="HGPｺﾞｼｯｸM"/>
      <family val="3"/>
      <charset val="128"/>
    </font>
    <font>
      <sz val="12"/>
      <name val="游ゴシック"/>
      <family val="3"/>
      <charset val="128"/>
      <scheme val="minor"/>
    </font>
    <font>
      <b/>
      <sz val="11"/>
      <color theme="1"/>
      <name val="HGｺﾞｼｯｸM"/>
      <family val="3"/>
      <charset val="128"/>
    </font>
    <font>
      <sz val="11"/>
      <color theme="1"/>
      <name val="HGｺﾞｼｯｸM"/>
      <family val="3"/>
      <charset val="128"/>
    </font>
    <font>
      <sz val="12"/>
      <color theme="1"/>
      <name val="ＤＦ特太ゴシック体"/>
      <family val="3"/>
      <charset val="128"/>
    </font>
    <font>
      <sz val="20"/>
      <color theme="1"/>
      <name val="ＤＦ特太ゴシック体"/>
      <family val="3"/>
      <charset val="128"/>
    </font>
    <font>
      <b/>
      <sz val="10"/>
      <color theme="1"/>
      <name val="HGｺﾞｼｯｸM"/>
      <family val="3"/>
      <charset val="128"/>
    </font>
    <font>
      <b/>
      <sz val="8"/>
      <color theme="1"/>
      <name val="HGｺﾞｼｯｸM"/>
      <family val="3"/>
      <charset val="128"/>
    </font>
    <font>
      <sz val="11"/>
      <color rgb="FF9C5700"/>
      <name val="游ゴシック"/>
      <family val="2"/>
      <charset val="128"/>
      <scheme val="minor"/>
    </font>
    <font>
      <sz val="16"/>
      <color theme="1"/>
      <name val="ＭＳ Ｐゴシック"/>
      <family val="3"/>
      <charset val="128"/>
    </font>
    <font>
      <sz val="11"/>
      <color theme="1"/>
      <name val="ＭＳ Ｐゴシック"/>
      <family val="3"/>
      <charset val="128"/>
    </font>
    <font>
      <sz val="11"/>
      <color rgb="FFFF0000"/>
      <name val="ＭＳ Ｐゴシック"/>
      <family val="3"/>
      <charset val="128"/>
    </font>
    <font>
      <b/>
      <sz val="11"/>
      <color theme="1"/>
      <name val="HGPｺﾞｼｯｸM"/>
      <family val="3"/>
      <charset val="128"/>
    </font>
    <font>
      <sz val="9"/>
      <color rgb="FF000000"/>
      <name val="Meiryo UI"/>
      <family val="3"/>
      <charset val="128"/>
    </font>
    <font>
      <sz val="16"/>
      <color theme="1"/>
      <name val="BIZ UDゴシック"/>
      <family val="3"/>
      <charset val="128"/>
    </font>
    <font>
      <sz val="12"/>
      <color theme="1"/>
      <name val="HG丸ｺﾞｼｯｸM-PRO"/>
      <family val="3"/>
      <charset val="128"/>
    </font>
    <font>
      <b/>
      <sz val="12"/>
      <color theme="1"/>
      <name val="HG丸ｺﾞｼｯｸM-PRO"/>
      <family val="3"/>
      <charset val="128"/>
    </font>
    <font>
      <sz val="12"/>
      <name val="HG丸ｺﾞｼｯｸM-PRO"/>
      <family val="3"/>
      <charset val="128"/>
    </font>
    <font>
      <sz val="12"/>
      <color theme="1"/>
      <name val="ＭＳ ゴシック"/>
      <family val="3"/>
      <charset val="128"/>
    </font>
    <font>
      <sz val="11"/>
      <color theme="1"/>
      <name val="HG丸ｺﾞｼｯｸM-PRO"/>
      <family val="3"/>
      <charset val="128"/>
    </font>
    <font>
      <sz val="12"/>
      <color rgb="FF000000"/>
      <name val="HG丸ｺﾞｼｯｸM-PRO"/>
      <family val="3"/>
      <charset val="128"/>
    </font>
    <font>
      <sz val="11"/>
      <color rgb="FF000000"/>
      <name val="Arial"/>
      <family val="2"/>
    </font>
    <font>
      <sz val="10"/>
      <color theme="1"/>
      <name val="HG丸ｺﾞｼｯｸM-PRO"/>
      <family val="3"/>
      <charset val="128"/>
    </font>
    <font>
      <sz val="9"/>
      <name val="Yu Gothic UI"/>
      <family val="3"/>
      <charset val="128"/>
    </font>
    <font>
      <sz val="9"/>
      <color theme="1"/>
      <name val="Yu Gothic UI"/>
      <family val="3"/>
      <charset val="128"/>
    </font>
    <font>
      <sz val="9"/>
      <color theme="1"/>
      <name val="Meiryo UI"/>
      <family val="3"/>
      <charset val="128"/>
    </font>
    <font>
      <sz val="12"/>
      <color theme="1"/>
      <name val="游ゴシック"/>
      <family val="2"/>
      <charset val="128"/>
    </font>
    <font>
      <sz val="14"/>
      <name val="BIZ UDPゴシック"/>
      <family val="3"/>
      <charset val="128"/>
    </font>
    <font>
      <sz val="10"/>
      <color theme="1"/>
      <name val="游ゴシック"/>
      <family val="2"/>
      <charset val="128"/>
      <scheme val="minor"/>
    </font>
    <font>
      <sz val="10"/>
      <color theme="1"/>
      <name val="游ゴシック Light"/>
      <family val="3"/>
      <charset val="128"/>
      <scheme val="major"/>
    </font>
  </fonts>
  <fills count="15">
    <fill>
      <patternFill patternType="none"/>
    </fill>
    <fill>
      <patternFill patternType="gray125"/>
    </fill>
    <fill>
      <patternFill patternType="solid">
        <fgColor rgb="FFFFFFCC"/>
        <bgColor indexed="64"/>
      </patternFill>
    </fill>
    <fill>
      <patternFill patternType="solid">
        <fgColor rgb="FFCCFFCC"/>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2" tint="-0.499984740745262"/>
        <bgColor indexed="64"/>
      </patternFill>
    </fill>
    <fill>
      <patternFill patternType="solid">
        <fgColor theme="9" tint="0.79998168889431442"/>
        <bgColor indexed="64"/>
      </patternFill>
    </fill>
    <fill>
      <patternFill patternType="solid">
        <fgColor rgb="FFFFEB9C"/>
      </patternFill>
    </fill>
    <fill>
      <patternFill patternType="solid">
        <fgColor theme="7" tint="0.79998168889431442"/>
        <bgColor indexed="64"/>
      </patternFill>
    </fill>
    <fill>
      <patternFill patternType="solid">
        <fgColor rgb="FFFF9999"/>
        <bgColor indexed="64"/>
      </patternFill>
    </fill>
    <fill>
      <patternFill patternType="solid">
        <fgColor rgb="FFFF6699"/>
        <bgColor indexed="64"/>
      </patternFill>
    </fill>
    <fill>
      <patternFill patternType="solid">
        <fgColor theme="0" tint="-0.499984740745262"/>
        <bgColor indexed="64"/>
      </patternFill>
    </fill>
  </fills>
  <borders count="1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style="thin">
        <color indexed="64"/>
      </bottom>
      <diagonal/>
    </border>
    <border>
      <left style="thin">
        <color indexed="64"/>
      </left>
      <right/>
      <top style="double">
        <color indexed="64"/>
      </top>
      <bottom/>
      <diagonal/>
    </border>
    <border>
      <left style="medium">
        <color indexed="64"/>
      </left>
      <right style="medium">
        <color indexed="64"/>
      </right>
      <top style="double">
        <color indexed="64"/>
      </top>
      <bottom/>
      <diagonal/>
    </border>
    <border>
      <left style="hair">
        <color indexed="64"/>
      </left>
      <right/>
      <top style="hair">
        <color indexed="64"/>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dotted">
        <color indexed="64"/>
      </left>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medium">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dotted">
        <color indexed="64"/>
      </left>
      <right style="dotted">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dotted">
        <color indexed="64"/>
      </left>
      <right style="medium">
        <color indexed="64"/>
      </right>
      <top style="medium">
        <color indexed="64"/>
      </top>
      <bottom style="thin">
        <color indexed="64"/>
      </bottom>
      <diagonal/>
    </border>
    <border>
      <left style="dotted">
        <color indexed="64"/>
      </left>
      <right style="dotted">
        <color indexed="64"/>
      </right>
      <top/>
      <bottom/>
      <diagonal/>
    </border>
    <border>
      <left style="dotted">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dotted">
        <color indexed="64"/>
      </left>
      <right style="dotted">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medium">
        <color indexed="64"/>
      </top>
      <bottom/>
      <diagonal/>
    </border>
    <border>
      <left style="dotted">
        <color indexed="64"/>
      </left>
      <right style="dotted">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dotted">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style="thin">
        <color indexed="64"/>
      </top>
      <bottom/>
      <diagonal/>
    </border>
    <border>
      <left style="thin">
        <color indexed="64"/>
      </left>
      <right style="dotted">
        <color indexed="64"/>
      </right>
      <top/>
      <bottom style="medium">
        <color indexed="64"/>
      </bottom>
      <diagonal/>
    </border>
    <border>
      <left style="dotted">
        <color indexed="64"/>
      </left>
      <right style="hair">
        <color indexed="64"/>
      </right>
      <top style="thin">
        <color indexed="64"/>
      </top>
      <bottom/>
      <diagonal/>
    </border>
    <border>
      <left style="dotted">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thin">
        <color indexed="64"/>
      </right>
      <top style="thin">
        <color indexed="64"/>
      </top>
      <bottom/>
      <diagonal/>
    </border>
    <border>
      <left style="dotted">
        <color indexed="64"/>
      </left>
      <right style="medium">
        <color indexed="64"/>
      </right>
      <top style="thin">
        <color indexed="64"/>
      </top>
      <bottom/>
      <diagonal/>
    </border>
    <border>
      <left style="dotted">
        <color indexed="64"/>
      </left>
      <right style="medium">
        <color indexed="64"/>
      </right>
      <top/>
      <bottom style="medium">
        <color indexed="64"/>
      </bottom>
      <diagonal/>
    </border>
    <border>
      <left style="dotted">
        <color indexed="64"/>
      </left>
      <right style="thin">
        <color indexed="64"/>
      </right>
      <top/>
      <bottom/>
      <diagonal/>
    </border>
    <border>
      <left style="dotted">
        <color indexed="64"/>
      </left>
      <right style="thin">
        <color indexed="64"/>
      </right>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right/>
      <top style="thin">
        <color auto="1"/>
      </top>
      <bottom style="double">
        <color auto="1"/>
      </bottom>
      <diagonal/>
    </border>
    <border>
      <left style="thin">
        <color auto="1"/>
      </left>
      <right/>
      <top/>
      <bottom style="double">
        <color auto="1"/>
      </bottom>
      <diagonal/>
    </border>
    <border>
      <left/>
      <right/>
      <top/>
      <bottom style="double">
        <color auto="1"/>
      </bottom>
      <diagonal/>
    </border>
    <border>
      <left/>
      <right style="medium">
        <color auto="1"/>
      </right>
      <top/>
      <bottom style="double">
        <color auto="1"/>
      </bottom>
      <diagonal/>
    </border>
    <border>
      <left style="medium">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style="thin">
        <color auto="1"/>
      </right>
      <top style="double">
        <color auto="1"/>
      </top>
      <bottom/>
      <diagonal/>
    </border>
    <border>
      <left style="thick">
        <color rgb="FFFF0000"/>
      </left>
      <right style="thick">
        <color rgb="FFFF0000"/>
      </right>
      <top style="thick">
        <color rgb="FFFF0000"/>
      </top>
      <bottom style="thick">
        <color rgb="FFFF0000"/>
      </bottom>
      <diagonal/>
    </border>
  </borders>
  <cellStyleXfs count="12">
    <xf numFmtId="0" fontId="0" fillId="0" borderId="0">
      <alignment vertical="center"/>
    </xf>
    <xf numFmtId="0" fontId="5" fillId="0" borderId="0"/>
    <xf numFmtId="38" fontId="5" fillId="0" borderId="0" applyFont="0" applyFill="0" applyBorder="0" applyAlignment="0" applyProtection="0">
      <alignment vertical="center"/>
    </xf>
    <xf numFmtId="38" fontId="15" fillId="0" borderId="0" applyFont="0" applyFill="0" applyBorder="0" applyAlignment="0" applyProtection="0">
      <alignment vertical="center"/>
    </xf>
    <xf numFmtId="0" fontId="26" fillId="0" borderId="0"/>
    <xf numFmtId="0" fontId="30" fillId="0" borderId="0" applyNumberFormat="0" applyFill="0" applyBorder="0" applyAlignment="0" applyProtection="0">
      <alignment vertical="center"/>
    </xf>
    <xf numFmtId="0" fontId="26" fillId="0" borderId="0"/>
    <xf numFmtId="0" fontId="5" fillId="0" borderId="0"/>
    <xf numFmtId="9" fontId="15" fillId="0" borderId="0" applyFont="0" applyFill="0" applyBorder="0" applyAlignment="0" applyProtection="0">
      <alignment vertical="center"/>
    </xf>
    <xf numFmtId="0" fontId="26" fillId="0" borderId="0"/>
    <xf numFmtId="0" fontId="62" fillId="10" borderId="0" applyNumberFormat="0" applyBorder="0" applyAlignment="0" applyProtection="0">
      <alignment vertical="center"/>
    </xf>
    <xf numFmtId="38" fontId="26" fillId="0" borderId="0" applyFont="0" applyFill="0" applyBorder="0" applyAlignment="0" applyProtection="0"/>
  </cellStyleXfs>
  <cellXfs count="1060">
    <xf numFmtId="0" fontId="0" fillId="0" borderId="0" xfId="0">
      <alignment vertical="center"/>
    </xf>
    <xf numFmtId="0" fontId="13" fillId="0" borderId="0" xfId="0" applyFont="1" applyProtection="1">
      <alignment vertical="center"/>
    </xf>
    <xf numFmtId="0" fontId="10" fillId="3" borderId="30" xfId="1" applyFont="1" applyFill="1" applyBorder="1" applyAlignment="1" applyProtection="1">
      <alignment vertical="center"/>
    </xf>
    <xf numFmtId="0" fontId="22" fillId="0" borderId="0" xfId="0" applyFont="1" applyProtection="1">
      <alignment vertical="center"/>
    </xf>
    <xf numFmtId="0" fontId="22" fillId="0" borderId="0" xfId="0" applyFont="1" applyAlignment="1" applyProtection="1">
      <alignment vertical="center"/>
    </xf>
    <xf numFmtId="0" fontId="22" fillId="0" borderId="0" xfId="0" applyFont="1" applyFill="1" applyProtection="1">
      <alignment vertical="center"/>
    </xf>
    <xf numFmtId="0" fontId="21" fillId="0" borderId="0" xfId="0" applyFont="1" applyFill="1" applyProtection="1">
      <alignment vertical="center"/>
    </xf>
    <xf numFmtId="178" fontId="0" fillId="0" borderId="0" xfId="0" applyNumberFormat="1">
      <alignment vertical="center"/>
    </xf>
    <xf numFmtId="0" fontId="10" fillId="0" borderId="0" xfId="0" applyFont="1" applyAlignment="1" applyProtection="1">
      <alignment vertical="center"/>
    </xf>
    <xf numFmtId="0" fontId="13" fillId="0" borderId="0" xfId="0" applyFont="1" applyBorder="1" applyAlignment="1" applyProtection="1">
      <alignment horizontal="center" vertical="center"/>
    </xf>
    <xf numFmtId="0" fontId="10" fillId="0" borderId="0" xfId="0" applyFont="1" applyBorder="1" applyAlignment="1" applyProtection="1">
      <alignment vertical="center"/>
    </xf>
    <xf numFmtId="0" fontId="0" fillId="0" borderId="0" xfId="0" applyProtection="1">
      <alignment vertical="center"/>
    </xf>
    <xf numFmtId="0" fontId="10" fillId="0" borderId="0" xfId="0" applyFont="1" applyAlignment="1" applyProtection="1">
      <alignment horizontal="right" vertical="center"/>
    </xf>
    <xf numFmtId="0" fontId="10" fillId="0" borderId="2" xfId="0" applyFont="1" applyBorder="1" applyAlignment="1" applyProtection="1">
      <alignment vertical="center"/>
    </xf>
    <xf numFmtId="0" fontId="10" fillId="0" borderId="24" xfId="0" applyFont="1" applyBorder="1" applyAlignment="1" applyProtection="1">
      <alignment vertical="center"/>
    </xf>
    <xf numFmtId="0" fontId="10" fillId="0" borderId="11" xfId="0" applyFont="1" applyBorder="1" applyAlignment="1" applyProtection="1">
      <alignment vertical="center"/>
    </xf>
    <xf numFmtId="0" fontId="10" fillId="0" borderId="37" xfId="0" applyFont="1" applyBorder="1" applyAlignment="1" applyProtection="1">
      <alignment vertical="center"/>
    </xf>
    <xf numFmtId="0" fontId="10" fillId="0" borderId="12" xfId="0" applyFont="1" applyBorder="1" applyAlignment="1" applyProtection="1">
      <alignment vertical="center"/>
    </xf>
    <xf numFmtId="0" fontId="20" fillId="0" borderId="2" xfId="0" applyFont="1" applyBorder="1" applyAlignment="1" applyProtection="1">
      <alignment vertical="center"/>
    </xf>
    <xf numFmtId="0" fontId="20" fillId="0" borderId="11" xfId="0" applyFont="1" applyBorder="1" applyAlignment="1" applyProtection="1">
      <alignment vertical="center"/>
    </xf>
    <xf numFmtId="0" fontId="20" fillId="0" borderId="37" xfId="0" applyFont="1" applyBorder="1" applyAlignment="1" applyProtection="1">
      <alignment vertical="center"/>
    </xf>
    <xf numFmtId="0" fontId="10" fillId="0" borderId="0" xfId="1" applyFont="1" applyAlignment="1" applyProtection="1">
      <alignment vertical="center"/>
    </xf>
    <xf numFmtId="0" fontId="13" fillId="0" borderId="0" xfId="1" applyFont="1" applyAlignment="1" applyProtection="1">
      <alignment vertical="center"/>
    </xf>
    <xf numFmtId="0" fontId="10" fillId="0" borderId="2" xfId="1" applyFont="1" applyBorder="1" applyAlignment="1" applyProtection="1">
      <alignment vertical="center"/>
    </xf>
    <xf numFmtId="0" fontId="10" fillId="0" borderId="24" xfId="1" applyFont="1" applyBorder="1" applyAlignment="1" applyProtection="1">
      <alignment vertical="center"/>
    </xf>
    <xf numFmtId="0" fontId="10" fillId="0" borderId="3" xfId="1" applyFont="1" applyBorder="1" applyAlignment="1" applyProtection="1">
      <alignment vertical="center"/>
    </xf>
    <xf numFmtId="0" fontId="10" fillId="0" borderId="4" xfId="1" applyFont="1" applyBorder="1" applyAlignment="1" applyProtection="1">
      <alignment vertical="center"/>
    </xf>
    <xf numFmtId="0" fontId="10" fillId="0" borderId="0" xfId="1" applyFont="1" applyBorder="1" applyAlignment="1" applyProtection="1">
      <alignment vertical="center"/>
    </xf>
    <xf numFmtId="0" fontId="10" fillId="0" borderId="23" xfId="1" applyFont="1" applyBorder="1" applyAlignment="1" applyProtection="1">
      <alignment vertical="center"/>
    </xf>
    <xf numFmtId="0" fontId="10" fillId="0" borderId="5" xfId="1" applyFont="1" applyBorder="1" applyAlignment="1" applyProtection="1">
      <alignment vertical="center"/>
    </xf>
    <xf numFmtId="0" fontId="12" fillId="0" borderId="0" xfId="1" applyFont="1" applyBorder="1" applyAlignment="1" applyProtection="1">
      <alignment vertical="center"/>
    </xf>
    <xf numFmtId="0" fontId="12" fillId="0" borderId="5" xfId="1" applyFont="1" applyBorder="1" applyAlignment="1" applyProtection="1">
      <alignment vertical="center"/>
    </xf>
    <xf numFmtId="0" fontId="10" fillId="0" borderId="10" xfId="1" applyFont="1" applyBorder="1" applyAlignment="1" applyProtection="1">
      <alignment horizontal="center" vertical="center"/>
    </xf>
    <xf numFmtId="49" fontId="10" fillId="3" borderId="25" xfId="1" applyNumberFormat="1" applyFont="1" applyFill="1" applyBorder="1" applyAlignment="1" applyProtection="1">
      <alignment horizontal="center" vertical="center"/>
    </xf>
    <xf numFmtId="49" fontId="10" fillId="3" borderId="53" xfId="1" applyNumberFormat="1" applyFont="1" applyFill="1" applyBorder="1" applyAlignment="1" applyProtection="1">
      <alignment horizontal="center" vertical="center"/>
    </xf>
    <xf numFmtId="0" fontId="10" fillId="3" borderId="27" xfId="1" applyFont="1" applyFill="1" applyBorder="1" applyAlignment="1" applyProtection="1">
      <alignment vertical="center"/>
    </xf>
    <xf numFmtId="49" fontId="10" fillId="3" borderId="28" xfId="1" applyNumberFormat="1" applyFont="1" applyFill="1" applyBorder="1" applyAlignment="1" applyProtection="1">
      <alignment horizontal="center" vertical="center"/>
    </xf>
    <xf numFmtId="49" fontId="10" fillId="3" borderId="54" xfId="1" applyNumberFormat="1" applyFont="1" applyFill="1" applyBorder="1" applyAlignment="1" applyProtection="1">
      <alignment horizontal="center" vertical="center"/>
    </xf>
    <xf numFmtId="0" fontId="10" fillId="3" borderId="36" xfId="1" applyFont="1" applyFill="1" applyBorder="1" applyAlignment="1" applyProtection="1">
      <alignment vertical="center"/>
    </xf>
    <xf numFmtId="0" fontId="10" fillId="3" borderId="46" xfId="1" applyFont="1" applyFill="1" applyBorder="1" applyAlignment="1" applyProtection="1">
      <alignment vertical="center"/>
    </xf>
    <xf numFmtId="0" fontId="10" fillId="3" borderId="40" xfId="1" applyFont="1" applyFill="1" applyBorder="1" applyAlignment="1" applyProtection="1">
      <alignment vertical="center"/>
    </xf>
    <xf numFmtId="0" fontId="10" fillId="3" borderId="29" xfId="1" applyFont="1" applyFill="1" applyBorder="1" applyAlignment="1" applyProtection="1">
      <alignment vertical="center"/>
    </xf>
    <xf numFmtId="0" fontId="10" fillId="3" borderId="45" xfId="1" applyFont="1" applyFill="1" applyBorder="1" applyAlignment="1" applyProtection="1">
      <alignment vertical="center"/>
    </xf>
    <xf numFmtId="0" fontId="10" fillId="3" borderId="35" xfId="1" applyFont="1" applyFill="1" applyBorder="1" applyAlignment="1" applyProtection="1">
      <alignment vertical="center"/>
    </xf>
    <xf numFmtId="0" fontId="10" fillId="3" borderId="43" xfId="1" applyFont="1" applyFill="1" applyBorder="1" applyAlignment="1" applyProtection="1">
      <alignment vertical="center"/>
    </xf>
    <xf numFmtId="49" fontId="10" fillId="3" borderId="31" xfId="1" applyNumberFormat="1" applyFont="1" applyFill="1" applyBorder="1" applyAlignment="1" applyProtection="1">
      <alignment horizontal="center" vertical="center"/>
    </xf>
    <xf numFmtId="49" fontId="10" fillId="3" borderId="55" xfId="1" applyNumberFormat="1" applyFont="1" applyFill="1" applyBorder="1" applyAlignment="1" applyProtection="1">
      <alignment horizontal="center" vertical="center"/>
    </xf>
    <xf numFmtId="0" fontId="10" fillId="0" borderId="0" xfId="1" applyFont="1" applyFill="1" applyBorder="1" applyAlignment="1" applyProtection="1">
      <alignment horizontal="center" vertical="center"/>
    </xf>
    <xf numFmtId="0" fontId="10" fillId="0" borderId="37" xfId="1" applyFont="1" applyFill="1" applyBorder="1" applyAlignment="1" applyProtection="1">
      <alignment horizontal="center" vertical="center"/>
    </xf>
    <xf numFmtId="0" fontId="10" fillId="0" borderId="37" xfId="1" applyFont="1" applyFill="1" applyBorder="1" applyAlignment="1" applyProtection="1">
      <alignment horizontal="left" vertical="center"/>
    </xf>
    <xf numFmtId="0" fontId="10" fillId="0" borderId="37" xfId="1" applyFont="1" applyFill="1" applyBorder="1" applyAlignment="1" applyProtection="1">
      <alignment vertical="center"/>
    </xf>
    <xf numFmtId="0" fontId="10" fillId="0" borderId="5" xfId="1" applyFont="1" applyFill="1" applyBorder="1" applyAlignment="1" applyProtection="1">
      <alignment vertical="center"/>
    </xf>
    <xf numFmtId="0" fontId="10" fillId="0" borderId="0" xfId="1" applyFont="1" applyFill="1" applyAlignment="1" applyProtection="1">
      <alignment vertical="center"/>
    </xf>
    <xf numFmtId="0" fontId="0" fillId="2" borderId="19" xfId="0" applyFill="1" applyBorder="1" applyProtection="1">
      <alignment vertical="center"/>
      <protection locked="0"/>
    </xf>
    <xf numFmtId="20" fontId="0" fillId="2" borderId="19" xfId="0" applyNumberFormat="1" applyFill="1" applyBorder="1" applyProtection="1">
      <alignment vertical="center"/>
      <protection locked="0"/>
    </xf>
    <xf numFmtId="176" fontId="0" fillId="2" borderId="20" xfId="0" applyNumberFormat="1" applyFill="1" applyBorder="1" applyProtection="1">
      <alignment vertical="center"/>
      <protection locked="0"/>
    </xf>
    <xf numFmtId="178" fontId="0" fillId="2" borderId="19" xfId="0" applyNumberFormat="1" applyFill="1" applyBorder="1" applyProtection="1">
      <alignment vertical="center"/>
      <protection locked="0"/>
    </xf>
    <xf numFmtId="176" fontId="0" fillId="2" borderId="19" xfId="0" applyNumberFormat="1" applyFill="1" applyBorder="1" applyProtection="1">
      <alignment vertical="center"/>
      <protection locked="0"/>
    </xf>
    <xf numFmtId="178" fontId="0" fillId="2" borderId="20" xfId="0" applyNumberFormat="1" applyFill="1" applyBorder="1" applyProtection="1">
      <alignment vertical="center"/>
      <protection locked="0"/>
    </xf>
    <xf numFmtId="0" fontId="6" fillId="0" borderId="0" xfId="1" applyFont="1" applyAlignment="1" applyProtection="1">
      <alignment vertical="center"/>
    </xf>
    <xf numFmtId="0" fontId="6" fillId="0" borderId="0" xfId="1" applyFont="1" applyAlignment="1" applyProtection="1">
      <alignment horizontal="right" vertical="center"/>
    </xf>
    <xf numFmtId="0" fontId="6" fillId="0" borderId="4" xfId="1" applyFont="1" applyFill="1" applyBorder="1" applyAlignment="1" applyProtection="1">
      <alignment vertical="center" shrinkToFit="1"/>
    </xf>
    <xf numFmtId="0" fontId="6" fillId="0" borderId="4" xfId="1" applyFont="1" applyFill="1" applyBorder="1" applyAlignment="1" applyProtection="1">
      <alignment vertical="center"/>
    </xf>
    <xf numFmtId="0" fontId="6" fillId="0" borderId="6" xfId="1" applyFont="1" applyFill="1" applyBorder="1" applyAlignment="1" applyProtection="1">
      <alignment vertical="center"/>
    </xf>
    <xf numFmtId="0" fontId="6" fillId="0" borderId="0" xfId="1" applyFont="1" applyAlignment="1" applyProtection="1">
      <alignment vertical="center" shrinkToFit="1"/>
    </xf>
    <xf numFmtId="38" fontId="6" fillId="0" borderId="0" xfId="2" applyFont="1" applyAlignment="1" applyProtection="1">
      <alignment vertical="center" shrinkToFit="1"/>
    </xf>
    <xf numFmtId="0" fontId="6" fillId="0" borderId="6" xfId="1" applyFont="1" applyFill="1" applyBorder="1" applyAlignment="1" applyProtection="1">
      <alignment vertical="center" shrinkToFit="1"/>
    </xf>
    <xf numFmtId="0" fontId="9" fillId="0" borderId="0" xfId="1" applyFont="1" applyFill="1" applyAlignment="1" applyProtection="1">
      <alignment vertical="center"/>
    </xf>
    <xf numFmtId="0" fontId="6" fillId="4" borderId="11" xfId="1" applyFont="1" applyFill="1" applyBorder="1" applyAlignment="1" applyProtection="1">
      <alignment vertical="center"/>
    </xf>
    <xf numFmtId="0" fontId="6" fillId="4" borderId="37" xfId="1" applyFont="1" applyFill="1" applyBorder="1" applyAlignment="1" applyProtection="1">
      <alignment vertical="center"/>
    </xf>
    <xf numFmtId="0" fontId="6" fillId="4" borderId="12" xfId="1" applyFont="1" applyFill="1" applyBorder="1" applyAlignment="1" applyProtection="1">
      <alignment vertical="center"/>
    </xf>
    <xf numFmtId="0" fontId="31" fillId="0" borderId="0" xfId="1" applyFont="1" applyAlignment="1" applyProtection="1">
      <alignment vertical="center"/>
    </xf>
    <xf numFmtId="0" fontId="32" fillId="0" borderId="0" xfId="0" applyFont="1" applyProtection="1">
      <alignment vertical="center"/>
    </xf>
    <xf numFmtId="0" fontId="6" fillId="0" borderId="0" xfId="1" applyFont="1" applyBorder="1" applyAlignment="1" applyProtection="1">
      <alignment vertical="center"/>
    </xf>
    <xf numFmtId="0" fontId="6" fillId="0" borderId="13" xfId="1" applyFont="1" applyBorder="1" applyAlignment="1" applyProtection="1">
      <alignment vertical="center"/>
    </xf>
    <xf numFmtId="178" fontId="0" fillId="0" borderId="12" xfId="0" applyNumberFormat="1" applyBorder="1" applyProtection="1">
      <alignment vertical="center"/>
    </xf>
    <xf numFmtId="0" fontId="10" fillId="0" borderId="0" xfId="1" applyFont="1" applyBorder="1" applyAlignment="1" applyProtection="1">
      <alignment horizontal="center" vertical="center"/>
    </xf>
    <xf numFmtId="38" fontId="10" fillId="3" borderId="29" xfId="2" applyFont="1" applyFill="1" applyBorder="1" applyAlignment="1" applyProtection="1">
      <alignment vertical="center"/>
    </xf>
    <xf numFmtId="0" fontId="6" fillId="0" borderId="24" xfId="1" applyFont="1" applyFill="1" applyBorder="1" applyAlignment="1" applyProtection="1">
      <alignment vertical="center" shrinkToFit="1"/>
    </xf>
    <xf numFmtId="0" fontId="6" fillId="0" borderId="2" xfId="1" applyFont="1" applyFill="1" applyBorder="1" applyAlignment="1" applyProtection="1">
      <alignment vertical="center"/>
    </xf>
    <xf numFmtId="0" fontId="22" fillId="0" borderId="0" xfId="0" applyFont="1" applyAlignment="1" applyProtection="1">
      <alignment horizontal="center" vertical="center"/>
    </xf>
    <xf numFmtId="0" fontId="22" fillId="0" borderId="24" xfId="0" applyFont="1" applyFill="1" applyBorder="1" applyAlignment="1" applyProtection="1">
      <alignment vertical="center"/>
    </xf>
    <xf numFmtId="0" fontId="22" fillId="0" borderId="3" xfId="0" applyFont="1" applyFill="1" applyBorder="1" applyAlignment="1" applyProtection="1">
      <alignment vertical="center"/>
    </xf>
    <xf numFmtId="0" fontId="22" fillId="0" borderId="0" xfId="0" applyFont="1" applyFill="1" applyBorder="1" applyAlignment="1" applyProtection="1">
      <alignment vertical="center"/>
    </xf>
    <xf numFmtId="0" fontId="22" fillId="0" borderId="5" xfId="0" applyFont="1" applyFill="1" applyBorder="1" applyAlignment="1" applyProtection="1">
      <alignment vertical="center"/>
    </xf>
    <xf numFmtId="0" fontId="22" fillId="0" borderId="23" xfId="0" applyFont="1" applyFill="1" applyBorder="1" applyAlignment="1" applyProtection="1">
      <alignment vertical="center"/>
    </xf>
    <xf numFmtId="0" fontId="22" fillId="0" borderId="7" xfId="0" applyFont="1" applyFill="1" applyBorder="1" applyAlignment="1" applyProtection="1">
      <alignment vertical="center"/>
    </xf>
    <xf numFmtId="0" fontId="22" fillId="0" borderId="0" xfId="0" applyFont="1" applyBorder="1" applyAlignment="1" applyProtection="1">
      <alignment horizontal="center" vertical="top"/>
    </xf>
    <xf numFmtId="0" fontId="0" fillId="0" borderId="23" xfId="0" applyBorder="1" applyAlignment="1" applyProtection="1">
      <alignment horizontal="center" vertical="center" shrinkToFit="1"/>
    </xf>
    <xf numFmtId="0" fontId="2" fillId="0" borderId="0" xfId="0" applyFont="1" applyProtection="1">
      <alignment vertical="center"/>
    </xf>
    <xf numFmtId="0" fontId="3" fillId="0" borderId="15" xfId="0" applyFont="1" applyBorder="1" applyProtection="1">
      <alignment vertical="center"/>
    </xf>
    <xf numFmtId="0" fontId="0" fillId="0" borderId="17" xfId="0" applyBorder="1" applyProtection="1">
      <alignment vertical="center"/>
    </xf>
    <xf numFmtId="0" fontId="3" fillId="0" borderId="14"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17"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38" xfId="0" applyFont="1" applyBorder="1" applyProtection="1">
      <alignment vertical="center"/>
    </xf>
    <xf numFmtId="0" fontId="0" fillId="0" borderId="5" xfId="0" applyBorder="1" applyProtection="1">
      <alignment vertical="center"/>
    </xf>
    <xf numFmtId="0" fontId="4" fillId="0" borderId="9" xfId="0" applyFont="1" applyBorder="1" applyProtection="1">
      <alignment vertical="center"/>
    </xf>
    <xf numFmtId="178" fontId="0" fillId="0" borderId="6" xfId="0" applyNumberFormat="1" applyFill="1" applyBorder="1" applyProtection="1">
      <alignment vertical="center"/>
    </xf>
    <xf numFmtId="178" fontId="0" fillId="0" borderId="18" xfId="0" applyNumberFormat="1" applyFill="1" applyBorder="1" applyProtection="1">
      <alignment vertical="center"/>
    </xf>
    <xf numFmtId="178" fontId="0" fillId="0" borderId="7" xfId="0" applyNumberFormat="1" applyBorder="1" applyProtection="1">
      <alignment vertical="center"/>
    </xf>
    <xf numFmtId="0" fontId="3" fillId="0" borderId="6" xfId="0" applyFont="1" applyBorder="1" applyProtection="1">
      <alignment vertical="center"/>
    </xf>
    <xf numFmtId="176" fontId="0" fillId="0" borderId="18" xfId="0" applyNumberFormat="1" applyFill="1" applyBorder="1" applyProtection="1">
      <alignment vertical="center"/>
    </xf>
    <xf numFmtId="0" fontId="4" fillId="0" borderId="9" xfId="0" applyFont="1" applyFill="1" applyBorder="1" applyProtection="1">
      <alignment vertical="center"/>
    </xf>
    <xf numFmtId="178" fontId="0" fillId="0" borderId="3" xfId="0" applyNumberFormat="1" applyBorder="1" applyProtection="1">
      <alignment vertical="center"/>
    </xf>
    <xf numFmtId="0" fontId="3" fillId="0" borderId="11" xfId="0" applyFont="1" applyBorder="1" applyProtection="1">
      <alignment vertical="center"/>
    </xf>
    <xf numFmtId="0" fontId="4" fillId="0" borderId="1" xfId="0" applyFont="1" applyFill="1" applyBorder="1" applyProtection="1">
      <alignment vertical="center"/>
    </xf>
    <xf numFmtId="178" fontId="0" fillId="0" borderId="11" xfId="0" applyNumberFormat="1" applyFill="1" applyBorder="1" applyProtection="1">
      <alignment vertical="center"/>
    </xf>
    <xf numFmtId="0" fontId="33" fillId="0" borderId="11" xfId="0" applyFont="1" applyBorder="1" applyProtection="1">
      <alignment vertical="center"/>
    </xf>
    <xf numFmtId="0" fontId="4" fillId="0" borderId="8" xfId="0" applyFont="1" applyFill="1" applyBorder="1" applyProtection="1">
      <alignment vertical="center"/>
    </xf>
    <xf numFmtId="178" fontId="0" fillId="0" borderId="2" xfId="0" applyNumberFormat="1" applyFill="1" applyBorder="1" applyProtection="1">
      <alignment vertical="center"/>
    </xf>
    <xf numFmtId="0" fontId="3" fillId="0" borderId="4" xfId="0" applyFont="1" applyBorder="1" applyProtection="1">
      <alignment vertical="center"/>
    </xf>
    <xf numFmtId="0" fontId="0" fillId="0" borderId="0" xfId="0" applyBorder="1" applyProtection="1">
      <alignment vertical="center"/>
    </xf>
    <xf numFmtId="0" fontId="4" fillId="0" borderId="1" xfId="0" applyFont="1" applyBorder="1" applyProtection="1">
      <alignment vertical="center"/>
    </xf>
    <xf numFmtId="177" fontId="0" fillId="0" borderId="21" xfId="0" applyNumberFormat="1" applyFill="1" applyBorder="1" applyProtection="1">
      <alignment vertical="center"/>
    </xf>
    <xf numFmtId="0" fontId="0" fillId="0" borderId="18" xfId="0" applyFill="1" applyBorder="1" applyProtection="1">
      <alignment vertical="center"/>
    </xf>
    <xf numFmtId="0" fontId="4" fillId="0" borderId="8" xfId="0" applyFont="1" applyBorder="1" applyProtection="1">
      <alignment vertical="center"/>
    </xf>
    <xf numFmtId="0" fontId="4" fillId="0" borderId="10" xfId="0" applyFont="1" applyBorder="1" applyProtection="1">
      <alignment vertical="center"/>
    </xf>
    <xf numFmtId="178" fontId="0" fillId="0" borderId="21" xfId="0" applyNumberFormat="1" applyFill="1" applyBorder="1" applyProtection="1">
      <alignment vertical="center"/>
    </xf>
    <xf numFmtId="178" fontId="0" fillId="0" borderId="5" xfId="0" applyNumberFormat="1" applyBorder="1" applyProtection="1">
      <alignment vertical="center"/>
    </xf>
    <xf numFmtId="178" fontId="0" fillId="0" borderId="19" xfId="0" applyNumberFormat="1" applyFill="1" applyBorder="1" applyProtection="1">
      <alignment vertical="center"/>
    </xf>
    <xf numFmtId="0" fontId="3" fillId="0" borderId="2" xfId="0" applyFont="1" applyBorder="1" applyProtection="1">
      <alignment vertical="center"/>
    </xf>
    <xf numFmtId="178" fontId="0" fillId="0" borderId="50" xfId="0" applyNumberFormat="1" applyBorder="1" applyProtection="1">
      <alignment vertical="center"/>
    </xf>
    <xf numFmtId="0" fontId="4" fillId="0" borderId="14" xfId="0" applyFont="1" applyBorder="1" applyProtection="1">
      <alignment vertical="center"/>
    </xf>
    <xf numFmtId="178" fontId="0" fillId="0" borderId="16" xfId="0" applyNumberFormat="1" applyBorder="1" applyProtection="1">
      <alignment vertical="center"/>
    </xf>
    <xf numFmtId="178" fontId="0" fillId="0" borderId="9" xfId="0" applyNumberFormat="1" applyFill="1" applyBorder="1" applyProtection="1">
      <alignment vertical="center"/>
    </xf>
    <xf numFmtId="0" fontId="17" fillId="0" borderId="0" xfId="6" applyFont="1" applyAlignment="1" applyProtection="1">
      <alignment vertical="center"/>
      <protection locked="0"/>
    </xf>
    <xf numFmtId="0" fontId="17" fillId="0" borderId="0" xfId="6" applyFont="1" applyAlignment="1" applyProtection="1">
      <alignment vertical="center" shrinkToFit="1"/>
      <protection locked="0"/>
    </xf>
    <xf numFmtId="178" fontId="17" fillId="0" borderId="0" xfId="6" applyNumberFormat="1" applyFont="1" applyAlignment="1" applyProtection="1">
      <alignment vertical="center"/>
      <protection locked="0"/>
    </xf>
    <xf numFmtId="0" fontId="12" fillId="0" borderId="0" xfId="6" applyFont="1" applyAlignment="1" applyProtection="1">
      <alignment vertical="center"/>
      <protection locked="0"/>
    </xf>
    <xf numFmtId="0" fontId="12" fillId="0" borderId="0" xfId="6" applyFont="1" applyAlignment="1" applyProtection="1">
      <alignment horizontal="right" vertical="center"/>
      <protection locked="0"/>
    </xf>
    <xf numFmtId="0" fontId="12" fillId="0" borderId="0" xfId="6" applyFont="1" applyAlignment="1" applyProtection="1">
      <alignment vertical="center" shrinkToFit="1"/>
      <protection locked="0"/>
    </xf>
    <xf numFmtId="0" fontId="12" fillId="0" borderId="1" xfId="6" applyFont="1" applyBorder="1" applyAlignment="1" applyProtection="1">
      <alignment horizontal="center" vertical="center" shrinkToFit="1"/>
      <protection locked="0"/>
    </xf>
    <xf numFmtId="0" fontId="13" fillId="0" borderId="1" xfId="6" applyFont="1" applyBorder="1" applyAlignment="1" applyProtection="1">
      <alignment horizontal="center" vertical="center" shrinkToFit="1"/>
      <protection locked="0"/>
    </xf>
    <xf numFmtId="0" fontId="12" fillId="0" borderId="1" xfId="6" applyFont="1" applyBorder="1" applyAlignment="1" applyProtection="1">
      <alignment horizontal="center" vertical="center" wrapText="1" shrinkToFit="1"/>
      <protection locked="0"/>
    </xf>
    <xf numFmtId="0" fontId="21" fillId="0" borderId="1" xfId="6" applyFont="1" applyBorder="1" applyAlignment="1" applyProtection="1">
      <alignment horizontal="center" vertical="center" wrapText="1" shrinkToFit="1"/>
      <protection locked="0"/>
    </xf>
    <xf numFmtId="0" fontId="27" fillId="0" borderId="11" xfId="6" applyFont="1" applyBorder="1" applyAlignment="1" applyProtection="1">
      <alignment horizontal="center" vertical="center" wrapText="1" shrinkToFit="1"/>
      <protection locked="0"/>
    </xf>
    <xf numFmtId="0" fontId="22" fillId="0" borderId="11" xfId="6" applyFont="1" applyBorder="1" applyAlignment="1" applyProtection="1">
      <alignment horizontal="center" vertical="center" wrapText="1" shrinkToFit="1"/>
      <protection locked="0"/>
    </xf>
    <xf numFmtId="0" fontId="22" fillId="0" borderId="12" xfId="6" applyFont="1" applyBorder="1" applyAlignment="1" applyProtection="1">
      <alignment horizontal="center" vertical="center" wrapText="1" shrinkToFit="1"/>
      <protection locked="0"/>
    </xf>
    <xf numFmtId="178" fontId="12" fillId="0" borderId="1" xfId="6" applyNumberFormat="1" applyFont="1" applyBorder="1" applyAlignment="1" applyProtection="1">
      <alignment horizontal="center" vertical="center" wrapText="1" shrinkToFit="1"/>
      <protection locked="0"/>
    </xf>
    <xf numFmtId="0" fontId="12" fillId="0" borderId="0" xfId="6" applyFont="1" applyAlignment="1" applyProtection="1">
      <alignment horizontal="center" vertical="center"/>
      <protection locked="0"/>
    </xf>
    <xf numFmtId="0" fontId="12" fillId="0" borderId="1" xfId="6" applyFont="1" applyBorder="1" applyAlignment="1" applyProtection="1">
      <alignment vertical="center" shrinkToFit="1"/>
      <protection locked="0"/>
    </xf>
    <xf numFmtId="0" fontId="12" fillId="2" borderId="1" xfId="6" applyFont="1" applyFill="1" applyBorder="1" applyAlignment="1" applyProtection="1">
      <alignment horizontal="center" vertical="center" shrinkToFit="1"/>
      <protection locked="0"/>
    </xf>
    <xf numFmtId="180" fontId="12" fillId="2" borderId="1" xfId="6" applyNumberFormat="1" applyFont="1" applyFill="1" applyBorder="1" applyAlignment="1" applyProtection="1">
      <alignment horizontal="center" vertical="center" shrinkToFit="1"/>
      <protection locked="0"/>
    </xf>
    <xf numFmtId="0" fontId="12" fillId="5" borderId="1" xfId="6" applyFont="1" applyFill="1" applyBorder="1" applyAlignment="1" applyProtection="1">
      <alignment horizontal="center" vertical="center" shrinkToFit="1"/>
      <protection locked="0"/>
    </xf>
    <xf numFmtId="0" fontId="12" fillId="5" borderId="11" xfId="6" applyFont="1" applyFill="1" applyBorder="1" applyAlignment="1" applyProtection="1">
      <alignment horizontal="center" vertical="center" shrinkToFit="1"/>
      <protection locked="0"/>
    </xf>
    <xf numFmtId="182" fontId="12" fillId="2" borderId="12" xfId="6" applyNumberFormat="1" applyFont="1" applyFill="1" applyBorder="1" applyAlignment="1" applyProtection="1">
      <alignment horizontal="center" vertical="center" shrinkToFit="1"/>
      <protection locked="0"/>
    </xf>
    <xf numFmtId="178" fontId="17" fillId="0" borderId="1" xfId="6" applyNumberFormat="1" applyFont="1" applyBorder="1" applyAlignment="1" applyProtection="1">
      <alignment vertical="center"/>
      <protection locked="0"/>
    </xf>
    <xf numFmtId="178" fontId="17" fillId="0" borderId="12" xfId="6" applyNumberFormat="1" applyFont="1" applyBorder="1" applyAlignment="1" applyProtection="1">
      <alignment vertical="center"/>
      <protection locked="0"/>
    </xf>
    <xf numFmtId="183" fontId="17" fillId="0" borderId="0" xfId="6" applyNumberFormat="1" applyFont="1" applyAlignment="1" applyProtection="1">
      <alignment vertical="center"/>
      <protection locked="0"/>
    </xf>
    <xf numFmtId="177" fontId="12" fillId="0" borderId="13" xfId="6" applyNumberFormat="1" applyFont="1" applyBorder="1" applyAlignment="1">
      <alignment vertical="center" shrinkToFit="1"/>
    </xf>
    <xf numFmtId="178" fontId="17" fillId="0" borderId="13" xfId="6" applyNumberFormat="1" applyFont="1" applyBorder="1" applyAlignment="1">
      <alignment vertical="center"/>
    </xf>
    <xf numFmtId="178" fontId="17" fillId="0" borderId="49" xfId="6" applyNumberFormat="1" applyFont="1" applyBorder="1" applyAlignment="1">
      <alignment vertical="center"/>
    </xf>
    <xf numFmtId="0" fontId="12" fillId="0" borderId="0" xfId="6" applyFont="1" applyAlignment="1">
      <alignment vertical="center" shrinkToFit="1"/>
    </xf>
    <xf numFmtId="0" fontId="0" fillId="0" borderId="0" xfId="0" applyAlignment="1">
      <alignment vertical="center" shrinkToFit="1"/>
    </xf>
    <xf numFmtId="0" fontId="36" fillId="0" borderId="0" xfId="0" applyFont="1" applyAlignment="1">
      <alignment horizontal="center" vertical="center" shrinkToFit="1"/>
    </xf>
    <xf numFmtId="0" fontId="0" fillId="6" borderId="1" xfId="0" applyFill="1" applyBorder="1" applyAlignment="1">
      <alignment vertical="center" shrinkToFit="1"/>
    </xf>
    <xf numFmtId="0" fontId="0" fillId="0" borderId="1" xfId="0" applyBorder="1" applyAlignment="1">
      <alignment vertical="center" shrinkToFit="1"/>
    </xf>
    <xf numFmtId="0" fontId="40" fillId="0" borderId="0" xfId="0" applyFont="1">
      <alignment vertical="center"/>
    </xf>
    <xf numFmtId="0" fontId="41" fillId="0" borderId="0" xfId="0" applyFont="1">
      <alignment vertical="center"/>
    </xf>
    <xf numFmtId="0" fontId="42" fillId="0" borderId="0" xfId="0" applyFont="1">
      <alignment vertical="center"/>
    </xf>
    <xf numFmtId="0" fontId="43" fillId="0" borderId="0" xfId="0" applyFont="1">
      <alignment vertical="center"/>
    </xf>
    <xf numFmtId="0" fontId="27" fillId="0" borderId="0" xfId="0" applyFont="1">
      <alignment vertical="center"/>
    </xf>
    <xf numFmtId="0" fontId="10" fillId="0" borderId="0" xfId="0" applyFont="1">
      <alignment vertical="center"/>
    </xf>
    <xf numFmtId="0" fontId="44" fillId="0" borderId="0" xfId="0" applyFont="1">
      <alignment vertical="center"/>
    </xf>
    <xf numFmtId="0" fontId="18" fillId="0" borderId="0" xfId="0" applyFont="1">
      <alignment vertical="center"/>
    </xf>
    <xf numFmtId="0" fontId="45" fillId="0" borderId="0" xfId="0" applyFont="1" applyAlignment="1">
      <alignment vertical="center" shrinkToFit="1"/>
    </xf>
    <xf numFmtId="0" fontId="0" fillId="0" borderId="0" xfId="0" applyAlignment="1">
      <alignment horizontal="right" vertical="center" shrinkToFit="1"/>
    </xf>
    <xf numFmtId="0" fontId="0" fillId="0" borderId="37" xfId="0" applyBorder="1" applyAlignment="1">
      <alignment vertical="center" shrinkToFit="1"/>
    </xf>
    <xf numFmtId="0" fontId="47" fillId="0" borderId="0" xfId="0" applyFont="1">
      <alignment vertical="center"/>
    </xf>
    <xf numFmtId="181" fontId="47" fillId="0" borderId="0" xfId="0" applyNumberFormat="1" applyFont="1">
      <alignment vertical="center"/>
    </xf>
    <xf numFmtId="0" fontId="48" fillId="0" borderId="0" xfId="0" applyFont="1" applyAlignment="1">
      <alignment vertical="center" shrinkToFit="1"/>
    </xf>
    <xf numFmtId="0" fontId="49" fillId="0" borderId="0" xfId="0" applyFont="1" applyAlignment="1">
      <alignment vertical="center" wrapText="1" shrinkToFit="1"/>
    </xf>
    <xf numFmtId="0" fontId="48" fillId="0" borderId="0" xfId="0" applyFont="1">
      <alignment vertical="center"/>
    </xf>
    <xf numFmtId="0" fontId="49" fillId="0" borderId="58" xfId="0" applyFont="1" applyBorder="1" applyAlignment="1">
      <alignment vertical="center" wrapText="1" shrinkToFit="1"/>
    </xf>
    <xf numFmtId="0" fontId="48" fillId="0" borderId="56" xfId="0" applyFont="1" applyBorder="1" applyAlignment="1">
      <alignment horizontal="center" vertical="center"/>
    </xf>
    <xf numFmtId="0" fontId="51" fillId="2" borderId="60" xfId="0" applyFont="1" applyFill="1" applyBorder="1" applyAlignment="1" applyProtection="1">
      <alignment horizontal="left" vertical="center" wrapText="1" shrinkToFit="1"/>
      <protection locked="0"/>
    </xf>
    <xf numFmtId="0" fontId="48" fillId="0" borderId="85" xfId="0" applyFont="1" applyBorder="1" applyAlignment="1">
      <alignment horizontal="center" vertical="center"/>
    </xf>
    <xf numFmtId="0" fontId="51" fillId="2" borderId="1" xfId="0" applyFont="1" applyFill="1" applyBorder="1" applyAlignment="1" applyProtection="1">
      <alignment horizontal="left" vertical="center" wrapText="1" shrinkToFit="1"/>
      <protection locked="0"/>
    </xf>
    <xf numFmtId="0" fontId="48" fillId="0" borderId="88" xfId="0" applyFont="1" applyBorder="1" applyAlignment="1">
      <alignment horizontal="center" vertical="center"/>
    </xf>
    <xf numFmtId="0" fontId="51" fillId="2" borderId="64" xfId="0" applyFont="1" applyFill="1" applyBorder="1" applyAlignment="1" applyProtection="1">
      <alignment horizontal="left" vertical="center" wrapText="1" shrinkToFit="1"/>
      <protection locked="0"/>
    </xf>
    <xf numFmtId="0" fontId="51" fillId="2" borderId="76" xfId="0" applyFont="1" applyFill="1" applyBorder="1" applyAlignment="1" applyProtection="1">
      <alignment horizontal="left" vertical="center" wrapText="1" shrinkToFit="1"/>
      <protection locked="0"/>
    </xf>
    <xf numFmtId="0" fontId="48" fillId="0" borderId="0" xfId="0" applyFont="1" applyAlignment="1">
      <alignment horizontal="center" vertical="center"/>
    </xf>
    <xf numFmtId="0" fontId="51" fillId="0" borderId="0" xfId="0" applyFont="1" applyAlignment="1" applyProtection="1">
      <alignment horizontal="left" vertical="center" wrapText="1" shrinkToFit="1"/>
      <protection locked="0"/>
    </xf>
    <xf numFmtId="181" fontId="51" fillId="0" borderId="0" xfId="0" applyNumberFormat="1" applyFont="1" applyAlignment="1" applyProtection="1">
      <alignment vertical="center" wrapText="1"/>
      <protection locked="0"/>
    </xf>
    <xf numFmtId="0" fontId="51" fillId="0" borderId="0" xfId="0" applyFont="1" applyAlignment="1" applyProtection="1">
      <alignment horizontal="left" vertical="center" wrapText="1"/>
      <protection locked="0"/>
    </xf>
    <xf numFmtId="0" fontId="49" fillId="0" borderId="0" xfId="0" applyFont="1" applyAlignment="1" applyProtection="1">
      <alignment horizontal="left" vertical="center" wrapText="1" shrinkToFit="1"/>
      <protection locked="0"/>
    </xf>
    <xf numFmtId="0" fontId="48" fillId="0" borderId="86" xfId="0" applyFont="1" applyBorder="1" applyAlignment="1">
      <alignment horizontal="center" vertical="center"/>
    </xf>
    <xf numFmtId="0" fontId="52" fillId="0" borderId="0" xfId="0" applyFont="1">
      <alignment vertical="center"/>
    </xf>
    <xf numFmtId="181" fontId="52" fillId="0" borderId="0" xfId="0" applyNumberFormat="1" applyFont="1">
      <alignment vertical="center"/>
    </xf>
    <xf numFmtId="181" fontId="48" fillId="0" borderId="0" xfId="0" applyNumberFormat="1" applyFont="1">
      <alignment vertical="center"/>
    </xf>
    <xf numFmtId="0" fontId="48" fillId="0" borderId="101" xfId="0" applyFont="1" applyBorder="1" applyAlignment="1">
      <alignment horizontal="center" vertical="center"/>
    </xf>
    <xf numFmtId="0" fontId="51" fillId="0" borderId="0" xfId="0" applyFont="1" applyAlignment="1" applyProtection="1">
      <alignment horizontal="left" vertical="center" wrapText="1" shrinkToFit="1"/>
      <protection locked="0"/>
    </xf>
    <xf numFmtId="0" fontId="3" fillId="0" borderId="15" xfId="0" applyFont="1" applyBorder="1" applyAlignment="1">
      <alignment horizontal="center" vertical="center" wrapText="1"/>
    </xf>
    <xf numFmtId="178" fontId="0" fillId="0" borderId="6" xfId="0" applyNumberFormat="1" applyBorder="1">
      <alignment vertical="center"/>
    </xf>
    <xf numFmtId="178" fontId="0" fillId="0" borderId="11" xfId="0" applyNumberFormat="1" applyBorder="1">
      <alignment vertical="center"/>
    </xf>
    <xf numFmtId="178" fontId="0" fillId="0" borderId="2" xfId="0" applyNumberFormat="1" applyBorder="1">
      <alignment vertical="center"/>
    </xf>
    <xf numFmtId="178" fontId="0" fillId="0" borderId="4" xfId="0" applyNumberFormat="1" applyBorder="1">
      <alignment vertical="center"/>
    </xf>
    <xf numFmtId="178" fontId="0" fillId="0" borderId="9" xfId="0" applyNumberFormat="1" applyBorder="1">
      <alignment vertical="center"/>
    </xf>
    <xf numFmtId="0" fontId="4" fillId="0" borderId="9" xfId="0" applyFont="1" applyBorder="1">
      <alignment vertical="center"/>
    </xf>
    <xf numFmtId="178" fontId="0" fillId="0" borderId="18" xfId="0" applyNumberFormat="1" applyBorder="1">
      <alignment vertical="center"/>
    </xf>
    <xf numFmtId="178" fontId="0" fillId="0" borderId="39" xfId="0" applyNumberFormat="1" applyBorder="1" applyProtection="1">
      <alignment vertical="center"/>
    </xf>
    <xf numFmtId="178" fontId="0" fillId="0" borderId="15" xfId="0" applyNumberFormat="1" applyBorder="1">
      <alignment vertical="center"/>
    </xf>
    <xf numFmtId="176" fontId="0" fillId="7" borderId="39" xfId="0" applyNumberFormat="1" applyFill="1" applyBorder="1" applyProtection="1">
      <alignment vertical="center"/>
      <protection locked="0"/>
    </xf>
    <xf numFmtId="0" fontId="12" fillId="0" borderId="0" xfId="4" applyFont="1" applyAlignment="1">
      <alignment vertical="center" shrinkToFit="1"/>
    </xf>
    <xf numFmtId="0" fontId="34" fillId="0" borderId="0" xfId="4" applyFont="1" applyAlignment="1">
      <alignment vertical="center"/>
    </xf>
    <xf numFmtId="0" fontId="34" fillId="0" borderId="4" xfId="4" applyFont="1" applyBorder="1" applyAlignment="1">
      <alignment vertical="center"/>
    </xf>
    <xf numFmtId="0" fontId="34" fillId="0" borderId="4" xfId="4" applyFont="1" applyBorder="1" applyAlignment="1">
      <alignment vertical="center" shrinkToFit="1"/>
    </xf>
    <xf numFmtId="0" fontId="34" fillId="0" borderId="10" xfId="4" applyFont="1" applyBorder="1" applyAlignment="1">
      <alignment vertical="center" shrinkToFit="1"/>
    </xf>
    <xf numFmtId="0" fontId="0" fillId="0" borderId="0" xfId="0" applyAlignment="1">
      <alignment horizontal="right" vertical="center"/>
    </xf>
    <xf numFmtId="0" fontId="0" fillId="0" borderId="11" xfId="0" applyBorder="1">
      <alignment vertical="center"/>
    </xf>
    <xf numFmtId="0" fontId="0" fillId="0" borderId="37" xfId="0" applyBorder="1">
      <alignment vertical="center"/>
    </xf>
    <xf numFmtId="0" fontId="29" fillId="0" borderId="37" xfId="0" applyFont="1" applyBorder="1" applyAlignment="1">
      <alignment horizontal="right" vertical="center"/>
    </xf>
    <xf numFmtId="178" fontId="0" fillId="0" borderId="56" xfId="0" applyNumberFormat="1" applyBorder="1">
      <alignment vertical="center"/>
    </xf>
    <xf numFmtId="0" fontId="37" fillId="0" borderId="0" xfId="0" applyFont="1" applyAlignment="1">
      <alignment vertical="center" shrinkToFit="1"/>
    </xf>
    <xf numFmtId="38" fontId="56" fillId="0" borderId="0" xfId="3" applyFont="1">
      <alignment vertical="center"/>
    </xf>
    <xf numFmtId="38" fontId="57" fillId="0" borderId="0" xfId="3" applyFont="1">
      <alignment vertical="center"/>
    </xf>
    <xf numFmtId="38" fontId="57" fillId="0" borderId="0" xfId="3" applyFont="1" applyAlignment="1">
      <alignment horizontal="right" vertical="center"/>
    </xf>
    <xf numFmtId="38" fontId="57" fillId="0" borderId="0" xfId="3" applyFont="1" applyAlignment="1">
      <alignment horizontal="center" vertical="center"/>
    </xf>
    <xf numFmtId="38" fontId="57" fillId="0" borderId="0" xfId="3" applyFont="1" applyBorder="1" applyAlignment="1">
      <alignment horizontal="center" vertical="center"/>
    </xf>
    <xf numFmtId="38" fontId="57" fillId="2" borderId="80" xfId="3" applyFont="1" applyFill="1" applyBorder="1" applyAlignment="1" applyProtection="1">
      <alignment horizontal="center" vertical="center"/>
      <protection locked="0"/>
    </xf>
    <xf numFmtId="38" fontId="57" fillId="0" borderId="80" xfId="3" applyFont="1" applyBorder="1" applyAlignment="1">
      <alignment horizontal="center" vertical="center"/>
    </xf>
    <xf numFmtId="38" fontId="57" fillId="0" borderId="110" xfId="3" applyFont="1" applyBorder="1" applyAlignment="1">
      <alignment horizontal="center" vertical="center"/>
    </xf>
    <xf numFmtId="38" fontId="56" fillId="0" borderId="112" xfId="3" applyFont="1" applyBorder="1">
      <alignment vertical="center"/>
    </xf>
    <xf numFmtId="38" fontId="56" fillId="0" borderId="114" xfId="3" applyFont="1" applyBorder="1">
      <alignment vertical="center"/>
    </xf>
    <xf numFmtId="38" fontId="57" fillId="0" borderId="4" xfId="3" applyFont="1" applyBorder="1">
      <alignment vertical="center"/>
    </xf>
    <xf numFmtId="38" fontId="57" fillId="0" borderId="24" xfId="3" applyFont="1" applyBorder="1" applyAlignment="1">
      <alignment vertical="center"/>
    </xf>
    <xf numFmtId="38" fontId="57" fillId="0" borderId="115" xfId="3" applyFont="1" applyBorder="1" applyAlignment="1">
      <alignment vertical="center"/>
    </xf>
    <xf numFmtId="38" fontId="57" fillId="0" borderId="23" xfId="3" applyFont="1" applyBorder="1" applyAlignment="1">
      <alignment vertical="center"/>
    </xf>
    <xf numFmtId="38" fontId="57" fillId="0" borderId="116" xfId="3" applyFont="1" applyBorder="1" applyAlignment="1">
      <alignment vertical="center"/>
    </xf>
    <xf numFmtId="38" fontId="56" fillId="0" borderId="117" xfId="3" applyFont="1" applyBorder="1">
      <alignment vertical="center"/>
    </xf>
    <xf numFmtId="38" fontId="57" fillId="0" borderId="0" xfId="3" applyFont="1" applyFill="1" applyBorder="1" applyAlignment="1">
      <alignment horizontal="left" vertical="center"/>
    </xf>
    <xf numFmtId="38" fontId="57" fillId="0" borderId="0" xfId="3" applyFont="1" applyFill="1" applyBorder="1" applyAlignment="1">
      <alignment horizontal="left" vertical="center" wrapText="1"/>
    </xf>
    <xf numFmtId="38" fontId="57" fillId="0" borderId="0" xfId="3" applyFont="1" applyFill="1" applyBorder="1" applyAlignment="1">
      <alignment horizontal="center" vertical="center"/>
    </xf>
    <xf numFmtId="38" fontId="57" fillId="0" borderId="0" xfId="3" applyFont="1" applyAlignment="1">
      <alignment vertical="center"/>
    </xf>
    <xf numFmtId="38" fontId="57" fillId="0" borderId="0" xfId="3" applyFont="1" applyFill="1">
      <alignment vertical="center"/>
    </xf>
    <xf numFmtId="38" fontId="57" fillId="0" borderId="0" xfId="3" applyFont="1" applyFill="1" applyBorder="1">
      <alignment vertical="center"/>
    </xf>
    <xf numFmtId="38" fontId="57" fillId="0" borderId="0" xfId="3" applyFont="1" applyFill="1" applyBorder="1" applyAlignment="1">
      <alignment horizontal="center" vertical="center" shrinkToFit="1"/>
    </xf>
    <xf numFmtId="0" fontId="57" fillId="0" borderId="0" xfId="0" applyFont="1">
      <alignment vertical="center"/>
    </xf>
    <xf numFmtId="0" fontId="59" fillId="0" borderId="0" xfId="0" applyFont="1" applyAlignment="1">
      <alignment horizontal="center" vertical="center"/>
    </xf>
    <xf numFmtId="0" fontId="57" fillId="0" borderId="0" xfId="0" applyFont="1" applyAlignment="1">
      <alignment horizontal="right" vertical="center"/>
    </xf>
    <xf numFmtId="0" fontId="56" fillId="0" borderId="79" xfId="0" applyFont="1" applyBorder="1">
      <alignment vertical="center"/>
    </xf>
    <xf numFmtId="0" fontId="56" fillId="0" borderId="80" xfId="0" applyFont="1" applyBorder="1">
      <alignment vertical="center"/>
    </xf>
    <xf numFmtId="0" fontId="56" fillId="0" borderId="110" xfId="0" applyFont="1" applyBorder="1">
      <alignment vertical="center"/>
    </xf>
    <xf numFmtId="0" fontId="60" fillId="0" borderId="63" xfId="0" applyFont="1" applyBorder="1" applyAlignment="1">
      <alignment horizontal="center" vertical="center" wrapText="1"/>
    </xf>
    <xf numFmtId="0" fontId="61" fillId="0" borderId="64" xfId="0" applyFont="1" applyBorder="1" applyAlignment="1">
      <alignment horizontal="center" vertical="center" wrapText="1"/>
    </xf>
    <xf numFmtId="0" fontId="60" fillId="0" borderId="65" xfId="0" applyFont="1" applyBorder="1" applyAlignment="1">
      <alignment horizontal="center" vertical="center" wrapText="1"/>
    </xf>
    <xf numFmtId="0" fontId="56" fillId="0" borderId="117" xfId="0" applyFont="1" applyBorder="1">
      <alignment vertical="center"/>
    </xf>
    <xf numFmtId="0" fontId="56" fillId="0" borderId="64" xfId="0" applyFont="1" applyBorder="1" applyAlignment="1">
      <alignment horizontal="center" vertical="center" wrapText="1"/>
    </xf>
    <xf numFmtId="0" fontId="56" fillId="0" borderId="65" xfId="0" applyFont="1" applyBorder="1" applyAlignment="1">
      <alignment horizontal="center" vertical="center"/>
    </xf>
    <xf numFmtId="0" fontId="56" fillId="0" borderId="122" xfId="0" applyFont="1" applyBorder="1" applyAlignment="1">
      <alignment horizontal="center" vertical="center"/>
    </xf>
    <xf numFmtId="0" fontId="56" fillId="0" borderId="125" xfId="0" applyFont="1" applyBorder="1" applyAlignment="1">
      <alignment horizontal="center" vertical="center"/>
    </xf>
    <xf numFmtId="0" fontId="56" fillId="0" borderId="125" xfId="0" applyFont="1" applyBorder="1">
      <alignment vertical="center"/>
    </xf>
    <xf numFmtId="0" fontId="56" fillId="0" borderId="126" xfId="0" applyFont="1" applyBorder="1">
      <alignment vertical="center"/>
    </xf>
    <xf numFmtId="185" fontId="57" fillId="2" borderId="97" xfId="0" applyNumberFormat="1" applyFont="1" applyFill="1" applyBorder="1" applyProtection="1">
      <alignment vertical="center"/>
      <protection locked="0"/>
    </xf>
    <xf numFmtId="0" fontId="60" fillId="0" borderId="127" xfId="0" applyFont="1" applyBorder="1" applyAlignment="1">
      <alignment horizontal="center" vertical="center" wrapText="1"/>
    </xf>
    <xf numFmtId="0" fontId="56" fillId="0" borderId="125" xfId="0" applyFont="1" applyBorder="1" applyAlignment="1">
      <alignment horizontal="center" vertical="center" wrapText="1"/>
    </xf>
    <xf numFmtId="0" fontId="56" fillId="0" borderId="122" xfId="0" applyFont="1" applyBorder="1">
      <alignment vertical="center"/>
    </xf>
    <xf numFmtId="0" fontId="56" fillId="0" borderId="128" xfId="0" applyFont="1" applyBorder="1" applyAlignment="1">
      <alignment horizontal="center" vertical="center" wrapText="1"/>
    </xf>
    <xf numFmtId="0" fontId="56" fillId="0" borderId="127" xfId="0" applyFont="1" applyBorder="1" applyAlignment="1">
      <alignment horizontal="center" vertical="center"/>
    </xf>
    <xf numFmtId="0" fontId="57" fillId="0" borderId="18" xfId="0" applyFont="1" applyBorder="1" applyAlignment="1">
      <alignment horizontal="center" vertical="center"/>
    </xf>
    <xf numFmtId="186" fontId="57" fillId="0" borderId="116" xfId="3" applyNumberFormat="1" applyFont="1" applyFill="1" applyBorder="1" applyAlignment="1">
      <alignment horizontal="right" vertical="center" shrinkToFit="1"/>
    </xf>
    <xf numFmtId="187" fontId="57" fillId="0" borderId="129" xfId="0" applyNumberFormat="1" applyFont="1" applyBorder="1">
      <alignment vertical="center"/>
    </xf>
    <xf numFmtId="185" fontId="57" fillId="2" borderId="48" xfId="0" applyNumberFormat="1" applyFont="1" applyFill="1" applyBorder="1" applyProtection="1">
      <alignment vertical="center"/>
      <protection locked="0"/>
    </xf>
    <xf numFmtId="185" fontId="57" fillId="0" borderId="9" xfId="0" applyNumberFormat="1" applyFont="1" applyBorder="1">
      <alignment vertical="center"/>
    </xf>
    <xf numFmtId="186" fontId="57" fillId="0" borderId="18" xfId="0" applyNumberFormat="1" applyFont="1" applyBorder="1">
      <alignment vertical="center"/>
    </xf>
    <xf numFmtId="186" fontId="57" fillId="2" borderId="48" xfId="3" applyNumberFormat="1" applyFont="1" applyFill="1" applyBorder="1" applyProtection="1">
      <alignment vertical="center"/>
      <protection locked="0"/>
    </xf>
    <xf numFmtId="186" fontId="57" fillId="2" borderId="9" xfId="3" applyNumberFormat="1" applyFont="1" applyFill="1" applyBorder="1" applyProtection="1">
      <alignment vertical="center"/>
      <protection locked="0"/>
    </xf>
    <xf numFmtId="186" fontId="57" fillId="0" borderId="129" xfId="3" applyNumberFormat="1" applyFont="1" applyBorder="1">
      <alignment vertical="center"/>
    </xf>
    <xf numFmtId="186" fontId="57" fillId="0" borderId="18" xfId="3" applyNumberFormat="1" applyFont="1" applyFill="1" applyBorder="1">
      <alignment vertical="center"/>
    </xf>
    <xf numFmtId="0" fontId="57" fillId="2" borderId="18" xfId="0" applyFont="1" applyFill="1" applyBorder="1" applyAlignment="1" applyProtection="1">
      <alignment vertical="center" wrapText="1"/>
      <protection locked="0"/>
    </xf>
    <xf numFmtId="0" fontId="57" fillId="0" borderId="19" xfId="0" applyFont="1" applyBorder="1" applyAlignment="1">
      <alignment horizontal="center" vertical="center"/>
    </xf>
    <xf numFmtId="187" fontId="57" fillId="0" borderId="62" xfId="0" applyNumberFormat="1" applyFont="1" applyBorder="1">
      <alignment vertical="center"/>
    </xf>
    <xf numFmtId="185" fontId="57" fillId="0" borderId="1" xfId="0" applyNumberFormat="1" applyFont="1" applyBorder="1">
      <alignment vertical="center"/>
    </xf>
    <xf numFmtId="186" fontId="57" fillId="0" borderId="19" xfId="0" applyNumberFormat="1" applyFont="1" applyBorder="1">
      <alignment vertical="center"/>
    </xf>
    <xf numFmtId="186" fontId="57" fillId="2" borderId="50" xfId="3" applyNumberFormat="1" applyFont="1" applyFill="1" applyBorder="1" applyProtection="1">
      <alignment vertical="center"/>
      <protection locked="0"/>
    </xf>
    <xf numFmtId="186" fontId="57" fillId="2" borderId="1" xfId="3" applyNumberFormat="1" applyFont="1" applyFill="1" applyBorder="1" applyProtection="1">
      <alignment vertical="center"/>
      <protection locked="0"/>
    </xf>
    <xf numFmtId="186" fontId="57" fillId="0" borderId="62" xfId="3" applyNumberFormat="1" applyFont="1" applyBorder="1">
      <alignment vertical="center"/>
    </xf>
    <xf numFmtId="186" fontId="57" fillId="0" borderId="19" xfId="3" applyNumberFormat="1" applyFont="1" applyFill="1" applyBorder="1">
      <alignment vertical="center"/>
    </xf>
    <xf numFmtId="0" fontId="57" fillId="2" borderId="19" xfId="0" applyFont="1" applyFill="1" applyBorder="1" applyAlignment="1" applyProtection="1">
      <alignment vertical="center" wrapText="1"/>
      <protection locked="0"/>
    </xf>
    <xf numFmtId="0" fontId="57" fillId="0" borderId="49" xfId="0" applyFont="1" applyBorder="1" applyAlignment="1">
      <alignment horizontal="center" vertical="center"/>
    </xf>
    <xf numFmtId="187" fontId="57" fillId="0" borderId="13" xfId="0" applyNumberFormat="1" applyFont="1" applyBorder="1">
      <alignment vertical="center"/>
    </xf>
    <xf numFmtId="0" fontId="57" fillId="0" borderId="130" xfId="0" applyFont="1" applyBorder="1">
      <alignment vertical="center"/>
    </xf>
    <xf numFmtId="0" fontId="57" fillId="0" borderId="102" xfId="0" applyFont="1" applyBorder="1">
      <alignment vertical="center"/>
    </xf>
    <xf numFmtId="187" fontId="57" fillId="0" borderId="101" xfId="0" applyNumberFormat="1" applyFont="1" applyBorder="1">
      <alignment vertical="center"/>
    </xf>
    <xf numFmtId="188" fontId="57" fillId="0" borderId="13" xfId="0" applyNumberFormat="1" applyFont="1" applyBorder="1">
      <alignment vertical="center"/>
    </xf>
    <xf numFmtId="186" fontId="57" fillId="0" borderId="130" xfId="0" applyNumberFormat="1" applyFont="1" applyBorder="1">
      <alignment vertical="center"/>
    </xf>
    <xf numFmtId="186" fontId="57" fillId="0" borderId="131" xfId="0" applyNumberFormat="1" applyFont="1" applyBorder="1">
      <alignment vertical="center"/>
    </xf>
    <xf numFmtId="186" fontId="57" fillId="0" borderId="132" xfId="0" applyNumberFormat="1" applyFont="1" applyBorder="1">
      <alignment vertical="center"/>
    </xf>
    <xf numFmtId="186" fontId="57" fillId="2" borderId="13" xfId="0" applyNumberFormat="1" applyFont="1" applyFill="1" applyBorder="1" applyProtection="1">
      <alignment vertical="center"/>
      <protection locked="0"/>
    </xf>
    <xf numFmtId="186" fontId="57" fillId="0" borderId="13" xfId="0" applyNumberFormat="1" applyFont="1" applyBorder="1">
      <alignment vertical="center"/>
    </xf>
    <xf numFmtId="0" fontId="57" fillId="0" borderId="13" xfId="0" applyFont="1" applyBorder="1" applyAlignment="1">
      <alignment vertical="center" wrapText="1"/>
    </xf>
    <xf numFmtId="0" fontId="57" fillId="0" borderId="0" xfId="0" applyFont="1" applyAlignment="1">
      <alignment horizontal="left" vertical="center"/>
    </xf>
    <xf numFmtId="0" fontId="51" fillId="5" borderId="60" xfId="0" applyFont="1" applyFill="1" applyBorder="1" applyAlignment="1" applyProtection="1">
      <alignment horizontal="left" vertical="center" wrapText="1" shrinkToFit="1"/>
      <protection locked="0"/>
    </xf>
    <xf numFmtId="0" fontId="51" fillId="5" borderId="1" xfId="0" applyFont="1" applyFill="1" applyBorder="1" applyAlignment="1" applyProtection="1">
      <alignment horizontal="left" vertical="center" wrapText="1" shrinkToFit="1"/>
      <protection locked="0"/>
    </xf>
    <xf numFmtId="0" fontId="51" fillId="5" borderId="64" xfId="0" applyFont="1" applyFill="1" applyBorder="1" applyAlignment="1" applyProtection="1">
      <alignment horizontal="left" vertical="center" wrapText="1" shrinkToFit="1"/>
      <protection locked="0"/>
    </xf>
    <xf numFmtId="181" fontId="51" fillId="5" borderId="81" xfId="0" applyNumberFormat="1" applyFont="1" applyFill="1" applyBorder="1" applyAlignment="1" applyProtection="1">
      <alignment horizontal="left" vertical="center" wrapText="1"/>
      <protection locked="0"/>
    </xf>
    <xf numFmtId="0" fontId="51" fillId="5" borderId="84" xfId="0" applyFont="1" applyFill="1" applyBorder="1" applyAlignment="1" applyProtection="1">
      <alignment horizontal="left" vertical="center" wrapText="1"/>
      <protection locked="0"/>
    </xf>
    <xf numFmtId="0" fontId="51" fillId="5" borderId="70" xfId="0" applyFont="1" applyFill="1" applyBorder="1" applyAlignment="1" applyProtection="1">
      <alignment horizontal="left" vertical="center" wrapText="1"/>
      <protection locked="0"/>
    </xf>
    <xf numFmtId="0" fontId="51" fillId="5" borderId="71" xfId="0" applyFont="1" applyFill="1" applyBorder="1" applyAlignment="1" applyProtection="1">
      <alignment horizontal="left" vertical="center" wrapText="1"/>
      <protection locked="0"/>
    </xf>
    <xf numFmtId="181" fontId="51" fillId="5" borderId="87" xfId="0" applyNumberFormat="1" applyFont="1" applyFill="1" applyBorder="1" applyAlignment="1" applyProtection="1">
      <alignment horizontal="left" vertical="center" wrapText="1"/>
      <protection locked="0"/>
    </xf>
    <xf numFmtId="0" fontId="51" fillId="5" borderId="82" xfId="0" applyFont="1" applyFill="1" applyBorder="1" applyAlignment="1" applyProtection="1">
      <alignment horizontal="left" vertical="center" wrapText="1"/>
      <protection locked="0"/>
    </xf>
    <xf numFmtId="0" fontId="51" fillId="5" borderId="12" xfId="0" applyFont="1" applyFill="1" applyBorder="1" applyAlignment="1" applyProtection="1">
      <alignment horizontal="center" vertical="center" wrapText="1"/>
      <protection locked="0"/>
    </xf>
    <xf numFmtId="0" fontId="51" fillId="5" borderId="2" xfId="0" applyFont="1" applyFill="1" applyBorder="1" applyAlignment="1" applyProtection="1">
      <alignment horizontal="left" vertical="center" wrapText="1" shrinkToFit="1"/>
      <protection locked="0"/>
    </xf>
    <xf numFmtId="0" fontId="51" fillId="5" borderId="73" xfId="0" applyFont="1" applyFill="1" applyBorder="1" applyAlignment="1" applyProtection="1">
      <alignment horizontal="left" vertical="center" wrapText="1"/>
      <protection locked="0"/>
    </xf>
    <xf numFmtId="181" fontId="51" fillId="5" borderId="91" xfId="0" applyNumberFormat="1" applyFont="1" applyFill="1" applyBorder="1" applyAlignment="1" applyProtection="1">
      <alignment horizontal="left" vertical="center" wrapText="1"/>
      <protection locked="0"/>
    </xf>
    <xf numFmtId="0" fontId="51" fillId="5" borderId="92" xfId="0" applyFont="1" applyFill="1" applyBorder="1" applyAlignment="1" applyProtection="1">
      <alignment horizontal="left" vertical="center" wrapText="1"/>
      <protection locked="0"/>
    </xf>
    <xf numFmtId="0" fontId="51" fillId="5" borderId="94" xfId="0" applyFont="1" applyFill="1" applyBorder="1" applyAlignment="1" applyProtection="1">
      <alignment horizontal="center" vertical="center" wrapText="1"/>
      <protection locked="0"/>
    </xf>
    <xf numFmtId="0" fontId="51" fillId="5" borderId="74" xfId="0" applyFont="1" applyFill="1" applyBorder="1" applyAlignment="1" applyProtection="1">
      <alignment horizontal="left" vertical="center" wrapText="1" shrinkToFit="1"/>
      <protection locked="0"/>
    </xf>
    <xf numFmtId="0" fontId="51" fillId="5" borderId="78" xfId="0" applyFont="1" applyFill="1" applyBorder="1" applyAlignment="1" applyProtection="1">
      <alignment horizontal="left" vertical="center" wrapText="1"/>
      <protection locked="0"/>
    </xf>
    <xf numFmtId="0" fontId="51" fillId="5" borderId="98" xfId="0" applyFont="1" applyFill="1" applyBorder="1" applyAlignment="1" applyProtection="1">
      <alignment horizontal="left" vertical="center" wrapText="1"/>
      <protection locked="0"/>
    </xf>
    <xf numFmtId="0" fontId="51" fillId="5" borderId="66" xfId="0" applyFont="1" applyFill="1" applyBorder="1" applyAlignment="1" applyProtection="1">
      <alignment horizontal="left" vertical="center" wrapText="1"/>
      <protection locked="0"/>
    </xf>
    <xf numFmtId="0" fontId="51" fillId="5" borderId="99" xfId="0" applyFont="1" applyFill="1" applyBorder="1" applyAlignment="1" applyProtection="1">
      <alignment horizontal="left" vertical="center" wrapText="1"/>
      <protection locked="0"/>
    </xf>
    <xf numFmtId="0" fontId="51" fillId="5" borderId="11" xfId="0" applyFont="1" applyFill="1" applyBorder="1" applyAlignment="1" applyProtection="1">
      <alignment horizontal="left" vertical="center" wrapText="1"/>
      <protection locked="0"/>
    </xf>
    <xf numFmtId="0" fontId="51" fillId="5" borderId="93" xfId="0" applyFont="1" applyFill="1" applyBorder="1" applyAlignment="1" applyProtection="1">
      <alignment horizontal="left" vertical="center" wrapText="1"/>
      <protection locked="0"/>
    </xf>
    <xf numFmtId="0" fontId="51" fillId="5" borderId="74" xfId="0" applyFont="1" applyFill="1" applyBorder="1" applyAlignment="1" applyProtection="1">
      <alignment horizontal="left" vertical="center" wrapText="1"/>
      <protection locked="0"/>
    </xf>
    <xf numFmtId="0" fontId="12" fillId="5" borderId="37" xfId="0" applyFont="1" applyFill="1" applyBorder="1" applyAlignment="1" applyProtection="1">
      <alignment horizontal="left" vertical="center" wrapText="1" shrinkToFit="1"/>
      <protection locked="0"/>
    </xf>
    <xf numFmtId="0" fontId="51" fillId="5" borderId="143" xfId="0" applyFont="1" applyFill="1" applyBorder="1" applyAlignment="1" applyProtection="1">
      <alignment horizontal="center" vertical="center" wrapText="1"/>
      <protection locked="0"/>
    </xf>
    <xf numFmtId="0" fontId="51" fillId="5" borderId="144" xfId="0" applyFont="1" applyFill="1" applyBorder="1" applyAlignment="1" applyProtection="1">
      <alignment horizontal="center" vertical="center" wrapText="1"/>
      <protection locked="0"/>
    </xf>
    <xf numFmtId="0" fontId="51" fillId="5" borderId="98" xfId="0" applyFont="1" applyFill="1" applyBorder="1" applyAlignment="1" applyProtection="1">
      <alignment horizontal="center" vertical="center" wrapText="1"/>
      <protection locked="0"/>
    </xf>
    <xf numFmtId="0" fontId="51" fillId="5" borderId="99" xfId="0" applyFont="1" applyFill="1" applyBorder="1" applyAlignment="1" applyProtection="1">
      <alignment horizontal="center" vertical="center" wrapText="1"/>
      <protection locked="0"/>
    </xf>
    <xf numFmtId="0" fontId="51" fillId="5" borderId="93" xfId="0" applyFont="1" applyFill="1" applyBorder="1" applyAlignment="1" applyProtection="1">
      <alignment horizontal="center" vertical="center" wrapText="1"/>
      <protection locked="0"/>
    </xf>
    <xf numFmtId="0" fontId="47" fillId="0" borderId="0" xfId="0" applyFont="1" applyAlignment="1">
      <alignment vertical="center" wrapText="1"/>
    </xf>
    <xf numFmtId="0" fontId="47" fillId="0" borderId="0" xfId="0" applyFont="1" applyAlignment="1">
      <alignment vertical="center"/>
    </xf>
    <xf numFmtId="0" fontId="51" fillId="5" borderId="60" xfId="0" applyFont="1" applyFill="1" applyBorder="1" applyAlignment="1" applyProtection="1">
      <alignment horizontal="left" vertical="center" wrapText="1" shrinkToFit="1"/>
      <protection locked="0"/>
    </xf>
    <xf numFmtId="0" fontId="51" fillId="5" borderId="1" xfId="0" applyFont="1" applyFill="1" applyBorder="1" applyAlignment="1" applyProtection="1">
      <alignment horizontal="left" vertical="center" wrapText="1" shrinkToFit="1"/>
      <protection locked="0"/>
    </xf>
    <xf numFmtId="0" fontId="51" fillId="5" borderId="64" xfId="0" applyFont="1" applyFill="1" applyBorder="1" applyAlignment="1" applyProtection="1">
      <alignment horizontal="left" vertical="center" wrapText="1" shrinkToFit="1"/>
      <protection locked="0"/>
    </xf>
    <xf numFmtId="0" fontId="51" fillId="0" borderId="0" xfId="0" applyFont="1" applyAlignment="1" applyProtection="1">
      <alignment horizontal="left" vertical="center" wrapText="1" shrinkToFit="1"/>
      <protection locked="0"/>
    </xf>
    <xf numFmtId="0" fontId="10" fillId="0" borderId="0" xfId="0" applyFont="1" applyBorder="1" applyAlignment="1" applyProtection="1">
      <alignment vertical="center" shrinkToFit="1"/>
    </xf>
    <xf numFmtId="0" fontId="55" fillId="0" borderId="12" xfId="6" applyFont="1" applyBorder="1" applyAlignment="1" applyProtection="1">
      <alignment horizontal="center" vertical="center" wrapText="1" shrinkToFit="1"/>
      <protection locked="0"/>
    </xf>
    <xf numFmtId="0" fontId="55" fillId="0" borderId="0" xfId="6" applyFont="1" applyAlignment="1" applyProtection="1">
      <alignment vertical="center"/>
      <protection locked="0"/>
    </xf>
    <xf numFmtId="0" fontId="12" fillId="0" borderId="62" xfId="6" applyFont="1" applyBorder="1" applyAlignment="1" applyProtection="1">
      <alignment horizontal="center" vertical="center" shrinkToFit="1"/>
      <protection locked="0"/>
    </xf>
    <xf numFmtId="0" fontId="33" fillId="0" borderId="11" xfId="0" applyFont="1" applyBorder="1">
      <alignment vertical="center"/>
    </xf>
    <xf numFmtId="178" fontId="0" fillId="5" borderId="20" xfId="0" applyNumberFormat="1" applyFill="1" applyBorder="1" applyProtection="1">
      <alignment vertical="center"/>
      <protection locked="0"/>
    </xf>
    <xf numFmtId="188" fontId="57" fillId="5" borderId="18" xfId="3" applyNumberFormat="1" applyFont="1" applyFill="1" applyBorder="1" applyProtection="1">
      <alignment vertical="center"/>
      <protection locked="0"/>
    </xf>
    <xf numFmtId="0" fontId="64" fillId="0" borderId="0" xfId="0" applyFont="1" applyAlignment="1">
      <alignment vertical="center" shrinkToFit="1"/>
    </xf>
    <xf numFmtId="0" fontId="26" fillId="0" borderId="3" xfId="9" applyFont="1" applyBorder="1" applyAlignment="1">
      <alignment vertical="center" shrinkToFit="1"/>
    </xf>
    <xf numFmtId="0" fontId="26" fillId="0" borderId="4" xfId="9" applyFont="1" applyBorder="1" applyAlignment="1">
      <alignment vertical="center" shrinkToFit="1"/>
    </xf>
    <xf numFmtId="0" fontId="26" fillId="0" borderId="107" xfId="9" applyFont="1" applyBorder="1" applyAlignment="1">
      <alignment vertical="center" shrinkToFit="1"/>
    </xf>
    <xf numFmtId="0" fontId="26" fillId="0" borderId="106" xfId="9" applyFont="1" applyBorder="1" applyAlignment="1">
      <alignment vertical="center" shrinkToFit="1"/>
    </xf>
    <xf numFmtId="0" fontId="26" fillId="0" borderId="6" xfId="9" applyFont="1" applyBorder="1" applyAlignment="1">
      <alignment vertical="center" shrinkToFit="1"/>
    </xf>
    <xf numFmtId="0" fontId="26" fillId="0" borderId="108" xfId="9" applyFont="1" applyBorder="1" applyAlignment="1">
      <alignment vertical="center" shrinkToFit="1"/>
    </xf>
    <xf numFmtId="0" fontId="26" fillId="0" borderId="8" xfId="9" applyFont="1" applyBorder="1" applyAlignment="1">
      <alignment vertical="center" shrinkToFit="1"/>
    </xf>
    <xf numFmtId="0" fontId="26" fillId="0" borderId="1" xfId="9" applyFont="1" applyBorder="1" applyAlignment="1">
      <alignment horizontal="center" vertical="center" shrinkToFit="1"/>
    </xf>
    <xf numFmtId="0" fontId="26" fillId="0" borderId="1" xfId="9" applyFont="1" applyBorder="1" applyAlignment="1">
      <alignment horizontal="left" vertical="center" shrinkToFit="1"/>
    </xf>
    <xf numFmtId="0" fontId="26" fillId="0" borderId="1" xfId="9" applyFont="1" applyBorder="1" applyAlignment="1">
      <alignment vertical="center" shrinkToFit="1"/>
    </xf>
    <xf numFmtId="0" fontId="26" fillId="0" borderId="1" xfId="9" applyFont="1" applyBorder="1" applyAlignment="1">
      <alignment vertical="center" wrapText="1" shrinkToFit="1"/>
    </xf>
    <xf numFmtId="0" fontId="26" fillId="0" borderId="1" xfId="9" applyFont="1" applyBorder="1" applyAlignment="1">
      <alignment horizontal="left" vertical="center" wrapText="1" shrinkToFit="1"/>
    </xf>
    <xf numFmtId="0" fontId="26" fillId="0" borderId="0" xfId="9" applyFont="1" applyAlignment="1">
      <alignment vertical="center" shrinkToFit="1"/>
    </xf>
    <xf numFmtId="0" fontId="50" fillId="0" borderId="0" xfId="9" applyFont="1" applyAlignment="1">
      <alignment vertical="center" shrinkToFit="1"/>
    </xf>
    <xf numFmtId="0" fontId="57" fillId="5" borderId="18" xfId="0" applyFont="1" applyFill="1" applyBorder="1" applyAlignment="1" applyProtection="1">
      <alignment horizontal="center" vertical="center" shrinkToFit="1"/>
      <protection locked="0"/>
    </xf>
    <xf numFmtId="0" fontId="54" fillId="0" borderId="62" xfId="0" applyFont="1" applyFill="1" applyBorder="1">
      <alignment vertical="center"/>
    </xf>
    <xf numFmtId="0" fontId="55" fillId="5" borderId="12" xfId="6" applyFont="1" applyFill="1" applyBorder="1" applyAlignment="1" applyProtection="1">
      <alignment horizontal="center" vertical="center" shrinkToFit="1"/>
      <protection locked="0"/>
    </xf>
    <xf numFmtId="178" fontId="0" fillId="7" borderId="19" xfId="0" applyNumberFormat="1" applyFill="1" applyBorder="1" applyProtection="1">
      <alignment vertical="center"/>
      <protection locked="0"/>
    </xf>
    <xf numFmtId="178" fontId="0" fillId="7" borderId="20" xfId="0" applyNumberFormat="1" applyFill="1" applyBorder="1" applyProtection="1">
      <alignment vertical="center"/>
      <protection locked="0"/>
    </xf>
    <xf numFmtId="178" fontId="0" fillId="7" borderId="18" xfId="0" applyNumberFormat="1" applyFill="1" applyBorder="1" applyProtection="1">
      <alignment vertical="center"/>
    </xf>
    <xf numFmtId="0" fontId="12" fillId="5" borderId="147" xfId="0" applyFont="1" applyFill="1" applyBorder="1" applyAlignment="1" applyProtection="1">
      <alignment horizontal="left" vertical="center" wrapText="1" shrinkToFit="1"/>
      <protection locked="0"/>
    </xf>
    <xf numFmtId="0" fontId="66" fillId="0" borderId="2" xfId="0" applyFont="1" applyBorder="1" applyAlignment="1" applyProtection="1">
      <alignment vertical="center" shrinkToFit="1"/>
    </xf>
    <xf numFmtId="178" fontId="0" fillId="7" borderId="51" xfId="0" applyNumberFormat="1" applyFill="1" applyBorder="1" applyProtection="1">
      <alignment vertical="center"/>
      <protection locked="0"/>
    </xf>
    <xf numFmtId="179" fontId="0" fillId="7" borderId="19" xfId="0" applyNumberFormat="1" applyFill="1" applyBorder="1" applyProtection="1">
      <alignment vertical="center"/>
      <protection locked="0"/>
    </xf>
    <xf numFmtId="176" fontId="0" fillId="7" borderId="19" xfId="0" applyNumberFormat="1" applyFill="1" applyBorder="1" applyProtection="1">
      <alignment vertical="center"/>
      <protection locked="0"/>
    </xf>
    <xf numFmtId="0" fontId="26" fillId="9" borderId="1" xfId="9" applyFont="1" applyFill="1" applyBorder="1" applyAlignment="1">
      <alignment horizontal="center" vertical="center" shrinkToFit="1"/>
    </xf>
    <xf numFmtId="0" fontId="69" fillId="0" borderId="0" xfId="0" applyFont="1" applyAlignment="1">
      <alignment horizontal="center" vertical="center"/>
    </xf>
    <xf numFmtId="0" fontId="69" fillId="0" borderId="4" xfId="0" applyFont="1" applyBorder="1">
      <alignment vertical="center"/>
    </xf>
    <xf numFmtId="0" fontId="69" fillId="0" borderId="0" xfId="0" applyFont="1">
      <alignment vertical="center"/>
    </xf>
    <xf numFmtId="0" fontId="69" fillId="0" borderId="0" xfId="0" applyFont="1" applyAlignment="1">
      <alignment horizontal="left" vertical="center"/>
    </xf>
    <xf numFmtId="189" fontId="69" fillId="0" borderId="0" xfId="0" applyNumberFormat="1" applyFont="1" applyAlignment="1">
      <alignment horizontal="center" vertical="center"/>
    </xf>
    <xf numFmtId="0" fontId="69" fillId="0" borderId="14" xfId="0" applyFont="1" applyBorder="1" applyAlignment="1">
      <alignment horizontal="center" vertical="center"/>
    </xf>
    <xf numFmtId="0" fontId="69" fillId="0" borderId="15" xfId="0" applyFont="1" applyBorder="1" applyAlignment="1">
      <alignment horizontal="center" vertical="center"/>
    </xf>
    <xf numFmtId="0" fontId="69" fillId="0" borderId="148" xfId="0" applyFont="1" applyBorder="1" applyAlignment="1">
      <alignment horizontal="center" vertical="center"/>
    </xf>
    <xf numFmtId="0" fontId="69" fillId="0" borderId="16" xfId="0" applyFont="1" applyBorder="1" applyAlignment="1">
      <alignment horizontal="center" vertical="center"/>
    </xf>
    <xf numFmtId="0" fontId="69" fillId="12" borderId="0" xfId="0" applyFont="1" applyFill="1" applyAlignment="1">
      <alignment horizontal="left" vertical="center"/>
    </xf>
    <xf numFmtId="0" fontId="69" fillId="12" borderId="0" xfId="0" applyFont="1" applyFill="1" applyAlignment="1">
      <alignment horizontal="center" vertical="center"/>
    </xf>
    <xf numFmtId="189" fontId="70" fillId="12" borderId="56" xfId="0" applyNumberFormat="1" applyFont="1" applyFill="1" applyBorder="1" applyAlignment="1">
      <alignment horizontal="center" vertical="center"/>
    </xf>
    <xf numFmtId="0" fontId="69" fillId="12" borderId="114" xfId="0" applyFont="1" applyFill="1" applyBorder="1">
      <alignment vertical="center"/>
    </xf>
    <xf numFmtId="190" fontId="70" fillId="12" borderId="0" xfId="0" applyNumberFormat="1" applyFont="1" applyFill="1" applyAlignment="1">
      <alignment horizontal="center" vertical="center"/>
    </xf>
    <xf numFmtId="0" fontId="69" fillId="0" borderId="9" xfId="0" applyFont="1" applyBorder="1" applyAlignment="1">
      <alignment horizontal="center" vertical="center"/>
    </xf>
    <xf numFmtId="20" fontId="69" fillId="11" borderId="6" xfId="0" applyNumberFormat="1" applyFont="1" applyFill="1" applyBorder="1" applyAlignment="1">
      <alignment horizontal="center" vertical="center"/>
    </xf>
    <xf numFmtId="0" fontId="69" fillId="0" borderId="23" xfId="0" applyFont="1" applyBorder="1" applyAlignment="1">
      <alignment horizontal="center" vertical="center"/>
    </xf>
    <xf numFmtId="20" fontId="69" fillId="11" borderId="7" xfId="0" applyNumberFormat="1" applyFont="1" applyFill="1" applyBorder="1" applyAlignment="1">
      <alignment horizontal="center" vertical="center"/>
    </xf>
    <xf numFmtId="0" fontId="69" fillId="0" borderId="7" xfId="0" applyFont="1" applyBorder="1" applyAlignment="1">
      <alignment horizontal="center" vertical="center"/>
    </xf>
    <xf numFmtId="189" fontId="70" fillId="12" borderId="121" xfId="0" applyNumberFormat="1" applyFont="1" applyFill="1" applyBorder="1" applyAlignment="1">
      <alignment horizontal="center" vertical="center"/>
    </xf>
    <xf numFmtId="191" fontId="70" fillId="12" borderId="0" xfId="0" applyNumberFormat="1" applyFont="1" applyFill="1" applyAlignment="1">
      <alignment horizontal="center" vertical="center"/>
    </xf>
    <xf numFmtId="0" fontId="69" fillId="0" borderId="1" xfId="0" applyFont="1" applyBorder="1" applyAlignment="1">
      <alignment horizontal="center" vertical="center"/>
    </xf>
    <xf numFmtId="0" fontId="69" fillId="0" borderId="37" xfId="0" applyFont="1" applyBorder="1" applyAlignment="1">
      <alignment horizontal="center" vertical="center"/>
    </xf>
    <xf numFmtId="0" fontId="69" fillId="0" borderId="12" xfId="0" applyFont="1" applyBorder="1" applyAlignment="1">
      <alignment horizontal="center" vertical="center"/>
    </xf>
    <xf numFmtId="0" fontId="72" fillId="0" borderId="0" xfId="0" applyFont="1" applyAlignment="1">
      <alignment horizontal="center" vertical="center"/>
    </xf>
    <xf numFmtId="0" fontId="69" fillId="0" borderId="152" xfId="0" applyFont="1" applyBorder="1" applyAlignment="1">
      <alignment horizontal="center" vertical="center"/>
    </xf>
    <xf numFmtId="0" fontId="69" fillId="0" borderId="153" xfId="0" applyFont="1" applyBorder="1" applyAlignment="1">
      <alignment horizontal="center" vertical="center"/>
    </xf>
    <xf numFmtId="0" fontId="73" fillId="0" borderId="114" xfId="0" applyFont="1" applyBorder="1" applyAlignment="1">
      <alignment horizontal="center" vertical="center" wrapText="1"/>
    </xf>
    <xf numFmtId="0" fontId="74" fillId="0" borderId="0" xfId="0" applyFont="1" applyAlignment="1">
      <alignment horizontal="center" vertical="center"/>
    </xf>
    <xf numFmtId="192" fontId="69" fillId="11" borderId="7" xfId="0" applyNumberFormat="1" applyFont="1" applyFill="1" applyBorder="1" applyAlignment="1">
      <alignment horizontal="center" vertical="center"/>
    </xf>
    <xf numFmtId="20" fontId="69" fillId="11" borderId="154" xfId="0" applyNumberFormat="1" applyFont="1" applyFill="1" applyBorder="1" applyAlignment="1">
      <alignment horizontal="center" vertical="center"/>
    </xf>
    <xf numFmtId="0" fontId="74" fillId="0" borderId="114" xfId="0" applyFont="1" applyBorder="1" applyAlignment="1">
      <alignment horizontal="center" vertical="center"/>
    </xf>
    <xf numFmtId="0" fontId="75" fillId="0" borderId="0" xfId="0" applyFont="1" applyAlignment="1">
      <alignment horizontal="left" vertical="center"/>
    </xf>
    <xf numFmtId="20" fontId="69" fillId="11" borderId="50" xfId="0" applyNumberFormat="1" applyFont="1" applyFill="1" applyBorder="1" applyAlignment="1">
      <alignment horizontal="center" vertical="center"/>
    </xf>
    <xf numFmtId="192" fontId="69" fillId="11" borderId="5" xfId="0" applyNumberFormat="1" applyFont="1" applyFill="1" applyBorder="1" applyAlignment="1">
      <alignment horizontal="center" vertical="center"/>
    </xf>
    <xf numFmtId="20" fontId="69" fillId="11" borderId="47" xfId="0" applyNumberFormat="1" applyFont="1" applyFill="1" applyBorder="1" applyAlignment="1">
      <alignment horizontal="center" vertical="center"/>
    </xf>
    <xf numFmtId="20" fontId="69" fillId="11" borderId="5" xfId="0" applyNumberFormat="1" applyFont="1" applyFill="1" applyBorder="1" applyAlignment="1">
      <alignment horizontal="center" vertical="center"/>
    </xf>
    <xf numFmtId="20" fontId="76" fillId="0" borderId="100" xfId="0" applyNumberFormat="1" applyFont="1" applyBorder="1" applyAlignment="1">
      <alignment horizontal="center" vertical="center" wrapText="1"/>
    </xf>
    <xf numFmtId="0" fontId="69" fillId="13" borderId="57" xfId="0" applyFont="1" applyFill="1" applyBorder="1" applyAlignment="1">
      <alignment horizontal="center" vertical="center"/>
    </xf>
    <xf numFmtId="0" fontId="76" fillId="0" borderId="102" xfId="0" applyFont="1" applyBorder="1" applyAlignment="1">
      <alignment horizontal="center" vertical="center" wrapText="1"/>
    </xf>
    <xf numFmtId="192" fontId="69" fillId="0" borderId="131" xfId="0" applyNumberFormat="1" applyFont="1" applyBorder="1" applyAlignment="1">
      <alignment horizontal="center" vertical="center"/>
    </xf>
    <xf numFmtId="0" fontId="71" fillId="0" borderId="0" xfId="0" applyFont="1" applyAlignment="1">
      <alignment horizontal="left" vertical="center"/>
    </xf>
    <xf numFmtId="0" fontId="77" fillId="0" borderId="0" xfId="0" applyFont="1" applyAlignment="1">
      <alignment horizontal="left" vertical="center"/>
    </xf>
    <xf numFmtId="0" fontId="79" fillId="0" borderId="0" xfId="0" applyFont="1">
      <alignment vertical="center"/>
    </xf>
    <xf numFmtId="20" fontId="0" fillId="0" borderId="20" xfId="0" applyNumberFormat="1" applyFill="1" applyBorder="1" applyAlignment="1" applyProtection="1">
      <alignment horizontal="center" vertical="center"/>
      <protection locked="0"/>
    </xf>
    <xf numFmtId="0" fontId="69" fillId="0" borderId="0" xfId="0" applyFont="1" applyAlignment="1">
      <alignment horizontal="left" vertical="center"/>
    </xf>
    <xf numFmtId="0" fontId="51" fillId="5" borderId="60" xfId="0" applyFont="1" applyFill="1" applyBorder="1" applyAlignment="1" applyProtection="1">
      <alignment horizontal="left" vertical="center" wrapText="1" shrinkToFit="1"/>
      <protection locked="0"/>
    </xf>
    <xf numFmtId="0" fontId="51" fillId="5" borderId="1" xfId="0" applyFont="1" applyFill="1" applyBorder="1" applyAlignment="1" applyProtection="1">
      <alignment horizontal="left" vertical="center" wrapText="1" shrinkToFit="1"/>
      <protection locked="0"/>
    </xf>
    <xf numFmtId="0" fontId="0" fillId="0" borderId="0" xfId="0" applyAlignment="1">
      <alignment horizontal="left" vertical="center" shrinkToFit="1"/>
    </xf>
    <xf numFmtId="0" fontId="62" fillId="0" borderId="0" xfId="10" applyFill="1" applyProtection="1">
      <alignment vertical="center"/>
    </xf>
    <xf numFmtId="0" fontId="10" fillId="0" borderId="0" xfId="0" applyFont="1" applyFill="1" applyAlignment="1" applyProtection="1">
      <alignment vertical="center"/>
    </xf>
    <xf numFmtId="0" fontId="0" fillId="0" borderId="0" xfId="0" applyFill="1" applyProtection="1">
      <alignment vertical="center"/>
    </xf>
    <xf numFmtId="0" fontId="8" fillId="0" borderId="0" xfId="0" applyFont="1" applyFill="1" applyAlignment="1" applyProtection="1">
      <alignment vertical="center"/>
    </xf>
    <xf numFmtId="0" fontId="16" fillId="0" borderId="0" xfId="0" applyFont="1" applyFill="1" applyAlignment="1" applyProtection="1">
      <alignment vertical="center"/>
    </xf>
    <xf numFmtId="0" fontId="12" fillId="2" borderId="8" xfId="0" applyFont="1" applyFill="1" applyBorder="1" applyAlignment="1" applyProtection="1">
      <alignment horizontal="left" vertical="center" wrapText="1" shrinkToFit="1"/>
      <protection locked="0"/>
    </xf>
    <xf numFmtId="0" fontId="12" fillId="2" borderId="1" xfId="0" applyFont="1" applyFill="1" applyBorder="1" applyAlignment="1" applyProtection="1">
      <alignment horizontal="left" vertical="center" wrapText="1" shrinkToFit="1"/>
      <protection locked="0"/>
    </xf>
    <xf numFmtId="20" fontId="69" fillId="11" borderId="11" xfId="0" applyNumberFormat="1" applyFont="1" applyFill="1" applyBorder="1" applyAlignment="1">
      <alignment horizontal="center" vertical="center"/>
    </xf>
    <xf numFmtId="20" fontId="69" fillId="11" borderId="12" xfId="0" applyNumberFormat="1" applyFont="1" applyFill="1" applyBorder="1" applyAlignment="1">
      <alignment horizontal="center" vertical="center"/>
    </xf>
    <xf numFmtId="0" fontId="69" fillId="0" borderId="0" xfId="0" applyFont="1" applyBorder="1" applyAlignment="1">
      <alignment horizontal="center" vertical="center"/>
    </xf>
    <xf numFmtId="20" fontId="69" fillId="0" borderId="0"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shrinkToFit="1"/>
    </xf>
    <xf numFmtId="0" fontId="0" fillId="0" borderId="4" xfId="0" applyBorder="1" applyAlignment="1">
      <alignment horizontal="left" vertical="center" shrinkToFit="1"/>
    </xf>
    <xf numFmtId="178" fontId="29" fillId="2" borderId="120" xfId="0" applyNumberFormat="1" applyFont="1" applyFill="1" applyBorder="1" applyProtection="1">
      <alignment vertical="center"/>
      <protection locked="0"/>
    </xf>
    <xf numFmtId="178" fontId="6" fillId="0" borderId="0" xfId="11" applyNumberFormat="1" applyFont="1" applyFill="1" applyBorder="1" applyAlignment="1" applyProtection="1">
      <alignment vertical="center" shrinkToFit="1"/>
    </xf>
    <xf numFmtId="0" fontId="0" fillId="0" borderId="52" xfId="0" applyBorder="1" applyAlignment="1">
      <alignment vertical="center" shrinkToFit="1"/>
    </xf>
    <xf numFmtId="178" fontId="0" fillId="0" borderId="19" xfId="0" applyNumberFormat="1" applyBorder="1">
      <alignment vertical="center"/>
    </xf>
    <xf numFmtId="178" fontId="0" fillId="0" borderId="20" xfId="0" applyNumberFormat="1" applyBorder="1">
      <alignment vertical="center"/>
    </xf>
    <xf numFmtId="178" fontId="21" fillId="2" borderId="19" xfId="0" applyNumberFormat="1" applyFont="1" applyFill="1" applyBorder="1" applyProtection="1">
      <alignment vertical="center"/>
      <protection locked="0"/>
    </xf>
    <xf numFmtId="0" fontId="0" fillId="0" borderId="59" xfId="0" applyBorder="1" applyAlignment="1">
      <alignment horizontal="center" vertical="center"/>
    </xf>
    <xf numFmtId="0" fontId="0" fillId="0" borderId="61" xfId="0" applyBorder="1" applyAlignment="1">
      <alignment horizontal="center" vertical="center"/>
    </xf>
    <xf numFmtId="38" fontId="83" fillId="0" borderId="1" xfId="3" applyFont="1" applyBorder="1" applyAlignment="1" applyProtection="1">
      <alignment horizontal="right" vertical="center"/>
    </xf>
    <xf numFmtId="0" fontId="83" fillId="0" borderId="11" xfId="0" applyFont="1" applyBorder="1" applyAlignment="1">
      <alignment horizontal="right" vertical="center"/>
    </xf>
    <xf numFmtId="178" fontId="0" fillId="0" borderId="50" xfId="0" applyNumberFormat="1" applyBorder="1">
      <alignment vertical="center"/>
    </xf>
    <xf numFmtId="178" fontId="0" fillId="0" borderId="62" xfId="0" applyNumberFormat="1" applyBorder="1">
      <alignment vertical="center"/>
    </xf>
    <xf numFmtId="0" fontId="82" fillId="0" borderId="11" xfId="0" applyFont="1" applyBorder="1">
      <alignment vertical="center"/>
    </xf>
    <xf numFmtId="178" fontId="0" fillId="0" borderId="63" xfId="0" applyNumberFormat="1" applyBorder="1">
      <alignment vertical="center"/>
    </xf>
    <xf numFmtId="178" fontId="0" fillId="0" borderId="65" xfId="0" applyNumberFormat="1" applyBorder="1">
      <alignment vertical="center"/>
    </xf>
    <xf numFmtId="178" fontId="29" fillId="0" borderId="155" xfId="0" applyNumberFormat="1" applyFont="1" applyBorder="1">
      <alignment vertical="center"/>
    </xf>
    <xf numFmtId="0" fontId="0" fillId="0" borderId="0" xfId="0" applyAlignment="1">
      <alignment horizontal="center" vertical="center"/>
    </xf>
    <xf numFmtId="0" fontId="35" fillId="0" borderId="0" xfId="0" applyFont="1">
      <alignment vertical="center"/>
    </xf>
    <xf numFmtId="0" fontId="51" fillId="5" borderId="83" xfId="0" applyFont="1" applyFill="1" applyBorder="1" applyAlignment="1" applyProtection="1">
      <alignment horizontal="center" vertical="center" wrapText="1"/>
      <protection locked="0"/>
    </xf>
    <xf numFmtId="0" fontId="69" fillId="0" borderId="17" xfId="0" applyFont="1" applyFill="1" applyBorder="1" applyAlignment="1">
      <alignment horizontal="center" vertical="center"/>
    </xf>
    <xf numFmtId="189" fontId="69" fillId="0" borderId="18" xfId="0" applyNumberFormat="1" applyFont="1" applyFill="1" applyBorder="1" applyAlignment="1">
      <alignment horizontal="center" vertical="center"/>
    </xf>
    <xf numFmtId="189" fontId="69" fillId="0" borderId="19" xfId="0" applyNumberFormat="1" applyFont="1" applyFill="1" applyBorder="1" applyAlignment="1">
      <alignment horizontal="center" vertical="center"/>
    </xf>
    <xf numFmtId="189" fontId="69" fillId="0" borderId="22" xfId="0" applyNumberFormat="1" applyFont="1" applyFill="1" applyBorder="1" applyAlignment="1">
      <alignment horizontal="center" vertical="center"/>
    </xf>
    <xf numFmtId="192" fontId="69" fillId="0" borderId="116" xfId="0" applyNumberFormat="1" applyFont="1" applyFill="1" applyBorder="1" applyAlignment="1">
      <alignment horizontal="center" vertical="center"/>
    </xf>
    <xf numFmtId="192" fontId="69" fillId="0" borderId="113" xfId="0" applyNumberFormat="1" applyFont="1" applyFill="1" applyBorder="1" applyAlignment="1">
      <alignment horizontal="center" vertical="center"/>
    </xf>
    <xf numFmtId="192" fontId="69" fillId="0" borderId="132" xfId="0" applyNumberFormat="1" applyFont="1" applyFill="1" applyBorder="1" applyAlignment="1">
      <alignment horizontal="center" vertical="center"/>
    </xf>
    <xf numFmtId="0" fontId="69" fillId="5" borderId="6" xfId="0" applyFont="1" applyFill="1" applyBorder="1" applyAlignment="1">
      <alignment horizontal="center" vertical="center"/>
    </xf>
    <xf numFmtId="0" fontId="69" fillId="5" borderId="9" xfId="0" applyFont="1" applyFill="1" applyBorder="1" applyAlignment="1">
      <alignment horizontal="center" vertical="center"/>
    </xf>
    <xf numFmtId="0" fontId="10" fillId="2" borderId="2" xfId="0" applyFont="1" applyFill="1" applyBorder="1" applyAlignment="1" applyProtection="1">
      <alignment horizontal="left" vertical="center" wrapText="1"/>
      <protection locked="0"/>
    </xf>
    <xf numFmtId="0" fontId="10" fillId="2" borderId="24" xfId="0" applyFont="1" applyFill="1" applyBorder="1" applyAlignment="1" applyProtection="1">
      <alignment horizontal="left" vertical="center" wrapText="1"/>
      <protection locked="0"/>
    </xf>
    <xf numFmtId="0" fontId="10" fillId="2" borderId="3" xfId="0" applyFont="1" applyFill="1" applyBorder="1" applyAlignment="1" applyProtection="1">
      <alignment horizontal="left" vertical="center" wrapText="1"/>
      <protection locked="0"/>
    </xf>
    <xf numFmtId="0" fontId="10" fillId="2" borderId="6" xfId="0" applyFont="1" applyFill="1" applyBorder="1" applyAlignment="1" applyProtection="1">
      <alignment horizontal="left" vertical="center" wrapText="1"/>
      <protection locked="0"/>
    </xf>
    <xf numFmtId="0" fontId="10" fillId="2" borderId="23" xfId="0" applyFont="1" applyFill="1" applyBorder="1" applyAlignment="1" applyProtection="1">
      <alignment horizontal="left" vertical="center" wrapText="1"/>
      <protection locked="0"/>
    </xf>
    <xf numFmtId="0" fontId="10" fillId="2" borderId="7" xfId="0" applyFont="1" applyFill="1" applyBorder="1" applyAlignment="1" applyProtection="1">
      <alignment horizontal="left" vertical="center" wrapText="1"/>
      <protection locked="0"/>
    </xf>
    <xf numFmtId="0" fontId="10" fillId="0" borderId="11" xfId="0" applyFont="1" applyBorder="1" applyAlignment="1" applyProtection="1">
      <alignment horizontal="left" vertical="center"/>
    </xf>
    <xf numFmtId="0" fontId="10" fillId="0" borderId="37" xfId="0" applyFont="1" applyBorder="1" applyAlignment="1" applyProtection="1">
      <alignment horizontal="left" vertical="center"/>
    </xf>
    <xf numFmtId="0" fontId="10" fillId="0" borderId="12" xfId="0" applyFont="1" applyBorder="1" applyAlignment="1" applyProtection="1">
      <alignment horizontal="left" vertical="center"/>
    </xf>
    <xf numFmtId="0" fontId="10" fillId="2" borderId="11" xfId="0" applyFont="1" applyFill="1" applyBorder="1" applyAlignment="1" applyProtection="1">
      <alignment horizontal="center" vertical="center"/>
      <protection locked="0"/>
    </xf>
    <xf numFmtId="0" fontId="10" fillId="2" borderId="37" xfId="0" applyFont="1" applyFill="1" applyBorder="1" applyAlignment="1" applyProtection="1">
      <alignment horizontal="center" vertical="center"/>
      <protection locked="0"/>
    </xf>
    <xf numFmtId="0" fontId="10" fillId="2" borderId="12" xfId="0" applyFont="1" applyFill="1" applyBorder="1" applyAlignment="1" applyProtection="1">
      <alignment horizontal="center" vertical="center"/>
      <protection locked="0"/>
    </xf>
    <xf numFmtId="0" fontId="28" fillId="0" borderId="11" xfId="0" applyFont="1" applyBorder="1" applyAlignment="1" applyProtection="1">
      <alignment horizontal="center" vertical="center"/>
    </xf>
    <xf numFmtId="0" fontId="28" fillId="0" borderId="37" xfId="0" applyFont="1" applyBorder="1" applyAlignment="1" applyProtection="1">
      <alignment horizontal="center" vertical="center"/>
    </xf>
    <xf numFmtId="0" fontId="28" fillId="0" borderId="12" xfId="0" applyFont="1" applyBorder="1" applyAlignment="1" applyProtection="1">
      <alignment horizontal="center" vertical="center"/>
    </xf>
    <xf numFmtId="0" fontId="8" fillId="0" borderId="0" xfId="0" applyFont="1" applyAlignment="1" applyProtection="1">
      <alignment horizontal="center" vertical="center"/>
    </xf>
    <xf numFmtId="0" fontId="10" fillId="0" borderId="0" xfId="0" applyFont="1" applyFill="1" applyBorder="1" applyAlignment="1" applyProtection="1">
      <alignment horizontal="center" vertical="center" shrinkToFit="1"/>
    </xf>
    <xf numFmtId="0" fontId="22" fillId="0" borderId="2" xfId="0" applyFont="1" applyBorder="1" applyAlignment="1" applyProtection="1">
      <alignment horizontal="left" vertical="center" wrapText="1"/>
    </xf>
    <xf numFmtId="0" fontId="22" fillId="0" borderId="24" xfId="0" applyFont="1" applyBorder="1" applyAlignment="1" applyProtection="1">
      <alignment horizontal="left" vertical="center" wrapText="1"/>
    </xf>
    <xf numFmtId="0" fontId="22" fillId="0" borderId="3" xfId="0" applyFont="1" applyBorder="1" applyAlignment="1" applyProtection="1">
      <alignment horizontal="left" vertical="center" wrapText="1"/>
    </xf>
    <xf numFmtId="0" fontId="22" fillId="0" borderId="6" xfId="0" applyFont="1" applyBorder="1" applyAlignment="1" applyProtection="1">
      <alignment horizontal="left" vertical="center" wrapText="1"/>
    </xf>
    <xf numFmtId="0" fontId="22" fillId="0" borderId="23" xfId="0" applyFont="1" applyBorder="1" applyAlignment="1" applyProtection="1">
      <alignment horizontal="left" vertical="center" wrapText="1"/>
    </xf>
    <xf numFmtId="0" fontId="22" fillId="0" borderId="7" xfId="0" applyFont="1" applyBorder="1" applyAlignment="1" applyProtection="1">
      <alignment horizontal="left" vertical="center" wrapText="1"/>
    </xf>
    <xf numFmtId="0" fontId="6" fillId="0" borderId="24" xfId="0" applyFont="1" applyBorder="1" applyAlignment="1">
      <alignment horizontal="center" vertical="center"/>
    </xf>
    <xf numFmtId="0" fontId="6" fillId="0" borderId="23" xfId="0" applyFont="1" applyBorder="1" applyAlignment="1">
      <alignment horizontal="center" vertical="center"/>
    </xf>
    <xf numFmtId="0" fontId="6" fillId="0" borderId="0" xfId="0" applyFont="1" applyAlignment="1">
      <alignment horizontal="center" vertical="center"/>
    </xf>
    <xf numFmtId="0" fontId="10" fillId="0" borderId="2" xfId="0" applyFont="1" applyBorder="1" applyAlignment="1" applyProtection="1">
      <alignment horizontal="center" vertical="center"/>
    </xf>
    <xf numFmtId="0" fontId="10" fillId="0" borderId="24"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23" xfId="0" applyFont="1" applyBorder="1" applyAlignment="1" applyProtection="1">
      <alignment horizontal="center" vertical="center"/>
    </xf>
    <xf numFmtId="0" fontId="10" fillId="0" borderId="7" xfId="0" applyFont="1" applyBorder="1" applyAlignment="1" applyProtection="1">
      <alignment horizontal="center" vertical="center"/>
    </xf>
    <xf numFmtId="0" fontId="10" fillId="2" borderId="24" xfId="0" applyFont="1" applyFill="1" applyBorder="1" applyAlignment="1" applyProtection="1">
      <alignment horizontal="center" vertical="center"/>
      <protection locked="0"/>
    </xf>
    <xf numFmtId="0" fontId="10" fillId="2" borderId="23" xfId="0" applyFont="1" applyFill="1" applyBorder="1" applyAlignment="1" applyProtection="1">
      <alignment horizontal="center" vertical="center"/>
      <protection locked="0"/>
    </xf>
    <xf numFmtId="0" fontId="10" fillId="0" borderId="24" xfId="0" applyFont="1" applyBorder="1" applyAlignment="1">
      <alignment horizontal="center" vertical="center"/>
    </xf>
    <xf numFmtId="0" fontId="10" fillId="0" borderId="23" xfId="0" applyFont="1" applyBorder="1" applyAlignment="1">
      <alignment horizontal="center" vertical="center"/>
    </xf>
    <xf numFmtId="0" fontId="30" fillId="2" borderId="11" xfId="5" applyFill="1" applyBorder="1" applyAlignment="1" applyProtection="1">
      <alignment horizontal="left" vertical="center"/>
      <protection locked="0"/>
    </xf>
    <xf numFmtId="0" fontId="10" fillId="2" borderId="37" xfId="0" applyFont="1" applyFill="1" applyBorder="1" applyAlignment="1" applyProtection="1">
      <alignment horizontal="left" vertical="center"/>
      <protection locked="0"/>
    </xf>
    <xf numFmtId="0" fontId="10" fillId="2" borderId="12" xfId="0" applyFont="1" applyFill="1" applyBorder="1" applyAlignment="1" applyProtection="1">
      <alignment horizontal="left" vertical="center"/>
      <protection locked="0"/>
    </xf>
    <xf numFmtId="0" fontId="10" fillId="0" borderId="1" xfId="1" applyFont="1" applyBorder="1" applyAlignment="1" applyProtection="1">
      <alignment horizontal="center" vertical="center"/>
    </xf>
    <xf numFmtId="0" fontId="12" fillId="0" borderId="0" xfId="1" applyFont="1" applyBorder="1" applyAlignment="1" applyProtection="1">
      <alignment horizontal="center" vertical="center"/>
    </xf>
    <xf numFmtId="0" fontId="13" fillId="0" borderId="0" xfId="1" applyFont="1" applyAlignment="1" applyProtection="1">
      <alignment horizontal="center" vertical="center"/>
    </xf>
    <xf numFmtId="0" fontId="10" fillId="0" borderId="0" xfId="1" applyFont="1" applyBorder="1" applyAlignment="1" applyProtection="1">
      <alignment horizontal="center" vertical="center"/>
    </xf>
    <xf numFmtId="0" fontId="10" fillId="0" borderId="0" xfId="1" applyFont="1" applyBorder="1" applyAlignment="1" applyProtection="1">
      <alignment horizontal="left" vertical="center"/>
    </xf>
    <xf numFmtId="0" fontId="10" fillId="2" borderId="0" xfId="1" applyFont="1" applyFill="1" applyAlignment="1" applyProtection="1">
      <alignment horizontal="left" vertical="center" shrinkToFit="1"/>
      <protection locked="0"/>
    </xf>
    <xf numFmtId="0" fontId="10" fillId="0" borderId="23" xfId="1" applyFont="1" applyBorder="1" applyAlignment="1" applyProtection="1">
      <alignment horizontal="left" vertical="center"/>
    </xf>
    <xf numFmtId="0" fontId="10" fillId="0" borderId="0" xfId="1" applyFont="1" applyAlignment="1">
      <alignment horizontal="center" vertical="center" shrinkToFit="1"/>
    </xf>
    <xf numFmtId="0" fontId="10" fillId="2" borderId="23" xfId="1" applyFont="1" applyFill="1" applyBorder="1" applyAlignment="1" applyProtection="1">
      <alignment vertical="center" shrinkToFit="1"/>
      <protection locked="0"/>
    </xf>
    <xf numFmtId="0" fontId="10" fillId="0" borderId="23" xfId="1" applyFont="1" applyBorder="1" applyAlignment="1">
      <alignment horizontal="center" vertical="center" shrinkToFit="1"/>
    </xf>
    <xf numFmtId="0" fontId="10" fillId="2" borderId="24" xfId="1" applyFont="1" applyFill="1" applyBorder="1" applyAlignment="1" applyProtection="1">
      <alignment vertical="center" shrinkToFit="1"/>
      <protection locked="0"/>
    </xf>
    <xf numFmtId="0" fontId="12" fillId="0" borderId="5" xfId="1" applyFont="1" applyBorder="1" applyAlignment="1" applyProtection="1">
      <alignment horizontal="center" vertical="center"/>
    </xf>
    <xf numFmtId="0" fontId="12" fillId="0" borderId="23" xfId="1" applyFont="1" applyBorder="1" applyAlignment="1" applyProtection="1">
      <alignment horizontal="center" vertical="center"/>
    </xf>
    <xf numFmtId="0" fontId="12" fillId="0" borderId="7" xfId="1" applyFont="1" applyBorder="1" applyAlignment="1" applyProtection="1">
      <alignment horizontal="center" vertical="center"/>
    </xf>
    <xf numFmtId="0" fontId="14" fillId="3" borderId="0" xfId="1" applyFont="1" applyFill="1" applyBorder="1" applyAlignment="1" applyProtection="1">
      <alignment horizontal="center" vertical="center"/>
    </xf>
    <xf numFmtId="0" fontId="14" fillId="3" borderId="23" xfId="1" applyFont="1" applyFill="1" applyBorder="1" applyAlignment="1" applyProtection="1">
      <alignment horizontal="center" vertical="center"/>
    </xf>
    <xf numFmtId="0" fontId="10" fillId="0" borderId="2" xfId="1" applyFont="1" applyBorder="1" applyAlignment="1" applyProtection="1">
      <alignment horizontal="center" vertical="center"/>
    </xf>
    <xf numFmtId="0" fontId="10" fillId="0" borderId="24" xfId="1" applyFont="1" applyBorder="1" applyAlignment="1" applyProtection="1">
      <alignment horizontal="center" vertical="center"/>
    </xf>
    <xf numFmtId="0" fontId="10" fillId="0" borderId="3" xfId="1" applyFont="1" applyBorder="1" applyAlignment="1" applyProtection="1">
      <alignment horizontal="center" vertical="center"/>
    </xf>
    <xf numFmtId="0" fontId="10" fillId="0" borderId="6" xfId="1" applyFont="1" applyBorder="1" applyAlignment="1" applyProtection="1">
      <alignment horizontal="center" vertical="center"/>
    </xf>
    <xf numFmtId="0" fontId="10" fillId="0" borderId="23" xfId="1" applyFont="1" applyBorder="1" applyAlignment="1" applyProtection="1">
      <alignment horizontal="center" vertical="center"/>
    </xf>
    <xf numFmtId="0" fontId="10" fillId="0" borderId="7" xfId="1" applyFont="1" applyBorder="1" applyAlignment="1" applyProtection="1">
      <alignment horizontal="center" vertical="center"/>
    </xf>
    <xf numFmtId="0" fontId="10" fillId="3" borderId="40" xfId="1" applyFont="1" applyFill="1" applyBorder="1" applyAlignment="1" applyProtection="1">
      <alignment horizontal="left" vertical="center"/>
    </xf>
    <xf numFmtId="0" fontId="10" fillId="3" borderId="29" xfId="1" applyFont="1" applyFill="1" applyBorder="1" applyAlignment="1" applyProtection="1">
      <alignment horizontal="left" vertical="center"/>
    </xf>
    <xf numFmtId="38" fontId="10" fillId="3" borderId="41" xfId="2" applyFont="1" applyFill="1" applyBorder="1" applyAlignment="1" applyProtection="1">
      <alignment vertical="center"/>
    </xf>
    <xf numFmtId="38" fontId="10" fillId="3" borderId="29" xfId="2" applyFont="1" applyFill="1" applyBorder="1" applyAlignment="1" applyProtection="1">
      <alignment horizontal="right" vertical="center"/>
    </xf>
    <xf numFmtId="0" fontId="10" fillId="3" borderId="45" xfId="1" applyFont="1" applyFill="1" applyBorder="1" applyAlignment="1" applyProtection="1">
      <alignment horizontal="left" vertical="center"/>
    </xf>
    <xf numFmtId="0" fontId="10" fillId="3" borderId="35" xfId="1" applyFont="1" applyFill="1" applyBorder="1" applyAlignment="1" applyProtection="1">
      <alignment horizontal="left" vertical="center"/>
    </xf>
    <xf numFmtId="38" fontId="10" fillId="3" borderId="35" xfId="2" applyFont="1" applyFill="1" applyBorder="1" applyAlignment="1" applyProtection="1">
      <alignment vertical="center"/>
    </xf>
    <xf numFmtId="181" fontId="10" fillId="3" borderId="29" xfId="1" applyNumberFormat="1" applyFont="1" applyFill="1" applyBorder="1" applyAlignment="1" applyProtection="1">
      <alignment horizontal="right" vertical="center"/>
    </xf>
    <xf numFmtId="0" fontId="18" fillId="3" borderId="40" xfId="1" applyFont="1" applyFill="1" applyBorder="1" applyAlignment="1" applyProtection="1">
      <alignment horizontal="left" vertical="center"/>
    </xf>
    <xf numFmtId="0" fontId="18" fillId="3" borderId="29" xfId="1" applyFont="1" applyFill="1" applyBorder="1" applyAlignment="1" applyProtection="1">
      <alignment horizontal="left" vertical="center"/>
    </xf>
    <xf numFmtId="38" fontId="10" fillId="3" borderId="29" xfId="2" applyFont="1" applyFill="1" applyBorder="1" applyAlignment="1" applyProtection="1">
      <alignment vertical="center"/>
    </xf>
    <xf numFmtId="0" fontId="10" fillId="2" borderId="2" xfId="1" applyFont="1" applyFill="1" applyBorder="1" applyAlignment="1" applyProtection="1">
      <alignment horizontal="left" vertical="center"/>
      <protection locked="0"/>
    </xf>
    <xf numFmtId="0" fontId="10" fillId="2" borderId="24" xfId="1" applyFont="1" applyFill="1" applyBorder="1" applyAlignment="1" applyProtection="1">
      <alignment horizontal="left" vertical="center"/>
      <protection locked="0"/>
    </xf>
    <xf numFmtId="0" fontId="10" fillId="2" borderId="3" xfId="1" applyFont="1" applyFill="1" applyBorder="1" applyAlignment="1" applyProtection="1">
      <alignment horizontal="left" vertical="center"/>
      <protection locked="0"/>
    </xf>
    <xf numFmtId="0" fontId="10" fillId="2" borderId="4" xfId="1" applyFont="1" applyFill="1" applyBorder="1" applyAlignment="1" applyProtection="1">
      <alignment horizontal="left" vertical="center"/>
      <protection locked="0"/>
    </xf>
    <xf numFmtId="0" fontId="10" fillId="2" borderId="0" xfId="1" applyFont="1" applyFill="1" applyBorder="1" applyAlignment="1" applyProtection="1">
      <alignment horizontal="left" vertical="center"/>
      <protection locked="0"/>
    </xf>
    <xf numFmtId="0" fontId="10" fillId="2" borderId="5" xfId="1" applyFont="1" applyFill="1" applyBorder="1" applyAlignment="1" applyProtection="1">
      <alignment horizontal="left" vertical="center"/>
      <protection locked="0"/>
    </xf>
    <xf numFmtId="0" fontId="10" fillId="2" borderId="6" xfId="1" applyFont="1" applyFill="1" applyBorder="1" applyAlignment="1" applyProtection="1">
      <alignment horizontal="left" vertical="center"/>
      <protection locked="0"/>
    </xf>
    <xf numFmtId="0" fontId="10" fillId="2" borderId="23" xfId="1" applyFont="1" applyFill="1" applyBorder="1" applyAlignment="1" applyProtection="1">
      <alignment horizontal="left" vertical="center"/>
      <protection locked="0"/>
    </xf>
    <xf numFmtId="0" fontId="10" fillId="2" borderId="7" xfId="1" applyFont="1" applyFill="1" applyBorder="1" applyAlignment="1" applyProtection="1">
      <alignment horizontal="left" vertical="center"/>
      <protection locked="0"/>
    </xf>
    <xf numFmtId="0" fontId="10" fillId="0" borderId="2" xfId="1" applyFont="1" applyBorder="1" applyAlignment="1" applyProtection="1">
      <alignment horizontal="center" vertical="center" wrapText="1"/>
    </xf>
    <xf numFmtId="0" fontId="10" fillId="0" borderId="4" xfId="1" applyFont="1" applyBorder="1" applyAlignment="1" applyProtection="1">
      <alignment horizontal="center" vertical="center"/>
    </xf>
    <xf numFmtId="0" fontId="10" fillId="0" borderId="5" xfId="1" applyFont="1" applyBorder="1" applyAlignment="1" applyProtection="1">
      <alignment horizontal="center" vertical="center"/>
    </xf>
    <xf numFmtId="38" fontId="14" fillId="3" borderId="0" xfId="2" applyFont="1" applyFill="1" applyBorder="1" applyAlignment="1" applyProtection="1">
      <alignment vertical="center"/>
    </xf>
    <xf numFmtId="38" fontId="14" fillId="3" borderId="23" xfId="2" applyFont="1" applyFill="1" applyBorder="1" applyAlignment="1" applyProtection="1">
      <alignment vertical="center"/>
    </xf>
    <xf numFmtId="0" fontId="10" fillId="3" borderId="44" xfId="1" applyFont="1" applyFill="1" applyBorder="1" applyAlignment="1" applyProtection="1">
      <alignment horizontal="left" vertical="center"/>
    </xf>
    <xf numFmtId="0" fontId="10" fillId="3" borderId="26" xfId="1" applyFont="1" applyFill="1" applyBorder="1" applyAlignment="1" applyProtection="1">
      <alignment horizontal="left" vertical="center"/>
    </xf>
    <xf numFmtId="38" fontId="10" fillId="3" borderId="26" xfId="2" applyFont="1" applyFill="1" applyBorder="1" applyAlignment="1" applyProtection="1">
      <alignment vertical="center"/>
    </xf>
    <xf numFmtId="0" fontId="10" fillId="2" borderId="1" xfId="0" applyFont="1" applyFill="1" applyBorder="1" applyAlignment="1" applyProtection="1">
      <alignment horizontal="center" vertical="center"/>
      <protection locked="0"/>
    </xf>
    <xf numFmtId="0" fontId="10" fillId="2" borderId="1" xfId="0" applyFont="1" applyFill="1" applyBorder="1" applyProtection="1">
      <alignment vertical="center"/>
      <protection locked="0"/>
    </xf>
    <xf numFmtId="0" fontId="10" fillId="2" borderId="1" xfId="0" applyFont="1" applyFill="1" applyBorder="1" applyAlignment="1" applyProtection="1">
      <alignment vertical="center"/>
      <protection locked="0"/>
    </xf>
    <xf numFmtId="0" fontId="10" fillId="2" borderId="2" xfId="0" applyFont="1" applyFill="1" applyBorder="1" applyProtection="1">
      <alignment vertical="center"/>
      <protection locked="0"/>
    </xf>
    <xf numFmtId="0" fontId="10" fillId="2" borderId="24" xfId="0" applyFont="1" applyFill="1" applyBorder="1" applyProtection="1">
      <alignment vertical="center"/>
      <protection locked="0"/>
    </xf>
    <xf numFmtId="0" fontId="10" fillId="2" borderId="3" xfId="0" applyFont="1" applyFill="1" applyBorder="1" applyProtection="1">
      <alignment vertical="center"/>
      <protection locked="0"/>
    </xf>
    <xf numFmtId="0" fontId="10" fillId="2" borderId="6" xfId="0" applyFont="1" applyFill="1" applyBorder="1" applyProtection="1">
      <alignment vertical="center"/>
      <protection locked="0"/>
    </xf>
    <xf numFmtId="0" fontId="10" fillId="2" borderId="23" xfId="0" applyFont="1" applyFill="1" applyBorder="1" applyProtection="1">
      <alignment vertical="center"/>
      <protection locked="0"/>
    </xf>
    <xf numFmtId="0" fontId="10" fillId="2" borderId="7" xfId="0" applyFont="1" applyFill="1" applyBorder="1" applyProtection="1">
      <alignment vertical="center"/>
      <protection locked="0"/>
    </xf>
    <xf numFmtId="0" fontId="80" fillId="2" borderId="1"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xf>
    <xf numFmtId="0" fontId="10" fillId="0" borderId="23" xfId="0" applyFont="1" applyBorder="1" applyAlignment="1" applyProtection="1">
      <alignment horizontal="center" vertical="center" shrinkToFit="1"/>
    </xf>
    <xf numFmtId="0" fontId="6" fillId="0" borderId="0" xfId="0" applyFont="1" applyAlignment="1" applyProtection="1">
      <alignment horizontal="center" vertical="center"/>
    </xf>
    <xf numFmtId="0" fontId="10" fillId="0" borderId="1" xfId="0" applyFont="1" applyFill="1" applyBorder="1" applyAlignment="1" applyProtection="1">
      <alignment vertical="center"/>
    </xf>
    <xf numFmtId="0" fontId="10" fillId="0" borderId="1" xfId="0" applyFont="1" applyFill="1" applyBorder="1" applyAlignment="1" applyProtection="1">
      <alignment vertical="center" shrinkToFit="1"/>
    </xf>
    <xf numFmtId="0" fontId="10" fillId="0" borderId="2" xfId="0" applyFont="1" applyFill="1" applyBorder="1" applyAlignment="1" applyProtection="1">
      <alignment horizontal="center" vertical="center"/>
    </xf>
    <xf numFmtId="0" fontId="10" fillId="0" borderId="24" xfId="0" applyFont="1" applyFill="1" applyBorder="1" applyAlignment="1" applyProtection="1">
      <alignment horizontal="center" vertical="center"/>
    </xf>
    <xf numFmtId="0" fontId="10" fillId="0" borderId="37" xfId="0" applyFont="1" applyFill="1" applyBorder="1" applyAlignment="1" applyProtection="1">
      <alignment vertical="center"/>
    </xf>
    <xf numFmtId="0" fontId="10" fillId="0" borderId="12" xfId="0" applyFont="1" applyFill="1" applyBorder="1" applyAlignment="1" applyProtection="1">
      <alignment vertical="center"/>
    </xf>
    <xf numFmtId="0" fontId="10" fillId="0" borderId="4"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10" fillId="0" borderId="23" xfId="0" applyFont="1" applyFill="1" applyBorder="1" applyAlignment="1" applyProtection="1">
      <alignment horizontal="center" vertical="center"/>
    </xf>
    <xf numFmtId="0" fontId="10" fillId="0" borderId="24" xfId="0" applyFont="1" applyFill="1" applyBorder="1" applyAlignment="1" applyProtection="1">
      <alignment vertical="center"/>
    </xf>
    <xf numFmtId="0" fontId="10" fillId="0" borderId="3" xfId="0" applyFont="1" applyFill="1" applyBorder="1" applyAlignment="1" applyProtection="1">
      <alignment vertical="center"/>
    </xf>
    <xf numFmtId="0" fontId="10" fillId="0" borderId="23" xfId="0" applyFont="1" applyFill="1" applyBorder="1" applyAlignment="1" applyProtection="1">
      <alignment vertical="center"/>
    </xf>
    <xf numFmtId="0" fontId="10" fillId="0" borderId="7" xfId="0" applyFont="1" applyFill="1" applyBorder="1" applyAlignment="1" applyProtection="1">
      <alignment vertical="center"/>
    </xf>
    <xf numFmtId="178" fontId="0" fillId="0" borderId="47" xfId="0" applyNumberFormat="1" applyBorder="1" applyAlignment="1" applyProtection="1">
      <alignment horizontal="right" vertical="center"/>
    </xf>
    <xf numFmtId="178" fontId="0" fillId="0" borderId="48" xfId="0" applyNumberFormat="1" applyBorder="1" applyAlignment="1" applyProtection="1">
      <alignment horizontal="right" vertical="center"/>
    </xf>
    <xf numFmtId="0" fontId="5" fillId="0" borderId="0" xfId="0" applyFont="1" applyAlignment="1" applyProtection="1">
      <alignment horizontal="left" vertical="center"/>
    </xf>
    <xf numFmtId="0" fontId="21" fillId="0" borderId="0" xfId="0" applyFont="1" applyAlignment="1" applyProtection="1">
      <alignment horizontal="left" vertical="center"/>
    </xf>
    <xf numFmtId="0" fontId="0" fillId="0" borderId="23" xfId="0" applyBorder="1" applyAlignment="1" applyProtection="1">
      <alignment horizontal="center" vertical="center" shrinkToFit="1"/>
    </xf>
    <xf numFmtId="178" fontId="0" fillId="8" borderId="103" xfId="0" applyNumberFormat="1" applyFill="1" applyBorder="1" applyAlignment="1">
      <alignment horizontal="center" vertical="center"/>
    </xf>
    <xf numFmtId="178" fontId="0" fillId="8" borderId="104" xfId="0" applyNumberFormat="1" applyFill="1" applyBorder="1" applyAlignment="1">
      <alignment horizontal="center" vertical="center"/>
    </xf>
    <xf numFmtId="178" fontId="0" fillId="8" borderId="105" xfId="0" applyNumberFormat="1" applyFill="1" applyBorder="1" applyAlignment="1">
      <alignment horizontal="center" vertical="center"/>
    </xf>
    <xf numFmtId="0" fontId="69" fillId="0" borderId="0" xfId="0" applyFont="1" applyAlignment="1">
      <alignment horizontal="left" vertical="center"/>
    </xf>
    <xf numFmtId="0" fontId="71" fillId="0" borderId="0" xfId="0" applyFont="1" applyAlignment="1">
      <alignment horizontal="left" vertical="center"/>
    </xf>
    <xf numFmtId="0" fontId="78" fillId="11" borderId="0" xfId="0" applyFont="1" applyFill="1" applyAlignment="1">
      <alignment horizontal="center" vertical="center"/>
    </xf>
    <xf numFmtId="0" fontId="69" fillId="0" borderId="1" xfId="0" applyFont="1" applyBorder="1" applyAlignment="1">
      <alignment horizontal="center" vertical="center"/>
    </xf>
    <xf numFmtId="0" fontId="69" fillId="0" borderId="11" xfId="0" applyFont="1" applyBorder="1" applyAlignment="1">
      <alignment horizontal="center" vertical="center"/>
    </xf>
    <xf numFmtId="0" fontId="69" fillId="12" borderId="0" xfId="0" applyFont="1" applyFill="1" applyAlignment="1">
      <alignment horizontal="left" vertical="center"/>
    </xf>
    <xf numFmtId="0" fontId="71" fillId="0" borderId="2" xfId="0" applyFont="1" applyBorder="1" applyAlignment="1">
      <alignment horizontal="center" vertical="center"/>
    </xf>
    <xf numFmtId="0" fontId="71" fillId="0" borderId="24" xfId="0" applyFont="1" applyBorder="1" applyAlignment="1">
      <alignment horizontal="center" vertical="center"/>
    </xf>
    <xf numFmtId="0" fontId="71" fillId="0" borderId="115" xfId="0" applyFont="1" applyBorder="1" applyAlignment="1">
      <alignment horizontal="center" vertical="center"/>
    </xf>
    <xf numFmtId="0" fontId="71" fillId="0" borderId="149" xfId="0" applyFont="1" applyBorder="1" applyAlignment="1">
      <alignment horizontal="center" vertical="center"/>
    </xf>
    <xf numFmtId="0" fontId="71" fillId="0" borderId="150" xfId="0" applyFont="1" applyBorder="1" applyAlignment="1">
      <alignment horizontal="center" vertical="center"/>
    </xf>
    <xf numFmtId="0" fontId="71" fillId="0" borderId="151" xfId="0" applyFont="1" applyBorder="1" applyAlignment="1">
      <alignment horizontal="center" vertical="center"/>
    </xf>
    <xf numFmtId="0" fontId="69" fillId="11" borderId="95" xfId="0" applyFont="1" applyFill="1" applyBorder="1" applyAlignment="1">
      <alignment horizontal="center" vertical="center"/>
    </xf>
    <xf numFmtId="0" fontId="69" fillId="11" borderId="96" xfId="0" applyFont="1" applyFill="1" applyBorder="1" applyAlignment="1">
      <alignment horizontal="center" vertical="center"/>
    </xf>
    <xf numFmtId="0" fontId="69" fillId="11" borderId="109" xfId="0" applyFont="1" applyFill="1" applyBorder="1" applyAlignment="1">
      <alignment horizontal="center" vertical="center"/>
    </xf>
    <xf numFmtId="0" fontId="69" fillId="0" borderId="9" xfId="0" applyFont="1" applyBorder="1" applyAlignment="1">
      <alignment horizontal="center" vertical="center"/>
    </xf>
    <xf numFmtId="0" fontId="69" fillId="0" borderId="6" xfId="0" applyFont="1" applyBorder="1" applyAlignment="1">
      <alignment horizontal="center" vertical="center"/>
    </xf>
    <xf numFmtId="58" fontId="69" fillId="11" borderId="11" xfId="0" applyNumberFormat="1" applyFont="1" applyFill="1" applyBorder="1" applyAlignment="1">
      <alignment horizontal="left" vertical="center"/>
    </xf>
    <xf numFmtId="0" fontId="69" fillId="11" borderId="37" xfId="0" applyFont="1" applyFill="1" applyBorder="1" applyAlignment="1">
      <alignment horizontal="left" vertical="center"/>
    </xf>
    <xf numFmtId="0" fontId="69" fillId="11" borderId="12" xfId="0" applyFont="1" applyFill="1" applyBorder="1" applyAlignment="1">
      <alignment horizontal="left" vertical="center"/>
    </xf>
    <xf numFmtId="0" fontId="68" fillId="0" borderId="0" xfId="0" applyFont="1" applyAlignment="1">
      <alignment horizontal="center" vertical="center"/>
    </xf>
    <xf numFmtId="0" fontId="69" fillId="0" borderId="11" xfId="0" applyFont="1" applyFill="1" applyBorder="1" applyAlignment="1">
      <alignment horizontal="left" vertical="center"/>
    </xf>
    <xf numFmtId="0" fontId="69" fillId="0" borderId="37" xfId="0" applyFont="1" applyFill="1" applyBorder="1" applyAlignment="1">
      <alignment horizontal="left" vertical="center"/>
    </xf>
    <xf numFmtId="0" fontId="69" fillId="0" borderId="12" xfId="0" applyFont="1" applyFill="1" applyBorder="1" applyAlignment="1">
      <alignment horizontal="left" vertical="center"/>
    </xf>
    <xf numFmtId="0" fontId="69" fillId="11" borderId="11" xfId="0" applyFont="1" applyFill="1" applyBorder="1" applyAlignment="1">
      <alignment horizontal="left" vertical="center"/>
    </xf>
    <xf numFmtId="0" fontId="35" fillId="14" borderId="11" xfId="0" applyFont="1" applyFill="1" applyBorder="1" applyAlignment="1">
      <alignment horizontal="center" vertical="center"/>
    </xf>
    <xf numFmtId="0" fontId="35" fillId="14" borderId="37" xfId="0" applyFont="1" applyFill="1" applyBorder="1" applyAlignment="1">
      <alignment horizontal="center" vertical="center"/>
    </xf>
    <xf numFmtId="0" fontId="0" fillId="0" borderId="23" xfId="0" applyBorder="1" applyAlignment="1">
      <alignment horizontal="center" vertical="center" shrinkToFit="1"/>
    </xf>
    <xf numFmtId="0" fontId="82" fillId="5" borderId="24" xfId="0" applyFont="1" applyFill="1" applyBorder="1" applyAlignment="1" applyProtection="1">
      <alignment horizontal="center" vertical="center" shrinkToFit="1"/>
      <protection locked="0"/>
    </xf>
    <xf numFmtId="38" fontId="83" fillId="0" borderId="11" xfId="3" applyFont="1" applyBorder="1" applyAlignment="1" applyProtection="1">
      <alignment horizontal="right" vertical="center"/>
    </xf>
    <xf numFmtId="38" fontId="83" fillId="0" borderId="37" xfId="3" applyFont="1" applyBorder="1" applyAlignment="1" applyProtection="1">
      <alignment horizontal="right" vertical="center"/>
    </xf>
    <xf numFmtId="178" fontId="6" fillId="0" borderId="34" xfId="2" applyNumberFormat="1" applyFont="1" applyFill="1" applyBorder="1" applyAlignment="1" applyProtection="1">
      <alignment horizontal="right" vertical="center" shrinkToFit="1"/>
    </xf>
    <xf numFmtId="178" fontId="6" fillId="0" borderId="35" xfId="2" applyNumberFormat="1" applyFont="1" applyFill="1" applyBorder="1" applyAlignment="1" applyProtection="1">
      <alignment horizontal="right" vertical="center" shrinkToFit="1"/>
    </xf>
    <xf numFmtId="178" fontId="6" fillId="0" borderId="36" xfId="2" applyNumberFormat="1" applyFont="1" applyFill="1" applyBorder="1" applyAlignment="1" applyProtection="1">
      <alignment horizontal="right" vertical="center" shrinkToFit="1"/>
    </xf>
    <xf numFmtId="0" fontId="6" fillId="0" borderId="28" xfId="1" applyFont="1" applyFill="1" applyBorder="1" applyAlignment="1" applyProtection="1">
      <alignment vertical="center" shrinkToFit="1"/>
    </xf>
    <xf numFmtId="0" fontId="6" fillId="0" borderId="29" xfId="1" applyFont="1" applyFill="1" applyBorder="1" applyAlignment="1" applyProtection="1">
      <alignment vertical="center" shrinkToFit="1"/>
    </xf>
    <xf numFmtId="0" fontId="6" fillId="0" borderId="30" xfId="1" applyFont="1" applyFill="1" applyBorder="1" applyAlignment="1" applyProtection="1">
      <alignment vertical="center" shrinkToFit="1"/>
    </xf>
    <xf numFmtId="178" fontId="6" fillId="4" borderId="11" xfId="1" applyNumberFormat="1" applyFont="1" applyFill="1" applyBorder="1" applyAlignment="1" applyProtection="1">
      <alignment horizontal="right" vertical="center"/>
    </xf>
    <xf numFmtId="0" fontId="6" fillId="4" borderId="37" xfId="1" applyFont="1" applyFill="1" applyBorder="1" applyAlignment="1" applyProtection="1">
      <alignment horizontal="right" vertical="center"/>
    </xf>
    <xf numFmtId="0" fontId="6" fillId="4" borderId="12" xfId="1" applyFont="1" applyFill="1" applyBorder="1" applyAlignment="1" applyProtection="1">
      <alignment horizontal="right" vertical="center"/>
    </xf>
    <xf numFmtId="0" fontId="6" fillId="0" borderId="25" xfId="1" applyFont="1" applyFill="1" applyBorder="1" applyAlignment="1" applyProtection="1">
      <alignment vertical="center" shrinkToFit="1"/>
    </xf>
    <xf numFmtId="0" fontId="6" fillId="0" borderId="26" xfId="1" applyFont="1" applyFill="1" applyBorder="1" applyAlignment="1" applyProtection="1">
      <alignment vertical="center" shrinkToFit="1"/>
    </xf>
    <xf numFmtId="178" fontId="6" fillId="2" borderId="25" xfId="2" applyNumberFormat="1" applyFont="1" applyFill="1" applyBorder="1" applyAlignment="1" applyProtection="1">
      <alignment horizontal="right" vertical="center" shrinkToFit="1"/>
      <protection locked="0"/>
    </xf>
    <xf numFmtId="178" fontId="6" fillId="2" borderId="26" xfId="2" applyNumberFormat="1" applyFont="1" applyFill="1" applyBorder="1" applyAlignment="1" applyProtection="1">
      <alignment horizontal="right" vertical="center" shrinkToFit="1"/>
      <protection locked="0"/>
    </xf>
    <xf numFmtId="178" fontId="6" fillId="2" borderId="27" xfId="2" applyNumberFormat="1" applyFont="1" applyFill="1" applyBorder="1" applyAlignment="1" applyProtection="1">
      <alignment horizontal="right" vertical="center" shrinkToFit="1"/>
      <protection locked="0"/>
    </xf>
    <xf numFmtId="0" fontId="6" fillId="2" borderId="25" xfId="1" applyFont="1" applyFill="1" applyBorder="1" applyAlignment="1" applyProtection="1">
      <alignment vertical="center" shrinkToFit="1"/>
      <protection locked="0"/>
    </xf>
    <xf numFmtId="0" fontId="6" fillId="2" borderId="26" xfId="1" applyFont="1" applyFill="1" applyBorder="1" applyAlignment="1" applyProtection="1">
      <alignment vertical="center" shrinkToFit="1"/>
      <protection locked="0"/>
    </xf>
    <xf numFmtId="0" fontId="6" fillId="2" borderId="27" xfId="1" applyFont="1" applyFill="1" applyBorder="1" applyAlignment="1" applyProtection="1">
      <alignment vertical="center" shrinkToFit="1"/>
      <protection locked="0"/>
    </xf>
    <xf numFmtId="178" fontId="6" fillId="2" borderId="28" xfId="2" applyNumberFormat="1" applyFont="1" applyFill="1" applyBorder="1" applyAlignment="1" applyProtection="1">
      <alignment horizontal="right" vertical="center" shrinkToFit="1"/>
      <protection locked="0"/>
    </xf>
    <xf numFmtId="178" fontId="6" fillId="2" borderId="29" xfId="2" applyNumberFormat="1" applyFont="1" applyFill="1" applyBorder="1" applyAlignment="1" applyProtection="1">
      <alignment horizontal="right" vertical="center" shrinkToFit="1"/>
      <protection locked="0"/>
    </xf>
    <xf numFmtId="178" fontId="6" fillId="2" borderId="30" xfId="2" applyNumberFormat="1" applyFont="1" applyFill="1" applyBorder="1" applyAlignment="1" applyProtection="1">
      <alignment horizontal="right" vertical="center" shrinkToFit="1"/>
      <protection locked="0"/>
    </xf>
    <xf numFmtId="0" fontId="6" fillId="2" borderId="28" xfId="1" applyFont="1" applyFill="1" applyBorder="1" applyAlignment="1" applyProtection="1">
      <alignment vertical="center" shrinkToFit="1"/>
      <protection locked="0"/>
    </xf>
    <xf numFmtId="0" fontId="6" fillId="2" borderId="29" xfId="1" applyFont="1" applyFill="1" applyBorder="1" applyAlignment="1" applyProtection="1">
      <alignment vertical="center" shrinkToFit="1"/>
      <protection locked="0"/>
    </xf>
    <xf numFmtId="0" fontId="6" fillId="2" borderId="30" xfId="1" applyFont="1" applyFill="1" applyBorder="1" applyAlignment="1" applyProtection="1">
      <alignment vertical="center" shrinkToFit="1"/>
      <protection locked="0"/>
    </xf>
    <xf numFmtId="0" fontId="8" fillId="0" borderId="0" xfId="1" applyFont="1" applyAlignment="1" applyProtection="1">
      <alignment horizontal="center" vertical="center"/>
    </xf>
    <xf numFmtId="0" fontId="6" fillId="0" borderId="23" xfId="1" applyFont="1" applyFill="1" applyBorder="1" applyAlignment="1" applyProtection="1">
      <alignment horizontal="center" vertical="center" shrinkToFit="1"/>
    </xf>
    <xf numFmtId="0" fontId="6" fillId="0" borderId="1" xfId="1" applyFont="1" applyFill="1" applyBorder="1" applyAlignment="1" applyProtection="1">
      <alignment horizontal="center" vertical="center"/>
    </xf>
    <xf numFmtId="0" fontId="6" fillId="0" borderId="11" xfId="1" applyFont="1" applyFill="1" applyBorder="1" applyAlignment="1" applyProtection="1">
      <alignment horizontal="center" vertical="center"/>
    </xf>
    <xf numFmtId="0" fontId="6" fillId="0" borderId="2" xfId="1" applyFont="1" applyFill="1" applyBorder="1" applyAlignment="1" applyProtection="1">
      <alignment horizontal="left" vertical="center" shrinkToFit="1"/>
    </xf>
    <xf numFmtId="0" fontId="6" fillId="0" borderId="24" xfId="1" applyFont="1" applyFill="1" applyBorder="1" applyAlignment="1" applyProtection="1">
      <alignment horizontal="left" vertical="center" shrinkToFit="1"/>
    </xf>
    <xf numFmtId="178" fontId="6" fillId="0" borderId="2" xfId="2" applyNumberFormat="1" applyFont="1" applyFill="1" applyBorder="1" applyAlignment="1" applyProtection="1">
      <alignment vertical="center" shrinkToFit="1"/>
    </xf>
    <xf numFmtId="178" fontId="6" fillId="0" borderId="24" xfId="2" applyNumberFormat="1" applyFont="1" applyFill="1" applyBorder="1" applyAlignment="1" applyProtection="1">
      <alignment vertical="center" shrinkToFit="1"/>
    </xf>
    <xf numFmtId="178" fontId="6" fillId="0" borderId="3" xfId="2" applyNumberFormat="1" applyFont="1" applyFill="1" applyBorder="1" applyAlignment="1" applyProtection="1">
      <alignment vertical="center" shrinkToFit="1"/>
    </xf>
    <xf numFmtId="0" fontId="6" fillId="0" borderId="2" xfId="1" applyFont="1" applyFill="1" applyBorder="1" applyAlignment="1" applyProtection="1">
      <alignment vertical="center" shrinkToFit="1"/>
    </xf>
    <xf numFmtId="0" fontId="6" fillId="0" borderId="24" xfId="1" applyFont="1" applyFill="1" applyBorder="1" applyAlignment="1" applyProtection="1">
      <alignment vertical="center" shrinkToFit="1"/>
    </xf>
    <xf numFmtId="0" fontId="6" fillId="0" borderId="3" xfId="1" applyFont="1" applyFill="1" applyBorder="1" applyAlignment="1" applyProtection="1">
      <alignment vertical="center" shrinkToFit="1"/>
    </xf>
    <xf numFmtId="0" fontId="6" fillId="0" borderId="31" xfId="1" applyFont="1" applyFill="1" applyBorder="1" applyAlignment="1" applyProtection="1">
      <alignment vertical="center" shrinkToFit="1"/>
    </xf>
    <xf numFmtId="0" fontId="6" fillId="0" borderId="32" xfId="1" applyFont="1" applyFill="1" applyBorder="1" applyAlignment="1" applyProtection="1">
      <alignment vertical="center" shrinkToFit="1"/>
    </xf>
    <xf numFmtId="178" fontId="6" fillId="2" borderId="31" xfId="2" applyNumberFormat="1" applyFont="1" applyFill="1" applyBorder="1" applyAlignment="1" applyProtection="1">
      <alignment horizontal="right" vertical="center" shrinkToFit="1"/>
      <protection locked="0"/>
    </xf>
    <xf numFmtId="178" fontId="6" fillId="2" borderId="32" xfId="2" applyNumberFormat="1" applyFont="1" applyFill="1" applyBorder="1" applyAlignment="1" applyProtection="1">
      <alignment horizontal="right" vertical="center" shrinkToFit="1"/>
      <protection locked="0"/>
    </xf>
    <xf numFmtId="178" fontId="6" fillId="2" borderId="33" xfId="2" applyNumberFormat="1" applyFont="1" applyFill="1" applyBorder="1" applyAlignment="1" applyProtection="1">
      <alignment horizontal="right" vertical="center" shrinkToFit="1"/>
      <protection locked="0"/>
    </xf>
    <xf numFmtId="0" fontId="6" fillId="2" borderId="31" xfId="1" applyFont="1" applyFill="1" applyBorder="1" applyAlignment="1" applyProtection="1">
      <alignment vertical="center" shrinkToFit="1"/>
      <protection locked="0"/>
    </xf>
    <xf numFmtId="0" fontId="6" fillId="2" borderId="32" xfId="1" applyFont="1" applyFill="1" applyBorder="1" applyAlignment="1" applyProtection="1">
      <alignment vertical="center" shrinkToFit="1"/>
      <protection locked="0"/>
    </xf>
    <xf numFmtId="0" fontId="6" fillId="2" borderId="33" xfId="1" applyFont="1" applyFill="1" applyBorder="1" applyAlignment="1" applyProtection="1">
      <alignment vertical="center" shrinkToFit="1"/>
      <protection locked="0"/>
    </xf>
    <xf numFmtId="0" fontId="6" fillId="0" borderId="34" xfId="1" applyFont="1" applyFill="1" applyBorder="1" applyAlignment="1" applyProtection="1">
      <alignment vertical="center" shrinkToFit="1"/>
    </xf>
    <xf numFmtId="178" fontId="6" fillId="0" borderId="42" xfId="2" applyNumberFormat="1" applyFont="1" applyFill="1" applyBorder="1" applyAlignment="1" applyProtection="1">
      <alignment horizontal="right" vertical="center" shrinkToFit="1"/>
    </xf>
    <xf numFmtId="178" fontId="6" fillId="0" borderId="41" xfId="2" applyNumberFormat="1" applyFont="1" applyFill="1" applyBorder="1" applyAlignment="1" applyProtection="1">
      <alignment horizontal="right" vertical="center" shrinkToFit="1"/>
    </xf>
    <xf numFmtId="178" fontId="6" fillId="0" borderId="43" xfId="2" applyNumberFormat="1" applyFont="1" applyFill="1" applyBorder="1" applyAlignment="1" applyProtection="1">
      <alignment horizontal="right" vertical="center" shrinkToFit="1"/>
    </xf>
    <xf numFmtId="178" fontId="6" fillId="0" borderId="28" xfId="2" applyNumberFormat="1" applyFont="1" applyFill="1" applyBorder="1" applyAlignment="1" applyProtection="1">
      <alignment horizontal="right" vertical="center" shrinkToFit="1"/>
    </xf>
    <xf numFmtId="178" fontId="6" fillId="0" borderId="29" xfId="2" applyNumberFormat="1" applyFont="1" applyFill="1" applyBorder="1" applyAlignment="1" applyProtection="1">
      <alignment horizontal="right" vertical="center" shrinkToFit="1"/>
    </xf>
    <xf numFmtId="178" fontId="6" fillId="0" borderId="30" xfId="2" applyNumberFormat="1" applyFont="1" applyFill="1" applyBorder="1" applyAlignment="1" applyProtection="1">
      <alignment horizontal="right" vertical="center" shrinkToFit="1"/>
    </xf>
    <xf numFmtId="178" fontId="6" fillId="0" borderId="2" xfId="2" applyNumberFormat="1" applyFont="1" applyFill="1" applyBorder="1" applyAlignment="1" applyProtection="1">
      <alignment horizontal="right" vertical="center" shrinkToFit="1"/>
    </xf>
    <xf numFmtId="178" fontId="6" fillId="0" borderId="24" xfId="2" applyNumberFormat="1" applyFont="1" applyFill="1" applyBorder="1" applyAlignment="1" applyProtection="1">
      <alignment horizontal="right" vertical="center" shrinkToFit="1"/>
    </xf>
    <xf numFmtId="178" fontId="6" fillId="0" borderId="3" xfId="2" applyNumberFormat="1" applyFont="1" applyFill="1" applyBorder="1" applyAlignment="1" applyProtection="1">
      <alignment horizontal="right" vertical="center" shrinkToFit="1"/>
    </xf>
    <xf numFmtId="0" fontId="6" fillId="0" borderId="27" xfId="1" applyFont="1" applyFill="1" applyBorder="1" applyAlignment="1" applyProtection="1">
      <alignment vertical="center" shrinkToFit="1"/>
    </xf>
    <xf numFmtId="0" fontId="6" fillId="0" borderId="28" xfId="1" applyFont="1" applyFill="1" applyBorder="1" applyAlignment="1" applyProtection="1">
      <alignment horizontal="left" vertical="center" shrinkToFit="1"/>
    </xf>
    <xf numFmtId="0" fontId="6" fillId="0" borderId="29" xfId="1" applyFont="1" applyFill="1" applyBorder="1" applyAlignment="1" applyProtection="1">
      <alignment horizontal="left" vertical="center" shrinkToFit="1"/>
    </xf>
    <xf numFmtId="0" fontId="6" fillId="0" borderId="30" xfId="1" applyFont="1" applyFill="1" applyBorder="1" applyAlignment="1" applyProtection="1">
      <alignment horizontal="left" vertical="center" shrinkToFit="1"/>
    </xf>
    <xf numFmtId="0" fontId="6" fillId="0" borderId="11" xfId="1" applyFont="1" applyFill="1" applyBorder="1" applyAlignment="1" applyProtection="1">
      <alignment vertical="center"/>
    </xf>
    <xf numFmtId="0" fontId="6" fillId="0" borderId="37" xfId="1" applyFont="1" applyFill="1" applyBorder="1" applyAlignment="1" applyProtection="1">
      <alignment vertical="center"/>
    </xf>
    <xf numFmtId="0" fontId="6" fillId="0" borderId="12" xfId="1" applyFont="1" applyFill="1" applyBorder="1" applyAlignment="1" applyProtection="1">
      <alignment vertical="center"/>
    </xf>
    <xf numFmtId="178" fontId="6" fillId="2" borderId="1" xfId="2" applyNumberFormat="1" applyFont="1" applyFill="1" applyBorder="1" applyAlignment="1" applyProtection="1">
      <alignment horizontal="right" vertical="center" shrinkToFit="1"/>
      <protection locked="0"/>
    </xf>
    <xf numFmtId="0" fontId="6" fillId="2" borderId="1" xfId="7" applyFont="1" applyFill="1" applyBorder="1" applyAlignment="1" applyProtection="1">
      <alignment vertical="center" shrinkToFit="1"/>
      <protection locked="0"/>
    </xf>
    <xf numFmtId="0" fontId="6" fillId="0" borderId="37" xfId="1" applyFont="1" applyFill="1" applyBorder="1" applyAlignment="1" applyProtection="1">
      <alignment horizontal="center" vertical="center"/>
    </xf>
    <xf numFmtId="0" fontId="6" fillId="0" borderId="12" xfId="1" applyFont="1" applyFill="1" applyBorder="1" applyAlignment="1" applyProtection="1">
      <alignment horizontal="center" vertical="center"/>
    </xf>
    <xf numFmtId="178" fontId="6" fillId="0" borderId="1" xfId="2" applyNumberFormat="1" applyFont="1" applyFill="1" applyBorder="1" applyAlignment="1" applyProtection="1">
      <alignment vertical="center" shrinkToFit="1"/>
    </xf>
    <xf numFmtId="0" fontId="6" fillId="0" borderId="1" xfId="1" applyFont="1" applyFill="1" applyBorder="1" applyAlignment="1" applyProtection="1">
      <alignment vertical="center" shrinkToFit="1"/>
    </xf>
    <xf numFmtId="0" fontId="34" fillId="0" borderId="1" xfId="1" applyFont="1" applyFill="1" applyBorder="1" applyAlignment="1" applyProtection="1">
      <alignment vertical="center" shrinkToFit="1"/>
    </xf>
    <xf numFmtId="178" fontId="6" fillId="2" borderId="145" xfId="2" applyNumberFormat="1" applyFont="1" applyFill="1" applyBorder="1" applyAlignment="1" applyProtection="1">
      <alignment horizontal="right" vertical="center" shrinkToFit="1"/>
      <protection locked="0"/>
    </xf>
    <xf numFmtId="178" fontId="6" fillId="2" borderId="108" xfId="2" applyNumberFormat="1" applyFont="1" applyFill="1" applyBorder="1" applyAlignment="1" applyProtection="1">
      <alignment horizontal="right" vertical="center" shrinkToFit="1"/>
      <protection locked="0"/>
    </xf>
    <xf numFmtId="0" fontId="6" fillId="0" borderId="2" xfId="1" applyFont="1" applyFill="1" applyBorder="1" applyAlignment="1" applyProtection="1">
      <alignment vertical="center"/>
    </xf>
    <xf numFmtId="0" fontId="6" fillId="0" borderId="24" xfId="1" applyFont="1" applyFill="1" applyBorder="1" applyAlignment="1" applyProtection="1">
      <alignment vertical="center"/>
    </xf>
    <xf numFmtId="0" fontId="6" fillId="0" borderId="3" xfId="1" applyFont="1" applyFill="1" applyBorder="1" applyAlignment="1" applyProtection="1">
      <alignment vertical="center"/>
    </xf>
    <xf numFmtId="0" fontId="6" fillId="2" borderId="28" xfId="1" applyFont="1" applyFill="1" applyBorder="1" applyAlignment="1" applyProtection="1">
      <alignment horizontal="center" vertical="center" shrinkToFit="1"/>
      <protection locked="0"/>
    </xf>
    <xf numFmtId="0" fontId="6" fillId="2" borderId="29" xfId="1" applyFont="1" applyFill="1" applyBorder="1" applyAlignment="1" applyProtection="1">
      <alignment horizontal="center" vertical="center" shrinkToFit="1"/>
      <protection locked="0"/>
    </xf>
    <xf numFmtId="0" fontId="6" fillId="2" borderId="30" xfId="1" applyFont="1" applyFill="1" applyBorder="1" applyAlignment="1" applyProtection="1">
      <alignment horizontal="center" vertical="center" shrinkToFit="1"/>
      <protection locked="0"/>
    </xf>
    <xf numFmtId="0" fontId="6" fillId="0" borderId="31" xfId="1" applyFont="1" applyFill="1" applyBorder="1" applyAlignment="1" applyProtection="1">
      <alignment horizontal="left" vertical="center" shrinkToFit="1"/>
    </xf>
    <xf numFmtId="0" fontId="6" fillId="0" borderId="32" xfId="1" applyFont="1" applyFill="1" applyBorder="1" applyAlignment="1" applyProtection="1">
      <alignment horizontal="left" vertical="center" shrinkToFit="1"/>
    </xf>
    <xf numFmtId="0" fontId="6" fillId="0" borderId="35" xfId="1" applyFont="1" applyFill="1" applyBorder="1" applyAlignment="1" applyProtection="1">
      <alignment vertical="center" shrinkToFit="1"/>
    </xf>
    <xf numFmtId="178" fontId="6" fillId="2" borderId="34" xfId="2" applyNumberFormat="1" applyFont="1" applyFill="1" applyBorder="1" applyAlignment="1" applyProtection="1">
      <alignment horizontal="right" vertical="center" shrinkToFit="1"/>
      <protection locked="0"/>
    </xf>
    <xf numFmtId="178" fontId="6" fillId="2" borderId="35" xfId="2" applyNumberFormat="1" applyFont="1" applyFill="1" applyBorder="1" applyAlignment="1" applyProtection="1">
      <alignment horizontal="right" vertical="center" shrinkToFit="1"/>
      <protection locked="0"/>
    </xf>
    <xf numFmtId="178" fontId="6" fillId="2" borderId="36" xfId="2" applyNumberFormat="1" applyFont="1" applyFill="1" applyBorder="1" applyAlignment="1" applyProtection="1">
      <alignment horizontal="right" vertical="center" shrinkToFit="1"/>
      <protection locked="0"/>
    </xf>
    <xf numFmtId="0" fontId="6" fillId="2" borderId="35" xfId="1" applyFont="1" applyFill="1" applyBorder="1" applyAlignment="1" applyProtection="1">
      <alignment vertical="center" shrinkToFit="1"/>
      <protection locked="0"/>
    </xf>
    <xf numFmtId="0" fontId="6" fillId="2" borderId="36" xfId="1" applyFont="1" applyFill="1" applyBorder="1" applyAlignment="1" applyProtection="1">
      <alignment vertical="center" shrinkToFit="1"/>
      <protection locked="0"/>
    </xf>
    <xf numFmtId="178" fontId="6" fillId="0" borderId="11" xfId="1" applyNumberFormat="1" applyFont="1" applyFill="1" applyBorder="1" applyAlignment="1" applyProtection="1">
      <alignment vertical="center"/>
    </xf>
    <xf numFmtId="178" fontId="6" fillId="0" borderId="37" xfId="1" applyNumberFormat="1" applyFont="1" applyFill="1" applyBorder="1" applyAlignment="1" applyProtection="1">
      <alignment vertical="center"/>
    </xf>
    <xf numFmtId="178" fontId="6" fillId="0" borderId="12" xfId="1" applyNumberFormat="1" applyFont="1" applyFill="1" applyBorder="1" applyAlignment="1" applyProtection="1">
      <alignment vertical="center"/>
    </xf>
    <xf numFmtId="0" fontId="34" fillId="0" borderId="11" xfId="1" applyFont="1" applyFill="1" applyBorder="1" applyAlignment="1" applyProtection="1">
      <alignment vertical="center"/>
    </xf>
    <xf numFmtId="0" fontId="34" fillId="0" borderId="37" xfId="1" applyFont="1" applyFill="1" applyBorder="1" applyAlignment="1" applyProtection="1">
      <alignment vertical="center"/>
    </xf>
    <xf numFmtId="0" fontId="34" fillId="0" borderId="12" xfId="1" applyFont="1" applyFill="1" applyBorder="1" applyAlignment="1" applyProtection="1">
      <alignment vertical="center"/>
    </xf>
    <xf numFmtId="178" fontId="6" fillId="2" borderId="2" xfId="1" applyNumberFormat="1" applyFont="1" applyFill="1" applyBorder="1" applyAlignment="1" applyProtection="1">
      <alignment horizontal="right" vertical="center"/>
      <protection locked="0"/>
    </xf>
    <xf numFmtId="178" fontId="6" fillId="2" borderId="24" xfId="1" applyNumberFormat="1" applyFont="1" applyFill="1" applyBorder="1" applyAlignment="1" applyProtection="1">
      <alignment horizontal="right" vertical="center"/>
      <protection locked="0"/>
    </xf>
    <xf numFmtId="178" fontId="6" fillId="2" borderId="3" xfId="1" applyNumberFormat="1" applyFont="1" applyFill="1" applyBorder="1" applyAlignment="1" applyProtection="1">
      <alignment horizontal="right" vertical="center"/>
      <protection locked="0"/>
    </xf>
    <xf numFmtId="178" fontId="6" fillId="2" borderId="11" xfId="1" applyNumberFormat="1" applyFont="1" applyFill="1" applyBorder="1" applyAlignment="1" applyProtection="1">
      <alignment horizontal="right" vertical="center"/>
      <protection locked="0"/>
    </xf>
    <xf numFmtId="178" fontId="6" fillId="2" borderId="37" xfId="1" applyNumberFormat="1" applyFont="1" applyFill="1" applyBorder="1" applyAlignment="1" applyProtection="1">
      <alignment horizontal="right" vertical="center"/>
      <protection locked="0"/>
    </xf>
    <xf numFmtId="178" fontId="6" fillId="2" borderId="12" xfId="1" applyNumberFormat="1" applyFont="1" applyFill="1" applyBorder="1" applyAlignment="1" applyProtection="1">
      <alignment horizontal="right" vertical="center"/>
      <protection locked="0"/>
    </xf>
    <xf numFmtId="0" fontId="6" fillId="2" borderId="23" xfId="1" applyFont="1" applyFill="1" applyBorder="1" applyAlignment="1" applyProtection="1">
      <alignment vertical="center" shrinkToFit="1"/>
      <protection locked="0"/>
    </xf>
    <xf numFmtId="0" fontId="6" fillId="2" borderId="7" xfId="1" applyFont="1" applyFill="1" applyBorder="1" applyAlignment="1" applyProtection="1">
      <alignment vertical="center" shrinkToFit="1"/>
      <protection locked="0"/>
    </xf>
    <xf numFmtId="0" fontId="34" fillId="0" borderId="28" xfId="4" applyFont="1" applyBorder="1" applyAlignment="1">
      <alignment horizontal="left" vertical="center" shrinkToFit="1"/>
    </xf>
    <xf numFmtId="0" fontId="34" fillId="0" borderId="29" xfId="4" applyFont="1" applyBorder="1" applyAlignment="1">
      <alignment horizontal="left" vertical="center" shrinkToFit="1"/>
    </xf>
    <xf numFmtId="0" fontId="34" fillId="0" borderId="30" xfId="4" applyFont="1" applyBorder="1" applyAlignment="1">
      <alignment horizontal="left" vertical="center" shrinkToFit="1"/>
    </xf>
    <xf numFmtId="0" fontId="34" fillId="2" borderId="28" xfId="4" applyFont="1" applyFill="1" applyBorder="1" applyAlignment="1" applyProtection="1">
      <alignment vertical="center" shrinkToFit="1"/>
      <protection locked="0"/>
    </xf>
    <xf numFmtId="0" fontId="34" fillId="2" borderId="29" xfId="4" applyFont="1" applyFill="1" applyBorder="1" applyAlignment="1" applyProtection="1">
      <alignment vertical="center" shrinkToFit="1"/>
      <protection locked="0"/>
    </xf>
    <xf numFmtId="0" fontId="34" fillId="2" borderId="30" xfId="4" applyFont="1" applyFill="1" applyBorder="1" applyAlignment="1" applyProtection="1">
      <alignment vertical="center" shrinkToFit="1"/>
      <protection locked="0"/>
    </xf>
    <xf numFmtId="0" fontId="34" fillId="2" borderId="31" xfId="4" applyFont="1" applyFill="1" applyBorder="1" applyAlignment="1" applyProtection="1">
      <alignment vertical="center" shrinkToFit="1"/>
      <protection locked="0"/>
    </xf>
    <xf numFmtId="0" fontId="34" fillId="2" borderId="32" xfId="4" applyFont="1" applyFill="1" applyBorder="1" applyAlignment="1" applyProtection="1">
      <alignment vertical="center" shrinkToFit="1"/>
      <protection locked="0"/>
    </xf>
    <xf numFmtId="0" fontId="34" fillId="2" borderId="33" xfId="4" applyFont="1" applyFill="1" applyBorder="1" applyAlignment="1" applyProtection="1">
      <alignment vertical="center" shrinkToFit="1"/>
      <protection locked="0"/>
    </xf>
    <xf numFmtId="0" fontId="12" fillId="0" borderId="2" xfId="0" applyFont="1" applyFill="1" applyBorder="1" applyAlignment="1" applyProtection="1">
      <alignment horizontal="center" vertical="center"/>
      <protection locked="0"/>
    </xf>
    <xf numFmtId="0" fontId="12" fillId="0" borderId="24" xfId="0" applyFont="1" applyFill="1" applyBorder="1" applyAlignment="1" applyProtection="1">
      <alignment horizontal="center" vertical="center"/>
      <protection locked="0"/>
    </xf>
    <xf numFmtId="0" fontId="12" fillId="0" borderId="3" xfId="0" applyFont="1" applyFill="1" applyBorder="1" applyAlignment="1" applyProtection="1">
      <alignment horizontal="center" vertical="center"/>
      <protection locked="0"/>
    </xf>
    <xf numFmtId="0" fontId="12" fillId="0" borderId="6" xfId="0" applyFont="1" applyFill="1" applyBorder="1" applyAlignment="1" applyProtection="1">
      <alignment horizontal="center" vertical="center"/>
      <protection locked="0"/>
    </xf>
    <xf numFmtId="0" fontId="12" fillId="0" borderId="23" xfId="0" applyFont="1" applyFill="1" applyBorder="1" applyAlignment="1" applyProtection="1">
      <alignment horizontal="center" vertical="center"/>
      <protection locked="0"/>
    </xf>
    <xf numFmtId="0" fontId="12" fillId="0" borderId="7" xfId="0" applyFont="1" applyFill="1" applyBorder="1" applyAlignment="1" applyProtection="1">
      <alignment horizontal="center" vertical="center"/>
      <protection locked="0"/>
    </xf>
    <xf numFmtId="0" fontId="12" fillId="2" borderId="2" xfId="0" applyFont="1" applyFill="1" applyBorder="1" applyAlignment="1" applyProtection="1">
      <alignment horizontal="center" vertical="center"/>
      <protection locked="0"/>
    </xf>
    <xf numFmtId="0" fontId="12" fillId="2" borderId="24"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23" xfId="0" applyFont="1" applyFill="1" applyBorder="1" applyAlignment="1" applyProtection="1">
      <alignment horizontal="center" vertical="center"/>
      <protection locked="0"/>
    </xf>
    <xf numFmtId="0" fontId="12" fillId="2" borderId="7" xfId="0" applyFont="1" applyFill="1" applyBorder="1" applyAlignment="1" applyProtection="1">
      <alignment horizontal="center" vertical="center"/>
      <protection locked="0"/>
    </xf>
    <xf numFmtId="0" fontId="12" fillId="0" borderId="11" xfId="0" applyFont="1" applyFill="1" applyBorder="1" applyAlignment="1" applyProtection="1">
      <alignment horizontal="center" vertical="center"/>
      <protection locked="0"/>
    </xf>
    <xf numFmtId="0" fontId="12" fillId="0" borderId="37" xfId="0" applyFont="1" applyFill="1" applyBorder="1" applyAlignment="1" applyProtection="1">
      <alignment horizontal="center" vertical="center"/>
      <protection locked="0"/>
    </xf>
    <xf numFmtId="0" fontId="12" fillId="0" borderId="12" xfId="0" applyFont="1" applyFill="1" applyBorder="1" applyAlignment="1" applyProtection="1">
      <alignment horizontal="center" vertical="center"/>
      <protection locked="0"/>
    </xf>
    <xf numFmtId="0" fontId="22" fillId="0" borderId="11" xfId="0" applyFont="1" applyFill="1" applyBorder="1" applyAlignment="1" applyProtection="1">
      <alignment horizontal="center" vertical="center"/>
      <protection locked="0"/>
    </xf>
    <xf numFmtId="0" fontId="22" fillId="0" borderId="37" xfId="0" applyFont="1" applyFill="1" applyBorder="1" applyAlignment="1" applyProtection="1">
      <alignment horizontal="center" vertical="center"/>
      <protection locked="0"/>
    </xf>
    <xf numFmtId="0" fontId="22" fillId="0" borderId="12" xfId="0" applyFont="1" applyFill="1" applyBorder="1" applyAlignment="1" applyProtection="1">
      <alignment horizontal="center" vertical="center"/>
      <protection locked="0"/>
    </xf>
    <xf numFmtId="0" fontId="12" fillId="2" borderId="2" xfId="0" applyFont="1" applyFill="1" applyBorder="1" applyProtection="1">
      <alignment vertical="center"/>
      <protection locked="0"/>
    </xf>
    <xf numFmtId="0" fontId="12" fillId="2" borderId="24" xfId="0" applyFont="1" applyFill="1" applyBorder="1" applyProtection="1">
      <alignment vertical="center"/>
      <protection locked="0"/>
    </xf>
    <xf numFmtId="0" fontId="12" fillId="2" borderId="3" xfId="0" applyFont="1" applyFill="1" applyBorder="1" applyProtection="1">
      <alignment vertical="center"/>
      <protection locked="0"/>
    </xf>
    <xf numFmtId="0" fontId="12" fillId="2" borderId="6" xfId="0" applyFont="1" applyFill="1" applyBorder="1" applyProtection="1">
      <alignment vertical="center"/>
      <protection locked="0"/>
    </xf>
    <xf numFmtId="0" fontId="12" fillId="2" borderId="23" xfId="0" applyFont="1" applyFill="1" applyBorder="1" applyProtection="1">
      <alignment vertical="center"/>
      <protection locked="0"/>
    </xf>
    <xf numFmtId="0" fontId="12" fillId="2" borderId="7" xfId="0" applyFont="1" applyFill="1" applyBorder="1" applyProtection="1">
      <alignment vertical="center"/>
      <protection locked="0"/>
    </xf>
    <xf numFmtId="0" fontId="12" fillId="2" borderId="4" xfId="0" applyFont="1" applyFill="1" applyBorder="1" applyAlignment="1" applyProtection="1">
      <alignment horizontal="center" vertical="center"/>
      <protection locked="0"/>
    </xf>
    <xf numFmtId="0" fontId="12" fillId="2" borderId="5" xfId="0" applyFont="1" applyFill="1" applyBorder="1" applyAlignment="1" applyProtection="1">
      <alignment horizontal="center" vertical="center"/>
      <protection locked="0"/>
    </xf>
    <xf numFmtId="0" fontId="22" fillId="0" borderId="2" xfId="0" applyFont="1" applyFill="1" applyBorder="1" applyAlignment="1" applyProtection="1">
      <alignment horizontal="center" vertical="center"/>
    </xf>
    <xf numFmtId="0" fontId="22" fillId="0" borderId="24" xfId="0" applyFont="1" applyFill="1" applyBorder="1" applyAlignment="1" applyProtection="1">
      <alignment horizontal="center" vertical="center"/>
    </xf>
    <xf numFmtId="0" fontId="22" fillId="0" borderId="3" xfId="0" applyFont="1" applyFill="1" applyBorder="1" applyAlignment="1" applyProtection="1">
      <alignment horizontal="center" vertical="center"/>
    </xf>
    <xf numFmtId="0" fontId="22" fillId="0" borderId="6" xfId="0" applyFont="1" applyFill="1" applyBorder="1" applyAlignment="1" applyProtection="1">
      <alignment horizontal="center" vertical="center"/>
    </xf>
    <xf numFmtId="0" fontId="22" fillId="0" borderId="23" xfId="0" applyFont="1" applyFill="1" applyBorder="1" applyAlignment="1" applyProtection="1">
      <alignment horizontal="center" vertical="center"/>
    </xf>
    <xf numFmtId="0" fontId="22" fillId="0" borderId="7" xfId="0" applyFont="1" applyFill="1" applyBorder="1" applyAlignment="1" applyProtection="1">
      <alignment horizontal="center" vertical="center"/>
    </xf>
    <xf numFmtId="0" fontId="17" fillId="2" borderId="2" xfId="0" applyFont="1" applyFill="1" applyBorder="1" applyAlignment="1" applyProtection="1">
      <alignment horizontal="center" vertical="center"/>
      <protection locked="0"/>
    </xf>
    <xf numFmtId="0" fontId="17" fillId="2" borderId="24" xfId="0" applyFont="1" applyFill="1" applyBorder="1" applyAlignment="1" applyProtection="1">
      <alignment horizontal="center" vertical="center"/>
      <protection locked="0"/>
    </xf>
    <xf numFmtId="0" fontId="17" fillId="2" borderId="3" xfId="0" applyFont="1" applyFill="1" applyBorder="1" applyAlignment="1" applyProtection="1">
      <alignment horizontal="center" vertical="center"/>
      <protection locked="0"/>
    </xf>
    <xf numFmtId="0" fontId="17" fillId="2" borderId="4" xfId="0" applyFont="1" applyFill="1" applyBorder="1" applyAlignment="1" applyProtection="1">
      <alignment horizontal="center" vertical="center"/>
      <protection locked="0"/>
    </xf>
    <xf numFmtId="0" fontId="17" fillId="2" borderId="0" xfId="0" applyFont="1" applyFill="1" applyAlignment="1" applyProtection="1">
      <alignment horizontal="center" vertical="center"/>
      <protection locked="0"/>
    </xf>
    <xf numFmtId="0" fontId="17" fillId="2" borderId="5" xfId="0" applyFont="1" applyFill="1" applyBorder="1" applyAlignment="1" applyProtection="1">
      <alignment horizontal="center" vertical="center"/>
      <protection locked="0"/>
    </xf>
    <xf numFmtId="0" fontId="17" fillId="2" borderId="6" xfId="0" applyFont="1" applyFill="1" applyBorder="1" applyAlignment="1" applyProtection="1">
      <alignment horizontal="center" vertical="center"/>
      <protection locked="0"/>
    </xf>
    <xf numFmtId="0" fontId="17" fillId="2" borderId="23" xfId="0" applyFont="1" applyFill="1" applyBorder="1" applyAlignment="1" applyProtection="1">
      <alignment horizontal="center" vertical="center"/>
      <protection locked="0"/>
    </xf>
    <xf numFmtId="0" fontId="17" fillId="2" borderId="7" xfId="0" applyFont="1" applyFill="1" applyBorder="1" applyAlignment="1" applyProtection="1">
      <alignment horizontal="center" vertical="center"/>
      <protection locked="0"/>
    </xf>
    <xf numFmtId="0" fontId="12" fillId="2" borderId="4" xfId="0" applyFont="1" applyFill="1" applyBorder="1" applyProtection="1">
      <alignment vertical="center"/>
      <protection locked="0"/>
    </xf>
    <xf numFmtId="0" fontId="12" fillId="2" borderId="0" xfId="0" applyFont="1" applyFill="1" applyProtection="1">
      <alignment vertical="center"/>
      <protection locked="0"/>
    </xf>
    <xf numFmtId="0" fontId="12" fillId="2" borderId="5" xfId="0" applyFont="1" applyFill="1" applyBorder="1" applyProtection="1">
      <alignment vertical="center"/>
      <protection locked="0"/>
    </xf>
    <xf numFmtId="0" fontId="12" fillId="0" borderId="0" xfId="0" applyFont="1" applyAlignment="1" applyProtection="1">
      <alignment vertical="center"/>
    </xf>
    <xf numFmtId="0" fontId="22" fillId="0" borderId="0" xfId="0" applyFont="1" applyAlignment="1" applyProtection="1">
      <alignment horizontal="center" vertical="center"/>
    </xf>
    <xf numFmtId="0" fontId="23" fillId="0" borderId="0" xfId="0" applyFont="1" applyAlignment="1" applyProtection="1">
      <alignment vertical="center" wrapText="1"/>
    </xf>
    <xf numFmtId="0" fontId="22" fillId="0" borderId="5" xfId="0" applyFont="1" applyBorder="1" applyAlignment="1" applyProtection="1">
      <alignment horizontal="center" vertical="top"/>
    </xf>
    <xf numFmtId="0" fontId="22" fillId="0" borderId="1" xfId="0" applyFont="1" applyFill="1" applyBorder="1" applyAlignment="1" applyProtection="1">
      <alignment horizontal="left" vertical="center"/>
    </xf>
    <xf numFmtId="0" fontId="22" fillId="0" borderId="1" xfId="0" applyFont="1" applyFill="1" applyBorder="1" applyAlignment="1" applyProtection="1">
      <alignment vertical="center"/>
    </xf>
    <xf numFmtId="0" fontId="22" fillId="0" borderId="2" xfId="0" applyFont="1" applyFill="1" applyBorder="1" applyAlignment="1" applyProtection="1">
      <alignment vertical="center"/>
    </xf>
    <xf numFmtId="0" fontId="22" fillId="0" borderId="24" xfId="0" applyFont="1" applyFill="1" applyBorder="1" applyAlignment="1" applyProtection="1">
      <alignment vertical="center"/>
    </xf>
    <xf numFmtId="0" fontId="22" fillId="0" borderId="3" xfId="0" applyFont="1" applyFill="1" applyBorder="1" applyAlignment="1" applyProtection="1">
      <alignment vertical="center"/>
    </xf>
    <xf numFmtId="0" fontId="22" fillId="0" borderId="4" xfId="0" applyFont="1" applyFill="1" applyBorder="1" applyAlignment="1" applyProtection="1">
      <alignment vertical="center"/>
    </xf>
    <xf numFmtId="0" fontId="22" fillId="0" borderId="0" xfId="0" applyFont="1" applyFill="1" applyBorder="1" applyAlignment="1" applyProtection="1">
      <alignment vertical="center"/>
    </xf>
    <xf numFmtId="0" fontId="22" fillId="0" borderId="5" xfId="0" applyFont="1" applyFill="1" applyBorder="1" applyAlignment="1" applyProtection="1">
      <alignment vertical="center"/>
    </xf>
    <xf numFmtId="0" fontId="22" fillId="0" borderId="6" xfId="0" applyFont="1" applyFill="1" applyBorder="1" applyAlignment="1" applyProtection="1">
      <alignment vertical="center"/>
    </xf>
    <xf numFmtId="0" fontId="22" fillId="0" borderId="23" xfId="0" applyFont="1" applyFill="1" applyBorder="1" applyAlignment="1" applyProtection="1">
      <alignment vertical="center"/>
    </xf>
    <xf numFmtId="0" fontId="22" fillId="0" borderId="7" xfId="0" applyFont="1" applyFill="1" applyBorder="1" applyAlignment="1" applyProtection="1">
      <alignment vertical="center"/>
    </xf>
    <xf numFmtId="0" fontId="22" fillId="0" borderId="4"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5" xfId="0" applyFont="1" applyFill="1" applyBorder="1" applyAlignment="1" applyProtection="1">
      <alignment horizontal="center" vertical="center"/>
    </xf>
    <xf numFmtId="0" fontId="21" fillId="0" borderId="0" xfId="0" applyFont="1" applyBorder="1" applyAlignment="1" applyProtection="1">
      <alignment horizontal="center" vertical="center"/>
    </xf>
    <xf numFmtId="0" fontId="21" fillId="0" borderId="23" xfId="0" applyFont="1" applyBorder="1" applyAlignment="1" applyProtection="1">
      <alignment horizontal="center" vertical="center"/>
    </xf>
    <xf numFmtId="38" fontId="22" fillId="0" borderId="0" xfId="3" applyFont="1" applyFill="1" applyBorder="1" applyAlignment="1" applyProtection="1">
      <alignment horizontal="center" vertical="center"/>
    </xf>
    <xf numFmtId="38" fontId="22" fillId="0" borderId="23" xfId="3" applyFont="1" applyFill="1" applyBorder="1" applyAlignment="1" applyProtection="1">
      <alignment horizontal="center" vertical="center"/>
    </xf>
    <xf numFmtId="0" fontId="21" fillId="0" borderId="4"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21" fillId="0" borderId="23" xfId="0" applyFont="1" applyFill="1" applyBorder="1" applyAlignment="1" applyProtection="1">
      <alignment horizontal="center" vertical="center"/>
    </xf>
    <xf numFmtId="0" fontId="21" fillId="0" borderId="1" xfId="0" applyFont="1" applyBorder="1" applyAlignment="1" applyProtection="1">
      <alignment horizontal="center" vertical="center"/>
    </xf>
    <xf numFmtId="0" fontId="21" fillId="0" borderId="1" xfId="0" applyFont="1" applyFill="1" applyBorder="1" applyAlignment="1" applyProtection="1">
      <alignment horizontal="center" vertical="center"/>
    </xf>
    <xf numFmtId="0" fontId="21" fillId="0" borderId="1" xfId="0" applyFont="1" applyFill="1" applyBorder="1" applyAlignment="1" applyProtection="1">
      <alignment horizontal="center" vertical="center" shrinkToFit="1"/>
    </xf>
    <xf numFmtId="0" fontId="21" fillId="0" borderId="0" xfId="0" applyFont="1" applyAlignment="1" applyProtection="1">
      <alignment vertical="center"/>
    </xf>
    <xf numFmtId="0" fontId="25" fillId="0" borderId="0" xfId="0" applyFont="1" applyAlignment="1" applyProtection="1">
      <alignment horizontal="center" vertical="center"/>
    </xf>
    <xf numFmtId="0" fontId="22" fillId="0" borderId="0" xfId="0" applyFont="1" applyBorder="1" applyAlignment="1" applyProtection="1">
      <alignment horizontal="center" vertical="top"/>
    </xf>
    <xf numFmtId="0" fontId="21" fillId="0" borderId="2" xfId="0" applyFont="1" applyBorder="1" applyAlignment="1" applyProtection="1">
      <alignment horizontal="center" vertical="center"/>
    </xf>
    <xf numFmtId="0" fontId="21" fillId="0" borderId="3" xfId="0" applyFont="1" applyBorder="1" applyAlignment="1" applyProtection="1">
      <alignment horizontal="center" vertical="center"/>
    </xf>
    <xf numFmtId="0" fontId="21" fillId="0" borderId="4" xfId="0" applyFont="1" applyBorder="1" applyAlignment="1" applyProtection="1">
      <alignment horizontal="center" vertical="center"/>
    </xf>
    <xf numFmtId="0" fontId="21" fillId="0" borderId="5" xfId="0" applyFont="1" applyBorder="1" applyAlignment="1" applyProtection="1">
      <alignment horizontal="center" vertical="center"/>
    </xf>
    <xf numFmtId="0" fontId="21" fillId="0" borderId="6" xfId="0" applyFont="1" applyBorder="1" applyAlignment="1" applyProtection="1">
      <alignment horizontal="center" vertical="center"/>
    </xf>
    <xf numFmtId="0" fontId="21" fillId="0" borderId="7" xfId="0" applyFont="1" applyBorder="1" applyAlignment="1" applyProtection="1">
      <alignment horizontal="center" vertical="center"/>
    </xf>
    <xf numFmtId="0" fontId="21" fillId="0" borderId="12" xfId="0" applyFont="1" applyBorder="1" applyAlignment="1" applyProtection="1">
      <alignment horizontal="left" vertical="center"/>
    </xf>
    <xf numFmtId="0" fontId="21" fillId="0" borderId="1" xfId="0" applyFont="1" applyBorder="1" applyAlignment="1" applyProtection="1">
      <alignment horizontal="left" vertical="center"/>
    </xf>
    <xf numFmtId="0" fontId="21" fillId="0" borderId="2" xfId="0" applyFont="1" applyFill="1" applyBorder="1" applyAlignment="1" applyProtection="1">
      <alignment horizontal="center" vertical="center"/>
    </xf>
    <xf numFmtId="0" fontId="21" fillId="0" borderId="24" xfId="0" applyFont="1" applyFill="1" applyBorder="1" applyAlignment="1" applyProtection="1">
      <alignment horizontal="center" vertical="center"/>
    </xf>
    <xf numFmtId="0" fontId="24" fillId="0" borderId="0" xfId="6" applyFont="1" applyAlignment="1" applyProtection="1">
      <alignment horizontal="center" vertical="center"/>
      <protection locked="0"/>
    </xf>
    <xf numFmtId="0" fontId="17" fillId="0" borderId="23" xfId="6" applyFont="1" applyBorder="1" applyAlignment="1" applyProtection="1">
      <alignment horizontal="center" vertical="center"/>
      <protection locked="0"/>
    </xf>
    <xf numFmtId="0" fontId="17" fillId="0" borderId="23" xfId="6" applyFont="1" applyBorder="1" applyAlignment="1">
      <alignment horizontal="center" vertical="center" shrinkToFit="1"/>
    </xf>
    <xf numFmtId="181" fontId="17" fillId="2" borderId="37" xfId="6" applyNumberFormat="1" applyFont="1" applyFill="1" applyBorder="1" applyAlignment="1" applyProtection="1">
      <alignment horizontal="right" vertical="center" shrinkToFit="1"/>
      <protection locked="0"/>
    </xf>
    <xf numFmtId="181" fontId="17" fillId="0" borderId="37" xfId="6" applyNumberFormat="1" applyFont="1" applyBorder="1" applyAlignment="1" applyProtection="1">
      <alignment horizontal="left" vertical="center" shrinkToFit="1"/>
      <protection locked="0"/>
    </xf>
    <xf numFmtId="0" fontId="12" fillId="2" borderId="11" xfId="6" applyFont="1" applyFill="1" applyBorder="1" applyAlignment="1" applyProtection="1">
      <alignment horizontal="center" vertical="center" shrinkToFit="1"/>
      <protection locked="0"/>
    </xf>
    <xf numFmtId="0" fontId="12" fillId="2" borderId="37" xfId="6" applyFont="1" applyFill="1" applyBorder="1" applyAlignment="1" applyProtection="1">
      <alignment horizontal="center" vertical="center" shrinkToFit="1"/>
      <protection locked="0"/>
    </xf>
    <xf numFmtId="0" fontId="12" fillId="2" borderId="12" xfId="6" applyFont="1" applyFill="1" applyBorder="1" applyAlignment="1" applyProtection="1">
      <alignment horizontal="center" vertical="center" shrinkToFit="1"/>
      <protection locked="0"/>
    </xf>
    <xf numFmtId="0" fontId="17" fillId="0" borderId="37" xfId="6" applyFont="1" applyBorder="1" applyAlignment="1" applyProtection="1">
      <alignment horizontal="center" vertical="center"/>
      <protection locked="0"/>
    </xf>
    <xf numFmtId="181" fontId="17" fillId="0" borderId="37" xfId="6" applyNumberFormat="1" applyFont="1" applyBorder="1" applyAlignment="1">
      <alignment horizontal="left" vertical="center" shrinkToFit="1"/>
    </xf>
    <xf numFmtId="0" fontId="13" fillId="0" borderId="11" xfId="6" applyFont="1" applyBorder="1" applyAlignment="1" applyProtection="1">
      <alignment horizontal="center" vertical="center" shrinkToFit="1"/>
      <protection locked="0"/>
    </xf>
    <xf numFmtId="0" fontId="13" fillId="0" borderId="37" xfId="6" applyFont="1" applyBorder="1" applyAlignment="1" applyProtection="1">
      <alignment horizontal="center" vertical="center" shrinkToFit="1"/>
      <protection locked="0"/>
    </xf>
    <xf numFmtId="0" fontId="13" fillId="0" borderId="12" xfId="6" applyFont="1" applyBorder="1" applyAlignment="1" applyProtection="1">
      <alignment horizontal="center" vertical="center" shrinkToFit="1"/>
      <protection locked="0"/>
    </xf>
    <xf numFmtId="0" fontId="12" fillId="0" borderId="11" xfId="6" applyFont="1" applyBorder="1" applyAlignment="1" applyProtection="1">
      <alignment horizontal="center" vertical="center" shrinkToFit="1"/>
      <protection locked="0"/>
    </xf>
    <xf numFmtId="0" fontId="12" fillId="0" borderId="37" xfId="6" applyFont="1" applyBorder="1" applyAlignment="1" applyProtection="1">
      <alignment horizontal="center" vertical="center" shrinkToFit="1"/>
      <protection locked="0"/>
    </xf>
    <xf numFmtId="0" fontId="12" fillId="0" borderId="12" xfId="6" applyFont="1" applyBorder="1" applyAlignment="1" applyProtection="1">
      <alignment horizontal="center" vertical="center" shrinkToFit="1"/>
      <protection locked="0"/>
    </xf>
    <xf numFmtId="0" fontId="12" fillId="0" borderId="1" xfId="6" applyFont="1" applyBorder="1" applyAlignment="1" applyProtection="1">
      <alignment horizontal="center" vertical="center" shrinkToFit="1"/>
      <protection locked="0"/>
    </xf>
    <xf numFmtId="0" fontId="39" fillId="0" borderId="0" xfId="0" applyFont="1" applyAlignment="1">
      <alignment horizontal="center" vertical="center" shrinkToFit="1"/>
    </xf>
    <xf numFmtId="0" fontId="13" fillId="0" borderId="0" xfId="0" applyFont="1" applyAlignment="1">
      <alignment horizontal="center" vertical="center" shrinkToFit="1"/>
    </xf>
    <xf numFmtId="0" fontId="0" fillId="0" borderId="23" xfId="0" applyBorder="1" applyAlignment="1">
      <alignment horizontal="left" vertical="center" shrinkToFit="1"/>
    </xf>
    <xf numFmtId="0" fontId="0" fillId="6" borderId="11" xfId="0" applyFill="1" applyBorder="1" applyAlignment="1">
      <alignment horizontal="center" vertical="center" shrinkToFit="1"/>
    </xf>
    <xf numFmtId="0" fontId="0" fillId="6" borderId="12" xfId="0" applyFill="1" applyBorder="1" applyAlignment="1">
      <alignment horizontal="center" vertical="center" shrinkToFit="1"/>
    </xf>
    <xf numFmtId="0" fontId="0" fillId="6" borderId="1" xfId="0" applyFill="1" applyBorder="1" applyAlignment="1">
      <alignment horizontal="center" vertical="center" shrinkToFit="1"/>
    </xf>
    <xf numFmtId="0" fontId="0" fillId="0" borderId="11" xfId="0" applyBorder="1" applyAlignment="1">
      <alignment horizontal="left" vertical="center" shrinkToFit="1"/>
    </xf>
    <xf numFmtId="0" fontId="0" fillId="0" borderId="12" xfId="0" applyBorder="1" applyAlignment="1">
      <alignment horizontal="left" vertical="center" shrinkToFit="1"/>
    </xf>
    <xf numFmtId="0" fontId="0" fillId="2" borderId="1" xfId="0" applyFill="1" applyBorder="1" applyAlignment="1" applyProtection="1">
      <alignment horizontal="left" vertical="center" shrinkToFit="1"/>
      <protection locked="0"/>
    </xf>
    <xf numFmtId="58" fontId="0" fillId="2" borderId="11" xfId="0" applyNumberFormat="1" applyFill="1" applyBorder="1" applyAlignment="1" applyProtection="1">
      <alignment horizontal="left" vertical="center" shrinkToFit="1"/>
      <protection locked="0"/>
    </xf>
    <xf numFmtId="0" fontId="0" fillId="2" borderId="12" xfId="0" applyFill="1" applyBorder="1" applyAlignment="1" applyProtection="1">
      <alignment horizontal="left" vertical="center" shrinkToFit="1"/>
      <protection locked="0"/>
    </xf>
    <xf numFmtId="58" fontId="0" fillId="2" borderId="12" xfId="0" applyNumberFormat="1" applyFill="1" applyBorder="1" applyAlignment="1" applyProtection="1">
      <alignment horizontal="left" vertical="center" shrinkToFit="1"/>
      <protection locked="0"/>
    </xf>
    <xf numFmtId="0" fontId="0" fillId="2" borderId="11" xfId="0" applyFill="1" applyBorder="1" applyAlignment="1" applyProtection="1">
      <alignment horizontal="left" vertical="center" shrinkToFit="1"/>
      <protection locked="0"/>
    </xf>
    <xf numFmtId="0" fontId="35" fillId="0" borderId="24" xfId="0" applyFont="1" applyBorder="1" applyAlignment="1">
      <alignment horizontal="right" vertical="center" indent="1" shrinkToFit="1"/>
    </xf>
    <xf numFmtId="0" fontId="38" fillId="0" borderId="24" xfId="0" applyFont="1" applyBorder="1" applyAlignment="1">
      <alignment horizontal="right" vertical="center" indent="1" shrinkToFit="1"/>
    </xf>
    <xf numFmtId="0" fontId="0" fillId="7" borderId="37" xfId="0" applyFill="1" applyBorder="1" applyAlignment="1" applyProtection="1">
      <alignment horizontal="left" vertical="center" shrinkToFit="1"/>
      <protection locked="0"/>
    </xf>
    <xf numFmtId="0" fontId="0" fillId="0" borderId="0" xfId="0" applyAlignment="1">
      <alignment horizontal="right" vertical="center" shrinkToFit="1"/>
    </xf>
    <xf numFmtId="0" fontId="0" fillId="0" borderId="0" xfId="0" applyAlignment="1">
      <alignment horizontal="left" vertical="center" shrinkToFit="1"/>
    </xf>
    <xf numFmtId="0" fontId="0" fillId="0" borderId="0" xfId="0" applyAlignment="1">
      <alignment horizontal="center" vertical="center" shrinkToFit="1"/>
    </xf>
    <xf numFmtId="0" fontId="46" fillId="0" borderId="0" xfId="0" applyFont="1" applyAlignment="1">
      <alignment horizontal="left" vertical="center" shrinkToFit="1"/>
    </xf>
    <xf numFmtId="0" fontId="0" fillId="7" borderId="23" xfId="0" applyFill="1" applyBorder="1" applyAlignment="1" applyProtection="1">
      <alignment horizontal="left" vertical="center" shrinkToFit="1"/>
      <protection locked="0"/>
    </xf>
    <xf numFmtId="0" fontId="47" fillId="0" borderId="0" xfId="0" applyFont="1" applyAlignment="1">
      <alignment horizontal="center" vertical="center"/>
    </xf>
    <xf numFmtId="0" fontId="47" fillId="0" borderId="0" xfId="0" applyFont="1" applyAlignment="1">
      <alignment horizontal="left" vertical="center" shrinkToFit="1"/>
    </xf>
    <xf numFmtId="0" fontId="47" fillId="0" borderId="58" xfId="0" applyFont="1" applyBorder="1" applyAlignment="1">
      <alignment horizontal="left" vertical="center" shrinkToFit="1"/>
    </xf>
    <xf numFmtId="0" fontId="48" fillId="0" borderId="59" xfId="0" applyFont="1" applyBorder="1" applyAlignment="1">
      <alignment horizontal="center" vertical="center"/>
    </xf>
    <xf numFmtId="0" fontId="48" fillId="0" borderId="60" xfId="0" applyFont="1" applyBorder="1" applyAlignment="1">
      <alignment horizontal="center" vertical="center"/>
    </xf>
    <xf numFmtId="0" fontId="48" fillId="0" borderId="50" xfId="0" applyFont="1" applyBorder="1" applyAlignment="1">
      <alignment horizontal="center" vertical="center"/>
    </xf>
    <xf numFmtId="0" fontId="48" fillId="0" borderId="1" xfId="0" applyFont="1" applyBorder="1" applyAlignment="1">
      <alignment horizontal="center" vertical="center"/>
    </xf>
    <xf numFmtId="0" fontId="48" fillId="0" borderId="63" xfId="0" applyFont="1" applyBorder="1" applyAlignment="1">
      <alignment horizontal="center" vertical="center"/>
    </xf>
    <xf numFmtId="0" fontId="48" fillId="0" borderId="64" xfId="0" applyFont="1" applyBorder="1" applyAlignment="1">
      <alignment horizontal="center" vertical="center"/>
    </xf>
    <xf numFmtId="0" fontId="48" fillId="0" borderId="60" xfId="0" applyFont="1" applyBorder="1" applyAlignment="1">
      <alignment horizontal="center" vertical="center" wrapText="1"/>
    </xf>
    <xf numFmtId="0" fontId="48" fillId="0" borderId="66" xfId="0" applyFont="1" applyBorder="1" applyAlignment="1">
      <alignment horizontal="center" vertical="center" wrapText="1"/>
    </xf>
    <xf numFmtId="0" fontId="48" fillId="0" borderId="1" xfId="0" applyFont="1" applyBorder="1" applyAlignment="1">
      <alignment horizontal="center" vertical="center" wrapText="1"/>
    </xf>
    <xf numFmtId="0" fontId="48" fillId="0" borderId="11" xfId="0" applyFont="1" applyBorder="1" applyAlignment="1">
      <alignment horizontal="center" vertical="center" wrapText="1"/>
    </xf>
    <xf numFmtId="0" fontId="48" fillId="0" borderId="64" xfId="0" applyFont="1" applyBorder="1" applyAlignment="1">
      <alignment horizontal="center" vertical="center" wrapText="1"/>
    </xf>
    <xf numFmtId="0" fontId="48" fillId="0" borderId="74" xfId="0" applyFont="1" applyBorder="1" applyAlignment="1">
      <alignment horizontal="center" vertical="center" wrapText="1"/>
    </xf>
    <xf numFmtId="0" fontId="50" fillId="0" borderId="67" xfId="0" applyFont="1" applyBorder="1" applyAlignment="1">
      <alignment horizontal="center" vertical="center" wrapText="1"/>
    </xf>
    <xf numFmtId="0" fontId="50" fillId="0" borderId="72" xfId="0" applyFont="1" applyBorder="1" applyAlignment="1">
      <alignment horizontal="center" vertical="center" wrapText="1"/>
    </xf>
    <xf numFmtId="0" fontId="50" fillId="0" borderId="75" xfId="0" applyFont="1" applyBorder="1" applyAlignment="1">
      <alignment horizontal="center" vertical="center" wrapText="1"/>
    </xf>
    <xf numFmtId="0" fontId="50" fillId="0" borderId="83" xfId="0" applyFont="1" applyBorder="1" applyAlignment="1">
      <alignment horizontal="center" vertical="center" wrapText="1"/>
    </xf>
    <xf numFmtId="0" fontId="50" fillId="0" borderId="141" xfId="0" applyFont="1" applyBorder="1" applyAlignment="1">
      <alignment horizontal="center" vertical="center" wrapText="1"/>
    </xf>
    <xf numFmtId="0" fontId="50" fillId="0" borderId="142" xfId="0" applyFont="1" applyBorder="1" applyAlignment="1">
      <alignment horizontal="center" vertical="center" wrapText="1"/>
    </xf>
    <xf numFmtId="0" fontId="48" fillId="0" borderId="68" xfId="0" applyFont="1" applyBorder="1" applyAlignment="1">
      <alignment horizontal="center" vertical="center" wrapText="1"/>
    </xf>
    <xf numFmtId="0" fontId="48" fillId="0" borderId="10" xfId="0" applyFont="1" applyBorder="1" applyAlignment="1">
      <alignment horizontal="center" vertical="center" wrapText="1"/>
    </xf>
    <xf numFmtId="0" fontId="48" fillId="0" borderId="76" xfId="0" applyFont="1" applyBorder="1" applyAlignment="1">
      <alignment horizontal="center" vertical="center" wrapText="1"/>
    </xf>
    <xf numFmtId="0" fontId="51" fillId="0" borderId="60" xfId="0" applyFont="1" applyBorder="1" applyAlignment="1">
      <alignment horizontal="center" vertical="center" wrapText="1"/>
    </xf>
    <xf numFmtId="0" fontId="51" fillId="0" borderId="1" xfId="0" applyFont="1" applyBorder="1" applyAlignment="1">
      <alignment horizontal="center" vertical="center" wrapText="1"/>
    </xf>
    <xf numFmtId="0" fontId="51" fillId="0" borderId="64" xfId="0" applyFont="1" applyBorder="1" applyAlignment="1">
      <alignment horizontal="center" vertical="center" wrapText="1"/>
    </xf>
    <xf numFmtId="0" fontId="47" fillId="0" borderId="0" xfId="0" applyFont="1" applyAlignment="1">
      <alignment horizontal="left" vertical="center" wrapText="1"/>
    </xf>
    <xf numFmtId="0" fontId="47" fillId="0" borderId="58" xfId="0" applyFont="1" applyBorder="1" applyAlignment="1">
      <alignment horizontal="left" vertical="center" wrapText="1"/>
    </xf>
    <xf numFmtId="181" fontId="51" fillId="0" borderId="133" xfId="0" applyNumberFormat="1" applyFont="1" applyBorder="1" applyAlignment="1">
      <alignment horizontal="center" vertical="center" wrapText="1"/>
    </xf>
    <xf numFmtId="181" fontId="51" fillId="0" borderId="134" xfId="0" applyNumberFormat="1" applyFont="1" applyBorder="1" applyAlignment="1">
      <alignment horizontal="center" vertical="center" wrapText="1"/>
    </xf>
    <xf numFmtId="0" fontId="48" fillId="0" borderId="135" xfId="7" applyFont="1" applyBorder="1" applyAlignment="1">
      <alignment horizontal="center" vertical="center" wrapText="1"/>
    </xf>
    <xf numFmtId="0" fontId="48" fillId="0" borderId="136" xfId="7" applyFont="1" applyBorder="1" applyAlignment="1">
      <alignment horizontal="center" vertical="center" wrapText="1"/>
    </xf>
    <xf numFmtId="0" fontId="49" fillId="0" borderId="138" xfId="7" applyFont="1" applyBorder="1" applyAlignment="1">
      <alignment horizontal="center" vertical="center" wrapText="1"/>
    </xf>
    <xf numFmtId="0" fontId="49" fillId="0" borderId="137" xfId="7" applyFont="1" applyBorder="1" applyAlignment="1">
      <alignment horizontal="center" vertical="center" wrapText="1"/>
    </xf>
    <xf numFmtId="181" fontId="51" fillId="0" borderId="70" xfId="0" applyNumberFormat="1" applyFont="1" applyBorder="1" applyAlignment="1">
      <alignment horizontal="center" vertical="center" wrapText="1"/>
    </xf>
    <xf numFmtId="181" fontId="51" fillId="0" borderId="80" xfId="0" applyNumberFormat="1" applyFont="1" applyBorder="1" applyAlignment="1">
      <alignment horizontal="center" vertical="center" wrapText="1"/>
    </xf>
    <xf numFmtId="181" fontId="51" fillId="0" borderId="69" xfId="0" applyNumberFormat="1" applyFont="1" applyBorder="1" applyAlignment="1">
      <alignment horizontal="center" vertical="center" wrapText="1"/>
    </xf>
    <xf numFmtId="0" fontId="51" fillId="0" borderId="70" xfId="7" applyFont="1" applyBorder="1" applyAlignment="1">
      <alignment horizontal="center" vertical="center" wrapText="1"/>
    </xf>
    <xf numFmtId="0" fontId="51" fillId="0" borderId="110" xfId="7" applyFont="1" applyBorder="1" applyAlignment="1">
      <alignment horizontal="center" vertical="center" wrapText="1"/>
    </xf>
    <xf numFmtId="0" fontId="81" fillId="2" borderId="95" xfId="0" applyFont="1" applyFill="1" applyBorder="1" applyAlignment="1" applyProtection="1">
      <alignment horizontal="left" vertical="center" wrapText="1" shrinkToFit="1"/>
      <protection locked="0"/>
    </xf>
    <xf numFmtId="0" fontId="81" fillId="2" borderId="96" xfId="0" applyFont="1" applyFill="1" applyBorder="1" applyAlignment="1" applyProtection="1">
      <alignment horizontal="left" vertical="center" wrapText="1" shrinkToFit="1"/>
      <protection locked="0"/>
    </xf>
    <xf numFmtId="0" fontId="81" fillId="2" borderId="97" xfId="0" applyFont="1" applyFill="1" applyBorder="1" applyAlignment="1" applyProtection="1">
      <alignment horizontal="left" vertical="center" wrapText="1" shrinkToFit="1"/>
      <protection locked="0"/>
    </xf>
    <xf numFmtId="0" fontId="12" fillId="5" borderId="66" xfId="0" applyFont="1" applyFill="1" applyBorder="1" applyAlignment="1" applyProtection="1">
      <alignment horizontal="left" vertical="center" wrapText="1" shrinkToFit="1"/>
      <protection locked="0"/>
    </xf>
    <xf numFmtId="0" fontId="12" fillId="5" borderId="96" xfId="0" applyFont="1" applyFill="1" applyBorder="1" applyAlignment="1" applyProtection="1">
      <alignment horizontal="left" vertical="center" wrapText="1" shrinkToFit="1"/>
      <protection locked="0"/>
    </xf>
    <xf numFmtId="0" fontId="81" fillId="2" borderId="85" xfId="0" applyFont="1" applyFill="1" applyBorder="1" applyAlignment="1" applyProtection="1">
      <alignment horizontal="left" vertical="center" wrapText="1" shrinkToFit="1"/>
      <protection locked="0"/>
    </xf>
    <xf numFmtId="0" fontId="81" fillId="2" borderId="37" xfId="0" applyFont="1" applyFill="1" applyBorder="1" applyAlignment="1" applyProtection="1">
      <alignment horizontal="left" vertical="center" wrapText="1" shrinkToFit="1"/>
      <protection locked="0"/>
    </xf>
    <xf numFmtId="0" fontId="81" fillId="2" borderId="12" xfId="0" applyFont="1" applyFill="1" applyBorder="1" applyAlignment="1" applyProtection="1">
      <alignment horizontal="left" vertical="center" wrapText="1" shrinkToFit="1"/>
      <protection locked="0"/>
    </xf>
    <xf numFmtId="0" fontId="12" fillId="5" borderId="11" xfId="0" applyFont="1" applyFill="1" applyBorder="1" applyAlignment="1" applyProtection="1">
      <alignment horizontal="left" vertical="center" wrapText="1" shrinkToFit="1"/>
      <protection locked="0"/>
    </xf>
    <xf numFmtId="0" fontId="12" fillId="5" borderId="37" xfId="0" applyFont="1" applyFill="1" applyBorder="1" applyAlignment="1" applyProtection="1">
      <alignment horizontal="left" vertical="center" wrapText="1" shrinkToFit="1"/>
      <protection locked="0"/>
    </xf>
    <xf numFmtId="0" fontId="50" fillId="0" borderId="139" xfId="7" applyFont="1" applyBorder="1" applyAlignment="1">
      <alignment horizontal="center" vertical="center" wrapText="1"/>
    </xf>
    <xf numFmtId="0" fontId="50" fillId="0" borderId="140" xfId="7" applyFont="1" applyBorder="1" applyAlignment="1">
      <alignment horizontal="center" vertical="center" wrapText="1"/>
    </xf>
    <xf numFmtId="0" fontId="51" fillId="0" borderId="133" xfId="7" applyFont="1" applyBorder="1" applyAlignment="1">
      <alignment horizontal="center" vertical="center" wrapText="1"/>
    </xf>
    <xf numFmtId="0" fontId="51" fillId="0" borderId="134" xfId="7" applyFont="1" applyBorder="1" applyAlignment="1">
      <alignment horizontal="center" vertical="center" wrapText="1"/>
    </xf>
    <xf numFmtId="0" fontId="51" fillId="5" borderId="1" xfId="0" applyFont="1" applyFill="1" applyBorder="1" applyAlignment="1" applyProtection="1">
      <alignment horizontal="left" vertical="center" wrapText="1" shrinkToFit="1"/>
      <protection locked="0"/>
    </xf>
    <xf numFmtId="0" fontId="51" fillId="5" borderId="11" xfId="0" applyFont="1" applyFill="1" applyBorder="1" applyAlignment="1" applyProtection="1">
      <alignment horizontal="left" vertical="center" wrapText="1" shrinkToFit="1"/>
      <protection locked="0"/>
    </xf>
    <xf numFmtId="0" fontId="49" fillId="2" borderId="86" xfId="0" applyFont="1" applyFill="1" applyBorder="1" applyAlignment="1" applyProtection="1">
      <alignment horizontal="left" vertical="center" wrapText="1" shrinkToFit="1"/>
      <protection locked="0"/>
    </xf>
    <xf numFmtId="0" fontId="49" fillId="2" borderId="24" xfId="0" applyFont="1" applyFill="1" applyBorder="1" applyAlignment="1" applyProtection="1">
      <alignment horizontal="left" vertical="center" wrapText="1" shrinkToFit="1"/>
      <protection locked="0"/>
    </xf>
    <xf numFmtId="0" fontId="49" fillId="2" borderId="3" xfId="0" applyFont="1" applyFill="1" applyBorder="1" applyAlignment="1" applyProtection="1">
      <alignment horizontal="left" vertical="center" wrapText="1" shrinkToFit="1"/>
      <protection locked="0"/>
    </xf>
    <xf numFmtId="0" fontId="51" fillId="5" borderId="87" xfId="0" applyFont="1" applyFill="1" applyBorder="1" applyAlignment="1" applyProtection="1">
      <alignment horizontal="left" vertical="center" wrapText="1" shrinkToFit="1"/>
      <protection locked="0"/>
    </xf>
    <xf numFmtId="0" fontId="49" fillId="2" borderId="88" xfId="0" applyFont="1" applyFill="1" applyBorder="1" applyAlignment="1" applyProtection="1">
      <alignment horizontal="left" vertical="center" wrapText="1" shrinkToFit="1"/>
      <protection locked="0"/>
    </xf>
    <xf numFmtId="0" fontId="49" fillId="2" borderId="89" xfId="0" applyFont="1" applyFill="1" applyBorder="1" applyAlignment="1" applyProtection="1">
      <alignment horizontal="left" vertical="center" wrapText="1" shrinkToFit="1"/>
      <protection locked="0"/>
    </xf>
    <xf numFmtId="0" fontId="49" fillId="2" borderId="90" xfId="0" applyFont="1" applyFill="1" applyBorder="1" applyAlignment="1" applyProtection="1">
      <alignment horizontal="left" vertical="center" wrapText="1" shrinkToFit="1"/>
      <protection locked="0"/>
    </xf>
    <xf numFmtId="0" fontId="51" fillId="5" borderId="64" xfId="0" applyFont="1" applyFill="1" applyBorder="1" applyAlignment="1" applyProtection="1">
      <alignment horizontal="left" vertical="center" wrapText="1" shrinkToFit="1"/>
      <protection locked="0"/>
    </xf>
    <xf numFmtId="0" fontId="51" fillId="5" borderId="91" xfId="0" applyFont="1" applyFill="1" applyBorder="1" applyAlignment="1" applyProtection="1">
      <alignment horizontal="left" vertical="center" wrapText="1" shrinkToFit="1"/>
      <protection locked="0"/>
    </xf>
    <xf numFmtId="0" fontId="49" fillId="0" borderId="0" xfId="0" applyFont="1" applyAlignment="1" applyProtection="1">
      <alignment horizontal="left" vertical="center" wrapText="1" shrinkToFit="1"/>
      <protection locked="0"/>
    </xf>
    <xf numFmtId="0" fontId="51" fillId="0" borderId="0" xfId="0" applyFont="1" applyAlignment="1" applyProtection="1">
      <alignment horizontal="left" vertical="center" wrapText="1" shrinkToFit="1"/>
      <protection locked="0"/>
    </xf>
    <xf numFmtId="0" fontId="49" fillId="2" borderId="85" xfId="0" applyFont="1" applyFill="1" applyBorder="1" applyAlignment="1" applyProtection="1">
      <alignment horizontal="left" vertical="center" wrapText="1" shrinkToFit="1"/>
      <protection locked="0"/>
    </xf>
    <xf numFmtId="0" fontId="49" fillId="2" borderId="37" xfId="0" applyFont="1" applyFill="1" applyBorder="1" applyAlignment="1" applyProtection="1">
      <alignment horizontal="left" vertical="center" wrapText="1" shrinkToFit="1"/>
      <protection locked="0"/>
    </xf>
    <xf numFmtId="0" fontId="49" fillId="2" borderId="12" xfId="0" applyFont="1" applyFill="1" applyBorder="1" applyAlignment="1" applyProtection="1">
      <alignment horizontal="left" vertical="center" wrapText="1" shrinkToFit="1"/>
      <protection locked="0"/>
    </xf>
    <xf numFmtId="0" fontId="53" fillId="0" borderId="0" xfId="0" applyFont="1" applyAlignment="1">
      <alignment vertical="center" wrapText="1"/>
    </xf>
    <xf numFmtId="0" fontId="48" fillId="0" borderId="100" xfId="0" applyFont="1" applyBorder="1" applyAlignment="1">
      <alignment horizontal="center" vertical="center"/>
    </xf>
    <xf numFmtId="0" fontId="48" fillId="0" borderId="101" xfId="0" applyFont="1" applyBorder="1" applyAlignment="1">
      <alignment horizontal="center" vertical="center"/>
    </xf>
    <xf numFmtId="0" fontId="48" fillId="0" borderId="102" xfId="0" applyFont="1" applyBorder="1" applyAlignment="1">
      <alignment horizontal="center" vertical="center"/>
    </xf>
    <xf numFmtId="0" fontId="49" fillId="2" borderId="101" xfId="0" applyFont="1" applyFill="1" applyBorder="1" applyAlignment="1" applyProtection="1">
      <alignment horizontal="left" vertical="center"/>
      <protection locked="0"/>
    </xf>
    <xf numFmtId="0" fontId="49" fillId="2" borderId="49" xfId="0" applyFont="1" applyFill="1" applyBorder="1" applyAlignment="1" applyProtection="1">
      <alignment horizontal="left" vertical="center"/>
      <protection locked="0"/>
    </xf>
    <xf numFmtId="0" fontId="49" fillId="2" borderId="95" xfId="0" applyFont="1" applyFill="1" applyBorder="1" applyAlignment="1" applyProtection="1">
      <alignment horizontal="left" vertical="center" wrapText="1" shrinkToFit="1"/>
      <protection locked="0"/>
    </xf>
    <xf numFmtId="0" fontId="49" fillId="2" borderId="96" xfId="0" applyFont="1" applyFill="1" applyBorder="1" applyAlignment="1" applyProtection="1">
      <alignment horizontal="left" vertical="center" wrapText="1" shrinkToFit="1"/>
      <protection locked="0"/>
    </xf>
    <xf numFmtId="0" fontId="49" fillId="2" borderId="97" xfId="0" applyFont="1" applyFill="1" applyBorder="1" applyAlignment="1" applyProtection="1">
      <alignment horizontal="left" vertical="center" wrapText="1" shrinkToFit="1"/>
      <protection locked="0"/>
    </xf>
    <xf numFmtId="0" fontId="51" fillId="5" borderId="60" xfId="0" applyFont="1" applyFill="1" applyBorder="1" applyAlignment="1" applyProtection="1">
      <alignment horizontal="left" vertical="center" wrapText="1" shrinkToFit="1"/>
      <protection locked="0"/>
    </xf>
    <xf numFmtId="0" fontId="51" fillId="5" borderId="81" xfId="0" applyFont="1" applyFill="1" applyBorder="1" applyAlignment="1" applyProtection="1">
      <alignment horizontal="left" vertical="center" wrapText="1" shrinkToFit="1"/>
      <protection locked="0"/>
    </xf>
    <xf numFmtId="38" fontId="58" fillId="0" borderId="0" xfId="3" applyFont="1" applyAlignment="1">
      <alignment horizontal="center" vertical="center"/>
    </xf>
    <xf numFmtId="38" fontId="57" fillId="0" borderId="23" xfId="3" applyFont="1" applyFill="1" applyBorder="1" applyAlignment="1">
      <alignment horizontal="center" vertical="center"/>
    </xf>
    <xf numFmtId="38" fontId="57" fillId="7" borderId="23" xfId="3" applyFont="1" applyFill="1" applyBorder="1" applyAlignment="1" applyProtection="1">
      <alignment horizontal="center" vertical="center" shrinkToFit="1"/>
      <protection locked="0"/>
    </xf>
    <xf numFmtId="38" fontId="57" fillId="0" borderId="95" xfId="3" applyFont="1" applyBorder="1" applyAlignment="1">
      <alignment horizontal="left" vertical="center"/>
    </xf>
    <xf numFmtId="38" fontId="57" fillId="0" borderId="96" xfId="3" applyFont="1" applyBorder="1" applyAlignment="1">
      <alignment horizontal="left" vertical="center"/>
    </xf>
    <xf numFmtId="38" fontId="57" fillId="0" borderId="109" xfId="3" applyFont="1" applyBorder="1" applyAlignment="1">
      <alignment horizontal="left" vertical="center"/>
    </xf>
    <xf numFmtId="38" fontId="57" fillId="0" borderId="79" xfId="3" applyFont="1" applyBorder="1" applyAlignment="1">
      <alignment horizontal="center" vertical="center"/>
    </xf>
    <xf numFmtId="38" fontId="57" fillId="0" borderId="80" xfId="3" applyFont="1" applyBorder="1" applyAlignment="1">
      <alignment horizontal="center" vertical="center"/>
    </xf>
    <xf numFmtId="38" fontId="57" fillId="2" borderId="80" xfId="3" applyFont="1" applyFill="1" applyBorder="1" applyAlignment="1" applyProtection="1">
      <alignment horizontal="center" vertical="center"/>
      <protection locked="0"/>
    </xf>
    <xf numFmtId="38" fontId="57" fillId="0" borderId="88" xfId="3" applyFont="1" applyBorder="1" applyAlignment="1">
      <alignment horizontal="left" vertical="center"/>
    </xf>
    <xf numFmtId="38" fontId="57" fillId="0" borderId="89" xfId="3" applyFont="1" applyBorder="1" applyAlignment="1">
      <alignment horizontal="left" vertical="center"/>
    </xf>
    <xf numFmtId="38" fontId="57" fillId="0" borderId="111" xfId="3" applyFont="1" applyBorder="1" applyAlignment="1">
      <alignment horizontal="left" vertical="center"/>
    </xf>
    <xf numFmtId="38" fontId="57" fillId="0" borderId="88" xfId="3" applyFont="1" applyBorder="1" applyAlignment="1">
      <alignment horizontal="right" vertical="center"/>
    </xf>
    <xf numFmtId="38" fontId="57" fillId="0" borderId="89" xfId="3" applyFont="1" applyBorder="1" applyAlignment="1">
      <alignment horizontal="right" vertical="center"/>
    </xf>
    <xf numFmtId="38" fontId="57" fillId="0" borderId="79" xfId="3" applyFont="1" applyBorder="1" applyAlignment="1">
      <alignment horizontal="left" vertical="center"/>
    </xf>
    <xf numFmtId="38" fontId="57" fillId="0" borderId="4" xfId="3" applyFont="1" applyBorder="1" applyAlignment="1">
      <alignment horizontal="left" vertical="center"/>
    </xf>
    <xf numFmtId="38" fontId="57" fillId="0" borderId="0" xfId="3" applyFont="1" applyBorder="1" applyAlignment="1">
      <alignment horizontal="left" vertical="center"/>
    </xf>
    <xf numFmtId="38" fontId="57" fillId="0" borderId="113" xfId="3" applyFont="1" applyBorder="1" applyAlignment="1">
      <alignment horizontal="left" vertical="center"/>
    </xf>
    <xf numFmtId="38" fontId="57" fillId="0" borderId="114" xfId="3" applyFont="1" applyFill="1" applyBorder="1" applyAlignment="1">
      <alignment horizontal="right" vertical="center"/>
    </xf>
    <xf numFmtId="38" fontId="57" fillId="0" borderId="0" xfId="3" applyFont="1" applyFill="1" applyBorder="1" applyAlignment="1">
      <alignment horizontal="right" vertical="center"/>
    </xf>
    <xf numFmtId="38" fontId="57" fillId="0" borderId="100" xfId="3" applyFont="1" applyBorder="1" applyAlignment="1">
      <alignment horizontal="center" vertical="center"/>
    </xf>
    <xf numFmtId="38" fontId="57" fillId="0" borderId="101" xfId="3" applyFont="1" applyBorder="1" applyAlignment="1">
      <alignment horizontal="center" vertical="center"/>
    </xf>
    <xf numFmtId="38" fontId="57" fillId="0" borderId="49" xfId="3" applyFont="1" applyBorder="1" applyAlignment="1">
      <alignment horizontal="center" vertical="center"/>
    </xf>
    <xf numFmtId="38" fontId="57" fillId="0" borderId="2" xfId="3" applyFont="1" applyBorder="1" applyAlignment="1">
      <alignment horizontal="left" vertical="center" wrapText="1"/>
    </xf>
    <xf numFmtId="38" fontId="57" fillId="0" borderId="24" xfId="3" applyFont="1" applyBorder="1" applyAlignment="1">
      <alignment horizontal="left" vertical="center"/>
    </xf>
    <xf numFmtId="38" fontId="57" fillId="0" borderId="115" xfId="3" applyFont="1" applyBorder="1" applyAlignment="1">
      <alignment horizontal="left" vertical="center"/>
    </xf>
    <xf numFmtId="38" fontId="57" fillId="0" borderId="86" xfId="3" applyFont="1" applyFill="1" applyBorder="1" applyAlignment="1">
      <alignment horizontal="right" vertical="center"/>
    </xf>
    <xf numFmtId="38" fontId="57" fillId="0" borderId="24" xfId="3" applyFont="1" applyFill="1" applyBorder="1" applyAlignment="1">
      <alignment horizontal="right" vertical="center"/>
    </xf>
    <xf numFmtId="184" fontId="57" fillId="0" borderId="114" xfId="8" applyNumberFormat="1" applyFont="1" applyBorder="1" applyAlignment="1">
      <alignment horizontal="right" vertical="center"/>
    </xf>
    <xf numFmtId="184" fontId="57" fillId="0" borderId="0" xfId="8" applyNumberFormat="1" applyFont="1" applyBorder="1" applyAlignment="1">
      <alignment horizontal="right" vertical="center"/>
    </xf>
    <xf numFmtId="38" fontId="57" fillId="0" borderId="24" xfId="3" applyFont="1" applyBorder="1" applyAlignment="1">
      <alignment horizontal="left" vertical="center" wrapText="1"/>
    </xf>
    <xf numFmtId="38" fontId="57" fillId="0" borderId="115" xfId="3" applyFont="1" applyBorder="1" applyAlignment="1">
      <alignment horizontal="left" vertical="center" wrapText="1"/>
    </xf>
    <xf numFmtId="38" fontId="57" fillId="0" borderId="77" xfId="3" applyFont="1" applyBorder="1" applyAlignment="1">
      <alignment horizontal="left" vertical="center" wrapText="1"/>
    </xf>
    <xf numFmtId="38" fontId="57" fillId="0" borderId="58" xfId="3" applyFont="1" applyBorder="1" applyAlignment="1">
      <alignment horizontal="left" vertical="center" wrapText="1"/>
    </xf>
    <xf numFmtId="38" fontId="57" fillId="0" borderId="118" xfId="3" applyFont="1" applyBorder="1" applyAlignment="1">
      <alignment horizontal="left" vertical="center" wrapText="1"/>
    </xf>
    <xf numFmtId="38" fontId="57" fillId="0" borderId="119" xfId="3" applyFont="1" applyFill="1" applyBorder="1" applyAlignment="1">
      <alignment horizontal="right" vertical="center"/>
    </xf>
    <xf numFmtId="38" fontId="57" fillId="0" borderId="23" xfId="3" applyFont="1" applyFill="1" applyBorder="1" applyAlignment="1">
      <alignment horizontal="right" vertical="center"/>
    </xf>
    <xf numFmtId="38" fontId="57" fillId="0" borderId="23" xfId="3" applyFont="1" applyBorder="1" applyAlignment="1">
      <alignment horizontal="left" vertical="center"/>
    </xf>
    <xf numFmtId="38" fontId="57" fillId="0" borderId="116" xfId="3" applyFont="1" applyBorder="1" applyAlignment="1">
      <alignment horizontal="left" vertical="center"/>
    </xf>
    <xf numFmtId="38" fontId="57" fillId="0" borderId="0" xfId="3" applyFont="1" applyAlignment="1">
      <alignment horizontal="center" vertical="center"/>
    </xf>
    <xf numFmtId="38" fontId="57" fillId="0" borderId="0" xfId="3" applyFont="1" applyAlignment="1">
      <alignment horizontal="right" vertical="center"/>
    </xf>
    <xf numFmtId="38" fontId="57" fillId="2" borderId="23" xfId="3" applyFont="1" applyFill="1" applyBorder="1" applyAlignment="1" applyProtection="1">
      <alignment horizontal="center" vertical="center"/>
      <protection locked="0"/>
    </xf>
    <xf numFmtId="38" fontId="57" fillId="0" borderId="79" xfId="3" applyFont="1" applyBorder="1" applyAlignment="1">
      <alignment horizontal="left" vertical="center" wrapText="1"/>
    </xf>
    <xf numFmtId="38" fontId="57" fillId="0" borderId="80" xfId="3" applyFont="1" applyBorder="1" applyAlignment="1">
      <alignment horizontal="left" vertical="center" wrapText="1"/>
    </xf>
    <xf numFmtId="38" fontId="57" fillId="0" borderId="110" xfId="3" applyFont="1" applyBorder="1" applyAlignment="1">
      <alignment horizontal="left" vertical="center" wrapText="1"/>
    </xf>
    <xf numFmtId="38" fontId="57" fillId="0" borderId="117" xfId="3" applyFont="1" applyBorder="1" applyAlignment="1">
      <alignment horizontal="left" vertical="center" wrapText="1"/>
    </xf>
    <xf numFmtId="38" fontId="57" fillId="5" borderId="79" xfId="3" applyFont="1" applyFill="1" applyBorder="1" applyAlignment="1" applyProtection="1">
      <alignment horizontal="center" vertical="center"/>
      <protection locked="0"/>
    </xf>
    <xf numFmtId="38" fontId="57" fillId="5" borderId="80" xfId="3" applyFont="1" applyFill="1" applyBorder="1" applyAlignment="1" applyProtection="1">
      <alignment horizontal="center" vertical="center"/>
      <protection locked="0"/>
    </xf>
    <xf numFmtId="38" fontId="57" fillId="5" borderId="110" xfId="3" applyFont="1" applyFill="1" applyBorder="1" applyAlignment="1" applyProtection="1">
      <alignment horizontal="center" vertical="center"/>
      <protection locked="0"/>
    </xf>
    <xf numFmtId="38" fontId="57" fillId="5" borderId="117" xfId="3" applyFont="1" applyFill="1" applyBorder="1" applyAlignment="1" applyProtection="1">
      <alignment horizontal="center" vertical="center"/>
      <protection locked="0"/>
    </xf>
    <xf numFmtId="38" fontId="57" fillId="5" borderId="58" xfId="3" applyFont="1" applyFill="1" applyBorder="1" applyAlignment="1" applyProtection="1">
      <alignment horizontal="center" vertical="center"/>
      <protection locked="0"/>
    </xf>
    <xf numFmtId="38" fontId="57" fillId="5" borderId="118" xfId="3" applyFont="1" applyFill="1" applyBorder="1" applyAlignment="1" applyProtection="1">
      <alignment horizontal="center" vertical="center"/>
      <protection locked="0"/>
    </xf>
    <xf numFmtId="38" fontId="57" fillId="2" borderId="0" xfId="3" applyFont="1" applyFill="1" applyAlignment="1" applyProtection="1">
      <alignment horizontal="center" vertical="center"/>
      <protection locked="0"/>
    </xf>
    <xf numFmtId="38" fontId="57" fillId="0" borderId="23" xfId="3" applyFont="1" applyBorder="1" applyAlignment="1">
      <alignment horizontal="center" vertical="center" shrinkToFit="1"/>
    </xf>
    <xf numFmtId="0" fontId="57" fillId="5" borderId="85" xfId="0" applyFont="1" applyFill="1" applyBorder="1" applyAlignment="1" applyProtection="1">
      <alignment horizontal="center" vertical="center" shrinkToFit="1"/>
      <protection locked="0"/>
    </xf>
    <xf numFmtId="0" fontId="57" fillId="5" borderId="37" xfId="0" applyFont="1" applyFill="1" applyBorder="1" applyAlignment="1" applyProtection="1">
      <alignment horizontal="center" vertical="center" shrinkToFit="1"/>
      <protection locked="0"/>
    </xf>
    <xf numFmtId="0" fontId="57" fillId="5" borderId="146" xfId="0" applyFont="1" applyFill="1" applyBorder="1" applyAlignment="1" applyProtection="1">
      <alignment horizontal="center" vertical="center" shrinkToFit="1"/>
      <protection locked="0"/>
    </xf>
    <xf numFmtId="0" fontId="56" fillId="0" borderId="122" xfId="0" applyFont="1" applyBorder="1" applyAlignment="1">
      <alignment horizontal="center" vertical="center"/>
    </xf>
    <xf numFmtId="0" fontId="56" fillId="0" borderId="123" xfId="0" applyFont="1" applyBorder="1" applyAlignment="1">
      <alignment horizontal="center" vertical="center"/>
    </xf>
    <xf numFmtId="0" fontId="56" fillId="0" borderId="124" xfId="0" applyFont="1" applyBorder="1" applyAlignment="1">
      <alignment horizontal="center" vertical="center"/>
    </xf>
    <xf numFmtId="0" fontId="59" fillId="0" borderId="0" xfId="0" applyFont="1" applyAlignment="1">
      <alignment horizontal="center" vertical="center"/>
    </xf>
    <xf numFmtId="38" fontId="57" fillId="0" borderId="100" xfId="0" applyNumberFormat="1" applyFont="1" applyBorder="1" applyAlignment="1">
      <alignment horizontal="center" vertical="center" shrinkToFit="1"/>
    </xf>
    <xf numFmtId="38" fontId="57" fillId="0" borderId="49" xfId="0" applyNumberFormat="1" applyFont="1" applyBorder="1" applyAlignment="1">
      <alignment horizontal="center" vertical="center" shrinkToFit="1"/>
    </xf>
    <xf numFmtId="0" fontId="56" fillId="0" borderId="120" xfId="0" applyFont="1" applyBorder="1" applyAlignment="1">
      <alignment horizontal="center" vertical="center"/>
    </xf>
    <xf numFmtId="0" fontId="56" fillId="0" borderId="22" xfId="0" applyFont="1" applyBorder="1" applyAlignment="1">
      <alignment horizontal="center" vertical="center"/>
    </xf>
    <xf numFmtId="0" fontId="56" fillId="0" borderId="97" xfId="0" applyFont="1" applyBorder="1" applyAlignment="1">
      <alignment horizontal="center" vertical="center"/>
    </xf>
    <xf numFmtId="0" fontId="56" fillId="0" borderId="60" xfId="0" applyFont="1" applyBorder="1" applyAlignment="1">
      <alignment horizontal="center" vertical="center"/>
    </xf>
    <xf numFmtId="0" fontId="56" fillId="0" borderId="66" xfId="0" applyFont="1" applyBorder="1" applyAlignment="1">
      <alignment horizontal="center" vertical="center"/>
    </xf>
    <xf numFmtId="0" fontId="56" fillId="0" borderId="90" xfId="0" applyFont="1" applyBorder="1" applyAlignment="1">
      <alignment horizontal="center" vertical="center"/>
    </xf>
    <xf numFmtId="0" fontId="56" fillId="0" borderId="64" xfId="0" applyFont="1" applyBorder="1" applyAlignment="1">
      <alignment horizontal="center" vertical="center"/>
    </xf>
    <xf numFmtId="0" fontId="56" fillId="0" borderId="74" xfId="0" applyFont="1" applyBorder="1" applyAlignment="1">
      <alignment horizontal="center" vertical="center"/>
    </xf>
    <xf numFmtId="0" fontId="56" fillId="0" borderId="120" xfId="0" applyFont="1" applyBorder="1" applyAlignment="1">
      <alignment horizontal="center" vertical="center" wrapText="1"/>
    </xf>
    <xf numFmtId="0" fontId="56" fillId="0" borderId="22" xfId="0" applyFont="1" applyBorder="1" applyAlignment="1">
      <alignment horizontal="center" vertical="center" wrapText="1"/>
    </xf>
    <xf numFmtId="0" fontId="56" fillId="0" borderId="56" xfId="0" applyFont="1" applyBorder="1" applyAlignment="1">
      <alignment horizontal="center" vertical="center" wrapText="1"/>
    </xf>
    <xf numFmtId="0" fontId="56" fillId="0" borderId="121" xfId="0" applyFont="1" applyBorder="1" applyAlignment="1">
      <alignment horizontal="center" vertical="center" wrapText="1"/>
    </xf>
    <xf numFmtId="0" fontId="56" fillId="0" borderId="59" xfId="0" applyFont="1" applyBorder="1" applyAlignment="1">
      <alignment horizontal="center" vertical="center" wrapText="1"/>
    </xf>
    <xf numFmtId="0" fontId="56" fillId="0" borderId="61" xfId="0" applyFont="1" applyBorder="1" applyAlignment="1">
      <alignment horizontal="center" vertical="center"/>
    </xf>
    <xf numFmtId="0" fontId="56" fillId="0" borderId="79" xfId="0" applyFont="1" applyBorder="1" applyAlignment="1">
      <alignment horizontal="center" vertical="center" wrapText="1"/>
    </xf>
    <xf numFmtId="0" fontId="56" fillId="0" borderId="80" xfId="0" applyFont="1" applyBorder="1" applyAlignment="1">
      <alignment horizontal="center" vertical="center" wrapText="1"/>
    </xf>
    <xf numFmtId="0" fontId="56" fillId="0" borderId="110" xfId="0" applyFont="1" applyBorder="1" applyAlignment="1">
      <alignment horizontal="center" vertical="center" wrapText="1"/>
    </xf>
    <xf numFmtId="0" fontId="56" fillId="0" borderId="117" xfId="0" applyFont="1" applyBorder="1" applyAlignment="1">
      <alignment horizontal="center" vertical="center" wrapText="1"/>
    </xf>
    <xf numFmtId="0" fontId="56" fillId="0" borderId="58" xfId="0" applyFont="1" applyBorder="1" applyAlignment="1">
      <alignment horizontal="center" vertical="center" wrapText="1"/>
    </xf>
    <xf numFmtId="0" fontId="56" fillId="0" borderId="118" xfId="0" applyFont="1" applyBorder="1" applyAlignment="1">
      <alignment horizontal="center" vertical="center" wrapText="1"/>
    </xf>
    <xf numFmtId="0" fontId="57" fillId="2" borderId="12" xfId="0" applyFont="1" applyFill="1" applyBorder="1" applyAlignment="1" applyProtection="1">
      <alignment horizontal="center" vertical="center"/>
      <protection locked="0"/>
    </xf>
    <xf numFmtId="0" fontId="57" fillId="2" borderId="1" xfId="0" applyFont="1" applyFill="1" applyBorder="1" applyAlignment="1" applyProtection="1">
      <alignment horizontal="center" vertical="center"/>
      <protection locked="0"/>
    </xf>
    <xf numFmtId="0" fontId="57" fillId="2" borderId="11" xfId="0" applyFont="1" applyFill="1" applyBorder="1" applyAlignment="1" applyProtection="1">
      <alignment horizontal="center" vertical="center"/>
      <protection locked="0"/>
    </xf>
    <xf numFmtId="0" fontId="56" fillId="0" borderId="21" xfId="0" applyFont="1" applyBorder="1" applyAlignment="1">
      <alignment horizontal="center" vertical="center" wrapText="1"/>
    </xf>
    <xf numFmtId="0" fontId="57" fillId="0" borderId="100" xfId="0" applyFont="1" applyBorder="1" applyAlignment="1">
      <alignment horizontal="center" vertical="center"/>
    </xf>
    <xf numFmtId="0" fontId="57" fillId="0" borderId="101" xfId="0" applyFont="1" applyBorder="1" applyAlignment="1">
      <alignment horizontal="center" vertical="center"/>
    </xf>
    <xf numFmtId="0" fontId="57" fillId="0" borderId="49" xfId="0" applyFont="1" applyBorder="1" applyAlignment="1">
      <alignment horizontal="center" vertical="center"/>
    </xf>
    <xf numFmtId="0" fontId="63" fillId="0" borderId="0" xfId="0" applyFont="1" applyAlignment="1">
      <alignment horizontal="left" vertical="center" shrinkToFit="1"/>
    </xf>
    <xf numFmtId="0" fontId="26" fillId="9" borderId="1" xfId="9" applyFont="1" applyFill="1" applyBorder="1" applyAlignment="1">
      <alignment horizontal="center" vertical="center" shrinkToFit="1"/>
    </xf>
    <xf numFmtId="0" fontId="26" fillId="0" borderId="8" xfId="9" applyFont="1" applyBorder="1" applyAlignment="1">
      <alignment horizontal="center" vertical="center" shrinkToFit="1"/>
    </xf>
    <xf numFmtId="0" fontId="26" fillId="0" borderId="10" xfId="9" applyFont="1" applyBorder="1" applyAlignment="1">
      <alignment horizontal="center" vertical="center" shrinkToFit="1"/>
    </xf>
    <xf numFmtId="0" fontId="26" fillId="0" borderId="9" xfId="9" applyFont="1" applyBorder="1" applyAlignment="1">
      <alignment horizontal="center" vertical="center" shrinkToFit="1"/>
    </xf>
    <xf numFmtId="0" fontId="26" fillId="0" borderId="1" xfId="9" applyFont="1" applyBorder="1" applyAlignment="1">
      <alignment horizontal="left" vertical="center" shrinkToFit="1"/>
    </xf>
    <xf numFmtId="0" fontId="26" fillId="0" borderId="2" xfId="9" applyFont="1" applyBorder="1" applyAlignment="1">
      <alignment vertical="center" shrinkToFit="1"/>
    </xf>
    <xf numFmtId="0" fontId="26" fillId="0" borderId="24" xfId="9" applyFont="1" applyBorder="1" applyAlignment="1">
      <alignment vertical="center" shrinkToFit="1"/>
    </xf>
    <xf numFmtId="0" fontId="26" fillId="0" borderId="25" xfId="9" applyFont="1" applyBorder="1" applyAlignment="1">
      <alignment vertical="center" shrinkToFit="1"/>
    </xf>
    <xf numFmtId="0" fontId="26" fillId="0" borderId="26" xfId="9" applyFont="1" applyBorder="1" applyAlignment="1">
      <alignment vertical="center" shrinkToFit="1"/>
    </xf>
    <xf numFmtId="0" fontId="26" fillId="0" borderId="28" xfId="9" applyFont="1" applyBorder="1" applyAlignment="1">
      <alignment vertical="center" shrinkToFit="1"/>
    </xf>
    <xf numFmtId="0" fontId="26" fillId="0" borderId="29" xfId="9" applyFont="1" applyBorder="1" applyAlignment="1">
      <alignment vertical="center" shrinkToFit="1"/>
    </xf>
    <xf numFmtId="0" fontId="26" fillId="0" borderId="31" xfId="9" applyFont="1" applyBorder="1" applyAlignment="1">
      <alignment vertical="center" shrinkToFit="1"/>
    </xf>
    <xf numFmtId="0" fontId="26" fillId="0" borderId="32" xfId="9" applyFont="1" applyBorder="1" applyAlignment="1">
      <alignment vertical="center" shrinkToFit="1"/>
    </xf>
    <xf numFmtId="0" fontId="26" fillId="0" borderId="2" xfId="9" applyFont="1" applyBorder="1" applyAlignment="1">
      <alignment horizontal="left" vertical="center" wrapText="1" shrinkToFit="1"/>
    </xf>
    <xf numFmtId="0" fontId="26" fillId="0" borderId="24" xfId="9" applyFont="1" applyBorder="1" applyAlignment="1">
      <alignment horizontal="left" vertical="center" shrinkToFit="1"/>
    </xf>
    <xf numFmtId="0" fontId="26" fillId="0" borderId="3" xfId="9" applyFont="1" applyBorder="1" applyAlignment="1">
      <alignment horizontal="left" vertical="center" shrinkToFit="1"/>
    </xf>
    <xf numFmtId="0" fontId="26" fillId="0" borderId="6" xfId="9" applyFont="1" applyBorder="1" applyAlignment="1">
      <alignment horizontal="left" vertical="center" shrinkToFit="1"/>
    </xf>
    <xf numFmtId="0" fontId="26" fillId="0" borderId="23" xfId="9" applyFont="1" applyBorder="1" applyAlignment="1">
      <alignment horizontal="left" vertical="center" shrinkToFit="1"/>
    </xf>
    <xf numFmtId="0" fontId="26" fillId="0" borderId="7" xfId="9" applyFont="1" applyBorder="1" applyAlignment="1">
      <alignment horizontal="left" vertical="center" shrinkToFit="1"/>
    </xf>
    <xf numFmtId="0" fontId="26" fillId="0" borderId="1" xfId="9" applyFont="1" applyBorder="1" applyAlignment="1">
      <alignment vertical="center" shrinkToFit="1"/>
    </xf>
    <xf numFmtId="0" fontId="26" fillId="0" borderId="2" xfId="9" applyFont="1" applyBorder="1" applyAlignment="1">
      <alignment horizontal="left" vertical="center" shrinkToFit="1"/>
    </xf>
    <xf numFmtId="0" fontId="26" fillId="0" borderId="11" xfId="9" applyFont="1" applyBorder="1" applyAlignment="1">
      <alignment horizontal="left" vertical="center" wrapText="1" shrinkToFit="1"/>
    </xf>
    <xf numFmtId="0" fontId="26" fillId="0" borderId="37" xfId="9" applyFont="1" applyBorder="1" applyAlignment="1">
      <alignment horizontal="left" vertical="center" wrapText="1" shrinkToFit="1"/>
    </xf>
    <xf numFmtId="0" fontId="26" fillId="0" borderId="12" xfId="9" applyFont="1" applyBorder="1" applyAlignment="1">
      <alignment horizontal="left" vertical="center" wrapText="1" shrinkToFit="1"/>
    </xf>
    <xf numFmtId="0" fontId="26" fillId="0" borderId="1" xfId="9" applyFont="1" applyBorder="1" applyAlignment="1">
      <alignment vertical="center" wrapText="1" shrinkToFit="1"/>
    </xf>
    <xf numFmtId="0" fontId="26" fillId="0" borderId="8" xfId="9" applyFont="1" applyBorder="1" applyAlignment="1">
      <alignment horizontal="left" vertical="center" shrinkToFit="1"/>
    </xf>
    <xf numFmtId="0" fontId="26" fillId="0" borderId="10" xfId="9" applyFont="1" applyBorder="1" applyAlignment="1">
      <alignment horizontal="left" vertical="center" shrinkToFit="1"/>
    </xf>
    <xf numFmtId="0" fontId="26" fillId="0" borderId="9" xfId="9" applyFont="1" applyBorder="1" applyAlignment="1">
      <alignment horizontal="left" vertical="center" shrinkToFit="1"/>
    </xf>
    <xf numFmtId="0" fontId="26" fillId="0" borderId="8" xfId="9" applyFont="1" applyBorder="1" applyAlignment="1">
      <alignment horizontal="left" vertical="center" wrapText="1"/>
    </xf>
    <xf numFmtId="0" fontId="26" fillId="0" borderId="10" xfId="9" applyFont="1" applyBorder="1" applyAlignment="1">
      <alignment horizontal="left" vertical="center" wrapText="1"/>
    </xf>
    <xf numFmtId="0" fontId="26" fillId="0" borderId="9" xfId="9" applyFont="1" applyBorder="1" applyAlignment="1">
      <alignment horizontal="left" vertical="center" wrapText="1"/>
    </xf>
    <xf numFmtId="0" fontId="26" fillId="0" borderId="2" xfId="9" applyFont="1" applyBorder="1" applyAlignment="1">
      <alignment horizontal="left" vertical="center" wrapText="1"/>
    </xf>
    <xf numFmtId="0" fontId="26" fillId="0" borderId="24" xfId="9" applyFont="1" applyBorder="1" applyAlignment="1">
      <alignment horizontal="left" vertical="center" wrapText="1"/>
    </xf>
    <xf numFmtId="0" fontId="26" fillId="0" borderId="3" xfId="9" applyFont="1" applyBorder="1" applyAlignment="1">
      <alignment horizontal="left" vertical="center" wrapText="1"/>
    </xf>
    <xf numFmtId="0" fontId="26" fillId="0" borderId="4" xfId="9" applyFont="1" applyBorder="1" applyAlignment="1">
      <alignment horizontal="left" vertical="center" wrapText="1"/>
    </xf>
    <xf numFmtId="0" fontId="26" fillId="0" borderId="0" xfId="9" applyFont="1" applyAlignment="1">
      <alignment horizontal="left" vertical="center" wrapText="1"/>
    </xf>
    <xf numFmtId="0" fontId="26" fillId="0" borderId="5" xfId="9" applyFont="1" applyBorder="1" applyAlignment="1">
      <alignment horizontal="left" vertical="center" wrapText="1"/>
    </xf>
    <xf numFmtId="0" fontId="26" fillId="0" borderId="6" xfId="9" applyFont="1" applyBorder="1" applyAlignment="1">
      <alignment horizontal="left" vertical="center" wrapText="1"/>
    </xf>
    <xf numFmtId="0" fontId="26" fillId="0" borderId="23" xfId="9" applyFont="1" applyBorder="1" applyAlignment="1">
      <alignment horizontal="left" vertical="center" wrapText="1"/>
    </xf>
    <xf numFmtId="0" fontId="26" fillId="0" borderId="7" xfId="9" applyFont="1" applyBorder="1" applyAlignment="1">
      <alignment horizontal="left" vertical="center" wrapText="1"/>
    </xf>
    <xf numFmtId="0" fontId="26" fillId="0" borderId="37" xfId="9" applyFont="1" applyBorder="1" applyAlignment="1">
      <alignment horizontal="left" vertical="center" shrinkToFit="1"/>
    </xf>
    <xf numFmtId="0" fontId="26" fillId="0" borderId="12" xfId="9" applyFont="1" applyBorder="1" applyAlignment="1">
      <alignment horizontal="left" vertical="center" shrinkToFit="1"/>
    </xf>
    <xf numFmtId="0" fontId="26" fillId="0" borderId="11" xfId="9" applyFont="1" applyBorder="1" applyAlignment="1">
      <alignment horizontal="left" vertical="center" wrapText="1"/>
    </xf>
    <xf numFmtId="0" fontId="26" fillId="0" borderId="37" xfId="9" applyFont="1" applyBorder="1" applyAlignment="1">
      <alignment horizontal="left" vertical="center" wrapText="1"/>
    </xf>
    <xf numFmtId="0" fontId="26" fillId="0" borderId="12" xfId="9" applyFont="1" applyBorder="1" applyAlignment="1">
      <alignment horizontal="left" vertical="center" wrapText="1"/>
    </xf>
    <xf numFmtId="0" fontId="26" fillId="0" borderId="11" xfId="9" applyFont="1" applyBorder="1" applyAlignment="1">
      <alignment vertical="center" shrinkToFit="1"/>
    </xf>
    <xf numFmtId="0" fontId="26" fillId="0" borderId="37" xfId="9" applyFont="1" applyBorder="1" applyAlignment="1">
      <alignment vertical="center" shrinkToFit="1"/>
    </xf>
    <xf numFmtId="0" fontId="26" fillId="0" borderId="12" xfId="9" applyFont="1" applyBorder="1" applyAlignment="1">
      <alignment vertical="center" shrinkToFit="1"/>
    </xf>
    <xf numFmtId="0" fontId="26" fillId="0" borderId="1" xfId="9" applyFont="1" applyBorder="1" applyAlignment="1">
      <alignment horizontal="center" vertical="center" wrapText="1" shrinkToFit="1"/>
    </xf>
  </cellXfs>
  <cellStyles count="12">
    <cellStyle name="どちらでもない" xfId="10" builtinId="28"/>
    <cellStyle name="パーセント" xfId="8" builtinId="5"/>
    <cellStyle name="ハイパーリンク" xfId="5" builtinId="8"/>
    <cellStyle name="桁区切り" xfId="3" builtinId="6"/>
    <cellStyle name="桁区切り 2" xfId="2" xr:uid="{AE6D82A0-F294-4D25-98B4-9C68A973EAFA}"/>
    <cellStyle name="桁区切り 2 2" xfId="11" xr:uid="{C3A89AD0-3BCA-4C3D-9EDA-949E11A8CAF8}"/>
    <cellStyle name="標準" xfId="0" builtinId="0"/>
    <cellStyle name="標準 2" xfId="1" xr:uid="{9F494554-8F8B-4B1A-B4D2-C2159127507F}"/>
    <cellStyle name="標準 2 2" xfId="4" xr:uid="{4A2A2C53-402A-4D7A-A345-F40EAA925D45}"/>
    <cellStyle name="標準 2 2 2" xfId="6" xr:uid="{A90569C3-1FFD-44F4-B72C-13E7730FB3FA}"/>
    <cellStyle name="標準 5" xfId="9" xr:uid="{07713685-978A-49DE-A810-863B38A0B0D1}"/>
    <cellStyle name="標準 6" xfId="7" xr:uid="{91838BF9-206A-459D-9A78-E4C45ACDE10C}"/>
  </cellStyles>
  <dxfs count="12">
    <dxf>
      <fill>
        <patternFill patternType="mediumGray">
          <fgColor theme="1"/>
          <bgColor auto="1"/>
        </patternFill>
      </fill>
    </dxf>
    <dxf>
      <fill>
        <patternFill patternType="lightUp">
          <bgColor auto="1"/>
        </patternFill>
      </fill>
    </dxf>
    <dxf>
      <fill>
        <patternFill patternType="lightGray">
          <fgColor theme="1"/>
          <bgColor theme="0"/>
        </patternFill>
      </fill>
    </dxf>
    <dxf>
      <fill>
        <patternFill patternType="lightGray">
          <fgColor theme="1"/>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CC"/>
      <color rgb="FFCCFFC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23</xdr:col>
      <xdr:colOff>100852</xdr:colOff>
      <xdr:row>2</xdr:row>
      <xdr:rowOff>22411</xdr:rowOff>
    </xdr:from>
    <xdr:to>
      <xdr:col>31</xdr:col>
      <xdr:colOff>201706</xdr:colOff>
      <xdr:row>9</xdr:row>
      <xdr:rowOff>89646</xdr:rowOff>
    </xdr:to>
    <xdr:sp macro="" textlink="">
      <xdr:nvSpPr>
        <xdr:cNvPr id="2" name="テキスト ボックス 1">
          <a:extLst>
            <a:ext uri="{FF2B5EF4-FFF2-40B4-BE49-F238E27FC236}">
              <a16:creationId xmlns:a16="http://schemas.microsoft.com/office/drawing/2014/main" id="{34E6E96B-DE23-FC31-48CB-3D7492393721}"/>
            </a:ext>
          </a:extLst>
        </xdr:cNvPr>
        <xdr:cNvSpPr txBox="1"/>
      </xdr:nvSpPr>
      <xdr:spPr>
        <a:xfrm>
          <a:off x="6544234" y="683558"/>
          <a:ext cx="4762501" cy="18265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800" b="1">
              <a:solidFill>
                <a:sysClr val="windowText" lastClr="000000"/>
              </a:solidFill>
            </a:rPr>
            <a:t>※</a:t>
          </a:r>
          <a:r>
            <a:rPr kumimoji="1" lang="ja-JP" altLang="en-US" sz="1800" b="1">
              <a:solidFill>
                <a:sysClr val="windowText" lastClr="000000"/>
              </a:solidFill>
            </a:rPr>
            <a:t>様式全体を通して、</a:t>
          </a:r>
          <a:endParaRPr kumimoji="1" lang="en-US" altLang="ja-JP" sz="1800" b="1">
            <a:solidFill>
              <a:sysClr val="windowText" lastClr="000000"/>
            </a:solidFill>
          </a:endParaRPr>
        </a:p>
        <a:p>
          <a:pPr algn="l"/>
          <a:r>
            <a:rPr kumimoji="1" lang="ja-JP" altLang="en-US" sz="1800" b="1" u="none">
              <a:solidFill>
                <a:sysClr val="windowText" lastClr="000000"/>
              </a:solidFill>
            </a:rPr>
            <a:t>　</a:t>
          </a:r>
          <a:r>
            <a:rPr kumimoji="1" lang="ja-JP" altLang="en-US" sz="1800" b="1" u="sng">
              <a:solidFill>
                <a:sysClr val="windowText" lastClr="000000"/>
              </a:solidFill>
            </a:rPr>
            <a:t>黄色セルは入力、水色セルはプルダウン</a:t>
          </a:r>
          <a:endParaRPr kumimoji="1" lang="en-US" altLang="ja-JP" sz="1800" b="1" u="sng">
            <a:solidFill>
              <a:sysClr val="windowText" lastClr="000000"/>
            </a:solidFill>
          </a:endParaRPr>
        </a:p>
        <a:p>
          <a:pPr algn="l"/>
          <a:r>
            <a:rPr kumimoji="1" lang="ja-JP" altLang="en-US" sz="1800" b="1" u="none">
              <a:solidFill>
                <a:sysClr val="windowText" lastClr="000000"/>
              </a:solidFill>
            </a:rPr>
            <a:t>　</a:t>
          </a:r>
          <a:r>
            <a:rPr kumimoji="1" lang="ja-JP" altLang="en-US" sz="1800" b="1">
              <a:solidFill>
                <a:sysClr val="windowText" lastClr="000000"/>
              </a:solidFill>
            </a:rPr>
            <a:t>から選択してください。</a:t>
          </a:r>
        </a:p>
      </xdr:txBody>
    </xdr:sp>
    <xdr:clientData/>
  </xdr:twoCellAnchor>
  <xdr:twoCellAnchor>
    <xdr:from>
      <xdr:col>0</xdr:col>
      <xdr:colOff>145676</xdr:colOff>
      <xdr:row>3</xdr:row>
      <xdr:rowOff>123265</xdr:rowOff>
    </xdr:from>
    <xdr:to>
      <xdr:col>9</xdr:col>
      <xdr:colOff>24652</xdr:colOff>
      <xdr:row>7</xdr:row>
      <xdr:rowOff>22413</xdr:rowOff>
    </xdr:to>
    <xdr:sp macro="" textlink="">
      <xdr:nvSpPr>
        <xdr:cNvPr id="3" name="吹き出し: 角を丸めた四角形 2">
          <a:extLst>
            <a:ext uri="{FF2B5EF4-FFF2-40B4-BE49-F238E27FC236}">
              <a16:creationId xmlns:a16="http://schemas.microsoft.com/office/drawing/2014/main" id="{FCCCB08F-115A-4C4F-BA1E-ADCA0BE6ECD4}"/>
            </a:ext>
          </a:extLst>
        </xdr:cNvPr>
        <xdr:cNvSpPr/>
      </xdr:nvSpPr>
      <xdr:spPr>
        <a:xfrm>
          <a:off x="145676" y="1019736"/>
          <a:ext cx="2400300" cy="930089"/>
        </a:xfrm>
        <a:prstGeom prst="wedgeRoundRectCallout">
          <a:avLst>
            <a:gd name="adj1" fmla="val 45579"/>
            <a:gd name="adj2" fmla="val 271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chemeClr val="bg1"/>
              </a:solidFill>
              <a:latin typeface="BIZ UDPゴシック" panose="020B0400000000000000" pitchFamily="50" charset="-128"/>
              <a:ea typeface="BIZ UDPゴシック" panose="020B0400000000000000" pitchFamily="50" charset="-128"/>
            </a:rPr>
            <a:t>記入例</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203200</xdr:colOff>
      <xdr:row>12</xdr:row>
      <xdr:rowOff>266701</xdr:rowOff>
    </xdr:from>
    <xdr:to>
      <xdr:col>12</xdr:col>
      <xdr:colOff>355600</xdr:colOff>
      <xdr:row>14</xdr:row>
      <xdr:rowOff>228601</xdr:rowOff>
    </xdr:to>
    <xdr:sp macro="" textlink="">
      <xdr:nvSpPr>
        <xdr:cNvPr id="2" name="吹き出し: 角を丸めた四角形 1">
          <a:extLst>
            <a:ext uri="{FF2B5EF4-FFF2-40B4-BE49-F238E27FC236}">
              <a16:creationId xmlns:a16="http://schemas.microsoft.com/office/drawing/2014/main" id="{D253957D-4C61-401C-BF14-82B2E6BE53F3}"/>
            </a:ext>
          </a:extLst>
        </xdr:cNvPr>
        <xdr:cNvSpPr/>
      </xdr:nvSpPr>
      <xdr:spPr>
        <a:xfrm>
          <a:off x="1790700" y="4419601"/>
          <a:ext cx="3606800" cy="876300"/>
        </a:xfrm>
        <a:prstGeom prst="wedgeRoundRectCallout">
          <a:avLst>
            <a:gd name="adj1" fmla="val -35670"/>
            <a:gd name="adj2" fmla="val -9451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latin typeface="BIZ UDPゴシック" panose="020B0400000000000000" pitchFamily="50" charset="-128"/>
              <a:ea typeface="BIZ UDPゴシック" panose="020B0400000000000000" pitchFamily="50" charset="-128"/>
            </a:rPr>
            <a:t>年度途中で支援員になった場合は、</a:t>
          </a:r>
        </a:p>
        <a:p>
          <a:pPr algn="l"/>
          <a:r>
            <a:rPr kumimoji="1" lang="ja-JP" altLang="en-US" sz="1600">
              <a:latin typeface="BIZ UDPゴシック" panose="020B0400000000000000" pitchFamily="50" charset="-128"/>
              <a:ea typeface="BIZ UDPゴシック" panose="020B0400000000000000" pitchFamily="50" charset="-128"/>
            </a:rPr>
            <a:t>二段に分けて記入してください</a:t>
          </a:r>
          <a:endParaRPr kumimoji="1" lang="en-US" altLang="ja-JP" sz="1600">
            <a:latin typeface="BIZ UDPゴシック" panose="020B0400000000000000" pitchFamily="50" charset="-128"/>
            <a:ea typeface="BIZ UDPゴシック" panose="020B0400000000000000" pitchFamily="50" charset="-128"/>
          </a:endParaRPr>
        </a:p>
      </xdr:txBody>
    </xdr:sp>
    <xdr:clientData/>
  </xdr:twoCellAnchor>
  <xdr:twoCellAnchor>
    <xdr:from>
      <xdr:col>13</xdr:col>
      <xdr:colOff>685800</xdr:colOff>
      <xdr:row>6</xdr:row>
      <xdr:rowOff>38100</xdr:rowOff>
    </xdr:from>
    <xdr:to>
      <xdr:col>16</xdr:col>
      <xdr:colOff>832158</xdr:colOff>
      <xdr:row>8</xdr:row>
      <xdr:rowOff>64995</xdr:rowOff>
    </xdr:to>
    <xdr:sp macro="" textlink="">
      <xdr:nvSpPr>
        <xdr:cNvPr id="3" name="吹き出し: 角を丸めた四角形 2">
          <a:extLst>
            <a:ext uri="{FF2B5EF4-FFF2-40B4-BE49-F238E27FC236}">
              <a16:creationId xmlns:a16="http://schemas.microsoft.com/office/drawing/2014/main" id="{E6390D70-B781-42A5-85A2-678F6ABD7193}"/>
            </a:ext>
          </a:extLst>
        </xdr:cNvPr>
        <xdr:cNvSpPr/>
      </xdr:nvSpPr>
      <xdr:spPr>
        <a:xfrm>
          <a:off x="6629400" y="1438275"/>
          <a:ext cx="3261033" cy="941295"/>
        </a:xfrm>
        <a:prstGeom prst="wedgeRoundRectCallout">
          <a:avLst>
            <a:gd name="adj1" fmla="val -56530"/>
            <a:gd name="adj2" fmla="val 5425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latin typeface="BIZ UDPゴシック" panose="020B0400000000000000" pitchFamily="50" charset="-128"/>
              <a:ea typeface="BIZ UDPゴシック" panose="020B0400000000000000" pitchFamily="50" charset="-128"/>
            </a:rPr>
            <a:t>令和７年度から新たに採用となる職員は「〇」を選択してください。</a:t>
          </a:r>
          <a:endParaRPr kumimoji="1" lang="en-US" altLang="ja-JP" sz="1600">
            <a:latin typeface="BIZ UDPゴシック" panose="020B0400000000000000" pitchFamily="50" charset="-128"/>
            <a:ea typeface="BIZ UDPゴシック" panose="020B0400000000000000" pitchFamily="50" charset="-128"/>
          </a:endParaRPr>
        </a:p>
      </xdr:txBody>
    </xdr:sp>
    <xdr:clientData/>
  </xdr:twoCellAnchor>
  <xdr:twoCellAnchor>
    <xdr:from>
      <xdr:col>15</xdr:col>
      <xdr:colOff>139700</xdr:colOff>
      <xdr:row>30</xdr:row>
      <xdr:rowOff>0</xdr:rowOff>
    </xdr:from>
    <xdr:to>
      <xdr:col>18</xdr:col>
      <xdr:colOff>514928</xdr:colOff>
      <xdr:row>32</xdr:row>
      <xdr:rowOff>360218</xdr:rowOff>
    </xdr:to>
    <xdr:sp macro="" textlink="">
      <xdr:nvSpPr>
        <xdr:cNvPr id="4" name="吹き出し: 角を丸めた四角形 3">
          <a:extLst>
            <a:ext uri="{FF2B5EF4-FFF2-40B4-BE49-F238E27FC236}">
              <a16:creationId xmlns:a16="http://schemas.microsoft.com/office/drawing/2014/main" id="{F9B4B7DC-E193-4AC0-B59D-8BB7F1092259}"/>
            </a:ext>
          </a:extLst>
        </xdr:cNvPr>
        <xdr:cNvSpPr/>
      </xdr:nvSpPr>
      <xdr:spPr>
        <a:xfrm>
          <a:off x="7924800" y="11303000"/>
          <a:ext cx="3829628" cy="1274618"/>
        </a:xfrm>
        <a:prstGeom prst="wedgeRoundRectCallout">
          <a:avLst>
            <a:gd name="adj1" fmla="val -67375"/>
            <a:gd name="adj2" fmla="val 34510"/>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t>給与形態で「その他」を選択した場合は、</a:t>
          </a:r>
          <a:endParaRPr kumimoji="1" lang="en-US" altLang="ja-JP" sz="1400"/>
        </a:p>
        <a:p>
          <a:pPr algn="l"/>
          <a:r>
            <a:rPr kumimoji="1" lang="ja-JP" altLang="en-US" sz="1400"/>
            <a:t>必ず入力してください。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95250</xdr:colOff>
      <xdr:row>11</xdr:row>
      <xdr:rowOff>152400</xdr:rowOff>
    </xdr:from>
    <xdr:to>
      <xdr:col>24</xdr:col>
      <xdr:colOff>54951</xdr:colOff>
      <xdr:row>18</xdr:row>
      <xdr:rowOff>149469</xdr:rowOff>
    </xdr:to>
    <xdr:sp macro="" textlink="">
      <xdr:nvSpPr>
        <xdr:cNvPr id="2" name="吹き出し: 角を丸めた四角形 1">
          <a:extLst>
            <a:ext uri="{FF2B5EF4-FFF2-40B4-BE49-F238E27FC236}">
              <a16:creationId xmlns:a16="http://schemas.microsoft.com/office/drawing/2014/main" id="{2163AAAF-D4A0-4181-9DCE-4D8587628F8B}"/>
            </a:ext>
          </a:extLst>
        </xdr:cNvPr>
        <xdr:cNvSpPr/>
      </xdr:nvSpPr>
      <xdr:spPr>
        <a:xfrm>
          <a:off x="895350" y="2609850"/>
          <a:ext cx="3960201" cy="1597269"/>
        </a:xfrm>
        <a:prstGeom prst="wedgeRoundRectCallout">
          <a:avLst>
            <a:gd name="adj1" fmla="val 32338"/>
            <a:gd name="adj2" fmla="val 7429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0" u="dbl">
              <a:solidFill>
                <a:schemeClr val="bg1"/>
              </a:solidFill>
              <a:latin typeface="BIZ UDPゴシック" panose="020B0400000000000000" pitchFamily="50" charset="-128"/>
              <a:ea typeface="BIZ UDPゴシック" panose="020B0400000000000000" pitchFamily="50" charset="-128"/>
            </a:rPr>
            <a:t>別紙様式</a:t>
          </a:r>
          <a:r>
            <a:rPr kumimoji="1" lang="en-US" altLang="ja-JP" sz="1600" b="0" u="dbl">
              <a:solidFill>
                <a:schemeClr val="bg1"/>
              </a:solidFill>
              <a:latin typeface="BIZ UDPゴシック" panose="020B0400000000000000" pitchFamily="50" charset="-128"/>
              <a:ea typeface="BIZ UDPゴシック" panose="020B0400000000000000" pitchFamily="50" charset="-128"/>
            </a:rPr>
            <a:t>10</a:t>
          </a:r>
          <a:r>
            <a:rPr kumimoji="1" lang="ja-JP" altLang="en-US" sz="1600" b="0" u="dbl">
              <a:solidFill>
                <a:schemeClr val="bg1"/>
              </a:solidFill>
              <a:latin typeface="BIZ UDPゴシック" panose="020B0400000000000000" pitchFamily="50" charset="-128"/>
              <a:ea typeface="BIZ UDPゴシック" panose="020B0400000000000000" pitchFamily="50" charset="-128"/>
            </a:rPr>
            <a:t>別添を入力していただくと、①～⑤は自動で入力されます。</a:t>
          </a:r>
          <a:endParaRPr kumimoji="1" lang="en-US" altLang="ja-JP" sz="1600" b="0" u="dbl">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1600" b="0" u="dbl">
              <a:solidFill>
                <a:schemeClr val="bg1"/>
              </a:solidFill>
              <a:latin typeface="BIZ UDPゴシック" panose="020B0400000000000000" pitchFamily="50" charset="-128"/>
              <a:ea typeface="BIZ UDPゴシック" panose="020B0400000000000000" pitchFamily="50" charset="-128"/>
            </a:rPr>
            <a:t>⑥～⑦はタブから選択してください。　　　</a:t>
          </a:r>
          <a:endParaRPr kumimoji="1" lang="en-US" altLang="ja-JP" sz="1600" b="0" u="dbl">
            <a:solidFill>
              <a:schemeClr val="bg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0</xdr:colOff>
      <xdr:row>18</xdr:row>
      <xdr:rowOff>67235</xdr:rowOff>
    </xdr:from>
    <xdr:to>
      <xdr:col>24</xdr:col>
      <xdr:colOff>969293</xdr:colOff>
      <xdr:row>48</xdr:row>
      <xdr:rowOff>67067</xdr:rowOff>
    </xdr:to>
    <xdr:sp macro="" textlink="">
      <xdr:nvSpPr>
        <xdr:cNvPr id="2" name="テキスト ボックス 1">
          <a:extLst>
            <a:ext uri="{FF2B5EF4-FFF2-40B4-BE49-F238E27FC236}">
              <a16:creationId xmlns:a16="http://schemas.microsoft.com/office/drawing/2014/main" id="{F60A1A44-3A35-47AC-8943-F8D5BEA34B40}"/>
            </a:ext>
          </a:extLst>
        </xdr:cNvPr>
        <xdr:cNvSpPr txBox="1"/>
      </xdr:nvSpPr>
      <xdr:spPr>
        <a:xfrm>
          <a:off x="6320118" y="4650441"/>
          <a:ext cx="11827793" cy="6723361"/>
        </a:xfrm>
        <a:prstGeom prst="rect">
          <a:avLst/>
        </a:prstGeom>
        <a:solidFill>
          <a:srgbClr val="FFFF00"/>
        </a:solidFill>
        <a:ln w="38100"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rPr>
            <a:t>⑤非常勤職員の、１か月あたりの勤務時間を記入（超過勤務時間は含めない）</a:t>
          </a:r>
          <a:endParaRPr kumimoji="1" lang="en-US" altLang="ja-JP"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rPr>
            <a:t>⑥就業規則で定めた「常勤職員」の勤務時間／月を記入</a:t>
          </a:r>
          <a:endParaRPr kumimoji="1" lang="en-US" altLang="ja-JP"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rPr>
            <a:t>⑦非常勤職員を常勤職員に換算した値を記入（</a:t>
          </a:r>
          <a:r>
            <a:rPr kumimoji="1" lang="en-US" altLang="ja-JP"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rPr>
            <a:t>PC</a:t>
          </a:r>
          <a:r>
            <a:rPr kumimoji="1" lang="ja-JP" altLang="en-US"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rPr>
            <a:t>では自動反映）</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rPr>
            <a:t>　</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非常勤職員の１か月当たりの勤務時間数</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(⑤)÷</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就業規則等で定めた</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常勤職員の１か月当たりの勤務時間数</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(⑥)</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（小数点第２位を四捨五入）</a:t>
          </a:r>
          <a:r>
            <a:rPr kumimoji="1" lang="ja-JP" altLang="en-US"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rPr>
            <a:t>　例</a:t>
          </a:r>
          <a:r>
            <a:rPr kumimoji="1" lang="en-US" altLang="ja-JP"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rPr>
            <a:t>就業規則で、常勤職員が</a:t>
          </a:r>
          <a:r>
            <a:rPr kumimoji="1" lang="en-US" altLang="ja-JP"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rPr>
            <a:t>160</a:t>
          </a:r>
          <a:r>
            <a:rPr kumimoji="1" lang="ja-JP" altLang="en-US"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rPr>
            <a:t>時間</a:t>
          </a:r>
          <a:r>
            <a:rPr kumimoji="1" lang="en-US" altLang="ja-JP"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rPr>
            <a:t>月の場合</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rPr>
            <a:t>　　</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90</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時間</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月の非常勤　→　</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90.0</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160.0</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0.56≒0.6</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人</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60</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時間</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月の非常勤　→　</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60.0</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160.0</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0.37≒0.4</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人</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rPr>
            <a:t>⑧本事業を適用する月数を記入</a:t>
          </a:r>
          <a:endParaRPr kumimoji="1" lang="en-US" altLang="ja-JP"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rPr>
            <a:t>　</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間に休む月や退職予定があれば対象月、そうでなければ</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12</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月と記入</a:t>
          </a:r>
          <a:endPar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rPr>
            <a:t>⑨自動反映</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手書きの場合、常勤職員は③</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④</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⑧、非常勤職員は③</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⑦</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⑧</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1" lang="en-US" altLang="ja-JP"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rPr>
            <a:t>⑩賃金改善額</a:t>
          </a:r>
          <a:endPar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常勤</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1.0</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人で目安</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9,000</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円</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月数　が改善見込額。経験年数等により差額をつけることは可能。ただし不整合な差額は</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NG</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です。</a:t>
          </a:r>
          <a:endPar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rPr>
            <a:t>⑪基本給又は決まって毎月支払う手当</a:t>
          </a:r>
          <a:endParaRPr kumimoji="1" lang="en-US" altLang="ja-JP"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⑩のうち最低</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2/3</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は毎月支払う額とする。</a:t>
          </a:r>
          <a:endPar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例）</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9,000</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円</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月のうち、</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6,000</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円</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月を毎月支払う場合、</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6,000</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円</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×12</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月＝</a:t>
          </a:r>
          <a:r>
            <a:rPr kumimoji="1" lang="en-US" altLang="ja-JP" sz="1400" b="0" i="0" u="sng"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72,000</a:t>
          </a:r>
          <a:r>
            <a:rPr kumimoji="1" lang="ja-JP" altLang="en-US" sz="1400" b="0" i="0" u="sng"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円</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となる（残り</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36,000</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円は一時金）</a:t>
          </a:r>
          <a:endPar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rPr>
            <a:t>⑫その他（自動反映）</a:t>
          </a:r>
          <a:endParaRPr kumimoji="1" lang="en-US" altLang="ja-JP"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一時金等、決まって毎月支払う以外の金額（手書きの場合⑩</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-⑪</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1" lang="en-US" altLang="ja-JP"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rPr>
            <a:t>⑬事業主負担分の増分</a:t>
          </a:r>
          <a:endParaRPr kumimoji="1" lang="en-US" altLang="ja-JP"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本賃金改善により、法定福利費等の事業主負担分が増となる場合には、最下段の合計額にその総額を記入</a:t>
          </a:r>
          <a:endPar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法定福利費等の事業主負担分の総額については、以下の算式より算定した金額を</a:t>
          </a:r>
          <a:r>
            <a:rPr kumimoji="1" lang="ja-JP" altLang="en-US" sz="1400" b="0" i="0" u="sng"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標準</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とする（個々の実情に合わせた算出も可）。</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＜算式＞「前年度における法定福利費等の事業主負担分の総額」</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前年度における</a:t>
          </a:r>
          <a:r>
            <a:rPr kumimoji="1" lang="ja-JP" altLang="en-US" sz="1400" b="0" i="0" u="sng"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賃金の総額</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「賃金改善額」</a:t>
          </a:r>
          <a:endParaRPr kumimoji="1" lang="en-US" altLang="ja-JP"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rPr>
            <a:t>⑭１月あたりの改善額</a:t>
          </a:r>
          <a:endParaRPr kumimoji="1" lang="en-US" altLang="ja-JP"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rPr>
            <a:t>　</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⑩</a:t>
          </a:r>
          <a:r>
            <a:rPr kumimoji="1" lang="ja-JP"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／⑧の金額を記入</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PC</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は自動反映）</a:t>
          </a:r>
          <a:endParaRPr kumimoji="0" lang="ja-JP"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rPr>
            <a:t>⑮備考</a:t>
          </a:r>
          <a:endParaRPr kumimoji="1" lang="en-US" altLang="ja-JP"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FF0000"/>
              </a:solidFill>
              <a:effectLst/>
              <a:uLnTx/>
              <a:uFillTx/>
              <a:latin typeface="HGSｺﾞｼｯｸE" panose="020B0900000000000000" pitchFamily="50" charset="-128"/>
              <a:ea typeface="HGSｺﾞｼｯｸE" panose="020B0900000000000000" pitchFamily="50" charset="-128"/>
              <a:cs typeface="+mn-cs"/>
            </a:rPr>
            <a:t>　</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年度途中の採用や退職、賃金改善額が他の職員と比較して高額（低額）</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である場合については「その理由」を記載すること。</a:t>
          </a:r>
        </a:p>
      </xdr:txBody>
    </xdr:sp>
    <xdr:clientData/>
  </xdr:twoCellAnchor>
  <xdr:twoCellAnchor>
    <xdr:from>
      <xdr:col>1</xdr:col>
      <xdr:colOff>336177</xdr:colOff>
      <xdr:row>18</xdr:row>
      <xdr:rowOff>145676</xdr:rowOff>
    </xdr:from>
    <xdr:to>
      <xdr:col>12</xdr:col>
      <xdr:colOff>723224</xdr:colOff>
      <xdr:row>38</xdr:row>
      <xdr:rowOff>88335</xdr:rowOff>
    </xdr:to>
    <xdr:sp macro="" textlink="">
      <xdr:nvSpPr>
        <xdr:cNvPr id="3" name="テキスト ボックス 2">
          <a:extLst>
            <a:ext uri="{FF2B5EF4-FFF2-40B4-BE49-F238E27FC236}">
              <a16:creationId xmlns:a16="http://schemas.microsoft.com/office/drawing/2014/main" id="{A12AF3C0-D722-45D6-ABB5-76627E988195}"/>
            </a:ext>
          </a:extLst>
        </xdr:cNvPr>
        <xdr:cNvSpPr txBox="1"/>
      </xdr:nvSpPr>
      <xdr:spPr>
        <a:xfrm>
          <a:off x="493059" y="4728882"/>
          <a:ext cx="5631400" cy="4425012"/>
        </a:xfrm>
        <a:prstGeom prst="rect">
          <a:avLst/>
        </a:prstGeom>
        <a:solidFill>
          <a:srgbClr val="FFFF00"/>
        </a:solidFill>
        <a:ln w="38100"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rPr>
            <a:t>職員名：本事業の対象とする職員氏名を記入</a:t>
          </a:r>
          <a:endParaRPr kumimoji="1" lang="en-US" altLang="ja-JP"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rPr>
            <a:t>①職種：以下の４種から選択</a:t>
          </a:r>
          <a:endParaRPr kumimoji="1" lang="en-US" altLang="ja-JP"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rPr>
            <a:t>　　　　・</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放課後児童支援員</a:t>
          </a:r>
          <a:endPar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・補助員</a:t>
          </a:r>
          <a:endPar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・育成支援の周辺業務を行う職員</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事務員等のこと</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・その他</a:t>
          </a:r>
          <a:endPar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注意</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0" i="0" u="sng"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法人役員等は除きます</a:t>
          </a:r>
          <a:endParaRPr kumimoji="1" lang="en-US" altLang="ja-JP" sz="1400" b="0" i="0" u="sng"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rPr>
            <a:t>②常勤・非常勤の別：常勤か非常勤かを選択</a:t>
          </a:r>
          <a:endParaRPr kumimoji="1" lang="en-US" altLang="ja-JP"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rPr>
            <a:t>　　　　</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算定基礎が異なる</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en-US" altLang="ja-JP"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rPr>
            <a:t>注意</a:t>
          </a:r>
          <a:r>
            <a:rPr kumimoji="1" lang="en-US" altLang="ja-JP"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rPr>
            <a:t>　　　　非常勤職員でも、１日６時間以上、かつ月</a:t>
          </a:r>
          <a:r>
            <a:rPr kumimoji="1" lang="en-US" altLang="ja-JP"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rPr>
            <a:t>20</a:t>
          </a:r>
          <a:r>
            <a:rPr kumimoji="1" lang="ja-JP" altLang="en-US"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rPr>
            <a:t>日以上の</a:t>
          </a:r>
          <a:endParaRPr kumimoji="1" lang="en-US" altLang="ja-JP"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rPr>
            <a:t>　　　　勤務をしている場合は「常勤職員１人」とする</a:t>
          </a:r>
          <a:endParaRPr kumimoji="1" lang="en-US" altLang="ja-JP"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rPr>
            <a:t>③補助単価　：自動反映</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手書きの場合　１１，０００円</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rPr>
            <a:t>④常勤職員数：自動反映</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手書きの場合　１</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０人</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rPr>
            <a:t>　　　　　　　非常勤職員は記入しない</a:t>
          </a:r>
          <a:endParaRPr kumimoji="1" lang="en-US" altLang="ja-JP" sz="14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123826</xdr:colOff>
      <xdr:row>2</xdr:row>
      <xdr:rowOff>57150</xdr:rowOff>
    </xdr:from>
    <xdr:to>
      <xdr:col>12</xdr:col>
      <xdr:colOff>476251</xdr:colOff>
      <xdr:row>4</xdr:row>
      <xdr:rowOff>219075</xdr:rowOff>
    </xdr:to>
    <xdr:sp macro="" textlink="">
      <xdr:nvSpPr>
        <xdr:cNvPr id="4" name="吹き出し: 角を丸めた四角形 3">
          <a:extLst>
            <a:ext uri="{FF2B5EF4-FFF2-40B4-BE49-F238E27FC236}">
              <a16:creationId xmlns:a16="http://schemas.microsoft.com/office/drawing/2014/main" id="{9E2B3649-5640-4520-8CB9-528E297A6B55}"/>
            </a:ext>
          </a:extLst>
        </xdr:cNvPr>
        <xdr:cNvSpPr/>
      </xdr:nvSpPr>
      <xdr:spPr>
        <a:xfrm>
          <a:off x="2057401" y="514350"/>
          <a:ext cx="3790950" cy="733425"/>
        </a:xfrm>
        <a:prstGeom prst="wedgeRoundRectCallout">
          <a:avLst>
            <a:gd name="adj1" fmla="val 8526"/>
            <a:gd name="adj2" fmla="val 2372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0" u="dbl">
              <a:solidFill>
                <a:schemeClr val="bg1"/>
              </a:solidFill>
              <a:latin typeface="BIZ UDPゴシック" panose="020B0400000000000000" pitchFamily="50" charset="-128"/>
              <a:ea typeface="BIZ UDPゴシック" panose="020B0400000000000000" pitchFamily="50" charset="-128"/>
            </a:rPr>
            <a:t>様式９の「氏名」、「職種」、「雇用形態」をそのまま貼り付けできます。　　</a:t>
          </a:r>
          <a:endParaRPr kumimoji="1" lang="en-US" altLang="ja-JP" sz="1600" b="0" u="dbl">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180975</xdr:colOff>
      <xdr:row>5</xdr:row>
      <xdr:rowOff>44657</xdr:rowOff>
    </xdr:from>
    <xdr:to>
      <xdr:col>11</xdr:col>
      <xdr:colOff>1155494</xdr:colOff>
      <xdr:row>6</xdr:row>
      <xdr:rowOff>295275</xdr:rowOff>
    </xdr:to>
    <xdr:sp macro="" textlink="">
      <xdr:nvSpPr>
        <xdr:cNvPr id="6" name="右中かっこ 5">
          <a:extLst>
            <a:ext uri="{FF2B5EF4-FFF2-40B4-BE49-F238E27FC236}">
              <a16:creationId xmlns:a16="http://schemas.microsoft.com/office/drawing/2014/main" id="{5C66EC81-A5CC-410A-9C51-759A11275EF9}"/>
            </a:ext>
          </a:extLst>
        </xdr:cNvPr>
        <xdr:cNvSpPr/>
      </xdr:nvSpPr>
      <xdr:spPr>
        <a:xfrm rot="16200000">
          <a:off x="2795588" y="-760206"/>
          <a:ext cx="479218" cy="4603544"/>
        </a:xfrm>
        <a:prstGeom prst="rightBrace">
          <a:avLst>
            <a:gd name="adj1" fmla="val 99443"/>
            <a:gd name="adj2" fmla="val 50000"/>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124239</xdr:colOff>
      <xdr:row>17</xdr:row>
      <xdr:rowOff>182217</xdr:rowOff>
    </xdr:from>
    <xdr:to>
      <xdr:col>27</xdr:col>
      <xdr:colOff>41763</xdr:colOff>
      <xdr:row>30</xdr:row>
      <xdr:rowOff>207065</xdr:rowOff>
    </xdr:to>
    <xdr:sp macro="" textlink="">
      <xdr:nvSpPr>
        <xdr:cNvPr id="2" name="吹き出し: 角を丸めた四角形 1">
          <a:extLst>
            <a:ext uri="{FF2B5EF4-FFF2-40B4-BE49-F238E27FC236}">
              <a16:creationId xmlns:a16="http://schemas.microsoft.com/office/drawing/2014/main" id="{877915C5-6F00-4AC9-82B6-C5AEDCC2DD98}"/>
            </a:ext>
          </a:extLst>
        </xdr:cNvPr>
        <xdr:cNvSpPr/>
      </xdr:nvSpPr>
      <xdr:spPr>
        <a:xfrm>
          <a:off x="3445565" y="4265543"/>
          <a:ext cx="4837394" cy="3147392"/>
        </a:xfrm>
        <a:prstGeom prst="wedgeRoundRectCallout">
          <a:avLst>
            <a:gd name="adj1" fmla="val -45431"/>
            <a:gd name="adj2" fmla="val -7868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latin typeface="BIZ UDPゴシック" panose="020B0400000000000000" pitchFamily="50" charset="-128"/>
              <a:ea typeface="BIZ UDPゴシック" panose="020B0400000000000000" pitchFamily="50" charset="-128"/>
            </a:rPr>
            <a:t>①住所</a:t>
          </a:r>
          <a:r>
            <a:rPr kumimoji="1" lang="ja-JP" altLang="en-US" sz="1600">
              <a:solidFill>
                <a:schemeClr val="bg1"/>
              </a:solidFill>
              <a:latin typeface="BIZ UDPゴシック" panose="020B0400000000000000" pitchFamily="50" charset="-128"/>
              <a:ea typeface="BIZ UDPゴシック" panose="020B0400000000000000" pitchFamily="50" charset="-128"/>
            </a:rPr>
            <a:t>　</a:t>
          </a:r>
          <a:endParaRPr kumimoji="1" lang="en-US" altLang="ja-JP" sz="1600">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1600">
              <a:solidFill>
                <a:schemeClr val="bg1"/>
              </a:solidFill>
              <a:latin typeface="BIZ UDPゴシック" panose="020B0400000000000000" pitchFamily="50" charset="-128"/>
              <a:ea typeface="BIZ UDPゴシック" panose="020B0400000000000000" pitchFamily="50" charset="-128"/>
            </a:rPr>
            <a:t>②</a:t>
          </a:r>
          <a:r>
            <a:rPr kumimoji="1" lang="ja-JP" altLang="en-US" sz="1600" b="1" u="sng">
              <a:solidFill>
                <a:schemeClr val="bg1"/>
              </a:solidFill>
              <a:latin typeface="BIZ UDPゴシック" panose="020B0400000000000000" pitchFamily="50" charset="-128"/>
              <a:ea typeface="BIZ UDPゴシック" panose="020B0400000000000000" pitchFamily="50" charset="-128"/>
            </a:rPr>
            <a:t>法人名</a:t>
          </a:r>
          <a:r>
            <a:rPr kumimoji="1" lang="ja-JP" altLang="en-US" sz="1600" b="1">
              <a:solidFill>
                <a:schemeClr val="bg1"/>
              </a:solidFill>
              <a:latin typeface="BIZ UDPゴシック" panose="020B0400000000000000" pitchFamily="50" charset="-128"/>
              <a:ea typeface="BIZ UDPゴシック" panose="020B0400000000000000" pitchFamily="50" charset="-128"/>
            </a:rPr>
            <a:t>＋</a:t>
          </a:r>
          <a:r>
            <a:rPr kumimoji="1" lang="ja-JP" altLang="en-US" sz="1600">
              <a:solidFill>
                <a:schemeClr val="bg1"/>
              </a:solidFill>
              <a:latin typeface="BIZ UDPゴシック" panose="020B0400000000000000" pitchFamily="50" charset="-128"/>
              <a:ea typeface="BIZ UDPゴシック" panose="020B0400000000000000" pitchFamily="50" charset="-128"/>
            </a:rPr>
            <a:t>団体名</a:t>
          </a:r>
          <a:endParaRPr kumimoji="1" lang="en-US" altLang="ja-JP" sz="1600">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1600">
              <a:solidFill>
                <a:schemeClr val="bg1"/>
              </a:solidFill>
              <a:latin typeface="BIZ UDPゴシック" panose="020B0400000000000000" pitchFamily="50" charset="-128"/>
              <a:ea typeface="BIZ UDPゴシック" panose="020B0400000000000000" pitchFamily="50" charset="-128"/>
            </a:rPr>
            <a:t>③代表者役職、氏名</a:t>
          </a:r>
          <a:endParaRPr kumimoji="1" lang="en-US" altLang="ja-JP" sz="1600">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1600">
              <a:solidFill>
                <a:schemeClr val="bg1"/>
              </a:solidFill>
              <a:latin typeface="BIZ UDPゴシック" panose="020B0400000000000000" pitchFamily="50" charset="-128"/>
              <a:ea typeface="BIZ UDPゴシック" panose="020B0400000000000000" pitchFamily="50" charset="-128"/>
            </a:rPr>
            <a:t>は、正確に入力してください。</a:t>
          </a:r>
          <a:endParaRPr kumimoji="1" lang="en-US" altLang="ja-JP" sz="1600">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1600">
              <a:solidFill>
                <a:schemeClr val="bg1"/>
              </a:solidFill>
              <a:latin typeface="BIZ UDPゴシック" panose="020B0400000000000000" pitchFamily="50" charset="-128"/>
              <a:ea typeface="BIZ UDPゴシック" panose="020B0400000000000000" pitchFamily="50" charset="-128"/>
            </a:rPr>
            <a:t>ここに入力したものが各シートの必要個所に反映されます。</a:t>
          </a:r>
          <a:endParaRPr kumimoji="1" lang="en-US" altLang="ja-JP" sz="1600">
            <a:solidFill>
              <a:schemeClr val="bg1"/>
            </a:solidFill>
            <a:latin typeface="BIZ UDPゴシック" panose="020B0400000000000000" pitchFamily="50" charset="-128"/>
            <a:ea typeface="BIZ UDPゴシック" panose="020B0400000000000000" pitchFamily="50" charset="-128"/>
          </a:endParaRPr>
        </a:p>
        <a:p>
          <a:pPr algn="l"/>
          <a:endParaRPr kumimoji="1" lang="en-US" altLang="ja-JP" sz="1600">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1600">
              <a:solidFill>
                <a:schemeClr val="bg1"/>
              </a:solidFill>
              <a:latin typeface="BIZ UDPゴシック" panose="020B0400000000000000" pitchFamily="50" charset="-128"/>
              <a:ea typeface="BIZ UDPゴシック" panose="020B0400000000000000" pitchFamily="50" charset="-128"/>
            </a:rPr>
            <a:t>代表者押印は不要です。</a:t>
          </a:r>
          <a:endParaRPr kumimoji="1" lang="en-US" altLang="ja-JP" sz="1600">
            <a:solidFill>
              <a:schemeClr val="bg1"/>
            </a:solidFill>
            <a:latin typeface="BIZ UDPゴシック" panose="020B0400000000000000" pitchFamily="50" charset="-128"/>
            <a:ea typeface="BIZ UDPゴシック" panose="020B0400000000000000" pitchFamily="50" charset="-128"/>
          </a:endParaRPr>
        </a:p>
        <a:p>
          <a:pPr algn="l"/>
          <a:endParaRPr kumimoji="1" lang="en-US" altLang="ja-JP" sz="1600">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1600" b="1" u="dbl">
              <a:solidFill>
                <a:schemeClr val="bg1"/>
              </a:solidFill>
              <a:latin typeface="BIZ UDPゴシック" panose="020B0400000000000000" pitchFamily="50" charset="-128"/>
              <a:ea typeface="BIZ UDPゴシック" panose="020B0400000000000000" pitchFamily="50" charset="-128"/>
            </a:rPr>
            <a:t>法人名・代表者役職は、抜け・誤りが多いです。</a:t>
          </a:r>
          <a:endParaRPr kumimoji="1" lang="en-US" altLang="ja-JP" sz="1600" b="1" u="dbl">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194641</xdr:colOff>
      <xdr:row>37</xdr:row>
      <xdr:rowOff>49696</xdr:rowOff>
    </xdr:from>
    <xdr:to>
      <xdr:col>10</xdr:col>
      <xdr:colOff>350768</xdr:colOff>
      <xdr:row>44</xdr:row>
      <xdr:rowOff>36858</xdr:rowOff>
    </xdr:to>
    <xdr:sp macro="" textlink="">
      <xdr:nvSpPr>
        <xdr:cNvPr id="3" name="吹き出し: 角を丸めた四角形 2">
          <a:extLst>
            <a:ext uri="{FF2B5EF4-FFF2-40B4-BE49-F238E27FC236}">
              <a16:creationId xmlns:a16="http://schemas.microsoft.com/office/drawing/2014/main" id="{A38743BE-30F3-4167-B52A-E4E2B333FE7F}"/>
            </a:ext>
          </a:extLst>
        </xdr:cNvPr>
        <xdr:cNvSpPr/>
      </xdr:nvSpPr>
      <xdr:spPr>
        <a:xfrm>
          <a:off x="194641" y="8936935"/>
          <a:ext cx="3055040" cy="1668532"/>
        </a:xfrm>
        <a:prstGeom prst="wedgeRoundRectCallout">
          <a:avLst>
            <a:gd name="adj1" fmla="val 46141"/>
            <a:gd name="adj2" fmla="val 7542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latin typeface="BIZ UDPゴシック" panose="020B0400000000000000" pitchFamily="50" charset="-128"/>
              <a:ea typeface="BIZ UDPゴシック" panose="020B0400000000000000" pitchFamily="50" charset="-128"/>
            </a:rPr>
            <a:t>特記すべき事項がある場合は</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600">
              <a:latin typeface="BIZ UDPゴシック" panose="020B0400000000000000" pitchFamily="50" charset="-128"/>
              <a:ea typeface="BIZ UDPゴシック" panose="020B0400000000000000" pitchFamily="50" charset="-128"/>
            </a:rPr>
            <a:t>入力してください。</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600">
              <a:latin typeface="BIZ UDPゴシック" panose="020B0400000000000000" pitchFamily="50" charset="-128"/>
              <a:ea typeface="BIZ UDPゴシック" panose="020B0400000000000000" pitchFamily="50" charset="-128"/>
            </a:rPr>
            <a:t>開所日数が</a:t>
          </a:r>
          <a:r>
            <a:rPr kumimoji="1" lang="en-US" altLang="ja-JP" sz="1600">
              <a:latin typeface="BIZ UDPゴシック" panose="020B0400000000000000" pitchFamily="50" charset="-128"/>
              <a:ea typeface="BIZ UDPゴシック" panose="020B0400000000000000" pitchFamily="50" charset="-128"/>
            </a:rPr>
            <a:t>250</a:t>
          </a:r>
          <a:r>
            <a:rPr kumimoji="1" lang="ja-JP" altLang="en-US" sz="1600">
              <a:latin typeface="BIZ UDPゴシック" panose="020B0400000000000000" pitchFamily="50" charset="-128"/>
              <a:ea typeface="BIZ UDPゴシック" panose="020B0400000000000000" pitchFamily="50" charset="-128"/>
            </a:rPr>
            <a:t>日未満の場合は、ニーズ調査の内容も記載してください。</a:t>
          </a:r>
        </a:p>
      </xdr:txBody>
    </xdr:sp>
    <xdr:clientData/>
  </xdr:twoCellAnchor>
  <xdr:twoCellAnchor>
    <xdr:from>
      <xdr:col>13</xdr:col>
      <xdr:colOff>57978</xdr:colOff>
      <xdr:row>32</xdr:row>
      <xdr:rowOff>140805</xdr:rowOff>
    </xdr:from>
    <xdr:to>
      <xdr:col>24</xdr:col>
      <xdr:colOff>239782</xdr:colOff>
      <xdr:row>37</xdr:row>
      <xdr:rowOff>177248</xdr:rowOff>
    </xdr:to>
    <xdr:sp macro="" textlink="">
      <xdr:nvSpPr>
        <xdr:cNvPr id="4" name="吹き出し: 角を丸めた四角形 3">
          <a:extLst>
            <a:ext uri="{FF2B5EF4-FFF2-40B4-BE49-F238E27FC236}">
              <a16:creationId xmlns:a16="http://schemas.microsoft.com/office/drawing/2014/main" id="{262AC514-9E7B-4685-9E11-21975B17F1AA}"/>
            </a:ext>
          </a:extLst>
        </xdr:cNvPr>
        <xdr:cNvSpPr/>
      </xdr:nvSpPr>
      <xdr:spPr>
        <a:xfrm>
          <a:off x="3959087" y="7827066"/>
          <a:ext cx="3370608" cy="1237421"/>
        </a:xfrm>
        <a:prstGeom prst="wedgeRoundRectCallout">
          <a:avLst>
            <a:gd name="adj1" fmla="val 40909"/>
            <a:gd name="adj2" fmla="val 7548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bg1"/>
              </a:solidFill>
              <a:latin typeface="BIZ UDPゴシック" panose="020B0400000000000000" pitchFamily="50" charset="-128"/>
              <a:ea typeface="BIZ UDPゴシック" panose="020B0400000000000000" pitchFamily="50" charset="-128"/>
            </a:rPr>
            <a:t>金額はすべて自動入力されます。</a:t>
          </a:r>
          <a:endParaRPr kumimoji="1" lang="en-US" altLang="ja-JP" sz="1600">
            <a:solidFill>
              <a:schemeClr val="bg1"/>
            </a:solidFill>
            <a:latin typeface="BIZ UDPゴシック" panose="020B0400000000000000" pitchFamily="50" charset="-128"/>
            <a:ea typeface="BIZ UDPゴシック" panose="020B0400000000000000" pitchFamily="50" charset="-128"/>
          </a:endParaRPr>
        </a:p>
        <a:p>
          <a:pPr algn="l"/>
          <a:endParaRPr kumimoji="1" lang="en-US" altLang="ja-JP" sz="1600">
            <a:solidFill>
              <a:schemeClr val="bg1"/>
            </a:solidFill>
          </a:endParaRPr>
        </a:p>
        <a:p>
          <a:pPr algn="l"/>
          <a:r>
            <a:rPr kumimoji="1" lang="en-US" altLang="ja-JP" sz="1600" b="1">
              <a:solidFill>
                <a:schemeClr val="bg1"/>
              </a:solidFill>
              <a:effectLst/>
              <a:latin typeface="BIZ UDPゴシック" panose="020B0400000000000000" pitchFamily="50" charset="-128"/>
              <a:ea typeface="BIZ UDPゴシック" panose="020B0400000000000000" pitchFamily="50" charset="-128"/>
              <a:cs typeface="+mn-cs"/>
            </a:rPr>
            <a:t>※</a:t>
          </a:r>
          <a:r>
            <a:rPr kumimoji="1" lang="ja-JP" altLang="en-US" sz="1600" b="1">
              <a:solidFill>
                <a:schemeClr val="bg1"/>
              </a:solidFill>
              <a:latin typeface="BIZ UDPゴシック" panose="020B0400000000000000" pitchFamily="50" charset="-128"/>
              <a:ea typeface="BIZ UDPゴシック" panose="020B0400000000000000" pitchFamily="50" charset="-128"/>
            </a:rPr>
            <a:t>！必ず確認してください！</a:t>
          </a:r>
          <a:r>
            <a:rPr kumimoji="1" lang="en-US" altLang="ja-JP" sz="1600" b="1">
              <a:solidFill>
                <a:schemeClr val="bg1"/>
              </a:solidFill>
              <a:latin typeface="BIZ UDPゴシック" panose="020B0400000000000000" pitchFamily="50" charset="-128"/>
              <a:ea typeface="BIZ UDPゴシック" panose="020B0400000000000000" pitchFamily="50" charset="-128"/>
            </a:rPr>
            <a:t>※</a:t>
          </a:r>
          <a:endParaRPr kumimoji="1" lang="ja-JP" altLang="en-US" sz="160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222250</xdr:colOff>
      <xdr:row>26</xdr:row>
      <xdr:rowOff>15875</xdr:rowOff>
    </xdr:from>
    <xdr:to>
      <xdr:col>21</xdr:col>
      <xdr:colOff>238125</xdr:colOff>
      <xdr:row>45</xdr:row>
      <xdr:rowOff>25400</xdr:rowOff>
    </xdr:to>
    <xdr:sp macro="" textlink="">
      <xdr:nvSpPr>
        <xdr:cNvPr id="2" name="吹き出し: 角を丸めた四角形 1">
          <a:extLst>
            <a:ext uri="{FF2B5EF4-FFF2-40B4-BE49-F238E27FC236}">
              <a16:creationId xmlns:a16="http://schemas.microsoft.com/office/drawing/2014/main" id="{FFAA3054-F8EE-4F91-A9A9-51A4F2FB0EE4}"/>
            </a:ext>
          </a:extLst>
        </xdr:cNvPr>
        <xdr:cNvSpPr/>
      </xdr:nvSpPr>
      <xdr:spPr>
        <a:xfrm>
          <a:off x="984250" y="5365750"/>
          <a:ext cx="4587875" cy="3629025"/>
        </a:xfrm>
        <a:prstGeom prst="wedgeRoundRectCallout">
          <a:avLst>
            <a:gd name="adj1" fmla="val -32664"/>
            <a:gd name="adj2" fmla="val -10824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latin typeface="BIZ UDPゴシック" panose="020B0400000000000000" pitchFamily="50" charset="-128"/>
              <a:ea typeface="BIZ UDPゴシック" panose="020B0400000000000000" pitchFamily="50" charset="-128"/>
            </a:rPr>
            <a:t>・年間の主な行事等を</a:t>
          </a:r>
          <a:r>
            <a:rPr kumimoji="1" lang="ja-JP" altLang="en-US" sz="1600">
              <a:solidFill>
                <a:schemeClr val="bg1"/>
              </a:solidFill>
              <a:latin typeface="BIZ UDPゴシック" panose="020B0400000000000000" pitchFamily="50" charset="-128"/>
              <a:ea typeface="BIZ UDPゴシック" panose="020B0400000000000000" pitchFamily="50" charset="-128"/>
            </a:rPr>
            <a:t>入力してください。</a:t>
          </a:r>
          <a:endParaRPr kumimoji="1" lang="en-US" altLang="ja-JP" sz="1600">
            <a:solidFill>
              <a:schemeClr val="bg1"/>
            </a:solidFill>
            <a:latin typeface="BIZ UDPゴシック" panose="020B0400000000000000" pitchFamily="50" charset="-128"/>
            <a:ea typeface="BIZ UDPゴシック" panose="020B0400000000000000" pitchFamily="50" charset="-128"/>
          </a:endParaRPr>
        </a:p>
        <a:p>
          <a:pPr algn="l"/>
          <a:endParaRPr kumimoji="1" lang="en-US" altLang="ja-JP" sz="1600">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1600">
              <a:solidFill>
                <a:schemeClr val="bg1"/>
              </a:solidFill>
              <a:latin typeface="BIZ UDPゴシック" panose="020B0400000000000000" pitchFamily="50" charset="-128"/>
              <a:ea typeface="BIZ UDPゴシック" panose="020B0400000000000000" pitchFamily="50" charset="-128"/>
            </a:rPr>
            <a:t>・運営委員会は、必ず年１回以上、原則として対面で開催してください。議事録は必ず作成し、クラブで保管してください。</a:t>
          </a:r>
          <a:endParaRPr kumimoji="1" lang="en-US" altLang="ja-JP" sz="1600">
            <a:solidFill>
              <a:schemeClr val="bg1"/>
            </a:solidFill>
            <a:latin typeface="BIZ UDPゴシック" panose="020B0400000000000000" pitchFamily="50" charset="-128"/>
            <a:ea typeface="BIZ UDPゴシック" panose="020B0400000000000000" pitchFamily="50" charset="-128"/>
          </a:endParaRPr>
        </a:p>
        <a:p>
          <a:pPr algn="l"/>
          <a:endParaRPr kumimoji="1" lang="en-US" altLang="ja-JP" sz="1600">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1600">
              <a:solidFill>
                <a:schemeClr val="bg1"/>
              </a:solidFill>
              <a:latin typeface="BIZ UDPゴシック" panose="020B0400000000000000" pitchFamily="50" charset="-128"/>
              <a:ea typeface="BIZ UDPゴシック" panose="020B0400000000000000" pitchFamily="50" charset="-128"/>
            </a:rPr>
            <a:t>・避難訓練は年２回以上、および消火訓練は年１回以上実施してください。避難訓練に消火訓練を含めてもかまいません。記録を作成してください。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171450</xdr:colOff>
      <xdr:row>4</xdr:row>
      <xdr:rowOff>142875</xdr:rowOff>
    </xdr:from>
    <xdr:to>
      <xdr:col>5</xdr:col>
      <xdr:colOff>354407</xdr:colOff>
      <xdr:row>8</xdr:row>
      <xdr:rowOff>12200</xdr:rowOff>
    </xdr:to>
    <xdr:sp macro="" textlink="">
      <xdr:nvSpPr>
        <xdr:cNvPr id="2" name="吹き出し: 角を丸めた四角形 1">
          <a:extLst>
            <a:ext uri="{FF2B5EF4-FFF2-40B4-BE49-F238E27FC236}">
              <a16:creationId xmlns:a16="http://schemas.microsoft.com/office/drawing/2014/main" id="{18A60F4D-CF9E-4B61-B63F-82AE3C333E25}"/>
            </a:ext>
          </a:extLst>
        </xdr:cNvPr>
        <xdr:cNvSpPr/>
      </xdr:nvSpPr>
      <xdr:spPr>
        <a:xfrm>
          <a:off x="3600450" y="1038225"/>
          <a:ext cx="2402282" cy="831350"/>
        </a:xfrm>
        <a:prstGeom prst="wedgeRoundRectCallout">
          <a:avLst>
            <a:gd name="adj1" fmla="val -61491"/>
            <a:gd name="adj2" fmla="val 3163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latin typeface="BIZ UDPゴシック" panose="020B0400000000000000" pitchFamily="50" charset="-128"/>
              <a:ea typeface="BIZ UDPゴシック" panose="020B0400000000000000" pitchFamily="50" charset="-128"/>
            </a:rPr>
            <a:t>開所時間は、運営規程で定めている時間を入力してください。</a:t>
          </a:r>
        </a:p>
      </xdr:txBody>
    </xdr:sp>
    <xdr:clientData/>
  </xdr:twoCellAnchor>
  <xdr:twoCellAnchor>
    <xdr:from>
      <xdr:col>1</xdr:col>
      <xdr:colOff>381000</xdr:colOff>
      <xdr:row>12</xdr:row>
      <xdr:rowOff>190500</xdr:rowOff>
    </xdr:from>
    <xdr:to>
      <xdr:col>2</xdr:col>
      <xdr:colOff>488226</xdr:colOff>
      <xdr:row>14</xdr:row>
      <xdr:rowOff>219075</xdr:rowOff>
    </xdr:to>
    <xdr:sp macro="" textlink="">
      <xdr:nvSpPr>
        <xdr:cNvPr id="3" name="吹き出し: 角を丸めた四角形 2">
          <a:extLst>
            <a:ext uri="{FF2B5EF4-FFF2-40B4-BE49-F238E27FC236}">
              <a16:creationId xmlns:a16="http://schemas.microsoft.com/office/drawing/2014/main" id="{CCEB1960-F845-4149-BE57-15A89D40CD1B}"/>
            </a:ext>
          </a:extLst>
        </xdr:cNvPr>
        <xdr:cNvSpPr/>
      </xdr:nvSpPr>
      <xdr:spPr>
        <a:xfrm>
          <a:off x="428625" y="3000375"/>
          <a:ext cx="2669451" cy="504825"/>
        </a:xfrm>
        <a:prstGeom prst="wedgeRoundRectCallout">
          <a:avLst>
            <a:gd name="adj1" fmla="val 43930"/>
            <a:gd name="adj2" fmla="val -7364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latin typeface="BIZ UDPゴシック" panose="020B0400000000000000" pitchFamily="50" charset="-128"/>
              <a:ea typeface="BIZ UDPゴシック" panose="020B0400000000000000" pitchFamily="50" charset="-128"/>
            </a:rPr>
            <a:t>４月１日時点で確定している人数</a:t>
          </a:r>
        </a:p>
      </xdr:txBody>
    </xdr:sp>
    <xdr:clientData/>
  </xdr:twoCellAnchor>
  <xdr:twoCellAnchor>
    <xdr:from>
      <xdr:col>1</xdr:col>
      <xdr:colOff>1628775</xdr:colOff>
      <xdr:row>16</xdr:row>
      <xdr:rowOff>19050</xdr:rowOff>
    </xdr:from>
    <xdr:to>
      <xdr:col>4</xdr:col>
      <xdr:colOff>624532</xdr:colOff>
      <xdr:row>18</xdr:row>
      <xdr:rowOff>197117</xdr:rowOff>
    </xdr:to>
    <xdr:sp macro="" textlink="">
      <xdr:nvSpPr>
        <xdr:cNvPr id="4" name="吹き出し: 角を丸めた四角形 3">
          <a:extLst>
            <a:ext uri="{FF2B5EF4-FFF2-40B4-BE49-F238E27FC236}">
              <a16:creationId xmlns:a16="http://schemas.microsoft.com/office/drawing/2014/main" id="{EB72A39D-EE14-4E75-A533-E9E03DA7A08E}"/>
            </a:ext>
          </a:extLst>
        </xdr:cNvPr>
        <xdr:cNvSpPr/>
      </xdr:nvSpPr>
      <xdr:spPr>
        <a:xfrm>
          <a:off x="1676400" y="3781425"/>
          <a:ext cx="2662882" cy="654317"/>
        </a:xfrm>
        <a:prstGeom prst="wedgeRoundRectCallout">
          <a:avLst>
            <a:gd name="adj1" fmla="val -58235"/>
            <a:gd name="adj2" fmla="val -5710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latin typeface="BIZ UDPゴシック" panose="020B0400000000000000" pitchFamily="50" charset="-128"/>
              <a:ea typeface="BIZ UDPゴシック" panose="020B0400000000000000" pitchFamily="50" charset="-128"/>
            </a:rPr>
            <a:t>処遇改善は（</a:t>
          </a:r>
          <a:r>
            <a:rPr kumimoji="1" lang="en-US" altLang="ja-JP" sz="1200">
              <a:latin typeface="BIZ UDPゴシック" panose="020B0400000000000000" pitchFamily="50" charset="-128"/>
              <a:ea typeface="BIZ UDPゴシック" panose="020B0400000000000000" pitchFamily="50" charset="-128"/>
            </a:rPr>
            <a:t>A</a:t>
          </a:r>
          <a:r>
            <a:rPr kumimoji="1" lang="ja-JP" altLang="en-US" sz="1200">
              <a:latin typeface="BIZ UDPゴシック" panose="020B0400000000000000" pitchFamily="50" charset="-128"/>
              <a:ea typeface="BIZ UDPゴシック" panose="020B0400000000000000" pitchFamily="50" charset="-128"/>
            </a:rPr>
            <a:t>）（</a:t>
          </a:r>
          <a:r>
            <a:rPr kumimoji="1" lang="en-US" altLang="ja-JP" sz="1200">
              <a:latin typeface="BIZ UDPゴシック" panose="020B0400000000000000" pitchFamily="50" charset="-128"/>
              <a:ea typeface="BIZ UDPゴシック" panose="020B0400000000000000" pitchFamily="50" charset="-128"/>
            </a:rPr>
            <a:t>B</a:t>
          </a:r>
          <a:r>
            <a:rPr kumimoji="1" lang="ja-JP" altLang="en-US" sz="1200">
              <a:latin typeface="BIZ UDPゴシック" panose="020B0400000000000000" pitchFamily="50" charset="-128"/>
              <a:ea typeface="BIZ UDPゴシック" panose="020B0400000000000000" pitchFamily="50" charset="-128"/>
            </a:rPr>
            <a:t>）のいずれかを</a:t>
          </a:r>
          <a:endParaRPr kumimoji="1" lang="en-US" altLang="ja-JP" sz="1200">
            <a:latin typeface="BIZ UDPゴシック" panose="020B0400000000000000" pitchFamily="50" charset="-128"/>
            <a:ea typeface="BIZ UDPゴシック" panose="020B0400000000000000" pitchFamily="50" charset="-128"/>
          </a:endParaRPr>
        </a:p>
        <a:p>
          <a:pPr algn="l"/>
          <a:r>
            <a:rPr kumimoji="1" lang="ja-JP" altLang="en-US" sz="1200">
              <a:latin typeface="BIZ UDPゴシック" panose="020B0400000000000000" pitchFamily="50" charset="-128"/>
              <a:ea typeface="BIZ UDPゴシック" panose="020B0400000000000000" pitchFamily="50" charset="-128"/>
            </a:rPr>
            <a:t>選択してください。</a:t>
          </a:r>
        </a:p>
      </xdr:txBody>
    </xdr:sp>
    <xdr:clientData/>
  </xdr:twoCellAnchor>
  <xdr:twoCellAnchor>
    <xdr:from>
      <xdr:col>2</xdr:col>
      <xdr:colOff>695325</xdr:colOff>
      <xdr:row>23</xdr:row>
      <xdr:rowOff>171450</xdr:rowOff>
    </xdr:from>
    <xdr:to>
      <xdr:col>5</xdr:col>
      <xdr:colOff>321469</xdr:colOff>
      <xdr:row>27</xdr:row>
      <xdr:rowOff>3988</xdr:rowOff>
    </xdr:to>
    <xdr:sp macro="" textlink="">
      <xdr:nvSpPr>
        <xdr:cNvPr id="5" name="吹き出し: 角を丸めた四角形 4">
          <a:extLst>
            <a:ext uri="{FF2B5EF4-FFF2-40B4-BE49-F238E27FC236}">
              <a16:creationId xmlns:a16="http://schemas.microsoft.com/office/drawing/2014/main" id="{658E966A-92A5-4F62-AB70-888B5B12A98E}"/>
            </a:ext>
          </a:extLst>
        </xdr:cNvPr>
        <xdr:cNvSpPr/>
      </xdr:nvSpPr>
      <xdr:spPr>
        <a:xfrm>
          <a:off x="3305175" y="5600700"/>
          <a:ext cx="2664619" cy="794563"/>
        </a:xfrm>
        <a:prstGeom prst="wedgeRoundRectCallout">
          <a:avLst>
            <a:gd name="adj1" fmla="val -56447"/>
            <a:gd name="adj2" fmla="val 7340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latin typeface="BIZ UDPゴシック" panose="020B0400000000000000" pitchFamily="50" charset="-128"/>
              <a:ea typeface="BIZ UDPゴシック" panose="020B0400000000000000" pitchFamily="50" charset="-128"/>
            </a:rPr>
            <a:t>該当する場合は「はい」を選択し、給与を決定した経緯がわかる資料（議事録等）を添付してください。</a:t>
          </a:r>
        </a:p>
      </xdr:txBody>
    </xdr:sp>
    <xdr:clientData/>
  </xdr:twoCellAnchor>
  <xdr:twoCellAnchor>
    <xdr:from>
      <xdr:col>5</xdr:col>
      <xdr:colOff>676275</xdr:colOff>
      <xdr:row>15</xdr:row>
      <xdr:rowOff>219075</xdr:rowOff>
    </xdr:from>
    <xdr:to>
      <xdr:col>8</xdr:col>
      <xdr:colOff>670656</xdr:colOff>
      <xdr:row>20</xdr:row>
      <xdr:rowOff>2909</xdr:rowOff>
    </xdr:to>
    <xdr:sp macro="" textlink="">
      <xdr:nvSpPr>
        <xdr:cNvPr id="6" name="吹き出し: 角を丸めた四角形 5">
          <a:extLst>
            <a:ext uri="{FF2B5EF4-FFF2-40B4-BE49-F238E27FC236}">
              <a16:creationId xmlns:a16="http://schemas.microsoft.com/office/drawing/2014/main" id="{7E3BE6E6-59FD-41D3-8EBD-329DB101B8DB}"/>
            </a:ext>
          </a:extLst>
        </xdr:cNvPr>
        <xdr:cNvSpPr/>
      </xdr:nvSpPr>
      <xdr:spPr>
        <a:xfrm>
          <a:off x="6324600" y="3743325"/>
          <a:ext cx="2880456" cy="974459"/>
        </a:xfrm>
        <a:prstGeom prst="wedgeRoundRectCallout">
          <a:avLst>
            <a:gd name="adj1" fmla="val -3032"/>
            <a:gd name="adj2" fmla="val -7947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latin typeface="BIZ UDPゴシック" panose="020B0400000000000000" pitchFamily="50" charset="-128"/>
              <a:ea typeface="BIZ UDPゴシック" panose="020B0400000000000000" pitchFamily="50" charset="-128"/>
            </a:rPr>
            <a:t>障害児加算関係は、想定される</a:t>
          </a:r>
          <a:endParaRPr kumimoji="1" lang="en-US" altLang="ja-JP" sz="1200">
            <a:latin typeface="BIZ UDPゴシック" panose="020B0400000000000000" pitchFamily="50" charset="-128"/>
            <a:ea typeface="BIZ UDPゴシック" panose="020B0400000000000000" pitchFamily="50" charset="-128"/>
          </a:endParaRPr>
        </a:p>
        <a:p>
          <a:pPr algn="l"/>
          <a:r>
            <a:rPr kumimoji="1" lang="ja-JP" altLang="en-US" sz="1200">
              <a:latin typeface="BIZ UDPゴシック" panose="020B0400000000000000" pitchFamily="50" charset="-128"/>
              <a:ea typeface="BIZ UDPゴシック" panose="020B0400000000000000" pitchFamily="50" charset="-128"/>
            </a:rPr>
            <a:t>人件費を入力してください。</a:t>
          </a:r>
        </a:p>
      </xdr:txBody>
    </xdr:sp>
    <xdr:clientData/>
  </xdr:twoCellAnchor>
  <xdr:twoCellAnchor>
    <xdr:from>
      <xdr:col>5</xdr:col>
      <xdr:colOff>504825</xdr:colOff>
      <xdr:row>5</xdr:row>
      <xdr:rowOff>209550</xdr:rowOff>
    </xdr:from>
    <xdr:to>
      <xdr:col>8</xdr:col>
      <xdr:colOff>500051</xdr:colOff>
      <xdr:row>9</xdr:row>
      <xdr:rowOff>231509</xdr:rowOff>
    </xdr:to>
    <xdr:sp macro="" textlink="">
      <xdr:nvSpPr>
        <xdr:cNvPr id="7" name="吹き出し: 角を丸めた四角形 6">
          <a:extLst>
            <a:ext uri="{FF2B5EF4-FFF2-40B4-BE49-F238E27FC236}">
              <a16:creationId xmlns:a16="http://schemas.microsoft.com/office/drawing/2014/main" id="{E981DD46-8CA9-4E66-BC88-39412C4237E9}"/>
            </a:ext>
          </a:extLst>
        </xdr:cNvPr>
        <xdr:cNvSpPr/>
      </xdr:nvSpPr>
      <xdr:spPr>
        <a:xfrm>
          <a:off x="6153150" y="1352550"/>
          <a:ext cx="2881301" cy="974459"/>
        </a:xfrm>
        <a:prstGeom prst="wedgeRoundRectCallout">
          <a:avLst>
            <a:gd name="adj1" fmla="val 28140"/>
            <a:gd name="adj2" fmla="val 10077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latin typeface="BIZ UDPゴシック" panose="020B0400000000000000" pitchFamily="50" charset="-128"/>
              <a:ea typeface="BIZ UDPゴシック" panose="020B0400000000000000" pitchFamily="50" charset="-128"/>
            </a:rPr>
            <a:t>黄色のセルについては、申請しない場合は０を入力、上限まで申請する場合は補助上限額を記入してください。</a:t>
          </a:r>
        </a:p>
      </xdr:txBody>
    </xdr:sp>
    <xdr:clientData/>
  </xdr:twoCellAnchor>
  <xdr:twoCellAnchor>
    <xdr:from>
      <xdr:col>1</xdr:col>
      <xdr:colOff>28575</xdr:colOff>
      <xdr:row>1</xdr:row>
      <xdr:rowOff>95251</xdr:rowOff>
    </xdr:from>
    <xdr:to>
      <xdr:col>2</xdr:col>
      <xdr:colOff>135801</xdr:colOff>
      <xdr:row>6</xdr:row>
      <xdr:rowOff>200026</xdr:rowOff>
    </xdr:to>
    <xdr:sp macro="" textlink="">
      <xdr:nvSpPr>
        <xdr:cNvPr id="8" name="吹き出し: 角を丸めた四角形 7">
          <a:extLst>
            <a:ext uri="{FF2B5EF4-FFF2-40B4-BE49-F238E27FC236}">
              <a16:creationId xmlns:a16="http://schemas.microsoft.com/office/drawing/2014/main" id="{645DE508-6479-4C67-9EDF-52A2214EE72E}"/>
            </a:ext>
          </a:extLst>
        </xdr:cNvPr>
        <xdr:cNvSpPr/>
      </xdr:nvSpPr>
      <xdr:spPr>
        <a:xfrm>
          <a:off x="76200" y="361951"/>
          <a:ext cx="2669451" cy="1219200"/>
        </a:xfrm>
        <a:prstGeom prst="wedgeRoundRectCallout">
          <a:avLst>
            <a:gd name="adj1" fmla="val 60343"/>
            <a:gd name="adj2" fmla="val 40418"/>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latin typeface="BIZ UDPゴシック" panose="020B0400000000000000" pitchFamily="50" charset="-128"/>
              <a:ea typeface="BIZ UDPゴシック" panose="020B0400000000000000" pitchFamily="50" charset="-128"/>
            </a:rPr>
            <a:t>クリーム色のセルのみ入力してください。白色のセルは他シートの入力結果が反映されるようになっていますので、手入力はしないようお願いします。</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133350</xdr:colOff>
          <xdr:row>26</xdr:row>
          <xdr:rowOff>19050</xdr:rowOff>
        </xdr:from>
        <xdr:to>
          <xdr:col>12</xdr:col>
          <xdr:colOff>28575</xdr:colOff>
          <xdr:row>26</xdr:row>
          <xdr:rowOff>371475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4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見込んでいる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638175</xdr:colOff>
          <xdr:row>26</xdr:row>
          <xdr:rowOff>19050</xdr:rowOff>
        </xdr:from>
        <xdr:to>
          <xdr:col>13</xdr:col>
          <xdr:colOff>533400</xdr:colOff>
          <xdr:row>26</xdr:row>
          <xdr:rowOff>371475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4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見込んでいない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295275</xdr:colOff>
          <xdr:row>27</xdr:row>
          <xdr:rowOff>19050</xdr:rowOff>
        </xdr:from>
        <xdr:to>
          <xdr:col>23</xdr:col>
          <xdr:colOff>180975</xdr:colOff>
          <xdr:row>27</xdr:row>
          <xdr:rowOff>371475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4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承知している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27</xdr:row>
          <xdr:rowOff>19050</xdr:rowOff>
        </xdr:from>
        <xdr:to>
          <xdr:col>24</xdr:col>
          <xdr:colOff>657225</xdr:colOff>
          <xdr:row>27</xdr:row>
          <xdr:rowOff>371475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4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承知していない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29</xdr:row>
          <xdr:rowOff>9525</xdr:rowOff>
        </xdr:from>
        <xdr:to>
          <xdr:col>4</xdr:col>
          <xdr:colOff>257175</xdr:colOff>
          <xdr:row>29</xdr:row>
          <xdr:rowOff>371475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4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就業規則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29</xdr:row>
          <xdr:rowOff>9525</xdr:rowOff>
        </xdr:from>
        <xdr:to>
          <xdr:col>7</xdr:col>
          <xdr:colOff>104775</xdr:colOff>
          <xdr:row>29</xdr:row>
          <xdr:rowOff>371475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4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雇用契約書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28</xdr:row>
          <xdr:rowOff>361950</xdr:rowOff>
        </xdr:from>
        <xdr:to>
          <xdr:col>10</xdr:col>
          <xdr:colOff>342900</xdr:colOff>
          <xdr:row>29</xdr:row>
          <xdr:rowOff>371475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4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勤怠管理等の労務管理に関する書類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29</xdr:row>
          <xdr:rowOff>9525</xdr:rowOff>
        </xdr:from>
        <xdr:to>
          <xdr:col>14</xdr:col>
          <xdr:colOff>85725</xdr:colOff>
          <xdr:row>29</xdr:row>
          <xdr:rowOff>371475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4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xdr:row>
          <xdr:rowOff>19050</xdr:rowOff>
        </xdr:from>
        <xdr:to>
          <xdr:col>10</xdr:col>
          <xdr:colOff>581025</xdr:colOff>
          <xdr:row>28</xdr:row>
          <xdr:rowOff>371475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4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とれている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28</xdr:row>
          <xdr:rowOff>28575</xdr:rowOff>
        </xdr:from>
        <xdr:to>
          <xdr:col>19</xdr:col>
          <xdr:colOff>200025</xdr:colOff>
          <xdr:row>28</xdr:row>
          <xdr:rowOff>371475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4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とれていない（４月から常勤２名体制がとれていない場合は、当該年度は対象となりません。）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25</xdr:row>
          <xdr:rowOff>9525</xdr:rowOff>
        </xdr:from>
        <xdr:to>
          <xdr:col>13</xdr:col>
          <xdr:colOff>133350</xdr:colOff>
          <xdr:row>25</xdr:row>
          <xdr:rowOff>371475</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4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676275</xdr:colOff>
          <xdr:row>25</xdr:row>
          <xdr:rowOff>28575</xdr:rowOff>
        </xdr:from>
        <xdr:to>
          <xdr:col>14</xdr:col>
          <xdr:colOff>561975</xdr:colOff>
          <xdr:row>26</xdr:row>
          <xdr:rowOff>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4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xdr:twoCellAnchor>
    <xdr:from>
      <xdr:col>13</xdr:col>
      <xdr:colOff>471447</xdr:colOff>
      <xdr:row>8</xdr:row>
      <xdr:rowOff>112058</xdr:rowOff>
    </xdr:from>
    <xdr:to>
      <xdr:col>22</xdr:col>
      <xdr:colOff>544285</xdr:colOff>
      <xdr:row>12</xdr:row>
      <xdr:rowOff>288950</xdr:rowOff>
    </xdr:to>
    <xdr:sp macro="" textlink="">
      <xdr:nvSpPr>
        <xdr:cNvPr id="2" name="吹き出し: 角を丸めた四角形 1">
          <a:extLst>
            <a:ext uri="{FF2B5EF4-FFF2-40B4-BE49-F238E27FC236}">
              <a16:creationId xmlns:a16="http://schemas.microsoft.com/office/drawing/2014/main" id="{59D7E93B-7D5A-4E82-8F31-53E2608C1695}"/>
            </a:ext>
          </a:extLst>
        </xdr:cNvPr>
        <xdr:cNvSpPr/>
      </xdr:nvSpPr>
      <xdr:spPr>
        <a:xfrm>
          <a:off x="7329447" y="2207558"/>
          <a:ext cx="4857750" cy="1700892"/>
        </a:xfrm>
        <a:prstGeom prst="wedgeRoundRectCallout">
          <a:avLst>
            <a:gd name="adj1" fmla="val -62470"/>
            <a:gd name="adj2" fmla="val -62905"/>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2000">
              <a:solidFill>
                <a:schemeClr val="bg1"/>
              </a:solidFill>
              <a:latin typeface="BIZ UDPゴシック" panose="020B0400000000000000" pitchFamily="50" charset="-128"/>
              <a:ea typeface="BIZ UDPゴシック" panose="020B0400000000000000" pitchFamily="50" charset="-128"/>
            </a:rPr>
            <a:t>開所・閉所時刻を入力すると、</a:t>
          </a:r>
          <a:endParaRPr kumimoji="1" lang="en-US" altLang="ja-JP" sz="2000">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2000">
              <a:solidFill>
                <a:schemeClr val="bg1"/>
              </a:solidFill>
              <a:latin typeface="BIZ UDPゴシック" panose="020B0400000000000000" pitchFamily="50" charset="-128"/>
              <a:ea typeface="BIZ UDPゴシック" panose="020B0400000000000000" pitchFamily="50" charset="-128"/>
            </a:rPr>
            <a:t>総開所時間数と総開所時間の８割が自動計算されます。</a:t>
          </a:r>
          <a:endParaRPr kumimoji="1" lang="en-US" altLang="ja-JP" sz="200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168089</xdr:colOff>
      <xdr:row>8</xdr:row>
      <xdr:rowOff>152400</xdr:rowOff>
    </xdr:from>
    <xdr:to>
      <xdr:col>13</xdr:col>
      <xdr:colOff>53629</xdr:colOff>
      <xdr:row>14</xdr:row>
      <xdr:rowOff>154480</xdr:rowOff>
    </xdr:to>
    <xdr:sp macro="" textlink="">
      <xdr:nvSpPr>
        <xdr:cNvPr id="3" name="吹き出し: 角を丸めた四角形 2">
          <a:extLst>
            <a:ext uri="{FF2B5EF4-FFF2-40B4-BE49-F238E27FC236}">
              <a16:creationId xmlns:a16="http://schemas.microsoft.com/office/drawing/2014/main" id="{DB6295F9-90C2-4410-920A-6CB021B03A5F}"/>
            </a:ext>
          </a:extLst>
        </xdr:cNvPr>
        <xdr:cNvSpPr/>
      </xdr:nvSpPr>
      <xdr:spPr>
        <a:xfrm>
          <a:off x="2930339" y="2247900"/>
          <a:ext cx="4000340" cy="2097580"/>
        </a:xfrm>
        <a:prstGeom prst="wedgeRoundRectCallout">
          <a:avLst>
            <a:gd name="adj1" fmla="val -72281"/>
            <a:gd name="adj2" fmla="val -58241"/>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2000">
              <a:solidFill>
                <a:schemeClr val="bg1"/>
              </a:solidFill>
              <a:latin typeface="BIZ UDPゴシック" panose="020B0400000000000000" pitchFamily="50" charset="-128"/>
              <a:ea typeface="BIZ UDPゴシック" panose="020B0400000000000000" pitchFamily="50" charset="-128"/>
            </a:rPr>
            <a:t>昨年度の実績等を参考に、一般的な開所・閉所時刻を入力してください。</a:t>
          </a:r>
          <a:endParaRPr kumimoji="1" lang="en-US" altLang="ja-JP" sz="2000">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2000">
              <a:solidFill>
                <a:schemeClr val="bg1"/>
              </a:solidFill>
              <a:latin typeface="BIZ UDPゴシック" panose="020B0400000000000000" pitchFamily="50" charset="-128"/>
              <a:ea typeface="BIZ UDPゴシック" panose="020B0400000000000000" pitchFamily="50" charset="-128"/>
            </a:rPr>
            <a:t>開所・閉所時刻に延長保育の</a:t>
          </a:r>
          <a:endParaRPr kumimoji="1" lang="en-US" altLang="ja-JP" sz="2000">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2000">
              <a:solidFill>
                <a:schemeClr val="bg1"/>
              </a:solidFill>
              <a:latin typeface="BIZ UDPゴシック" panose="020B0400000000000000" pitchFamily="50" charset="-128"/>
              <a:ea typeface="BIZ UDPゴシック" panose="020B0400000000000000" pitchFamily="50" charset="-128"/>
            </a:rPr>
            <a:t>時間は</a:t>
          </a:r>
          <a:r>
            <a:rPr kumimoji="1" lang="ja-JP" altLang="en-US" sz="2000" b="1" u="sng">
              <a:solidFill>
                <a:srgbClr val="FFFF00"/>
              </a:solidFill>
              <a:latin typeface="BIZ UDPゴシック" panose="020B0400000000000000" pitchFamily="50" charset="-128"/>
              <a:ea typeface="BIZ UDPゴシック" panose="020B0400000000000000" pitchFamily="50" charset="-128"/>
            </a:rPr>
            <a:t>除きます。</a:t>
          </a:r>
          <a:endParaRPr kumimoji="1" lang="en-US" altLang="ja-JP" sz="2000" b="1" u="sng">
            <a:solidFill>
              <a:srgbClr val="FFFF00"/>
            </a:solidFill>
            <a:latin typeface="BIZ UDPゴシック" panose="020B0400000000000000" pitchFamily="50" charset="-128"/>
            <a:ea typeface="BIZ UDPゴシック" panose="020B0400000000000000" pitchFamily="50" charset="-128"/>
          </a:endParaRPr>
        </a:p>
      </xdr:txBody>
    </xdr:sp>
    <xdr:clientData/>
  </xdr:twoCellAnchor>
  <xdr:twoCellAnchor>
    <xdr:from>
      <xdr:col>7</xdr:col>
      <xdr:colOff>560294</xdr:colOff>
      <xdr:row>0</xdr:row>
      <xdr:rowOff>11205</xdr:rowOff>
    </xdr:from>
    <xdr:to>
      <xdr:col>14</xdr:col>
      <xdr:colOff>391405</xdr:colOff>
      <xdr:row>6</xdr:row>
      <xdr:rowOff>67235</xdr:rowOff>
    </xdr:to>
    <xdr:sp macro="" textlink="">
      <xdr:nvSpPr>
        <xdr:cNvPr id="4" name="吹き出し: 角を丸めた四角形 3">
          <a:extLst>
            <a:ext uri="{FF2B5EF4-FFF2-40B4-BE49-F238E27FC236}">
              <a16:creationId xmlns:a16="http://schemas.microsoft.com/office/drawing/2014/main" id="{85F63013-F831-4B9F-AA8A-AA1DCEC61CE1}"/>
            </a:ext>
          </a:extLst>
        </xdr:cNvPr>
        <xdr:cNvSpPr/>
      </xdr:nvSpPr>
      <xdr:spPr>
        <a:xfrm>
          <a:off x="4000500" y="11205"/>
          <a:ext cx="3932464" cy="1389530"/>
        </a:xfrm>
        <a:prstGeom prst="wedgeRoundRectCallout">
          <a:avLst>
            <a:gd name="adj1" fmla="val -68176"/>
            <a:gd name="adj2" fmla="val 48155"/>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2000" b="0">
              <a:solidFill>
                <a:schemeClr val="bg1"/>
              </a:solidFill>
              <a:latin typeface="BIZ UDPゴシック" panose="020B0400000000000000" pitchFamily="50" charset="-128"/>
              <a:ea typeface="BIZ UDPゴシック" panose="020B0400000000000000" pitchFamily="50" charset="-128"/>
            </a:rPr>
            <a:t>開所の頻度をタブで選びます。</a:t>
          </a:r>
          <a:endParaRPr kumimoji="1" lang="en-US" altLang="ja-JP" sz="2000" b="0">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2000" b="0">
              <a:solidFill>
                <a:schemeClr val="bg1"/>
              </a:solidFill>
              <a:latin typeface="BIZ UDPゴシック" panose="020B0400000000000000" pitchFamily="50" charset="-128"/>
              <a:ea typeface="BIZ UDPゴシック" panose="020B0400000000000000" pitchFamily="50" charset="-128"/>
            </a:rPr>
            <a:t>「毎週」以外を選択すると、</a:t>
          </a:r>
          <a:endParaRPr kumimoji="1" lang="en-US" altLang="ja-JP" sz="2000" b="0">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2000" b="0">
              <a:solidFill>
                <a:schemeClr val="bg1"/>
              </a:solidFill>
              <a:latin typeface="BIZ UDPゴシック" panose="020B0400000000000000" pitchFamily="50" charset="-128"/>
              <a:ea typeface="BIZ UDPゴシック" panose="020B0400000000000000" pitchFamily="50" charset="-128"/>
            </a:rPr>
            <a:t>開所時間を割り返します。</a:t>
          </a:r>
          <a:endParaRPr kumimoji="1" lang="en-US" altLang="ja-JP" sz="2000" b="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8</xdr:col>
      <xdr:colOff>428625</xdr:colOff>
      <xdr:row>15</xdr:row>
      <xdr:rowOff>68356</xdr:rowOff>
    </xdr:from>
    <xdr:to>
      <xdr:col>17</xdr:col>
      <xdr:colOff>357228</xdr:colOff>
      <xdr:row>23</xdr:row>
      <xdr:rowOff>98290</xdr:rowOff>
    </xdr:to>
    <xdr:sp macro="" textlink="">
      <xdr:nvSpPr>
        <xdr:cNvPr id="5" name="吹き出し: 角を丸めた四角形 4">
          <a:extLst>
            <a:ext uri="{FF2B5EF4-FFF2-40B4-BE49-F238E27FC236}">
              <a16:creationId xmlns:a16="http://schemas.microsoft.com/office/drawing/2014/main" id="{82D4A764-4828-4D85-961F-3C4D5A1B086E}"/>
            </a:ext>
          </a:extLst>
        </xdr:cNvPr>
        <xdr:cNvSpPr/>
      </xdr:nvSpPr>
      <xdr:spPr>
        <a:xfrm>
          <a:off x="4562475" y="4640356"/>
          <a:ext cx="4729203" cy="3077934"/>
        </a:xfrm>
        <a:prstGeom prst="wedgeRoundRectCallout">
          <a:avLst>
            <a:gd name="adj1" fmla="val -75630"/>
            <a:gd name="adj2" fmla="val 38179"/>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2000" b="0">
              <a:solidFill>
                <a:schemeClr val="bg1"/>
              </a:solidFill>
              <a:latin typeface="BIZ UDPゴシック" panose="020B0400000000000000" pitchFamily="50" charset="-128"/>
              <a:ea typeface="BIZ UDPゴシック" panose="020B0400000000000000" pitchFamily="50" charset="-128"/>
            </a:rPr>
            <a:t>常勤職員の</a:t>
          </a:r>
          <a:r>
            <a:rPr kumimoji="1" lang="ja-JP" altLang="en-US" sz="2000" b="1" u="sng">
              <a:solidFill>
                <a:srgbClr val="FFFF00"/>
              </a:solidFill>
              <a:latin typeface="BIZ UDPゴシック" panose="020B0400000000000000" pitchFamily="50" charset="-128"/>
              <a:ea typeface="BIZ UDPゴシック" panose="020B0400000000000000" pitchFamily="50" charset="-128"/>
            </a:rPr>
            <a:t>開所時間中の</a:t>
          </a:r>
          <a:endParaRPr kumimoji="1" lang="en-US" altLang="ja-JP" sz="2000" b="1" u="sng">
            <a:solidFill>
              <a:srgbClr val="FFFF00"/>
            </a:solidFill>
            <a:latin typeface="BIZ UDPゴシック" panose="020B0400000000000000" pitchFamily="50" charset="-128"/>
            <a:ea typeface="BIZ UDPゴシック" panose="020B0400000000000000" pitchFamily="50" charset="-128"/>
          </a:endParaRPr>
        </a:p>
        <a:p>
          <a:pPr algn="l"/>
          <a:r>
            <a:rPr kumimoji="1" lang="ja-JP" altLang="en-US" sz="2000" b="0">
              <a:solidFill>
                <a:schemeClr val="bg1"/>
              </a:solidFill>
              <a:latin typeface="BIZ UDPゴシック" panose="020B0400000000000000" pitchFamily="50" charset="-128"/>
              <a:ea typeface="BIZ UDPゴシック" panose="020B0400000000000000" pitchFamily="50" charset="-128"/>
            </a:rPr>
            <a:t>勤務開始・終了時刻と</a:t>
          </a:r>
          <a:endParaRPr kumimoji="1" lang="en-US" altLang="ja-JP" sz="2000" b="0">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2000" b="0">
              <a:solidFill>
                <a:schemeClr val="bg1"/>
              </a:solidFill>
              <a:latin typeface="BIZ UDPゴシック" panose="020B0400000000000000" pitchFamily="50" charset="-128"/>
              <a:ea typeface="BIZ UDPゴシック" panose="020B0400000000000000" pitchFamily="50" charset="-128"/>
            </a:rPr>
            <a:t>勤務の頻度を記入します。</a:t>
          </a:r>
          <a:endParaRPr kumimoji="1" lang="en-US" altLang="ja-JP" sz="2000" b="0">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2000" b="0">
              <a:solidFill>
                <a:schemeClr val="bg1"/>
              </a:solidFill>
              <a:latin typeface="BIZ UDPゴシック" panose="020B0400000000000000" pitchFamily="50" charset="-128"/>
              <a:ea typeface="BIZ UDPゴシック" panose="020B0400000000000000" pitchFamily="50" charset="-128"/>
            </a:rPr>
            <a:t>（育成支援の周辺業務に従事する</a:t>
          </a:r>
          <a:endParaRPr kumimoji="1" lang="en-US" altLang="ja-JP" sz="2000" b="0">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2000" b="0">
              <a:solidFill>
                <a:schemeClr val="bg1"/>
              </a:solidFill>
              <a:latin typeface="BIZ UDPゴシック" panose="020B0400000000000000" pitchFamily="50" charset="-128"/>
              <a:ea typeface="BIZ UDPゴシック" panose="020B0400000000000000" pitchFamily="50" charset="-128"/>
            </a:rPr>
            <a:t>時間は</a:t>
          </a:r>
          <a:r>
            <a:rPr kumimoji="1" lang="ja-JP" altLang="en-US" sz="2000" b="1" u="sng">
              <a:solidFill>
                <a:srgbClr val="FFFF00"/>
              </a:solidFill>
              <a:latin typeface="BIZ UDPゴシック" panose="020B0400000000000000" pitchFamily="50" charset="-128"/>
              <a:ea typeface="BIZ UDPゴシック" panose="020B0400000000000000" pitchFamily="50" charset="-128"/>
            </a:rPr>
            <a:t>除きます。</a:t>
          </a:r>
          <a:r>
            <a:rPr kumimoji="1" lang="ja-JP" altLang="en-US" sz="2000" b="0">
              <a:solidFill>
                <a:schemeClr val="bg1"/>
              </a:solidFill>
              <a:latin typeface="BIZ UDPゴシック" panose="020B0400000000000000" pitchFamily="50" charset="-128"/>
              <a:ea typeface="BIZ UDPゴシック" panose="020B0400000000000000" pitchFamily="50" charset="-128"/>
            </a:rPr>
            <a:t>）</a:t>
          </a:r>
          <a:endParaRPr kumimoji="1" lang="en-US" altLang="ja-JP" sz="2000" b="0">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2000" b="0">
              <a:solidFill>
                <a:schemeClr val="bg1"/>
              </a:solidFill>
              <a:latin typeface="BIZ UDPゴシック" panose="020B0400000000000000" pitchFamily="50" charset="-128"/>
              <a:ea typeface="BIZ UDPゴシック" panose="020B0400000000000000" pitchFamily="50" charset="-128"/>
            </a:rPr>
            <a:t>時刻が開所時間外になっていると</a:t>
          </a:r>
          <a:endParaRPr kumimoji="1" lang="en-US" altLang="ja-JP" sz="2000" b="0">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2000" b="0">
              <a:solidFill>
                <a:schemeClr val="bg1"/>
              </a:solidFill>
              <a:latin typeface="BIZ UDPゴシック" panose="020B0400000000000000" pitchFamily="50" charset="-128"/>
              <a:ea typeface="BIZ UDPゴシック" panose="020B0400000000000000" pitchFamily="50" charset="-128"/>
            </a:rPr>
            <a:t>セルが赤色になりますので、</a:t>
          </a:r>
          <a:endParaRPr kumimoji="1" lang="en-US" altLang="ja-JP" sz="2000" b="0">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2000" b="1" u="sng">
              <a:solidFill>
                <a:schemeClr val="bg1"/>
              </a:solidFill>
              <a:latin typeface="BIZ UDPゴシック" panose="020B0400000000000000" pitchFamily="50" charset="-128"/>
              <a:ea typeface="BIZ UDPゴシック" panose="020B0400000000000000" pitchFamily="50" charset="-128"/>
            </a:rPr>
            <a:t>修正してください。</a:t>
          </a:r>
          <a:endParaRPr kumimoji="1" lang="en-US" altLang="ja-JP" sz="2000" b="1" u="sng">
            <a:solidFill>
              <a:schemeClr val="bg1"/>
            </a:solidFill>
            <a:latin typeface="BIZ UDPゴシック" panose="020B0400000000000000" pitchFamily="50" charset="-128"/>
            <a:ea typeface="BIZ UDPゴシック" panose="020B0400000000000000" pitchFamily="50" charset="-128"/>
          </a:endParaRPr>
        </a:p>
        <a:p>
          <a:pPr algn="l"/>
          <a:endParaRPr kumimoji="1" lang="en-US" altLang="ja-JP" sz="2000" b="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22</xdr:col>
      <xdr:colOff>27854</xdr:colOff>
      <xdr:row>16</xdr:row>
      <xdr:rowOff>313765</xdr:rowOff>
    </xdr:from>
    <xdr:to>
      <xdr:col>44</xdr:col>
      <xdr:colOff>381000</xdr:colOff>
      <xdr:row>23</xdr:row>
      <xdr:rowOff>19848</xdr:rowOff>
    </xdr:to>
    <xdr:sp macro="" textlink="">
      <xdr:nvSpPr>
        <xdr:cNvPr id="6" name="吹き出し: 角を丸めた四角形 5">
          <a:extLst>
            <a:ext uri="{FF2B5EF4-FFF2-40B4-BE49-F238E27FC236}">
              <a16:creationId xmlns:a16="http://schemas.microsoft.com/office/drawing/2014/main" id="{796AB5A1-C291-4A6F-8036-D89D412647CD}"/>
            </a:ext>
          </a:extLst>
        </xdr:cNvPr>
        <xdr:cNvSpPr/>
      </xdr:nvSpPr>
      <xdr:spPr>
        <a:xfrm>
          <a:off x="11670766" y="5266765"/>
          <a:ext cx="4454499" cy="2373083"/>
        </a:xfrm>
        <a:prstGeom prst="wedgeRoundRectCallout">
          <a:avLst>
            <a:gd name="adj1" fmla="val -71013"/>
            <a:gd name="adj2" fmla="val 55150"/>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2000" b="0">
              <a:solidFill>
                <a:schemeClr val="bg1"/>
              </a:solidFill>
              <a:latin typeface="BIZ UDPゴシック" panose="020B0400000000000000" pitchFamily="50" charset="-128"/>
              <a:ea typeface="BIZ UDPゴシック" panose="020B0400000000000000" pitchFamily="50" charset="-128"/>
            </a:rPr>
            <a:t>開始・終了時刻・頻度を入力すると、</a:t>
          </a:r>
          <a:endParaRPr kumimoji="1" lang="en-US" altLang="ja-JP" sz="2000" b="0">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2000" b="0">
              <a:solidFill>
                <a:schemeClr val="bg1"/>
              </a:solidFill>
              <a:latin typeface="BIZ UDPゴシック" panose="020B0400000000000000" pitchFamily="50" charset="-128"/>
              <a:ea typeface="BIZ UDPゴシック" panose="020B0400000000000000" pitchFamily="50" charset="-128"/>
            </a:rPr>
            <a:t>職員の総勤務時間数が算出されます。</a:t>
          </a:r>
          <a:endParaRPr kumimoji="1" lang="en-US" altLang="ja-JP" sz="2000" b="0">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2000" b="0">
              <a:solidFill>
                <a:schemeClr val="bg1"/>
              </a:solidFill>
              <a:latin typeface="BIZ UDPゴシック" panose="020B0400000000000000" pitchFamily="50" charset="-128"/>
              <a:ea typeface="BIZ UDPゴシック" panose="020B0400000000000000" pitchFamily="50" charset="-128"/>
            </a:rPr>
            <a:t>総勤務時間数が、総開所時間数の</a:t>
          </a:r>
          <a:endParaRPr kumimoji="1" lang="en-US" altLang="ja-JP" sz="2000" b="0">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2000" b="0">
              <a:solidFill>
                <a:schemeClr val="bg1"/>
              </a:solidFill>
              <a:latin typeface="BIZ UDPゴシック" panose="020B0400000000000000" pitchFamily="50" charset="-128"/>
              <a:ea typeface="BIZ UDPゴシック" panose="020B0400000000000000" pitchFamily="50" charset="-128"/>
            </a:rPr>
            <a:t>８割を超えていると、</a:t>
          </a:r>
          <a:endParaRPr kumimoji="1" lang="en-US" altLang="ja-JP" sz="2000" b="0">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2000" b="0">
              <a:solidFill>
                <a:schemeClr val="bg1"/>
              </a:solidFill>
              <a:latin typeface="BIZ UDPゴシック" panose="020B0400000000000000" pitchFamily="50" charset="-128"/>
              <a:ea typeface="BIZ UDPゴシック" panose="020B0400000000000000" pitchFamily="50" charset="-128"/>
            </a:rPr>
            <a:t>「常勤職員チェック」が○になります。</a:t>
          </a:r>
          <a:endParaRPr kumimoji="1" lang="en-US" altLang="ja-JP" sz="2000" b="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19</xdr:col>
      <xdr:colOff>78441</xdr:colOff>
      <xdr:row>23</xdr:row>
      <xdr:rowOff>246529</xdr:rowOff>
    </xdr:from>
    <xdr:to>
      <xdr:col>43</xdr:col>
      <xdr:colOff>437029</xdr:colOff>
      <xdr:row>33</xdr:row>
      <xdr:rowOff>30254</xdr:rowOff>
    </xdr:to>
    <xdr:sp macro="" textlink="">
      <xdr:nvSpPr>
        <xdr:cNvPr id="7" name="吹き出し: 角を丸めた四角形 6">
          <a:extLst>
            <a:ext uri="{FF2B5EF4-FFF2-40B4-BE49-F238E27FC236}">
              <a16:creationId xmlns:a16="http://schemas.microsoft.com/office/drawing/2014/main" id="{477B4FED-D823-4F35-B627-B519969B30C8}"/>
            </a:ext>
          </a:extLst>
        </xdr:cNvPr>
        <xdr:cNvSpPr/>
      </xdr:nvSpPr>
      <xdr:spPr>
        <a:xfrm>
          <a:off x="10354235" y="7866529"/>
          <a:ext cx="5143500" cy="3403225"/>
        </a:xfrm>
        <a:prstGeom prst="wedgeRoundRectCallout">
          <a:avLst>
            <a:gd name="adj1" fmla="val -69509"/>
            <a:gd name="adj2" fmla="val -9010"/>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2000" b="0">
              <a:solidFill>
                <a:schemeClr val="bg1"/>
              </a:solidFill>
              <a:latin typeface="BIZ UDPゴシック" panose="020B0400000000000000" pitchFamily="50" charset="-128"/>
              <a:ea typeface="BIZ UDPゴシック" panose="020B0400000000000000" pitchFamily="50" charset="-128"/>
            </a:rPr>
            <a:t>③～⑥の設問にも回答してください。</a:t>
          </a:r>
          <a:endParaRPr kumimoji="1" lang="en-US" altLang="ja-JP" sz="2000" b="0">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2000" b="0">
              <a:solidFill>
                <a:schemeClr val="bg1"/>
              </a:solidFill>
              <a:latin typeface="BIZ UDPゴシック" panose="020B0400000000000000" pitchFamily="50" charset="-128"/>
              <a:ea typeface="BIZ UDPゴシック" panose="020B0400000000000000" pitchFamily="50" charset="-128"/>
            </a:rPr>
            <a:t>補助金額や返金にかかわる部分ですので、</a:t>
          </a:r>
          <a:endParaRPr kumimoji="1" lang="en-US" altLang="ja-JP" sz="2000" b="0">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2000" b="0">
              <a:solidFill>
                <a:schemeClr val="bg1"/>
              </a:solidFill>
              <a:latin typeface="BIZ UDPゴシック" panose="020B0400000000000000" pitchFamily="50" charset="-128"/>
              <a:ea typeface="BIZ UDPゴシック" panose="020B0400000000000000" pitchFamily="50" charset="-128"/>
            </a:rPr>
            <a:t>しっかりお読みいただくようお願いいたします。</a:t>
          </a:r>
          <a:endParaRPr kumimoji="1" lang="en-US" altLang="ja-JP" sz="2000" b="0">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2000" b="0">
              <a:solidFill>
                <a:schemeClr val="bg1"/>
              </a:solidFill>
              <a:latin typeface="BIZ UDPゴシック" panose="020B0400000000000000" pitchFamily="50" charset="-128"/>
              <a:ea typeface="BIZ UDPゴシック" panose="020B0400000000000000" pitchFamily="50" charset="-128"/>
            </a:rPr>
            <a:t>＜根拠書類＞はいずれかを添付し、該当箇所にチェックを入力してください。</a:t>
          </a:r>
          <a:endParaRPr kumimoji="1" lang="en-US" altLang="ja-JP" sz="2000" b="0">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2000" b="0">
              <a:solidFill>
                <a:schemeClr val="bg1"/>
              </a:solidFill>
              <a:latin typeface="BIZ UDPゴシック" panose="020B0400000000000000" pitchFamily="50" charset="-128"/>
              <a:ea typeface="BIZ UDPゴシック" panose="020B0400000000000000" pitchFamily="50" charset="-128"/>
            </a:rPr>
            <a:t>根拠書類において、常勤職員に該当するか確認</a:t>
          </a:r>
          <a:endParaRPr kumimoji="1" lang="en-US" altLang="ja-JP" sz="2000" b="0">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2000" b="0">
              <a:solidFill>
                <a:schemeClr val="bg1"/>
              </a:solidFill>
              <a:latin typeface="BIZ UDPゴシック" panose="020B0400000000000000" pitchFamily="50" charset="-128"/>
              <a:ea typeface="BIZ UDPゴシック" panose="020B0400000000000000" pitchFamily="50" charset="-128"/>
            </a:rPr>
            <a:t>できない場合は、</a:t>
          </a:r>
          <a:r>
            <a:rPr kumimoji="1" lang="ja-JP" altLang="en-US" sz="2000" b="1" u="sng">
              <a:solidFill>
                <a:srgbClr val="FFFF00"/>
              </a:solidFill>
              <a:latin typeface="BIZ UDPゴシック" panose="020B0400000000000000" pitchFamily="50" charset="-128"/>
              <a:ea typeface="BIZ UDPゴシック" panose="020B0400000000000000" pitchFamily="50" charset="-128"/>
            </a:rPr>
            <a:t>対象外となります。</a:t>
          </a:r>
          <a:endParaRPr kumimoji="1" lang="en-US" altLang="ja-JP" sz="2000" b="1" u="sng">
            <a:solidFill>
              <a:srgbClr val="FFFF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2197</xdr:colOff>
      <xdr:row>20</xdr:row>
      <xdr:rowOff>168519</xdr:rowOff>
    </xdr:from>
    <xdr:to>
      <xdr:col>3</xdr:col>
      <xdr:colOff>2696307</xdr:colOff>
      <xdr:row>22</xdr:row>
      <xdr:rowOff>121020</xdr:rowOff>
    </xdr:to>
    <xdr:sp macro="" textlink="">
      <xdr:nvSpPr>
        <xdr:cNvPr id="2" name="テキスト ボックス 1">
          <a:extLst>
            <a:ext uri="{FF2B5EF4-FFF2-40B4-BE49-F238E27FC236}">
              <a16:creationId xmlns:a16="http://schemas.microsoft.com/office/drawing/2014/main" id="{D968518F-86ED-415F-99DA-CEAEFB2E96EF}"/>
            </a:ext>
          </a:extLst>
        </xdr:cNvPr>
        <xdr:cNvSpPr txBox="1"/>
      </xdr:nvSpPr>
      <xdr:spPr>
        <a:xfrm>
          <a:off x="335572" y="4969119"/>
          <a:ext cx="4189535" cy="457326"/>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100"/>
            <a:t>様式３　処遇改善の種類が「</a:t>
          </a:r>
          <a:r>
            <a:rPr kumimoji="1" lang="en-US" altLang="ja-JP" sz="1100"/>
            <a:t>B</a:t>
          </a:r>
          <a:r>
            <a:rPr kumimoji="1" lang="ja-JP" altLang="en-US" sz="1100"/>
            <a:t>」の場合のみ入力してください</a:t>
          </a:r>
        </a:p>
      </xdr:txBody>
    </xdr:sp>
    <xdr:clientData/>
  </xdr:twoCellAnchor>
  <xdr:twoCellAnchor>
    <xdr:from>
      <xdr:col>3</xdr:col>
      <xdr:colOff>2667000</xdr:colOff>
      <xdr:row>3</xdr:row>
      <xdr:rowOff>95251</xdr:rowOff>
    </xdr:from>
    <xdr:to>
      <xdr:col>5</xdr:col>
      <xdr:colOff>1527665</xdr:colOff>
      <xdr:row>6</xdr:row>
      <xdr:rowOff>58297</xdr:rowOff>
    </xdr:to>
    <xdr:sp macro="" textlink="">
      <xdr:nvSpPr>
        <xdr:cNvPr id="3" name="吹き出し: 角を丸めた四角形 2">
          <a:extLst>
            <a:ext uri="{FF2B5EF4-FFF2-40B4-BE49-F238E27FC236}">
              <a16:creationId xmlns:a16="http://schemas.microsoft.com/office/drawing/2014/main" id="{67A7EB5A-F82D-4953-811D-EF91ECE377A4}"/>
            </a:ext>
          </a:extLst>
        </xdr:cNvPr>
        <xdr:cNvSpPr/>
      </xdr:nvSpPr>
      <xdr:spPr>
        <a:xfrm>
          <a:off x="4506058" y="820616"/>
          <a:ext cx="3667126" cy="695739"/>
        </a:xfrm>
        <a:prstGeom prst="wedgeRoundRectCallout">
          <a:avLst>
            <a:gd name="adj1" fmla="val 62579"/>
            <a:gd name="adj2" fmla="val 2586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u="dbl">
              <a:solidFill>
                <a:schemeClr val="bg1"/>
              </a:solidFill>
              <a:latin typeface="BIZ UDPゴシック" panose="020B0400000000000000" pitchFamily="50" charset="-128"/>
              <a:ea typeface="BIZ UDPゴシック" panose="020B0400000000000000" pitchFamily="50" charset="-128"/>
            </a:rPr>
            <a:t>人件費の総額を入力してください。</a:t>
          </a:r>
          <a:endParaRPr kumimoji="1" lang="en-US" altLang="ja-JP" sz="1400" b="0" u="dbl">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432289</xdr:colOff>
      <xdr:row>13</xdr:row>
      <xdr:rowOff>87924</xdr:rowOff>
    </xdr:from>
    <xdr:to>
      <xdr:col>4</xdr:col>
      <xdr:colOff>607177</xdr:colOff>
      <xdr:row>21</xdr:row>
      <xdr:rowOff>244658</xdr:rowOff>
    </xdr:to>
    <xdr:sp macro="" textlink="">
      <xdr:nvSpPr>
        <xdr:cNvPr id="4" name="吹き出し: 角を丸めた四角形 3">
          <a:extLst>
            <a:ext uri="{FF2B5EF4-FFF2-40B4-BE49-F238E27FC236}">
              <a16:creationId xmlns:a16="http://schemas.microsoft.com/office/drawing/2014/main" id="{8FA0CE54-8B2E-4CC8-B5F6-A522D0A9143B}"/>
            </a:ext>
          </a:extLst>
        </xdr:cNvPr>
        <xdr:cNvSpPr/>
      </xdr:nvSpPr>
      <xdr:spPr>
        <a:xfrm>
          <a:off x="769327" y="3245828"/>
          <a:ext cx="4908081" cy="2120349"/>
        </a:xfrm>
        <a:prstGeom prst="wedgeRoundRectCallout">
          <a:avLst>
            <a:gd name="adj1" fmla="val 111002"/>
            <a:gd name="adj2" fmla="val 2101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latin typeface="BIZ UDPゴシック" panose="020B0400000000000000" pitchFamily="50" charset="-128"/>
              <a:ea typeface="BIZ UDPゴシック" panose="020B0400000000000000" pitchFamily="50" charset="-128"/>
            </a:rPr>
            <a:t>様式３　処遇改善の種類で（</a:t>
          </a:r>
          <a:r>
            <a:rPr kumimoji="1" lang="en-US" altLang="ja-JP" sz="1400">
              <a:latin typeface="BIZ UDPゴシック" panose="020B0400000000000000" pitchFamily="50" charset="-128"/>
              <a:ea typeface="BIZ UDPゴシック" panose="020B0400000000000000" pitchFamily="50" charset="-128"/>
            </a:rPr>
            <a:t>B</a:t>
          </a:r>
          <a:r>
            <a:rPr kumimoji="1" lang="ja-JP" altLang="en-US" sz="1400">
              <a:latin typeface="BIZ UDPゴシック" panose="020B0400000000000000" pitchFamily="50" charset="-128"/>
              <a:ea typeface="BIZ UDPゴシック" panose="020B0400000000000000" pitchFamily="50" charset="-128"/>
            </a:rPr>
            <a:t>）を選んだクラブは、</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本シートで処遇改善の交付額を計算し、補助基準額（</a:t>
          </a:r>
          <a:r>
            <a:rPr kumimoji="1" lang="en-US" altLang="ja-JP" sz="1400">
              <a:latin typeface="BIZ UDPゴシック" panose="020B0400000000000000" pitchFamily="50" charset="-128"/>
              <a:ea typeface="BIZ UDPゴシック" panose="020B0400000000000000" pitchFamily="50" charset="-128"/>
            </a:rPr>
            <a:t>3,158,000</a:t>
          </a:r>
          <a:r>
            <a:rPr kumimoji="1" lang="ja-JP" altLang="en-US" sz="1400">
              <a:latin typeface="BIZ UDPゴシック" panose="020B0400000000000000" pitchFamily="50" charset="-128"/>
              <a:ea typeface="BIZ UDPゴシック" panose="020B0400000000000000" pitchFamily="50" charset="-128"/>
            </a:rPr>
            <a:t>円）と比較して少ない方が補助上限額となります。</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a:t>
          </a:r>
          <a:r>
            <a:rPr kumimoji="1" lang="en-US" altLang="ja-JP" sz="1400">
              <a:latin typeface="BIZ UDPゴシック" panose="020B0400000000000000" pitchFamily="50" charset="-128"/>
              <a:ea typeface="BIZ UDPゴシック" panose="020B0400000000000000" pitchFamily="50" charset="-128"/>
            </a:rPr>
            <a:t>B)</a:t>
          </a:r>
          <a:r>
            <a:rPr kumimoji="1" lang="ja-JP" altLang="en-US" sz="1400">
              <a:latin typeface="BIZ UDPゴシック" panose="020B0400000000000000" pitchFamily="50" charset="-128"/>
              <a:ea typeface="BIZ UDPゴシック" panose="020B0400000000000000" pitchFamily="50" charset="-128"/>
            </a:rPr>
            <a:t>常勤職員の処遇改善交付額」がマイナスになっている場合は、処遇改善の種類を（</a:t>
          </a:r>
          <a:r>
            <a:rPr kumimoji="1" lang="en-US" altLang="ja-JP" sz="1400">
              <a:latin typeface="BIZ UDPゴシック" panose="020B0400000000000000" pitchFamily="50" charset="-128"/>
              <a:ea typeface="BIZ UDPゴシック" panose="020B0400000000000000" pitchFamily="50" charset="-128"/>
            </a:rPr>
            <a:t>A)</a:t>
          </a:r>
          <a:r>
            <a:rPr kumimoji="1" lang="ja-JP" altLang="en-US" sz="1400">
              <a:latin typeface="BIZ UDPゴシック" panose="020B0400000000000000" pitchFamily="50" charset="-128"/>
              <a:ea typeface="BIZ UDPゴシック" panose="020B0400000000000000" pitchFamily="50" charset="-128"/>
            </a:rPr>
            <a:t>に変更することをご検討ください。</a:t>
          </a:r>
          <a:endParaRPr kumimoji="1" lang="en-US" altLang="ja-JP" sz="1400">
            <a:latin typeface="BIZ UDPゴシック" panose="020B0400000000000000" pitchFamily="50" charset="-128"/>
            <a:ea typeface="BIZ UDPゴシック" panose="020B0400000000000000" pitchFamily="50" charset="-128"/>
          </a:endParaRPr>
        </a:p>
        <a:p>
          <a:pPr algn="l"/>
          <a:endParaRPr kumimoji="1" lang="en-US" altLang="ja-JP" sz="1600">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2513135</xdr:colOff>
      <xdr:row>7</xdr:row>
      <xdr:rowOff>212481</xdr:rowOff>
    </xdr:from>
    <xdr:to>
      <xdr:col>5</xdr:col>
      <xdr:colOff>1373800</xdr:colOff>
      <xdr:row>12</xdr:row>
      <xdr:rowOff>7009</xdr:rowOff>
    </xdr:to>
    <xdr:sp macro="" textlink="">
      <xdr:nvSpPr>
        <xdr:cNvPr id="5" name="吹き出し: 角を丸めた四角形 4">
          <a:extLst>
            <a:ext uri="{FF2B5EF4-FFF2-40B4-BE49-F238E27FC236}">
              <a16:creationId xmlns:a16="http://schemas.microsoft.com/office/drawing/2014/main" id="{092A1386-453F-4F02-AABA-660936C3189B}"/>
            </a:ext>
          </a:extLst>
        </xdr:cNvPr>
        <xdr:cNvSpPr/>
      </xdr:nvSpPr>
      <xdr:spPr>
        <a:xfrm>
          <a:off x="4352193" y="1912327"/>
          <a:ext cx="3667126" cy="1010797"/>
        </a:xfrm>
        <a:prstGeom prst="wedgeRoundRectCallout">
          <a:avLst>
            <a:gd name="adj1" fmla="val 64977"/>
            <a:gd name="adj2" fmla="val 3456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u="dbl">
              <a:solidFill>
                <a:schemeClr val="bg1"/>
              </a:solidFill>
              <a:latin typeface="BIZ UDPゴシック" panose="020B0400000000000000" pitchFamily="50" charset="-128"/>
              <a:ea typeface="BIZ UDPゴシック" panose="020B0400000000000000" pitchFamily="50" charset="-128"/>
            </a:rPr>
            <a:t>育成支援体制強化加算及び送迎支援加算は、職員の人件費にかかる部分のみ入力してください。</a:t>
          </a:r>
          <a:endParaRPr kumimoji="1" lang="en-US" altLang="ja-JP" sz="1400" b="0" u="dbl">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718039</xdr:colOff>
      <xdr:row>0</xdr:row>
      <xdr:rowOff>87923</xdr:rowOff>
    </xdr:from>
    <xdr:to>
      <xdr:col>4</xdr:col>
      <xdr:colOff>1153992</xdr:colOff>
      <xdr:row>3</xdr:row>
      <xdr:rowOff>58297</xdr:rowOff>
    </xdr:to>
    <xdr:sp macro="" textlink="">
      <xdr:nvSpPr>
        <xdr:cNvPr id="6" name="吹き出し: 角を丸めた四角形 5">
          <a:extLst>
            <a:ext uri="{FF2B5EF4-FFF2-40B4-BE49-F238E27FC236}">
              <a16:creationId xmlns:a16="http://schemas.microsoft.com/office/drawing/2014/main" id="{6CCB2587-E47A-4A6F-9FA4-217669A6BDFE}"/>
            </a:ext>
          </a:extLst>
        </xdr:cNvPr>
        <xdr:cNvSpPr/>
      </xdr:nvSpPr>
      <xdr:spPr>
        <a:xfrm>
          <a:off x="2557097" y="87923"/>
          <a:ext cx="3667126" cy="695739"/>
        </a:xfrm>
        <a:prstGeom prst="wedgeRoundRectCallout">
          <a:avLst>
            <a:gd name="adj1" fmla="val 62579"/>
            <a:gd name="adj2" fmla="val 2586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u="dbl">
              <a:solidFill>
                <a:schemeClr val="bg1"/>
              </a:solidFill>
              <a:latin typeface="BIZ UDPゴシック" panose="020B0400000000000000" pitchFamily="50" charset="-128"/>
              <a:ea typeface="BIZ UDPゴシック" panose="020B0400000000000000" pitchFamily="50" charset="-128"/>
            </a:rPr>
            <a:t>職員配置の区別（常勤２名配置かどうか）を選択してください。</a:t>
          </a:r>
          <a:endParaRPr kumimoji="1" lang="en-US" altLang="ja-JP" sz="1400" b="0" u="dbl">
            <a:solidFill>
              <a:schemeClr val="bg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23</xdr:col>
      <xdr:colOff>57150</xdr:colOff>
      <xdr:row>12</xdr:row>
      <xdr:rowOff>95250</xdr:rowOff>
    </xdr:from>
    <xdr:to>
      <xdr:col>25</xdr:col>
      <xdr:colOff>34512</xdr:colOff>
      <xdr:row>30</xdr:row>
      <xdr:rowOff>28576</xdr:rowOff>
    </xdr:to>
    <xdr:sp macro="" textlink="">
      <xdr:nvSpPr>
        <xdr:cNvPr id="2" name="右中かっこ 1">
          <a:extLst>
            <a:ext uri="{FF2B5EF4-FFF2-40B4-BE49-F238E27FC236}">
              <a16:creationId xmlns:a16="http://schemas.microsoft.com/office/drawing/2014/main" id="{06C39DFF-0887-4E77-9E2D-7C138ADCD0FD}"/>
            </a:ext>
          </a:extLst>
        </xdr:cNvPr>
        <xdr:cNvSpPr/>
      </xdr:nvSpPr>
      <xdr:spPr>
        <a:xfrm>
          <a:off x="6629400" y="2724150"/>
          <a:ext cx="548862" cy="3705226"/>
        </a:xfrm>
        <a:prstGeom prst="rightBrace">
          <a:avLst>
            <a:gd name="adj1" fmla="val 99443"/>
            <a:gd name="adj2" fmla="val 50000"/>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257175</xdr:colOff>
      <xdr:row>20</xdr:row>
      <xdr:rowOff>171451</xdr:rowOff>
    </xdr:from>
    <xdr:to>
      <xdr:col>33</xdr:col>
      <xdr:colOff>28575</xdr:colOff>
      <xdr:row>22</xdr:row>
      <xdr:rowOff>45703</xdr:rowOff>
    </xdr:to>
    <xdr:sp macro="" textlink="">
      <xdr:nvSpPr>
        <xdr:cNvPr id="3" name="吹き出し: 角を丸めた四角形 2">
          <a:extLst>
            <a:ext uri="{FF2B5EF4-FFF2-40B4-BE49-F238E27FC236}">
              <a16:creationId xmlns:a16="http://schemas.microsoft.com/office/drawing/2014/main" id="{1D8A7020-BBCC-400E-A640-AC92E1930664}"/>
            </a:ext>
          </a:extLst>
        </xdr:cNvPr>
        <xdr:cNvSpPr/>
      </xdr:nvSpPr>
      <xdr:spPr>
        <a:xfrm>
          <a:off x="7400925" y="4476751"/>
          <a:ext cx="2057400" cy="293352"/>
        </a:xfrm>
        <a:prstGeom prst="wedgeRoundRectCallout">
          <a:avLst>
            <a:gd name="adj1" fmla="val -31673"/>
            <a:gd name="adj2" fmla="val -1787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bg1"/>
              </a:solidFill>
              <a:latin typeface="BIZ UDPゴシック" panose="020B0400000000000000" pitchFamily="50" charset="-128"/>
              <a:ea typeface="BIZ UDPゴシック" panose="020B0400000000000000" pitchFamily="50" charset="-128"/>
            </a:rPr>
            <a:t>金額は自動反映</a:t>
          </a:r>
          <a:endParaRPr kumimoji="1" lang="en-US" altLang="ja-JP" sz="160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19050</xdr:colOff>
      <xdr:row>26</xdr:row>
      <xdr:rowOff>0</xdr:rowOff>
    </xdr:from>
    <xdr:to>
      <xdr:col>16</xdr:col>
      <xdr:colOff>117858</xdr:colOff>
      <xdr:row>31</xdr:row>
      <xdr:rowOff>142875</xdr:rowOff>
    </xdr:to>
    <xdr:sp macro="" textlink="">
      <xdr:nvSpPr>
        <xdr:cNvPr id="4" name="吹き出し: 角を丸めた四角形 3">
          <a:extLst>
            <a:ext uri="{FF2B5EF4-FFF2-40B4-BE49-F238E27FC236}">
              <a16:creationId xmlns:a16="http://schemas.microsoft.com/office/drawing/2014/main" id="{137B488D-7F04-46B9-89C9-29424374806F}"/>
            </a:ext>
          </a:extLst>
        </xdr:cNvPr>
        <xdr:cNvSpPr/>
      </xdr:nvSpPr>
      <xdr:spPr>
        <a:xfrm>
          <a:off x="590550" y="5562600"/>
          <a:ext cx="4099308" cy="1190625"/>
        </a:xfrm>
        <a:prstGeom prst="wedgeRoundRectCallout">
          <a:avLst>
            <a:gd name="adj1" fmla="val 74207"/>
            <a:gd name="adj2" fmla="val 8371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bg1"/>
              </a:solidFill>
              <a:latin typeface="BIZ UDPゴシック" panose="020B0400000000000000" pitchFamily="50" charset="-128"/>
              <a:ea typeface="BIZ UDPゴシック" panose="020B0400000000000000" pitchFamily="50" charset="-128"/>
            </a:rPr>
            <a:t>積立金がある場合、積立金から取り崩し、本会計の収入とする金額を入力してください。</a:t>
          </a:r>
          <a:endParaRPr kumimoji="1" lang="en-US" altLang="ja-JP" sz="160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4</xdr:col>
      <xdr:colOff>228600</xdr:colOff>
      <xdr:row>52</xdr:row>
      <xdr:rowOff>152400</xdr:rowOff>
    </xdr:from>
    <xdr:to>
      <xdr:col>19</xdr:col>
      <xdr:colOff>41658</xdr:colOff>
      <xdr:row>57</xdr:row>
      <xdr:rowOff>38100</xdr:rowOff>
    </xdr:to>
    <xdr:sp macro="" textlink="">
      <xdr:nvSpPr>
        <xdr:cNvPr id="5" name="吹き出し: 角を丸めた四角形 4">
          <a:extLst>
            <a:ext uri="{FF2B5EF4-FFF2-40B4-BE49-F238E27FC236}">
              <a16:creationId xmlns:a16="http://schemas.microsoft.com/office/drawing/2014/main" id="{BCBF2E41-BC32-40FC-9533-0CE49EA63BEF}"/>
            </a:ext>
          </a:extLst>
        </xdr:cNvPr>
        <xdr:cNvSpPr/>
      </xdr:nvSpPr>
      <xdr:spPr>
        <a:xfrm>
          <a:off x="1371600" y="11163300"/>
          <a:ext cx="4099308" cy="933450"/>
        </a:xfrm>
        <a:prstGeom prst="wedgeRoundRectCallout">
          <a:avLst>
            <a:gd name="adj1" fmla="val 45163"/>
            <a:gd name="adj2" fmla="val 17420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bg1"/>
              </a:solidFill>
              <a:latin typeface="BIZ UDPゴシック" panose="020B0400000000000000" pitchFamily="50" charset="-128"/>
              <a:ea typeface="BIZ UDPゴシック" panose="020B0400000000000000" pitchFamily="50" charset="-128"/>
            </a:rPr>
            <a:t>積立金がある場合、本会計から、積立金へ繰り入れる金額を入力してください。</a:t>
          </a:r>
          <a:endParaRPr kumimoji="1" lang="en-US" altLang="ja-JP" sz="160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25</xdr:col>
      <xdr:colOff>38100</xdr:colOff>
      <xdr:row>10</xdr:row>
      <xdr:rowOff>57150</xdr:rowOff>
    </xdr:from>
    <xdr:to>
      <xdr:col>36</xdr:col>
      <xdr:colOff>85725</xdr:colOff>
      <xdr:row>14</xdr:row>
      <xdr:rowOff>19050</xdr:rowOff>
    </xdr:to>
    <xdr:sp macro="" textlink="">
      <xdr:nvSpPr>
        <xdr:cNvPr id="6" name="吹き出し: 角を丸めた四角形 5">
          <a:extLst>
            <a:ext uri="{FF2B5EF4-FFF2-40B4-BE49-F238E27FC236}">
              <a16:creationId xmlns:a16="http://schemas.microsoft.com/office/drawing/2014/main" id="{A6AED97E-716E-4656-A3E5-AA6B38155B19}"/>
            </a:ext>
          </a:extLst>
        </xdr:cNvPr>
        <xdr:cNvSpPr/>
      </xdr:nvSpPr>
      <xdr:spPr>
        <a:xfrm>
          <a:off x="7181850" y="2266950"/>
          <a:ext cx="3190875" cy="800100"/>
        </a:xfrm>
        <a:prstGeom prst="wedgeRoundRectCallout">
          <a:avLst>
            <a:gd name="adj1" fmla="val -38338"/>
            <a:gd name="adj2" fmla="val -13742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bg1"/>
              </a:solidFill>
              <a:latin typeface="BIZ UDPゴシック" panose="020B0400000000000000" pitchFamily="50" charset="-128"/>
              <a:ea typeface="BIZ UDPゴシック" panose="020B0400000000000000" pitchFamily="50" charset="-128"/>
            </a:rPr>
            <a:t>摘要欄には人数、単価等を入力してください。</a:t>
          </a:r>
          <a:endParaRPr kumimoji="1" lang="en-US" altLang="ja-JP" sz="1600">
            <a:solidFill>
              <a:schemeClr val="bg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51</xdr:row>
          <xdr:rowOff>57150</xdr:rowOff>
        </xdr:from>
        <xdr:to>
          <xdr:col>9</xdr:col>
          <xdr:colOff>200025</xdr:colOff>
          <xdr:row>52</xdr:row>
          <xdr:rowOff>123825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7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53</xdr:row>
          <xdr:rowOff>28575</xdr:rowOff>
        </xdr:from>
        <xdr:to>
          <xdr:col>9</xdr:col>
          <xdr:colOff>200025</xdr:colOff>
          <xdr:row>54</xdr:row>
          <xdr:rowOff>95250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7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53</xdr:row>
          <xdr:rowOff>66675</xdr:rowOff>
        </xdr:from>
        <xdr:to>
          <xdr:col>20</xdr:col>
          <xdr:colOff>228600</xdr:colOff>
          <xdr:row>55</xdr:row>
          <xdr:rowOff>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7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51</xdr:row>
          <xdr:rowOff>57150</xdr:rowOff>
        </xdr:from>
        <xdr:to>
          <xdr:col>20</xdr:col>
          <xdr:colOff>219075</xdr:colOff>
          <xdr:row>52</xdr:row>
          <xdr:rowOff>123825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7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58</xdr:row>
          <xdr:rowOff>76200</xdr:rowOff>
        </xdr:from>
        <xdr:to>
          <xdr:col>3</xdr:col>
          <xdr:colOff>190500</xdr:colOff>
          <xdr:row>60</xdr:row>
          <xdr:rowOff>9525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7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56</xdr:row>
          <xdr:rowOff>66675</xdr:rowOff>
        </xdr:from>
        <xdr:to>
          <xdr:col>3</xdr:col>
          <xdr:colOff>190500</xdr:colOff>
          <xdr:row>58</xdr:row>
          <xdr:rowOff>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7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51</xdr:row>
          <xdr:rowOff>57150</xdr:rowOff>
        </xdr:from>
        <xdr:to>
          <xdr:col>9</xdr:col>
          <xdr:colOff>200025</xdr:colOff>
          <xdr:row>52</xdr:row>
          <xdr:rowOff>123825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7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53</xdr:row>
          <xdr:rowOff>28575</xdr:rowOff>
        </xdr:from>
        <xdr:to>
          <xdr:col>9</xdr:col>
          <xdr:colOff>200025</xdr:colOff>
          <xdr:row>54</xdr:row>
          <xdr:rowOff>95250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7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53</xdr:row>
          <xdr:rowOff>66675</xdr:rowOff>
        </xdr:from>
        <xdr:to>
          <xdr:col>20</xdr:col>
          <xdr:colOff>228600</xdr:colOff>
          <xdr:row>55</xdr:row>
          <xdr:rowOff>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7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51</xdr:row>
          <xdr:rowOff>57150</xdr:rowOff>
        </xdr:from>
        <xdr:to>
          <xdr:col>20</xdr:col>
          <xdr:colOff>219075</xdr:colOff>
          <xdr:row>52</xdr:row>
          <xdr:rowOff>123825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7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58</xdr:row>
          <xdr:rowOff>76200</xdr:rowOff>
        </xdr:from>
        <xdr:to>
          <xdr:col>3</xdr:col>
          <xdr:colOff>190500</xdr:colOff>
          <xdr:row>60</xdr:row>
          <xdr:rowOff>9525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7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56</xdr:row>
          <xdr:rowOff>66675</xdr:rowOff>
        </xdr:from>
        <xdr:to>
          <xdr:col>3</xdr:col>
          <xdr:colOff>190500</xdr:colOff>
          <xdr:row>58</xdr:row>
          <xdr:rowOff>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7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51</xdr:row>
          <xdr:rowOff>57150</xdr:rowOff>
        </xdr:from>
        <xdr:to>
          <xdr:col>9</xdr:col>
          <xdr:colOff>200025</xdr:colOff>
          <xdr:row>52</xdr:row>
          <xdr:rowOff>123825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7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53</xdr:row>
          <xdr:rowOff>28575</xdr:rowOff>
        </xdr:from>
        <xdr:to>
          <xdr:col>9</xdr:col>
          <xdr:colOff>200025</xdr:colOff>
          <xdr:row>54</xdr:row>
          <xdr:rowOff>95250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7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53</xdr:row>
          <xdr:rowOff>66675</xdr:rowOff>
        </xdr:from>
        <xdr:to>
          <xdr:col>20</xdr:col>
          <xdr:colOff>228600</xdr:colOff>
          <xdr:row>55</xdr:row>
          <xdr:rowOff>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7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51</xdr:row>
          <xdr:rowOff>57150</xdr:rowOff>
        </xdr:from>
        <xdr:to>
          <xdr:col>20</xdr:col>
          <xdr:colOff>219075</xdr:colOff>
          <xdr:row>52</xdr:row>
          <xdr:rowOff>123825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7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58</xdr:row>
          <xdr:rowOff>76200</xdr:rowOff>
        </xdr:from>
        <xdr:to>
          <xdr:col>3</xdr:col>
          <xdr:colOff>190500</xdr:colOff>
          <xdr:row>60</xdr:row>
          <xdr:rowOff>9525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7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56</xdr:row>
          <xdr:rowOff>66675</xdr:rowOff>
        </xdr:from>
        <xdr:to>
          <xdr:col>3</xdr:col>
          <xdr:colOff>190500</xdr:colOff>
          <xdr:row>58</xdr:row>
          <xdr:rowOff>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7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51</xdr:row>
          <xdr:rowOff>66675</xdr:rowOff>
        </xdr:from>
        <xdr:to>
          <xdr:col>9</xdr:col>
          <xdr:colOff>219075</xdr:colOff>
          <xdr:row>52</xdr:row>
          <xdr:rowOff>114300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7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53</xdr:row>
          <xdr:rowOff>28575</xdr:rowOff>
        </xdr:from>
        <xdr:to>
          <xdr:col>9</xdr:col>
          <xdr:colOff>219075</xdr:colOff>
          <xdr:row>54</xdr:row>
          <xdr:rowOff>95250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7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53</xdr:row>
          <xdr:rowOff>66675</xdr:rowOff>
        </xdr:from>
        <xdr:to>
          <xdr:col>20</xdr:col>
          <xdr:colOff>247650</xdr:colOff>
          <xdr:row>55</xdr:row>
          <xdr:rowOff>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7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51</xdr:row>
          <xdr:rowOff>66675</xdr:rowOff>
        </xdr:from>
        <xdr:to>
          <xdr:col>20</xdr:col>
          <xdr:colOff>238125</xdr:colOff>
          <xdr:row>52</xdr:row>
          <xdr:rowOff>114300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7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58</xdr:row>
          <xdr:rowOff>76200</xdr:rowOff>
        </xdr:from>
        <xdr:to>
          <xdr:col>3</xdr:col>
          <xdr:colOff>209550</xdr:colOff>
          <xdr:row>60</xdr:row>
          <xdr:rowOff>19050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7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56</xdr:row>
          <xdr:rowOff>66675</xdr:rowOff>
        </xdr:from>
        <xdr:to>
          <xdr:col>3</xdr:col>
          <xdr:colOff>209550</xdr:colOff>
          <xdr:row>58</xdr:row>
          <xdr:rowOff>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7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51</xdr:row>
          <xdr:rowOff>66675</xdr:rowOff>
        </xdr:from>
        <xdr:to>
          <xdr:col>9</xdr:col>
          <xdr:colOff>219075</xdr:colOff>
          <xdr:row>52</xdr:row>
          <xdr:rowOff>114300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7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53</xdr:row>
          <xdr:rowOff>28575</xdr:rowOff>
        </xdr:from>
        <xdr:to>
          <xdr:col>9</xdr:col>
          <xdr:colOff>219075</xdr:colOff>
          <xdr:row>54</xdr:row>
          <xdr:rowOff>95250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7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53</xdr:row>
          <xdr:rowOff>66675</xdr:rowOff>
        </xdr:from>
        <xdr:to>
          <xdr:col>20</xdr:col>
          <xdr:colOff>247650</xdr:colOff>
          <xdr:row>55</xdr:row>
          <xdr:rowOff>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7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51</xdr:row>
          <xdr:rowOff>66675</xdr:rowOff>
        </xdr:from>
        <xdr:to>
          <xdr:col>20</xdr:col>
          <xdr:colOff>238125</xdr:colOff>
          <xdr:row>52</xdr:row>
          <xdr:rowOff>114300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7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58</xdr:row>
          <xdr:rowOff>76200</xdr:rowOff>
        </xdr:from>
        <xdr:to>
          <xdr:col>3</xdr:col>
          <xdr:colOff>209550</xdr:colOff>
          <xdr:row>60</xdr:row>
          <xdr:rowOff>19050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7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56</xdr:row>
          <xdr:rowOff>66675</xdr:rowOff>
        </xdr:from>
        <xdr:to>
          <xdr:col>3</xdr:col>
          <xdr:colOff>209550</xdr:colOff>
          <xdr:row>58</xdr:row>
          <xdr:rowOff>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7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13252</xdr:colOff>
      <xdr:row>43</xdr:row>
      <xdr:rowOff>28989</xdr:rowOff>
    </xdr:from>
    <xdr:to>
      <xdr:col>21</xdr:col>
      <xdr:colOff>254276</xdr:colOff>
      <xdr:row>46</xdr:row>
      <xdr:rowOff>107674</xdr:rowOff>
    </xdr:to>
    <xdr:sp macro="" textlink="">
      <xdr:nvSpPr>
        <xdr:cNvPr id="2" name="楕円 1">
          <a:extLst>
            <a:ext uri="{FF2B5EF4-FFF2-40B4-BE49-F238E27FC236}">
              <a16:creationId xmlns:a16="http://schemas.microsoft.com/office/drawing/2014/main" id="{79967CFC-7F0D-442C-AD67-E40D1CC2B9C6}"/>
            </a:ext>
          </a:extLst>
        </xdr:cNvPr>
        <xdr:cNvSpPr/>
      </xdr:nvSpPr>
      <xdr:spPr>
        <a:xfrm>
          <a:off x="4982817" y="6108424"/>
          <a:ext cx="514350" cy="476250"/>
        </a:xfrm>
        <a:prstGeom prst="ellipse">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82826</xdr:colOff>
      <xdr:row>28</xdr:row>
      <xdr:rowOff>16565</xdr:rowOff>
    </xdr:from>
    <xdr:to>
      <xdr:col>21</xdr:col>
      <xdr:colOff>178076</xdr:colOff>
      <xdr:row>40</xdr:row>
      <xdr:rowOff>59840</xdr:rowOff>
    </xdr:to>
    <xdr:sp macro="" textlink="">
      <xdr:nvSpPr>
        <xdr:cNvPr id="3" name="吹き出し: 角を丸めた四角形 2">
          <a:extLst>
            <a:ext uri="{FF2B5EF4-FFF2-40B4-BE49-F238E27FC236}">
              <a16:creationId xmlns:a16="http://schemas.microsoft.com/office/drawing/2014/main" id="{0CFE479E-5F65-4156-8410-501998287C98}"/>
            </a:ext>
          </a:extLst>
        </xdr:cNvPr>
        <xdr:cNvSpPr/>
      </xdr:nvSpPr>
      <xdr:spPr>
        <a:xfrm>
          <a:off x="1325217" y="4108174"/>
          <a:ext cx="4095750" cy="1633536"/>
        </a:xfrm>
        <a:prstGeom prst="wedgeRoundRectCallout">
          <a:avLst>
            <a:gd name="adj1" fmla="val 41911"/>
            <a:gd name="adj2" fmla="val 75507"/>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口座が、法人・クラブ名義でない場合は、ここに押印が必須です。</a:t>
          </a:r>
          <a:endParaRPr kumimoji="1" lang="en-US" altLang="ja-JP" sz="1600" b="1"/>
        </a:p>
        <a:p>
          <a:pPr algn="l"/>
          <a:r>
            <a:rPr kumimoji="1" lang="ja-JP" altLang="en-US" sz="1600" b="1">
              <a:solidFill>
                <a:schemeClr val="bg1"/>
              </a:solidFill>
            </a:rPr>
            <a:t>様式５のみ郵送</a:t>
          </a:r>
          <a:r>
            <a:rPr kumimoji="1" lang="ja-JP" altLang="en-US" sz="1600" b="1"/>
            <a:t>で提出してください。</a:t>
          </a:r>
          <a:endParaRPr kumimoji="1" lang="en-US" altLang="ja-JP" sz="1600"/>
        </a:p>
      </xdr:txBody>
    </xdr:sp>
    <xdr:clientData/>
  </xdr:twoCellAnchor>
  <xdr:twoCellAnchor>
    <xdr:from>
      <xdr:col>0</xdr:col>
      <xdr:colOff>33131</xdr:colOff>
      <xdr:row>46</xdr:row>
      <xdr:rowOff>124238</xdr:rowOff>
    </xdr:from>
    <xdr:to>
      <xdr:col>13</xdr:col>
      <xdr:colOff>207066</xdr:colOff>
      <xdr:row>51</xdr:row>
      <xdr:rowOff>83406</xdr:rowOff>
    </xdr:to>
    <xdr:sp macro="" textlink="">
      <xdr:nvSpPr>
        <xdr:cNvPr id="4" name="吹き出し: 角を丸めた四角形 3">
          <a:extLst>
            <a:ext uri="{FF2B5EF4-FFF2-40B4-BE49-F238E27FC236}">
              <a16:creationId xmlns:a16="http://schemas.microsoft.com/office/drawing/2014/main" id="{B21A84F5-8DF8-4A8D-9BCA-4893446B0276}"/>
            </a:ext>
          </a:extLst>
        </xdr:cNvPr>
        <xdr:cNvSpPr/>
      </xdr:nvSpPr>
      <xdr:spPr>
        <a:xfrm>
          <a:off x="33131" y="6601238"/>
          <a:ext cx="3404152" cy="621777"/>
        </a:xfrm>
        <a:prstGeom prst="wedgeRoundRectCallout">
          <a:avLst>
            <a:gd name="adj1" fmla="val 35775"/>
            <a:gd name="adj2" fmla="val 11410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bg1"/>
              </a:solidFill>
              <a:latin typeface="BIZ UDPゴシック" panose="020B0400000000000000" pitchFamily="50" charset="-128"/>
              <a:ea typeface="BIZ UDPゴシック" panose="020B0400000000000000" pitchFamily="50" charset="-128"/>
            </a:rPr>
            <a:t>口座に変更がある場合、通帳の写しも提出してください。</a:t>
          </a:r>
          <a:endParaRPr kumimoji="1" lang="ja-JP" altLang="en-US" sz="1400" u="sng">
            <a:solidFill>
              <a:schemeClr val="bg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406400</xdr:colOff>
      <xdr:row>36</xdr:row>
      <xdr:rowOff>180790</xdr:rowOff>
    </xdr:from>
    <xdr:to>
      <xdr:col>10</xdr:col>
      <xdr:colOff>204695</xdr:colOff>
      <xdr:row>47</xdr:row>
      <xdr:rowOff>165100</xdr:rowOff>
    </xdr:to>
    <xdr:sp macro="" textlink="">
      <xdr:nvSpPr>
        <xdr:cNvPr id="2" name="吹き出し: 角を丸めた四角形 1">
          <a:extLst>
            <a:ext uri="{FF2B5EF4-FFF2-40B4-BE49-F238E27FC236}">
              <a16:creationId xmlns:a16="http://schemas.microsoft.com/office/drawing/2014/main" id="{668C08D6-46DC-47AC-A733-CEFFE8F795F6}"/>
            </a:ext>
          </a:extLst>
        </xdr:cNvPr>
        <xdr:cNvSpPr/>
      </xdr:nvSpPr>
      <xdr:spPr>
        <a:xfrm>
          <a:off x="701675" y="9867715"/>
          <a:ext cx="4275045" cy="2918010"/>
        </a:xfrm>
        <a:prstGeom prst="wedgeRoundRectCallout">
          <a:avLst>
            <a:gd name="adj1" fmla="val 57089"/>
            <a:gd name="adj2" fmla="val -5708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bg1"/>
              </a:solidFill>
              <a:latin typeface="BIZ UDPゴシック" panose="020B0400000000000000" pitchFamily="50" charset="-128"/>
              <a:ea typeface="BIZ UDPゴシック" panose="020B0400000000000000" pitchFamily="50" charset="-128"/>
            </a:rPr>
            <a:t>多子世帯利用料割引は、第２子以降に○をします。年度途中できょうだい児が入所・退所した場合は、割引額を上書きして、</a:t>
          </a:r>
          <a:endParaRPr kumimoji="1" lang="en-US" altLang="ja-JP" sz="1600">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1600">
              <a:solidFill>
                <a:schemeClr val="bg1"/>
              </a:solidFill>
              <a:latin typeface="BIZ UDPゴシック" panose="020B0400000000000000" pitchFamily="50" charset="-128"/>
              <a:ea typeface="BIZ UDPゴシック" panose="020B0400000000000000" pitchFamily="50" charset="-128"/>
            </a:rPr>
            <a:t>１人あたり割引額</a:t>
          </a:r>
          <a:r>
            <a:rPr kumimoji="1" lang="en-US" altLang="ja-JP" sz="1600">
              <a:solidFill>
                <a:schemeClr val="bg1"/>
              </a:solidFill>
              <a:latin typeface="BIZ UDPゴシック" panose="020B0400000000000000" pitchFamily="50" charset="-128"/>
              <a:ea typeface="BIZ UDPゴシック" panose="020B0400000000000000" pitchFamily="50" charset="-128"/>
            </a:rPr>
            <a:t>×</a:t>
          </a:r>
          <a:r>
            <a:rPr kumimoji="1" lang="ja-JP" altLang="en-US" sz="1600">
              <a:solidFill>
                <a:schemeClr val="bg1"/>
              </a:solidFill>
              <a:latin typeface="BIZ UDPゴシック" panose="020B0400000000000000" pitchFamily="50" charset="-128"/>
              <a:ea typeface="BIZ UDPゴシック" panose="020B0400000000000000" pitchFamily="50" charset="-128"/>
            </a:rPr>
            <a:t>対象月の金額を</a:t>
          </a:r>
        </a:p>
        <a:p>
          <a:pPr algn="l"/>
          <a:r>
            <a:rPr kumimoji="1" lang="ja-JP" altLang="en-US" sz="1600">
              <a:solidFill>
                <a:schemeClr val="bg1"/>
              </a:solidFill>
              <a:latin typeface="BIZ UDPゴシック" panose="020B0400000000000000" pitchFamily="50" charset="-128"/>
              <a:ea typeface="BIZ UDPゴシック" panose="020B0400000000000000" pitchFamily="50" charset="-128"/>
            </a:rPr>
            <a:t>直接入力してください。</a:t>
          </a:r>
        </a:p>
        <a:p>
          <a:pPr algn="l"/>
          <a:r>
            <a:rPr kumimoji="1" lang="ja-JP" altLang="en-US" sz="1600">
              <a:solidFill>
                <a:schemeClr val="bg1"/>
              </a:solidFill>
              <a:latin typeface="BIZ UDPゴシック" panose="020B0400000000000000" pitchFamily="50" charset="-128"/>
              <a:ea typeface="BIZ UDPゴシック" panose="020B0400000000000000" pitchFamily="50" charset="-128"/>
            </a:rPr>
            <a:t>（これまでお願いしていた２行に分けての記載はしないでください。）</a:t>
          </a:r>
        </a:p>
      </xdr:txBody>
    </xdr:sp>
    <xdr:clientData/>
  </xdr:twoCellAnchor>
  <xdr:twoCellAnchor>
    <xdr:from>
      <xdr:col>9</xdr:col>
      <xdr:colOff>188257</xdr:colOff>
      <xdr:row>28</xdr:row>
      <xdr:rowOff>67240</xdr:rowOff>
    </xdr:from>
    <xdr:to>
      <xdr:col>18</xdr:col>
      <xdr:colOff>766481</xdr:colOff>
      <xdr:row>33</xdr:row>
      <xdr:rowOff>183778</xdr:rowOff>
    </xdr:to>
    <xdr:sp macro="" textlink="">
      <xdr:nvSpPr>
        <xdr:cNvPr id="3" name="吹き出し: 角を丸めた四角形 2">
          <a:extLst>
            <a:ext uri="{FF2B5EF4-FFF2-40B4-BE49-F238E27FC236}">
              <a16:creationId xmlns:a16="http://schemas.microsoft.com/office/drawing/2014/main" id="{BB6B3A76-2A14-4675-8FD2-7FC300BCEFAA}"/>
            </a:ext>
          </a:extLst>
        </xdr:cNvPr>
        <xdr:cNvSpPr/>
      </xdr:nvSpPr>
      <xdr:spPr>
        <a:xfrm>
          <a:off x="4417357" y="7620565"/>
          <a:ext cx="4473949" cy="1450038"/>
        </a:xfrm>
        <a:prstGeom prst="wedgeRoundRectCallout">
          <a:avLst>
            <a:gd name="adj1" fmla="val 57089"/>
            <a:gd name="adj2" fmla="val -5708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bg1"/>
              </a:solidFill>
              <a:latin typeface="BIZ UDPゴシック" panose="020B0400000000000000" pitchFamily="50" charset="-128"/>
              <a:ea typeface="BIZ UDPゴシック" panose="020B0400000000000000" pitchFamily="50" charset="-128"/>
            </a:rPr>
            <a:t>長期休暇のみ在籍していた児童についても、</a:t>
          </a:r>
          <a:endParaRPr kumimoji="1" lang="en-US" altLang="ja-JP" sz="1600">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1600">
              <a:solidFill>
                <a:schemeClr val="bg1"/>
              </a:solidFill>
              <a:latin typeface="BIZ UDPゴシック" panose="020B0400000000000000" pitchFamily="50" charset="-128"/>
              <a:ea typeface="BIZ UDPゴシック" panose="020B0400000000000000" pitchFamily="50" charset="-128"/>
            </a:rPr>
            <a:t>利用頻度と在籍月数を記入してください。</a:t>
          </a:r>
          <a:endParaRPr kumimoji="1" lang="en-US" altLang="ja-JP" sz="1600">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1600">
              <a:solidFill>
                <a:schemeClr val="bg1"/>
              </a:solidFill>
              <a:latin typeface="BIZ UDPゴシック" panose="020B0400000000000000" pitchFamily="50" charset="-128"/>
              <a:ea typeface="BIZ UDPゴシック" panose="020B0400000000000000" pitchFamily="50" charset="-128"/>
            </a:rPr>
            <a:t>夏休みのみ利用した場合は、７月・８月で</a:t>
          </a:r>
          <a:endParaRPr kumimoji="1" lang="en-US" altLang="ja-JP" sz="1600">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1600">
              <a:solidFill>
                <a:schemeClr val="bg1"/>
              </a:solidFill>
              <a:latin typeface="BIZ UDPゴシック" panose="020B0400000000000000" pitchFamily="50" charset="-128"/>
              <a:ea typeface="BIZ UDPゴシック" panose="020B0400000000000000" pitchFamily="50" charset="-128"/>
            </a:rPr>
            <a:t>２か月の利用となります。</a:t>
          </a:r>
        </a:p>
      </xdr:txBody>
    </xdr:sp>
    <xdr:clientData/>
  </xdr:twoCellAnchor>
  <xdr:twoCellAnchor>
    <xdr:from>
      <xdr:col>7</xdr:col>
      <xdr:colOff>254000</xdr:colOff>
      <xdr:row>9</xdr:row>
      <xdr:rowOff>165100</xdr:rowOff>
    </xdr:from>
    <xdr:to>
      <xdr:col>17</xdr:col>
      <xdr:colOff>324224</xdr:colOff>
      <xdr:row>15</xdr:row>
      <xdr:rowOff>88900</xdr:rowOff>
    </xdr:to>
    <xdr:sp macro="" textlink="">
      <xdr:nvSpPr>
        <xdr:cNvPr id="4" name="吹き出し: 角を丸めた四角形 3">
          <a:extLst>
            <a:ext uri="{FF2B5EF4-FFF2-40B4-BE49-F238E27FC236}">
              <a16:creationId xmlns:a16="http://schemas.microsoft.com/office/drawing/2014/main" id="{157F45D2-E0B6-4E0C-A1A6-602225163F3D}"/>
            </a:ext>
          </a:extLst>
        </xdr:cNvPr>
        <xdr:cNvSpPr/>
      </xdr:nvSpPr>
      <xdr:spPr>
        <a:xfrm>
          <a:off x="3403600" y="2667000"/>
          <a:ext cx="4667624" cy="1524000"/>
        </a:xfrm>
        <a:prstGeom prst="wedgeRoundRectCallout">
          <a:avLst>
            <a:gd name="adj1" fmla="val 54148"/>
            <a:gd name="adj2" fmla="val -10313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bg1"/>
              </a:solidFill>
              <a:latin typeface="BIZ UDPゴシック" panose="020B0400000000000000" pitchFamily="50" charset="-128"/>
              <a:ea typeface="BIZ UDPゴシック" panose="020B0400000000000000" pitchFamily="50" charset="-128"/>
            </a:rPr>
            <a:t>クラブ利用にあたって、「利用を必要とする理由」がいずれに該当するか選択してください。確認していない場合は、速やかに書類等により確認してください。</a:t>
          </a:r>
        </a:p>
      </xdr:txBody>
    </xdr:sp>
    <xdr:clientData/>
  </xdr:twoCellAnchor>
  <xdr:twoCellAnchor>
    <xdr:from>
      <xdr:col>13</xdr:col>
      <xdr:colOff>38100</xdr:colOff>
      <xdr:row>16</xdr:row>
      <xdr:rowOff>50800</xdr:rowOff>
    </xdr:from>
    <xdr:to>
      <xdr:col>20</xdr:col>
      <xdr:colOff>921124</xdr:colOff>
      <xdr:row>25</xdr:row>
      <xdr:rowOff>135963</xdr:rowOff>
    </xdr:to>
    <xdr:sp macro="" textlink="">
      <xdr:nvSpPr>
        <xdr:cNvPr id="5" name="吹き出し: 角を丸めた四角形 4">
          <a:extLst>
            <a:ext uri="{FF2B5EF4-FFF2-40B4-BE49-F238E27FC236}">
              <a16:creationId xmlns:a16="http://schemas.microsoft.com/office/drawing/2014/main" id="{7C63AA6D-3D93-486B-AE09-6C70A4E6D3A5}"/>
            </a:ext>
          </a:extLst>
        </xdr:cNvPr>
        <xdr:cNvSpPr/>
      </xdr:nvSpPr>
      <xdr:spPr>
        <a:xfrm>
          <a:off x="6159500" y="4419600"/>
          <a:ext cx="4451724" cy="2485463"/>
        </a:xfrm>
        <a:prstGeom prst="wedgeRoundRectCallout">
          <a:avLst>
            <a:gd name="adj1" fmla="val 33608"/>
            <a:gd name="adj2" fmla="val -14587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bg1"/>
              </a:solidFill>
              <a:latin typeface="BIZ UDPゴシック" panose="020B0400000000000000" pitchFamily="50" charset="-128"/>
              <a:ea typeface="BIZ UDPゴシック" panose="020B0400000000000000" pitchFamily="50" charset="-128"/>
            </a:rPr>
            <a:t>年度途中から割引の事由が発生した場合には、割引額を上書きして、</a:t>
          </a:r>
          <a:endParaRPr kumimoji="1" lang="en-US" altLang="ja-JP" sz="1600">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1600">
              <a:solidFill>
                <a:schemeClr val="bg1"/>
              </a:solidFill>
              <a:latin typeface="BIZ UDPゴシック" panose="020B0400000000000000" pitchFamily="50" charset="-128"/>
              <a:ea typeface="BIZ UDPゴシック" panose="020B0400000000000000" pitchFamily="50" charset="-128"/>
            </a:rPr>
            <a:t>１人あたり割引額</a:t>
          </a:r>
          <a:r>
            <a:rPr kumimoji="1" lang="en-US" altLang="ja-JP" sz="1600">
              <a:solidFill>
                <a:schemeClr val="bg1"/>
              </a:solidFill>
              <a:latin typeface="BIZ UDPゴシック" panose="020B0400000000000000" pitchFamily="50" charset="-128"/>
              <a:ea typeface="BIZ UDPゴシック" panose="020B0400000000000000" pitchFamily="50" charset="-128"/>
            </a:rPr>
            <a:t>×</a:t>
          </a:r>
          <a:r>
            <a:rPr kumimoji="1" lang="ja-JP" altLang="en-US" sz="1600">
              <a:solidFill>
                <a:schemeClr val="bg1"/>
              </a:solidFill>
              <a:latin typeface="BIZ UDPゴシック" panose="020B0400000000000000" pitchFamily="50" charset="-128"/>
              <a:ea typeface="BIZ UDPゴシック" panose="020B0400000000000000" pitchFamily="50" charset="-128"/>
            </a:rPr>
            <a:t>対象月の金額を</a:t>
          </a:r>
          <a:endParaRPr kumimoji="1" lang="en-US" altLang="ja-JP" sz="1600">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1600">
              <a:solidFill>
                <a:schemeClr val="bg1"/>
              </a:solidFill>
              <a:latin typeface="BIZ UDPゴシック" panose="020B0400000000000000" pitchFamily="50" charset="-128"/>
              <a:ea typeface="BIZ UDPゴシック" panose="020B0400000000000000" pitchFamily="50" charset="-128"/>
            </a:rPr>
            <a:t>直接入力してください。</a:t>
          </a:r>
          <a:endParaRPr kumimoji="1" lang="en-US" altLang="ja-JP" sz="1600">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1600">
              <a:solidFill>
                <a:schemeClr val="bg1"/>
              </a:solidFill>
              <a:latin typeface="BIZ UDPゴシック" panose="020B0400000000000000" pitchFamily="50" charset="-128"/>
              <a:ea typeface="BIZ UDPゴシック" panose="020B0400000000000000" pitchFamily="50" charset="-128"/>
            </a:rPr>
            <a:t>（これまでお願いしていた２行に分けての記載はしないでください。）</a:t>
          </a:r>
        </a:p>
      </xdr:txBody>
    </xdr:sp>
    <xdr:clientData/>
  </xdr:twoCellAnchor>
  <xdr:twoCellAnchor>
    <xdr:from>
      <xdr:col>8</xdr:col>
      <xdr:colOff>101600</xdr:colOff>
      <xdr:row>53</xdr:row>
      <xdr:rowOff>12700</xdr:rowOff>
    </xdr:from>
    <xdr:to>
      <xdr:col>18</xdr:col>
      <xdr:colOff>133724</xdr:colOff>
      <xdr:row>58</xdr:row>
      <xdr:rowOff>129238</xdr:rowOff>
    </xdr:to>
    <xdr:sp macro="" textlink="">
      <xdr:nvSpPr>
        <xdr:cNvPr id="6" name="吹き出し: 角を丸めた四角形 5">
          <a:extLst>
            <a:ext uri="{FF2B5EF4-FFF2-40B4-BE49-F238E27FC236}">
              <a16:creationId xmlns:a16="http://schemas.microsoft.com/office/drawing/2014/main" id="{0631501B-C871-4775-AB49-A0B2B4ACCCB6}"/>
            </a:ext>
          </a:extLst>
        </xdr:cNvPr>
        <xdr:cNvSpPr/>
      </xdr:nvSpPr>
      <xdr:spPr>
        <a:xfrm>
          <a:off x="3797300" y="14249400"/>
          <a:ext cx="4451724" cy="1450038"/>
        </a:xfrm>
        <a:prstGeom prst="wedgeRoundRectCallout">
          <a:avLst>
            <a:gd name="adj1" fmla="val -42475"/>
            <a:gd name="adj2" fmla="val -9299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bg1"/>
              </a:solidFill>
              <a:latin typeface="BIZ UDPゴシック" panose="020B0400000000000000" pitchFamily="50" charset="-128"/>
              <a:ea typeface="BIZ UDPゴシック" panose="020B0400000000000000" pitchFamily="50" charset="-128"/>
            </a:rPr>
            <a:t>スポット利用の児童（利用しない月があったり、利用しても週あたりの利用頻度も一定でないなど、不定期に利用する児童）については、</a:t>
          </a:r>
          <a:r>
            <a:rPr kumimoji="1" lang="ja-JP" altLang="en-US" sz="1600" u="sng">
              <a:solidFill>
                <a:schemeClr val="bg1"/>
              </a:solidFill>
              <a:latin typeface="BIZ UDPゴシック" panose="020B0400000000000000" pitchFamily="50" charset="-128"/>
              <a:ea typeface="BIZ UDPゴシック" panose="020B0400000000000000" pitchFamily="50" charset="-128"/>
            </a:rPr>
            <a:t>児童名簿に記載しないでください。</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jack\v3_fsroot\FS\&#23376;&#32946;&#12390;&#25903;&#25588;&#35506;&#20849;&#26377;\&#12295;&#25918;&#35506;&#24460;&#20816;&#31461;&#23550;&#31574;&#20418;\R06%20&#25918;&#35506;&#24460;&#20816;&#31461;&#20581;&#20840;&#32946;&#25104;&#20107;&#26989;&#38306;&#20418;\02_&#12304;&#27665;&#35373;&#12305;&#25918;&#35506;&#24460;&#20816;&#31461;&#12463;&#12521;&#12502;\04_&#12463;&#12521;&#12502;&#12408;&#12398;&#35036;&#21161;&#37329;\01_&#35500;&#26126;&#20250;\&#9734;&#24403;&#21021;&#30003;&#35531;&#27096;&#24335;&#20316;&#26989;\R6&#24180;&#24230;&#27096;&#24335;\02&#20196;&#21644;&#65302;&#24180;&#24230;&#24403;&#21021;&#30003;&#35531;&#31532;&#20108;&#24382;&#27096;&#24335;.xlsx" TargetMode="External"/><Relationship Id="rId1" Type="http://schemas.openxmlformats.org/officeDocument/2006/relationships/externalLinkPath" Target="/FS/&#23376;&#32946;&#12390;&#25903;&#25588;&#35506;&#20849;&#26377;/&#12295;&#25918;&#35506;&#24460;&#20816;&#31461;&#23550;&#31574;&#20418;/R06%20&#25918;&#35506;&#24460;&#20816;&#31461;&#20581;&#20840;&#32946;&#25104;&#20107;&#26989;&#38306;&#20418;/02_&#12304;&#27665;&#35373;&#12305;&#25918;&#35506;&#24460;&#20816;&#31461;&#12463;&#12521;&#12502;/04_&#12463;&#12521;&#12502;&#12408;&#12398;&#35036;&#21161;&#37329;/01_&#35500;&#26126;&#20250;/&#9734;&#24403;&#21021;&#30003;&#35531;&#27096;&#24335;&#20316;&#26989;/R6&#24180;&#24230;&#27096;&#24335;/02&#20196;&#21644;&#65302;&#24180;&#24230;&#24403;&#21021;&#30003;&#35531;&#31532;&#20108;&#24382;&#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提出チェックシート"/>
      <sheetName val="事業計画書等"/>
      <sheetName val="職員名簿および各種加算等一覧"/>
    </sheetNames>
    <sheetDataSet>
      <sheetData sheetId="0">
        <row r="4">
          <cell r="O4"/>
        </row>
      </sheetData>
      <sheetData sheetId="1"/>
      <sheetData sheetId="2"/>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22.xml"/><Relationship Id="rId18" Type="http://schemas.openxmlformats.org/officeDocument/2006/relationships/ctrlProp" Target="../ctrlProps/ctrlProp27.xml"/><Relationship Id="rId26"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0.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5" Type="http://schemas.openxmlformats.org/officeDocument/2006/relationships/ctrlProp" Target="../ctrlProps/ctrlProp34.xml"/><Relationship Id="rId33" Type="http://schemas.openxmlformats.org/officeDocument/2006/relationships/ctrlProp" Target="../ctrlProps/ctrlProp42.xml"/><Relationship Id="rId2" Type="http://schemas.openxmlformats.org/officeDocument/2006/relationships/drawing" Target="../drawings/drawing8.xml"/><Relationship Id="rId16" Type="http://schemas.openxmlformats.org/officeDocument/2006/relationships/ctrlProp" Target="../ctrlProps/ctrlProp25.xml"/><Relationship Id="rId20" Type="http://schemas.openxmlformats.org/officeDocument/2006/relationships/ctrlProp" Target="../ctrlProps/ctrlProp29.xml"/><Relationship Id="rId29" Type="http://schemas.openxmlformats.org/officeDocument/2006/relationships/ctrlProp" Target="../ctrlProps/ctrlProp38.xml"/><Relationship Id="rId1" Type="http://schemas.openxmlformats.org/officeDocument/2006/relationships/printerSettings" Target="../printerSettings/printerSettings8.bin"/><Relationship Id="rId6" Type="http://schemas.openxmlformats.org/officeDocument/2006/relationships/ctrlProp" Target="../ctrlProps/ctrlProp15.xml"/><Relationship Id="rId11" Type="http://schemas.openxmlformats.org/officeDocument/2006/relationships/ctrlProp" Target="../ctrlProps/ctrlProp20.xml"/><Relationship Id="rId24" Type="http://schemas.openxmlformats.org/officeDocument/2006/relationships/ctrlProp" Target="../ctrlProps/ctrlProp33.xml"/><Relationship Id="rId32" Type="http://schemas.openxmlformats.org/officeDocument/2006/relationships/ctrlProp" Target="../ctrlProps/ctrlProp41.xml"/><Relationship Id="rId5" Type="http://schemas.openxmlformats.org/officeDocument/2006/relationships/ctrlProp" Target="../ctrlProps/ctrlProp14.xml"/><Relationship Id="rId15" Type="http://schemas.openxmlformats.org/officeDocument/2006/relationships/ctrlProp" Target="../ctrlProps/ctrlProp24.xml"/><Relationship Id="rId23" Type="http://schemas.openxmlformats.org/officeDocument/2006/relationships/ctrlProp" Target="../ctrlProps/ctrlProp32.xml"/><Relationship Id="rId28" Type="http://schemas.openxmlformats.org/officeDocument/2006/relationships/ctrlProp" Target="../ctrlProps/ctrlProp37.xml"/><Relationship Id="rId10" Type="http://schemas.openxmlformats.org/officeDocument/2006/relationships/ctrlProp" Target="../ctrlProps/ctrlProp19.xml"/><Relationship Id="rId19" Type="http://schemas.openxmlformats.org/officeDocument/2006/relationships/ctrlProp" Target="../ctrlProps/ctrlProp28.xml"/><Relationship Id="rId31" Type="http://schemas.openxmlformats.org/officeDocument/2006/relationships/ctrlProp" Target="../ctrlProps/ctrlProp40.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 Id="rId22" Type="http://schemas.openxmlformats.org/officeDocument/2006/relationships/ctrlProp" Target="../ctrlProps/ctrlProp31.xml"/><Relationship Id="rId27" Type="http://schemas.openxmlformats.org/officeDocument/2006/relationships/ctrlProp" Target="../ctrlProps/ctrlProp36.xml"/><Relationship Id="rId30" Type="http://schemas.openxmlformats.org/officeDocument/2006/relationships/ctrlProp" Target="../ctrlProps/ctrlProp39.xml"/><Relationship Id="rId8" Type="http://schemas.openxmlformats.org/officeDocument/2006/relationships/ctrlProp" Target="../ctrlProps/ctrlProp1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8517A-71A2-4D7A-BA92-BE386F3D0DB2}">
  <dimension ref="A1:AF20"/>
  <sheetViews>
    <sheetView view="pageBreakPreview" zoomScaleNormal="100" zoomScaleSheetLayoutView="100" workbookViewId="0">
      <selection activeCell="T2" sqref="T2"/>
    </sheetView>
  </sheetViews>
  <sheetFormatPr defaultRowHeight="18.75"/>
  <cols>
    <col min="1" max="22" width="3.625" style="11" customWidth="1"/>
    <col min="23" max="25" width="3.625" style="414" customWidth="1"/>
    <col min="26" max="32" width="9" style="414"/>
    <col min="33" max="16384" width="9" style="11"/>
  </cols>
  <sheetData>
    <row r="1" spans="1:32" ht="39.75" customHeight="1">
      <c r="A1" s="8"/>
      <c r="B1" s="9"/>
      <c r="C1" s="10"/>
      <c r="D1" s="10"/>
      <c r="E1" s="10"/>
      <c r="F1" s="10"/>
      <c r="G1" s="10"/>
      <c r="H1" s="10"/>
      <c r="I1" s="10"/>
      <c r="J1" s="10"/>
      <c r="K1" s="10"/>
      <c r="L1" s="10"/>
      <c r="M1" s="10"/>
      <c r="N1" s="10"/>
      <c r="O1" s="10"/>
      <c r="P1" s="10"/>
      <c r="Q1" s="10"/>
      <c r="R1" s="10"/>
      <c r="T1" s="466" t="s">
        <v>668</v>
      </c>
      <c r="U1" s="467"/>
      <c r="V1" s="468"/>
      <c r="W1" s="413"/>
    </row>
    <row r="2" spans="1:32" ht="12" customHeight="1">
      <c r="A2" s="8"/>
      <c r="B2" s="9"/>
      <c r="C2" s="10"/>
      <c r="D2" s="10"/>
      <c r="E2" s="10"/>
      <c r="F2" s="10"/>
      <c r="G2" s="10"/>
      <c r="H2" s="10"/>
      <c r="I2" s="10"/>
      <c r="J2" s="10"/>
      <c r="K2" s="10"/>
      <c r="L2" s="10"/>
      <c r="M2" s="10"/>
      <c r="N2" s="10"/>
      <c r="O2" s="10"/>
      <c r="P2" s="10"/>
      <c r="Q2" s="10"/>
      <c r="R2" s="10"/>
      <c r="S2" s="10"/>
      <c r="T2" s="10"/>
      <c r="U2" s="10"/>
      <c r="V2" s="10"/>
      <c r="W2" s="413"/>
    </row>
    <row r="3" spans="1:32" ht="18.75" customHeight="1">
      <c r="A3" s="469" t="s">
        <v>510</v>
      </c>
      <c r="B3" s="469"/>
      <c r="C3" s="469"/>
      <c r="D3" s="469"/>
      <c r="E3" s="469"/>
      <c r="F3" s="469"/>
      <c r="G3" s="469"/>
      <c r="H3" s="469"/>
      <c r="I3" s="469"/>
      <c r="J3" s="469"/>
      <c r="K3" s="469"/>
      <c r="L3" s="469"/>
      <c r="M3" s="469"/>
      <c r="N3" s="469"/>
      <c r="O3" s="469"/>
      <c r="P3" s="469"/>
      <c r="Q3" s="469"/>
      <c r="R3" s="469"/>
      <c r="S3" s="469"/>
      <c r="T3" s="469"/>
      <c r="U3" s="469"/>
      <c r="V3" s="469"/>
      <c r="W3" s="415"/>
      <c r="X3" s="416"/>
      <c r="Y3" s="416"/>
    </row>
    <row r="4" spans="1:32" ht="18.75" customHeight="1">
      <c r="A4" s="469"/>
      <c r="B4" s="469"/>
      <c r="C4" s="469"/>
      <c r="D4" s="469"/>
      <c r="E4" s="469"/>
      <c r="F4" s="469"/>
      <c r="G4" s="469"/>
      <c r="H4" s="469"/>
      <c r="I4" s="469"/>
      <c r="J4" s="469"/>
      <c r="K4" s="469"/>
      <c r="L4" s="469"/>
      <c r="M4" s="469"/>
      <c r="N4" s="469"/>
      <c r="O4" s="469"/>
      <c r="P4" s="469"/>
      <c r="Q4" s="469"/>
      <c r="R4" s="469"/>
      <c r="S4" s="469"/>
      <c r="T4" s="469"/>
      <c r="U4" s="469"/>
      <c r="V4" s="469"/>
      <c r="W4" s="415"/>
      <c r="X4" s="416"/>
      <c r="Y4" s="416"/>
    </row>
    <row r="5" spans="1:32" ht="19.5">
      <c r="A5" s="8"/>
      <c r="B5" s="8"/>
      <c r="C5" s="8"/>
      <c r="D5" s="8"/>
      <c r="E5" s="8"/>
      <c r="F5" s="8"/>
      <c r="G5" s="8"/>
      <c r="H5" s="8"/>
      <c r="I5" s="8"/>
      <c r="J5" s="8"/>
      <c r="K5" s="8"/>
      <c r="L5" s="8"/>
      <c r="M5" s="8"/>
      <c r="N5" s="8"/>
      <c r="O5" s="8"/>
      <c r="P5" s="8"/>
      <c r="Q5" s="8"/>
      <c r="R5" s="8"/>
      <c r="S5" s="8"/>
      <c r="T5" s="8"/>
      <c r="U5" s="8"/>
      <c r="V5" s="8"/>
      <c r="W5" s="413"/>
      <c r="X5" s="413"/>
      <c r="Y5" s="413"/>
    </row>
    <row r="6" spans="1:32" ht="19.5">
      <c r="A6" s="8"/>
      <c r="B6" s="8"/>
      <c r="C6" s="8"/>
      <c r="D6" s="8"/>
      <c r="E6" s="8"/>
      <c r="F6" s="8"/>
      <c r="G6" s="8"/>
      <c r="H6" s="8"/>
      <c r="I6" s="8"/>
      <c r="J6" s="8"/>
      <c r="K6" s="8"/>
      <c r="L6" s="8"/>
      <c r="M6" s="12" t="s">
        <v>27</v>
      </c>
      <c r="N6" s="470" t="str">
        <f>'様式１（交付申請書）'!L12</f>
        <v>はぐくみ学童クラブ</v>
      </c>
      <c r="O6" s="470"/>
      <c r="P6" s="470"/>
      <c r="Q6" s="470"/>
      <c r="R6" s="470"/>
      <c r="S6" s="470"/>
      <c r="T6" s="470"/>
      <c r="U6" s="470"/>
      <c r="V6" s="470"/>
      <c r="AF6" s="412"/>
    </row>
    <row r="7" spans="1:32" ht="24">
      <c r="A7" s="8"/>
      <c r="B7" s="9"/>
      <c r="C7" s="10"/>
      <c r="D7" s="10"/>
      <c r="E7" s="10"/>
      <c r="F7" s="10"/>
      <c r="G7" s="10"/>
      <c r="H7" s="10"/>
      <c r="I7" s="10"/>
      <c r="J7" s="10"/>
      <c r="K7" s="10"/>
      <c r="L7" s="10"/>
      <c r="M7" s="10"/>
      <c r="N7" s="10"/>
      <c r="O7" s="10"/>
      <c r="P7" s="10"/>
      <c r="Q7" s="10"/>
      <c r="R7" s="10"/>
      <c r="S7" s="10"/>
      <c r="T7" s="10"/>
      <c r="U7" s="10"/>
      <c r="V7" s="10"/>
      <c r="W7" s="413"/>
    </row>
    <row r="8" spans="1:32" ht="19.5">
      <c r="A8" s="8"/>
      <c r="B8" s="480" t="s">
        <v>110</v>
      </c>
      <c r="C8" s="481"/>
      <c r="D8" s="481"/>
      <c r="E8" s="481"/>
      <c r="F8" s="482"/>
      <c r="G8" s="481" t="s">
        <v>111</v>
      </c>
      <c r="H8" s="481"/>
      <c r="I8" s="486">
        <v>7</v>
      </c>
      <c r="J8" s="486"/>
      <c r="K8" s="488" t="s">
        <v>112</v>
      </c>
      <c r="L8" s="488"/>
      <c r="M8" s="486">
        <v>4</v>
      </c>
      <c r="N8" s="486"/>
      <c r="O8" s="488" t="s">
        <v>113</v>
      </c>
      <c r="P8" s="488"/>
      <c r="Q8" s="486">
        <v>11</v>
      </c>
      <c r="R8" s="486"/>
      <c r="S8" s="481" t="s">
        <v>114</v>
      </c>
      <c r="T8" s="482"/>
      <c r="U8" s="8"/>
      <c r="V8" s="8"/>
      <c r="W8" s="413"/>
      <c r="X8" s="413"/>
      <c r="Y8" s="413"/>
    </row>
    <row r="9" spans="1:32" ht="19.5">
      <c r="A9" s="8"/>
      <c r="B9" s="483"/>
      <c r="C9" s="484"/>
      <c r="D9" s="484"/>
      <c r="E9" s="484"/>
      <c r="F9" s="485"/>
      <c r="G9" s="484"/>
      <c r="H9" s="484"/>
      <c r="I9" s="487"/>
      <c r="J9" s="487"/>
      <c r="K9" s="489"/>
      <c r="L9" s="489"/>
      <c r="M9" s="487"/>
      <c r="N9" s="487"/>
      <c r="O9" s="489"/>
      <c r="P9" s="489"/>
      <c r="Q9" s="487"/>
      <c r="R9" s="487"/>
      <c r="S9" s="484"/>
      <c r="T9" s="485"/>
      <c r="U9" s="8"/>
      <c r="V9" s="8"/>
      <c r="W9" s="413"/>
      <c r="X9" s="413"/>
      <c r="Y9" s="413"/>
    </row>
    <row r="10" spans="1:32" ht="19.5" customHeight="1">
      <c r="A10" s="8"/>
      <c r="B10" s="8"/>
      <c r="C10" s="8"/>
      <c r="D10" s="8"/>
      <c r="E10" s="8"/>
      <c r="F10" s="8"/>
      <c r="G10" s="8"/>
      <c r="H10" s="477" t="s">
        <v>561</v>
      </c>
      <c r="I10" s="477"/>
      <c r="J10" s="477"/>
      <c r="K10" s="477"/>
      <c r="L10" s="477"/>
      <c r="M10" s="477"/>
      <c r="N10" s="477"/>
      <c r="O10" s="477"/>
      <c r="P10" s="477"/>
      <c r="Q10" s="477"/>
      <c r="R10" s="477"/>
      <c r="S10" s="477"/>
      <c r="T10" s="477"/>
      <c r="U10" s="8"/>
      <c r="V10" s="8"/>
      <c r="W10" s="413"/>
      <c r="X10" s="413"/>
      <c r="Y10" s="413"/>
    </row>
    <row r="11" spans="1:32" ht="19.5" customHeight="1">
      <c r="A11" s="8"/>
      <c r="B11" s="8"/>
      <c r="C11" s="8"/>
      <c r="D11" s="8"/>
      <c r="E11" s="8"/>
      <c r="F11" s="8"/>
      <c r="G11" s="8"/>
      <c r="H11" s="478"/>
      <c r="I11" s="478"/>
      <c r="J11" s="478"/>
      <c r="K11" s="478"/>
      <c r="L11" s="478"/>
      <c r="M11" s="478"/>
      <c r="N11" s="478"/>
      <c r="O11" s="478"/>
      <c r="P11" s="478"/>
      <c r="Q11" s="478"/>
      <c r="R11" s="478"/>
      <c r="S11" s="478"/>
      <c r="T11" s="478"/>
      <c r="U11" s="8"/>
      <c r="V11" s="8"/>
      <c r="W11" s="413"/>
      <c r="X11" s="413"/>
      <c r="Y11" s="413"/>
    </row>
    <row r="12" spans="1:32" ht="19.5" customHeight="1">
      <c r="A12" s="8"/>
      <c r="B12" s="8"/>
      <c r="C12" s="8"/>
      <c r="D12" s="8"/>
      <c r="E12" s="8"/>
      <c r="F12" s="8"/>
      <c r="G12" s="8"/>
      <c r="H12" s="477" t="s">
        <v>560</v>
      </c>
      <c r="I12" s="477"/>
      <c r="J12" s="477"/>
      <c r="K12" s="477"/>
      <c r="L12" s="477"/>
      <c r="M12" s="477"/>
      <c r="N12" s="477"/>
      <c r="O12" s="477"/>
      <c r="P12" s="477"/>
      <c r="Q12" s="477"/>
      <c r="R12" s="477"/>
      <c r="S12" s="477"/>
      <c r="T12" s="477"/>
      <c r="U12" s="8"/>
      <c r="V12" s="8"/>
      <c r="W12" s="413"/>
      <c r="X12" s="413"/>
      <c r="Y12" s="413"/>
    </row>
    <row r="13" spans="1:32" ht="19.5" customHeight="1">
      <c r="A13" s="8"/>
      <c r="B13" s="8"/>
      <c r="C13" s="8"/>
      <c r="D13" s="8"/>
      <c r="E13" s="8"/>
      <c r="F13" s="8"/>
      <c r="G13" s="8"/>
      <c r="H13" s="479"/>
      <c r="I13" s="479"/>
      <c r="J13" s="479"/>
      <c r="K13" s="479"/>
      <c r="L13" s="479"/>
      <c r="M13" s="479"/>
      <c r="N13" s="479"/>
      <c r="O13" s="479"/>
      <c r="P13" s="479"/>
      <c r="Q13" s="479"/>
      <c r="R13" s="479"/>
      <c r="S13" s="479"/>
      <c r="T13" s="479"/>
      <c r="U13" s="8"/>
      <c r="V13" s="8"/>
      <c r="W13" s="413"/>
      <c r="X13" s="413"/>
      <c r="Y13" s="413"/>
    </row>
    <row r="14" spans="1:32" ht="19.5">
      <c r="A14" s="8"/>
      <c r="B14" s="8"/>
      <c r="C14" s="8"/>
      <c r="D14" s="8"/>
      <c r="E14" s="8"/>
      <c r="F14" s="8"/>
      <c r="G14" s="8"/>
      <c r="H14" s="8"/>
      <c r="I14" s="8"/>
      <c r="J14" s="8"/>
      <c r="K14" s="8"/>
      <c r="L14" s="8"/>
      <c r="M14" s="8"/>
      <c r="N14" s="8"/>
      <c r="O14" s="8"/>
      <c r="P14" s="8"/>
      <c r="Q14" s="8"/>
      <c r="R14" s="8"/>
      <c r="S14" s="8"/>
      <c r="T14" s="8"/>
      <c r="U14" s="8"/>
      <c r="V14" s="8"/>
      <c r="W14" s="413"/>
      <c r="X14" s="413"/>
      <c r="Y14" s="413"/>
    </row>
    <row r="15" spans="1:32" ht="21.75" customHeight="1">
      <c r="A15" s="8"/>
      <c r="B15" s="15" t="s">
        <v>144</v>
      </c>
      <c r="C15" s="16"/>
      <c r="D15" s="16"/>
      <c r="E15" s="17"/>
      <c r="F15" s="460" t="s">
        <v>145</v>
      </c>
      <c r="G15" s="461"/>
      <c r="H15" s="461"/>
      <c r="I15" s="461"/>
      <c r="J15" s="461"/>
      <c r="K15" s="461"/>
      <c r="L15" s="461"/>
      <c r="M15" s="462"/>
      <c r="N15" s="460" t="s">
        <v>146</v>
      </c>
      <c r="O15" s="461"/>
      <c r="P15" s="461"/>
      <c r="Q15" s="461"/>
      <c r="R15" s="461"/>
      <c r="S15" s="461"/>
      <c r="T15" s="461"/>
      <c r="U15" s="462"/>
      <c r="V15" s="8"/>
      <c r="W15" s="413"/>
      <c r="X15" s="413"/>
      <c r="Y15" s="413"/>
    </row>
    <row r="16" spans="1:32" ht="21.75" customHeight="1">
      <c r="A16" s="8"/>
      <c r="B16" s="13" t="s">
        <v>115</v>
      </c>
      <c r="C16" s="14"/>
      <c r="D16" s="14"/>
      <c r="E16" s="14"/>
      <c r="F16" s="463" t="s">
        <v>562</v>
      </c>
      <c r="G16" s="464"/>
      <c r="H16" s="464"/>
      <c r="I16" s="464"/>
      <c r="J16" s="464"/>
      <c r="K16" s="464"/>
      <c r="L16" s="464"/>
      <c r="M16" s="465"/>
      <c r="N16" s="463" t="s">
        <v>563</v>
      </c>
      <c r="O16" s="464"/>
      <c r="P16" s="464"/>
      <c r="Q16" s="464"/>
      <c r="R16" s="464"/>
      <c r="S16" s="464"/>
      <c r="T16" s="464"/>
      <c r="U16" s="465"/>
      <c r="V16" s="8"/>
      <c r="W16" s="413"/>
      <c r="X16" s="413"/>
      <c r="Y16" s="413"/>
    </row>
    <row r="17" spans="1:25" ht="21.75" customHeight="1">
      <c r="A17" s="8"/>
      <c r="B17" s="18" t="s">
        <v>149</v>
      </c>
      <c r="C17" s="14"/>
      <c r="D17" s="14"/>
      <c r="E17" s="14"/>
      <c r="F17" s="463" t="s">
        <v>564</v>
      </c>
      <c r="G17" s="464"/>
      <c r="H17" s="464"/>
      <c r="I17" s="464"/>
      <c r="J17" s="464"/>
      <c r="K17" s="464"/>
      <c r="L17" s="464"/>
      <c r="M17" s="465"/>
      <c r="N17" s="463" t="s">
        <v>565</v>
      </c>
      <c r="O17" s="464"/>
      <c r="P17" s="464"/>
      <c r="Q17" s="464"/>
      <c r="R17" s="464"/>
      <c r="S17" s="464"/>
      <c r="T17" s="464"/>
      <c r="U17" s="465"/>
      <c r="V17" s="8"/>
      <c r="W17" s="413"/>
      <c r="X17" s="413"/>
      <c r="Y17" s="413"/>
    </row>
    <row r="18" spans="1:25" ht="21.75" customHeight="1">
      <c r="A18" s="8"/>
      <c r="B18" s="19" t="s">
        <v>147</v>
      </c>
      <c r="C18" s="16"/>
      <c r="D18" s="20"/>
      <c r="E18" s="17"/>
      <c r="F18" s="490" t="s">
        <v>566</v>
      </c>
      <c r="G18" s="491"/>
      <c r="H18" s="491"/>
      <c r="I18" s="491"/>
      <c r="J18" s="491"/>
      <c r="K18" s="491"/>
      <c r="L18" s="491"/>
      <c r="M18" s="491"/>
      <c r="N18" s="491"/>
      <c r="O18" s="491"/>
      <c r="P18" s="491"/>
      <c r="Q18" s="491"/>
      <c r="R18" s="491"/>
      <c r="S18" s="491"/>
      <c r="T18" s="491"/>
      <c r="U18" s="492"/>
      <c r="V18" s="8"/>
      <c r="W18" s="413"/>
      <c r="X18" s="413"/>
      <c r="Y18" s="413"/>
    </row>
    <row r="19" spans="1:25" ht="21.75" customHeight="1">
      <c r="A19" s="8"/>
      <c r="B19" s="471" t="s">
        <v>148</v>
      </c>
      <c r="C19" s="472"/>
      <c r="D19" s="472"/>
      <c r="E19" s="473"/>
      <c r="F19" s="454" t="s">
        <v>567</v>
      </c>
      <c r="G19" s="455"/>
      <c r="H19" s="455"/>
      <c r="I19" s="455"/>
      <c r="J19" s="455"/>
      <c r="K19" s="455"/>
      <c r="L19" s="455"/>
      <c r="M19" s="455"/>
      <c r="N19" s="455"/>
      <c r="O19" s="455"/>
      <c r="P19" s="455"/>
      <c r="Q19" s="455"/>
      <c r="R19" s="455"/>
      <c r="S19" s="455"/>
      <c r="T19" s="455"/>
      <c r="U19" s="456"/>
      <c r="V19" s="8"/>
      <c r="W19" s="413"/>
      <c r="X19" s="413"/>
      <c r="Y19" s="413"/>
    </row>
    <row r="20" spans="1:25" ht="21.75" customHeight="1">
      <c r="A20" s="8"/>
      <c r="B20" s="474"/>
      <c r="C20" s="475"/>
      <c r="D20" s="475"/>
      <c r="E20" s="476"/>
      <c r="F20" s="457"/>
      <c r="G20" s="458"/>
      <c r="H20" s="458"/>
      <c r="I20" s="458"/>
      <c r="J20" s="458"/>
      <c r="K20" s="458"/>
      <c r="L20" s="458"/>
      <c r="M20" s="458"/>
      <c r="N20" s="458"/>
      <c r="O20" s="458"/>
      <c r="P20" s="458"/>
      <c r="Q20" s="458"/>
      <c r="R20" s="458"/>
      <c r="S20" s="458"/>
      <c r="T20" s="458"/>
      <c r="U20" s="459"/>
      <c r="V20" s="8"/>
      <c r="W20" s="413"/>
      <c r="X20" s="413"/>
      <c r="Y20" s="413"/>
    </row>
  </sheetData>
  <mergeCells count="22">
    <mergeCell ref="T1:V1"/>
    <mergeCell ref="A3:V4"/>
    <mergeCell ref="N6:V6"/>
    <mergeCell ref="B19:E20"/>
    <mergeCell ref="H10:T11"/>
    <mergeCell ref="H12:T13"/>
    <mergeCell ref="B8:F9"/>
    <mergeCell ref="G8:H9"/>
    <mergeCell ref="I8:J9"/>
    <mergeCell ref="K8:L9"/>
    <mergeCell ref="M8:N9"/>
    <mergeCell ref="O8:P9"/>
    <mergeCell ref="Q8:R9"/>
    <mergeCell ref="S8:T9"/>
    <mergeCell ref="N16:U16"/>
    <mergeCell ref="F18:U18"/>
    <mergeCell ref="F19:U20"/>
    <mergeCell ref="F15:M15"/>
    <mergeCell ref="N15:U15"/>
    <mergeCell ref="F16:M16"/>
    <mergeCell ref="F17:M17"/>
    <mergeCell ref="N17:U17"/>
  </mergeCells>
  <phoneticPr fontId="7"/>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59EE7-F700-4808-A241-6A49B8E4DE1A}">
  <dimension ref="A1:Z33"/>
  <sheetViews>
    <sheetView view="pageBreakPreview" zoomScaleNormal="100" zoomScaleSheetLayoutView="100" zoomScalePageLayoutView="70" workbookViewId="0">
      <selection activeCell="I10" sqref="I10:J10"/>
    </sheetView>
  </sheetViews>
  <sheetFormatPr defaultRowHeight="18.75"/>
  <cols>
    <col min="1" max="1" width="4.625" style="155" customWidth="1"/>
    <col min="2" max="2" width="3.625" style="155" customWidth="1"/>
    <col min="3" max="4" width="4.625" style="155" customWidth="1"/>
    <col min="5" max="7" width="9" style="155"/>
    <col min="8" max="8" width="10.25" style="155" customWidth="1"/>
    <col min="9" max="9" width="9" style="155"/>
    <col min="10" max="10" width="11.75" style="155" customWidth="1"/>
    <col min="11" max="16384" width="9" style="155"/>
  </cols>
  <sheetData>
    <row r="1" spans="1:10" ht="19.5">
      <c r="A1" s="127" t="s">
        <v>425</v>
      </c>
    </row>
    <row r="2" spans="1:10" ht="24">
      <c r="E2" s="818" t="s">
        <v>477</v>
      </c>
      <c r="F2" s="819"/>
      <c r="G2" s="819"/>
      <c r="H2" s="819"/>
    </row>
    <row r="3" spans="1:10">
      <c r="G3" s="155" t="s">
        <v>255</v>
      </c>
      <c r="H3" s="820" t="str">
        <f>'様式１（交付申請書）'!L12</f>
        <v>はぐくみ学童クラブ</v>
      </c>
      <c r="I3" s="820"/>
      <c r="J3" s="820"/>
    </row>
    <row r="4" spans="1:10">
      <c r="B4" s="157"/>
      <c r="C4" s="821" t="s">
        <v>257</v>
      </c>
      <c r="D4" s="822"/>
      <c r="E4" s="823" t="s">
        <v>126</v>
      </c>
      <c r="F4" s="823"/>
      <c r="G4" s="823" t="s">
        <v>258</v>
      </c>
      <c r="H4" s="823"/>
      <c r="I4" s="821" t="s">
        <v>259</v>
      </c>
      <c r="J4" s="822"/>
    </row>
    <row r="5" spans="1:10" ht="21.75" customHeight="1">
      <c r="B5" s="158">
        <v>1</v>
      </c>
      <c r="C5" s="824" t="s">
        <v>260</v>
      </c>
      <c r="D5" s="825"/>
      <c r="E5" s="826" t="s">
        <v>594</v>
      </c>
      <c r="F5" s="826"/>
      <c r="G5" s="826" t="s">
        <v>595</v>
      </c>
      <c r="H5" s="826"/>
      <c r="I5" s="827">
        <v>45731</v>
      </c>
      <c r="J5" s="828"/>
    </row>
    <row r="6" spans="1:10" ht="21.75" customHeight="1">
      <c r="B6" s="158">
        <v>2</v>
      </c>
      <c r="C6" s="824" t="s">
        <v>261</v>
      </c>
      <c r="D6" s="825"/>
      <c r="E6" s="826" t="s">
        <v>594</v>
      </c>
      <c r="F6" s="826"/>
      <c r="G6" s="826" t="s">
        <v>596</v>
      </c>
      <c r="H6" s="826"/>
      <c r="I6" s="827">
        <v>45731</v>
      </c>
      <c r="J6" s="829"/>
    </row>
    <row r="7" spans="1:10" ht="21.75" customHeight="1">
      <c r="B7" s="158">
        <v>3</v>
      </c>
      <c r="C7" s="824" t="s">
        <v>261</v>
      </c>
      <c r="D7" s="825"/>
      <c r="E7" s="826" t="s">
        <v>594</v>
      </c>
      <c r="F7" s="826"/>
      <c r="G7" s="826" t="s">
        <v>597</v>
      </c>
      <c r="H7" s="826"/>
      <c r="I7" s="827">
        <v>45731</v>
      </c>
      <c r="J7" s="829"/>
    </row>
    <row r="8" spans="1:10" ht="21.75" customHeight="1">
      <c r="B8" s="158">
        <v>4</v>
      </c>
      <c r="C8" s="824" t="s">
        <v>261</v>
      </c>
      <c r="D8" s="825"/>
      <c r="E8" s="826" t="s">
        <v>594</v>
      </c>
      <c r="F8" s="826"/>
      <c r="G8" s="826" t="s">
        <v>598</v>
      </c>
      <c r="H8" s="826"/>
      <c r="I8" s="827">
        <v>45731</v>
      </c>
      <c r="J8" s="829"/>
    </row>
    <row r="9" spans="1:10" ht="21.75" customHeight="1">
      <c r="B9" s="158">
        <v>5</v>
      </c>
      <c r="C9" s="824" t="s">
        <v>261</v>
      </c>
      <c r="D9" s="825"/>
      <c r="E9" s="826" t="s">
        <v>594</v>
      </c>
      <c r="F9" s="826"/>
      <c r="G9" s="826" t="s">
        <v>599</v>
      </c>
      <c r="H9" s="826"/>
      <c r="I9" s="827">
        <v>45731</v>
      </c>
      <c r="J9" s="829"/>
    </row>
    <row r="10" spans="1:10" ht="21.75" customHeight="1">
      <c r="B10" s="158">
        <v>6</v>
      </c>
      <c r="C10" s="824" t="s">
        <v>261</v>
      </c>
      <c r="D10" s="825"/>
      <c r="E10" s="826"/>
      <c r="F10" s="826"/>
      <c r="G10" s="826"/>
      <c r="H10" s="826"/>
      <c r="I10" s="830"/>
      <c r="J10" s="828"/>
    </row>
    <row r="11" spans="1:10" ht="21.75" customHeight="1">
      <c r="B11" s="158">
        <v>7</v>
      </c>
      <c r="C11" s="824" t="s">
        <v>261</v>
      </c>
      <c r="D11" s="825"/>
      <c r="E11" s="826"/>
      <c r="F11" s="826"/>
      <c r="G11" s="826"/>
      <c r="H11" s="826"/>
      <c r="I11" s="830"/>
      <c r="J11" s="828"/>
    </row>
    <row r="12" spans="1:10" ht="21.75" customHeight="1">
      <c r="B12" s="158">
        <v>8</v>
      </c>
      <c r="C12" s="824" t="s">
        <v>261</v>
      </c>
      <c r="D12" s="825"/>
      <c r="E12" s="826"/>
      <c r="F12" s="826"/>
      <c r="G12" s="826"/>
      <c r="H12" s="826"/>
      <c r="I12" s="830"/>
      <c r="J12" s="828"/>
    </row>
    <row r="13" spans="1:10" ht="21.75" customHeight="1">
      <c r="B13" s="158">
        <v>9</v>
      </c>
      <c r="C13" s="824" t="s">
        <v>261</v>
      </c>
      <c r="D13" s="825"/>
      <c r="E13" s="826"/>
      <c r="F13" s="826"/>
      <c r="G13" s="826"/>
      <c r="H13" s="826"/>
      <c r="I13" s="830"/>
      <c r="J13" s="828"/>
    </row>
    <row r="14" spans="1:10" ht="21.75" customHeight="1">
      <c r="B14" s="158">
        <v>10</v>
      </c>
      <c r="C14" s="824" t="s">
        <v>261</v>
      </c>
      <c r="D14" s="825"/>
      <c r="E14" s="826"/>
      <c r="F14" s="826"/>
      <c r="G14" s="826"/>
      <c r="H14" s="826"/>
      <c r="I14" s="827"/>
      <c r="J14" s="828"/>
    </row>
    <row r="15" spans="1:10" ht="21.75" customHeight="1">
      <c r="B15" s="158">
        <v>11</v>
      </c>
      <c r="C15" s="824" t="s">
        <v>261</v>
      </c>
      <c r="D15" s="825"/>
      <c r="E15" s="826"/>
      <c r="F15" s="826"/>
      <c r="G15" s="826"/>
      <c r="H15" s="826"/>
      <c r="I15" s="830"/>
      <c r="J15" s="828"/>
    </row>
    <row r="16" spans="1:10" ht="21.75" customHeight="1">
      <c r="B16" s="158">
        <v>12</v>
      </c>
      <c r="C16" s="824" t="s">
        <v>261</v>
      </c>
      <c r="D16" s="825"/>
      <c r="E16" s="826"/>
      <c r="F16" s="826"/>
      <c r="G16" s="826"/>
      <c r="H16" s="826"/>
      <c r="I16" s="830"/>
      <c r="J16" s="828"/>
    </row>
    <row r="17" spans="2:26" ht="21.75" customHeight="1">
      <c r="B17" s="158">
        <v>13</v>
      </c>
      <c r="C17" s="824" t="s">
        <v>261</v>
      </c>
      <c r="D17" s="825"/>
      <c r="E17" s="826"/>
      <c r="F17" s="826"/>
      <c r="G17" s="826"/>
      <c r="H17" s="826"/>
      <c r="I17" s="830"/>
      <c r="J17" s="828"/>
    </row>
    <row r="18" spans="2:26" ht="21.75" customHeight="1">
      <c r="B18" s="158">
        <v>14</v>
      </c>
      <c r="C18" s="824" t="s">
        <v>261</v>
      </c>
      <c r="D18" s="825"/>
      <c r="E18" s="826"/>
      <c r="F18" s="826"/>
      <c r="G18" s="826"/>
      <c r="H18" s="826"/>
      <c r="I18" s="830"/>
      <c r="J18" s="828"/>
    </row>
    <row r="19" spans="2:26" ht="21.75" customHeight="1">
      <c r="B19" s="158">
        <v>15</v>
      </c>
      <c r="C19" s="824" t="s">
        <v>261</v>
      </c>
      <c r="D19" s="825"/>
      <c r="E19" s="826"/>
      <c r="F19" s="826"/>
      <c r="G19" s="826"/>
      <c r="H19" s="826"/>
      <c r="I19" s="826"/>
      <c r="J19" s="826"/>
    </row>
    <row r="20" spans="2:26">
      <c r="D20" s="831"/>
      <c r="E20" s="832"/>
      <c r="F20" s="832"/>
      <c r="G20" s="832"/>
      <c r="H20" s="832"/>
      <c r="I20" s="832"/>
      <c r="J20" s="832"/>
    </row>
    <row r="21" spans="2:26" ht="12.75" customHeight="1"/>
    <row r="22" spans="2:26" ht="17.25" customHeight="1">
      <c r="B22" s="159" t="s">
        <v>262</v>
      </c>
      <c r="C22" s="160"/>
      <c r="D22" s="161"/>
      <c r="E22" s="162"/>
      <c r="F22" s="162"/>
      <c r="G22" s="162"/>
      <c r="H22" s="163"/>
      <c r="I22" s="163"/>
      <c r="J22" s="163"/>
      <c r="K22" s="164"/>
      <c r="L22" s="164"/>
      <c r="M22" s="164"/>
      <c r="N22" s="164"/>
      <c r="O22" s="164"/>
      <c r="P22" s="164"/>
      <c r="Q22" s="164"/>
      <c r="R22" s="164"/>
      <c r="S22" s="164"/>
      <c r="T22" s="164"/>
      <c r="U22" s="164"/>
      <c r="V22" s="164"/>
      <c r="W22" s="164"/>
      <c r="X22" s="164"/>
      <c r="Y22" s="164"/>
      <c r="Z22" s="164"/>
    </row>
    <row r="23" spans="2:26" ht="17.25" customHeight="1">
      <c r="B23" s="165" t="s">
        <v>263</v>
      </c>
      <c r="C23" s="166"/>
      <c r="D23" s="166"/>
      <c r="E23" s="163"/>
      <c r="F23" s="163"/>
      <c r="G23" s="163"/>
      <c r="H23" s="163"/>
      <c r="I23" s="163"/>
      <c r="J23" s="163"/>
      <c r="K23" s="164"/>
      <c r="L23" s="164"/>
      <c r="M23" s="164"/>
      <c r="N23" s="164"/>
      <c r="O23" s="164"/>
      <c r="P23" s="164"/>
      <c r="Q23" s="164"/>
      <c r="R23" s="164"/>
      <c r="S23" s="164"/>
      <c r="T23" s="164"/>
      <c r="U23" s="164"/>
      <c r="V23" s="164"/>
      <c r="W23" s="164"/>
      <c r="X23" s="164"/>
      <c r="Y23" s="164"/>
      <c r="Z23" s="164"/>
    </row>
    <row r="24" spans="2:26" ht="17.25" customHeight="1">
      <c r="B24" s="165" t="s">
        <v>264</v>
      </c>
      <c r="C24" s="166"/>
      <c r="D24" s="166"/>
      <c r="E24" s="163"/>
      <c r="F24" s="163"/>
      <c r="G24" s="163"/>
      <c r="H24" s="163"/>
      <c r="I24" s="163"/>
      <c r="J24" s="163"/>
      <c r="K24" s="164"/>
      <c r="L24" s="164"/>
      <c r="M24" s="164"/>
      <c r="N24" s="164"/>
      <c r="O24" s="164"/>
      <c r="P24" s="164"/>
      <c r="Q24" s="164"/>
      <c r="R24" s="164"/>
      <c r="S24" s="164"/>
      <c r="T24" s="164"/>
      <c r="U24" s="164"/>
      <c r="V24" s="164"/>
      <c r="W24" s="164"/>
      <c r="X24" s="164"/>
      <c r="Y24" s="164"/>
      <c r="Z24" s="164"/>
    </row>
    <row r="25" spans="2:26" ht="17.25" customHeight="1">
      <c r="B25" s="165" t="s">
        <v>265</v>
      </c>
      <c r="C25" s="166"/>
      <c r="D25" s="166"/>
      <c r="E25" s="163"/>
      <c r="F25" s="163"/>
      <c r="G25" s="163"/>
      <c r="H25" s="163"/>
      <c r="I25" s="163"/>
      <c r="J25" s="163"/>
      <c r="K25" s="164"/>
      <c r="L25" s="164"/>
      <c r="M25" s="164"/>
      <c r="N25" s="164"/>
      <c r="O25" s="164"/>
      <c r="P25" s="164"/>
      <c r="Q25" s="164"/>
      <c r="R25" s="164"/>
      <c r="S25" s="164"/>
      <c r="T25" s="164"/>
      <c r="U25" s="164"/>
      <c r="V25" s="164"/>
      <c r="W25" s="164"/>
      <c r="X25" s="164"/>
      <c r="Y25" s="164"/>
      <c r="Z25" s="164"/>
    </row>
    <row r="26" spans="2:26" ht="17.25" customHeight="1">
      <c r="B26" s="161"/>
      <c r="C26" s="166"/>
      <c r="D26" s="166"/>
      <c r="E26" s="163"/>
      <c r="F26" s="163"/>
      <c r="G26" s="163"/>
      <c r="H26" s="163"/>
      <c r="I26" s="163"/>
      <c r="J26" s="163"/>
      <c r="K26" s="164"/>
      <c r="L26" s="164"/>
      <c r="M26" s="164"/>
      <c r="N26" s="164"/>
      <c r="O26" s="164"/>
      <c r="P26" s="164"/>
      <c r="Q26" s="164"/>
      <c r="R26" s="164"/>
      <c r="S26" s="164"/>
      <c r="T26" s="164"/>
      <c r="U26" s="164"/>
      <c r="V26" s="164"/>
      <c r="W26" s="164"/>
      <c r="X26" s="164"/>
      <c r="Y26" s="164"/>
      <c r="Z26" s="164"/>
    </row>
    <row r="27" spans="2:26" ht="17.25" customHeight="1">
      <c r="B27" s="161" t="s">
        <v>266</v>
      </c>
      <c r="C27" s="166"/>
      <c r="D27" s="166"/>
      <c r="E27" s="163"/>
      <c r="F27" s="163"/>
      <c r="G27" s="163"/>
      <c r="H27" s="163"/>
      <c r="I27" s="163"/>
      <c r="J27" s="163"/>
      <c r="K27" s="164"/>
      <c r="L27" s="164"/>
      <c r="M27" s="164"/>
      <c r="N27" s="164"/>
      <c r="O27" s="164"/>
      <c r="P27" s="164"/>
      <c r="Q27" s="164"/>
      <c r="R27" s="164"/>
      <c r="S27" s="164"/>
      <c r="T27" s="164"/>
      <c r="U27" s="164"/>
      <c r="V27" s="164"/>
      <c r="W27" s="164"/>
      <c r="X27" s="164"/>
      <c r="Y27" s="164"/>
      <c r="Z27" s="164"/>
    </row>
    <row r="28" spans="2:26" ht="17.25" customHeight="1">
      <c r="B28" s="161" t="s">
        <v>267</v>
      </c>
      <c r="C28" s="166"/>
      <c r="D28" s="166"/>
      <c r="E28" s="163"/>
      <c r="F28" s="163"/>
      <c r="G28" s="163"/>
      <c r="H28" s="163"/>
      <c r="I28" s="163"/>
      <c r="J28" s="163"/>
      <c r="K28" s="164"/>
      <c r="L28" s="164"/>
      <c r="M28" s="164"/>
      <c r="N28" s="164"/>
      <c r="O28" s="164"/>
      <c r="P28" s="164"/>
      <c r="Q28" s="164"/>
      <c r="R28" s="164"/>
      <c r="S28" s="164"/>
      <c r="T28" s="164"/>
      <c r="U28" s="164"/>
      <c r="V28" s="164"/>
      <c r="W28" s="164"/>
      <c r="X28" s="164"/>
      <c r="Y28" s="164"/>
      <c r="Z28" s="164"/>
    </row>
    <row r="29" spans="2:26" ht="17.25" customHeight="1">
      <c r="B29" s="161" t="s">
        <v>268</v>
      </c>
      <c r="C29" s="166"/>
      <c r="D29" s="166"/>
      <c r="E29" s="163"/>
      <c r="F29" s="163"/>
      <c r="G29" s="163"/>
      <c r="H29" s="163"/>
      <c r="I29" s="163"/>
      <c r="J29" s="163"/>
      <c r="K29" s="164"/>
      <c r="L29" s="164"/>
      <c r="M29" s="164"/>
      <c r="N29" s="164"/>
      <c r="O29" s="164"/>
      <c r="P29" s="164"/>
      <c r="Q29" s="164"/>
      <c r="R29" s="164"/>
      <c r="S29" s="164"/>
      <c r="T29" s="164"/>
      <c r="U29" s="164"/>
      <c r="V29" s="164"/>
      <c r="W29" s="164"/>
      <c r="X29" s="164"/>
      <c r="Y29" s="164"/>
      <c r="Z29" s="164"/>
    </row>
    <row r="30" spans="2:26" ht="17.25" customHeight="1">
      <c r="B30" s="161" t="s">
        <v>269</v>
      </c>
      <c r="C30" s="166"/>
      <c r="D30" s="166"/>
      <c r="E30" s="163"/>
      <c r="F30" s="163"/>
      <c r="G30" s="163"/>
      <c r="H30" s="163"/>
      <c r="I30" s="163"/>
      <c r="J30" s="163"/>
      <c r="K30" s="164"/>
      <c r="L30" s="164"/>
      <c r="M30" s="164"/>
      <c r="N30" s="164"/>
      <c r="O30" s="164"/>
      <c r="P30" s="164"/>
      <c r="Q30" s="164"/>
      <c r="R30" s="164"/>
      <c r="S30" s="164"/>
      <c r="T30" s="164"/>
      <c r="U30" s="164"/>
      <c r="V30" s="164"/>
      <c r="W30" s="164"/>
      <c r="X30" s="164"/>
      <c r="Y30" s="164"/>
      <c r="Z30" s="164"/>
    </row>
    <row r="31" spans="2:26" ht="17.25" customHeight="1">
      <c r="B31" s="161" t="s">
        <v>270</v>
      </c>
      <c r="C31" s="166"/>
      <c r="D31" s="166"/>
      <c r="E31" s="163"/>
      <c r="F31" s="163"/>
      <c r="G31" s="163"/>
      <c r="H31" s="163"/>
      <c r="I31" s="163"/>
      <c r="J31" s="163"/>
      <c r="K31" s="164"/>
      <c r="L31" s="164"/>
      <c r="M31" s="164"/>
      <c r="N31" s="164"/>
      <c r="O31" s="164"/>
      <c r="P31" s="164"/>
      <c r="Q31" s="164"/>
      <c r="R31" s="164"/>
      <c r="S31" s="164"/>
      <c r="T31" s="164"/>
      <c r="U31" s="164"/>
      <c r="V31" s="164"/>
      <c r="W31" s="164"/>
      <c r="X31" s="164"/>
      <c r="Y31" s="164"/>
      <c r="Z31" s="164"/>
    </row>
    <row r="32" spans="2:26" ht="17.25" customHeight="1">
      <c r="B32" s="159"/>
      <c r="C32" s="160"/>
      <c r="D32" s="161"/>
      <c r="E32" s="162"/>
      <c r="F32" s="162"/>
      <c r="G32" s="162"/>
      <c r="H32" s="162"/>
      <c r="I32" s="163"/>
      <c r="J32" s="163"/>
      <c r="K32" s="164"/>
      <c r="L32" s="164"/>
      <c r="M32" s="164"/>
      <c r="N32" s="164"/>
      <c r="O32" s="164"/>
      <c r="P32" s="164"/>
      <c r="Q32" s="164"/>
      <c r="R32" s="164"/>
      <c r="S32" s="164"/>
      <c r="T32" s="164"/>
      <c r="U32" s="164"/>
      <c r="V32" s="164"/>
      <c r="W32" s="164"/>
      <c r="X32" s="164"/>
      <c r="Y32" s="164"/>
      <c r="Z32" s="164"/>
    </row>
    <row r="33" spans="2:26" ht="17.25" customHeight="1">
      <c r="B33" s="161"/>
      <c r="C33" s="161"/>
      <c r="D33" s="165"/>
      <c r="E33" s="163"/>
      <c r="F33" s="163"/>
      <c r="G33" s="163"/>
      <c r="H33" s="163"/>
      <c r="I33" s="163"/>
      <c r="J33" s="163"/>
      <c r="K33" s="164"/>
      <c r="L33" s="164"/>
      <c r="M33" s="164"/>
      <c r="N33" s="164"/>
      <c r="O33" s="164"/>
      <c r="P33" s="164"/>
      <c r="Q33" s="164"/>
      <c r="R33" s="164"/>
      <c r="S33" s="164"/>
      <c r="T33" s="164"/>
      <c r="U33" s="164"/>
      <c r="V33" s="164"/>
      <c r="W33" s="164"/>
      <c r="X33" s="164"/>
      <c r="Y33" s="164"/>
      <c r="Z33" s="164"/>
    </row>
  </sheetData>
  <mergeCells count="67">
    <mergeCell ref="C19:D19"/>
    <mergeCell ref="E19:F19"/>
    <mergeCell ref="G19:H19"/>
    <mergeCell ref="I19:J19"/>
    <mergeCell ref="D20:J20"/>
    <mergeCell ref="C17:D17"/>
    <mergeCell ref="E17:F17"/>
    <mergeCell ref="G17:H17"/>
    <mergeCell ref="I17:J17"/>
    <mergeCell ref="C18:D18"/>
    <mergeCell ref="E18:F18"/>
    <mergeCell ref="G18:H18"/>
    <mergeCell ref="I18:J18"/>
    <mergeCell ref="C15:D15"/>
    <mergeCell ref="E15:F15"/>
    <mergeCell ref="G15:H15"/>
    <mergeCell ref="I15:J15"/>
    <mergeCell ref="C16:D16"/>
    <mergeCell ref="E16:F16"/>
    <mergeCell ref="G16:H16"/>
    <mergeCell ref="I16:J16"/>
    <mergeCell ref="C13:D13"/>
    <mergeCell ref="E13:F13"/>
    <mergeCell ref="G13:H13"/>
    <mergeCell ref="I13:J13"/>
    <mergeCell ref="C14:D14"/>
    <mergeCell ref="E14:F14"/>
    <mergeCell ref="G14:H14"/>
    <mergeCell ref="I14:J14"/>
    <mergeCell ref="C11:D11"/>
    <mergeCell ref="E11:F11"/>
    <mergeCell ref="G11:H11"/>
    <mergeCell ref="I11:J11"/>
    <mergeCell ref="C12:D12"/>
    <mergeCell ref="E12:F12"/>
    <mergeCell ref="G12:H12"/>
    <mergeCell ref="I12:J12"/>
    <mergeCell ref="C9:D9"/>
    <mergeCell ref="E9:F9"/>
    <mergeCell ref="G9:H9"/>
    <mergeCell ref="I9:J9"/>
    <mergeCell ref="C10:D10"/>
    <mergeCell ref="E10:F10"/>
    <mergeCell ref="G10:H10"/>
    <mergeCell ref="I10:J10"/>
    <mergeCell ref="C7:D7"/>
    <mergeCell ref="E7:F7"/>
    <mergeCell ref="G7:H7"/>
    <mergeCell ref="I7:J7"/>
    <mergeCell ref="C8:D8"/>
    <mergeCell ref="E8:F8"/>
    <mergeCell ref="G8:H8"/>
    <mergeCell ref="I8:J8"/>
    <mergeCell ref="C5:D5"/>
    <mergeCell ref="E5:F5"/>
    <mergeCell ref="G5:H5"/>
    <mergeCell ref="I5:J5"/>
    <mergeCell ref="C6:D6"/>
    <mergeCell ref="E6:F6"/>
    <mergeCell ref="G6:H6"/>
    <mergeCell ref="I6:J6"/>
    <mergeCell ref="E2:H2"/>
    <mergeCell ref="H3:J3"/>
    <mergeCell ref="C4:D4"/>
    <mergeCell ref="E4:F4"/>
    <mergeCell ref="G4:H4"/>
    <mergeCell ref="I4:J4"/>
  </mergeCells>
  <phoneticPr fontId="1"/>
  <printOptions horizontalCentered="1"/>
  <pageMargins left="0.23622047244094491" right="0.23622047244094491" top="0.74803149606299213" bottom="0.74803149606299213" header="0.31496062992125984" footer="0.31496062992125984"/>
  <pageSetup paperSize="9" scale="7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90FC4-BF3C-4171-8E7F-2E24EEE01875}">
  <dimension ref="A1:J21"/>
  <sheetViews>
    <sheetView view="pageBreakPreview" zoomScaleNormal="100" zoomScaleSheetLayoutView="100" zoomScalePageLayoutView="70" workbookViewId="0">
      <selection activeCell="S21" sqref="S21"/>
    </sheetView>
  </sheetViews>
  <sheetFormatPr defaultRowHeight="18.75"/>
  <cols>
    <col min="1" max="1" width="4.625" style="155" customWidth="1"/>
    <col min="2" max="2" width="3.625" style="155" customWidth="1"/>
    <col min="3" max="4" width="4.625" style="155" customWidth="1"/>
    <col min="5" max="7" width="9" style="155"/>
    <col min="8" max="8" width="10.25" style="155" customWidth="1"/>
    <col min="9" max="9" width="9" style="155"/>
    <col min="10" max="10" width="11.75" style="155" customWidth="1"/>
    <col min="11" max="16384" width="9" style="155"/>
  </cols>
  <sheetData>
    <row r="1" spans="1:10" ht="19.5">
      <c r="A1" s="127" t="s">
        <v>426</v>
      </c>
    </row>
    <row r="3" spans="1:10" ht="24">
      <c r="E3" s="818" t="s">
        <v>271</v>
      </c>
      <c r="F3" s="819"/>
      <c r="G3" s="819"/>
      <c r="H3" s="819"/>
    </row>
    <row r="5" spans="1:10">
      <c r="D5" s="835" t="s">
        <v>272</v>
      </c>
      <c r="E5" s="835"/>
      <c r="F5" s="835"/>
    </row>
    <row r="10" spans="1:10">
      <c r="D10" s="836" t="s">
        <v>273</v>
      </c>
      <c r="E10" s="836"/>
      <c r="F10" s="836"/>
      <c r="G10" s="836"/>
      <c r="H10" s="836"/>
      <c r="I10" s="836"/>
      <c r="J10" s="836"/>
    </row>
    <row r="11" spans="1:10">
      <c r="D11" s="836"/>
      <c r="E11" s="836"/>
      <c r="F11" s="836"/>
      <c r="G11" s="836"/>
      <c r="H11" s="836"/>
      <c r="I11" s="836"/>
      <c r="J11" s="836"/>
    </row>
    <row r="12" spans="1:10">
      <c r="D12" s="167"/>
      <c r="E12" s="167"/>
      <c r="F12" s="167"/>
      <c r="G12" s="167"/>
      <c r="H12" s="167"/>
      <c r="I12" s="167"/>
      <c r="J12" s="167"/>
    </row>
    <row r="13" spans="1:10">
      <c r="D13" s="167"/>
      <c r="E13" s="167"/>
      <c r="F13" s="167"/>
      <c r="G13" s="167"/>
      <c r="H13" s="167"/>
      <c r="I13" s="167"/>
      <c r="J13" s="167"/>
    </row>
    <row r="14" spans="1:10">
      <c r="D14" s="167"/>
      <c r="E14" s="167"/>
      <c r="F14" s="167"/>
      <c r="G14" s="167"/>
      <c r="H14" s="167"/>
      <c r="I14" s="167"/>
      <c r="J14" s="167"/>
    </row>
    <row r="17" spans="3:10">
      <c r="D17" s="837" t="s">
        <v>274</v>
      </c>
      <c r="E17" s="837"/>
      <c r="F17" s="837"/>
    </row>
    <row r="18" spans="3:10" ht="30" customHeight="1">
      <c r="C18" s="834" t="s">
        <v>123</v>
      </c>
      <c r="D18" s="834"/>
      <c r="E18" s="838" t="str">
        <f>'様式１（交付申請書）'!L10</f>
        <v>横須賀市小川町１１</v>
      </c>
      <c r="F18" s="838"/>
      <c r="G18" s="838"/>
      <c r="H18" s="838"/>
      <c r="I18" s="838"/>
    </row>
    <row r="19" spans="3:10" ht="30" customHeight="1">
      <c r="C19" s="834" t="s">
        <v>124</v>
      </c>
      <c r="D19" s="834"/>
      <c r="E19" s="820" t="str">
        <f>'様式１（交付申請書）'!L12</f>
        <v>はぐくみ学童クラブ</v>
      </c>
      <c r="F19" s="820"/>
      <c r="G19" s="820"/>
      <c r="H19" s="820"/>
      <c r="I19" s="820"/>
    </row>
    <row r="20" spans="3:10" ht="30" customHeight="1">
      <c r="D20" s="168"/>
      <c r="E20" s="169" t="s">
        <v>275</v>
      </c>
      <c r="F20" s="833" t="str">
        <f>'様式１（交付申請書）'!O14</f>
        <v>運営委員長</v>
      </c>
      <c r="G20" s="833"/>
      <c r="H20" s="833"/>
      <c r="I20" s="833"/>
    </row>
    <row r="21" spans="3:10" ht="30" customHeight="1">
      <c r="C21" s="834" t="s">
        <v>276</v>
      </c>
      <c r="D21" s="834"/>
      <c r="E21" s="169" t="s">
        <v>126</v>
      </c>
      <c r="F21" s="833" t="str">
        <f>'様式１（交付申請書）'!O15</f>
        <v>横須賀　花子</v>
      </c>
      <c r="G21" s="833"/>
      <c r="H21" s="833"/>
      <c r="I21" s="833"/>
      <c r="J21" s="156"/>
    </row>
  </sheetData>
  <mergeCells count="11">
    <mergeCell ref="F20:I20"/>
    <mergeCell ref="C21:D21"/>
    <mergeCell ref="F21:I21"/>
    <mergeCell ref="E3:H3"/>
    <mergeCell ref="D5:F5"/>
    <mergeCell ref="D10:J11"/>
    <mergeCell ref="D17:F17"/>
    <mergeCell ref="C18:D18"/>
    <mergeCell ref="E18:I18"/>
    <mergeCell ref="C19:D19"/>
    <mergeCell ref="E19:I19"/>
  </mergeCells>
  <phoneticPr fontId="1"/>
  <printOptions horizontalCentered="1"/>
  <pageMargins left="0.23622047244094491" right="0.23622047244094491" top="0.74803149606299213" bottom="0.74803149606299213" header="0.31496062992125984" footer="0.31496062992125984"/>
  <pageSetup paperSize="9" scale="7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2DF9E-AE37-4DC7-A95F-1844BCF66093}">
  <sheetPr>
    <pageSetUpPr fitToPage="1"/>
  </sheetPr>
  <dimension ref="A1:AJ123"/>
  <sheetViews>
    <sheetView view="pageBreakPreview" zoomScaleNormal="55" zoomScaleSheetLayoutView="100" workbookViewId="0">
      <pane ySplit="6" topLeftCell="A7" activePane="bottomLeft" state="frozen"/>
      <selection activeCell="R33" sqref="R33"/>
      <selection pane="bottomLeft" activeCell="S11" sqref="S11"/>
    </sheetView>
  </sheetViews>
  <sheetFormatPr defaultColWidth="9" defaultRowHeight="17.25"/>
  <cols>
    <col min="1" max="1" width="3.875" style="174" customWidth="1"/>
    <col min="2" max="3" width="4.125" style="174" customWidth="1"/>
    <col min="4" max="7" width="4.375" style="174" customWidth="1"/>
    <col min="8" max="8" width="6.5" style="174" customWidth="1"/>
    <col min="9" max="11" width="5.875" style="174" customWidth="1"/>
    <col min="12" max="12" width="12.625" style="174" customWidth="1"/>
    <col min="13" max="13" width="11.625" style="174" bestFit="1" customWidth="1"/>
    <col min="14" max="14" width="11.625" style="174" customWidth="1"/>
    <col min="15" max="15" width="12.625" style="174" bestFit="1" customWidth="1"/>
    <col min="16" max="16" width="16.625" style="174" customWidth="1"/>
    <col min="17" max="17" width="18.25" style="174" customWidth="1"/>
    <col min="18" max="18" width="10.375" style="191" bestFit="1" customWidth="1"/>
    <col min="19" max="19" width="7" style="174" bestFit="1" customWidth="1"/>
    <col min="20" max="20" width="6.625" style="174" bestFit="1" customWidth="1"/>
    <col min="21" max="21" width="11.125" style="174" customWidth="1"/>
    <col min="22" max="22" width="14.625" style="174" customWidth="1"/>
    <col min="23" max="58" width="3.875" style="174" customWidth="1"/>
    <col min="59" max="16384" width="9" style="174"/>
  </cols>
  <sheetData>
    <row r="1" spans="1:36" ht="18.75" customHeight="1">
      <c r="A1" s="174" t="s">
        <v>478</v>
      </c>
      <c r="B1" s="323"/>
      <c r="C1" s="324"/>
      <c r="D1" s="324"/>
      <c r="E1" s="324"/>
      <c r="F1" s="324"/>
      <c r="G1" s="324"/>
      <c r="H1" s="324"/>
      <c r="I1" s="324"/>
      <c r="J1" s="324"/>
      <c r="K1" s="324"/>
      <c r="L1" s="324"/>
      <c r="M1" s="324"/>
      <c r="N1" s="324"/>
      <c r="O1" s="170"/>
      <c r="P1" s="170"/>
      <c r="Q1" s="170"/>
      <c r="R1" s="171"/>
      <c r="S1" s="172"/>
      <c r="T1" s="172"/>
      <c r="U1" s="172"/>
      <c r="V1" s="173"/>
    </row>
    <row r="2" spans="1:36" ht="18.75" customHeight="1">
      <c r="B2" s="866" t="s">
        <v>277</v>
      </c>
      <c r="C2" s="866"/>
      <c r="D2" s="866"/>
      <c r="E2" s="866"/>
      <c r="F2" s="866"/>
      <c r="G2" s="866"/>
      <c r="H2" s="866"/>
      <c r="I2" s="866"/>
      <c r="J2" s="866"/>
      <c r="K2" s="866"/>
      <c r="L2" s="866"/>
      <c r="M2" s="866"/>
      <c r="N2" s="866"/>
      <c r="O2" s="839" t="s">
        <v>255</v>
      </c>
      <c r="P2" s="840" t="str">
        <f>'様式１（交付申請書）'!L12</f>
        <v>はぐくみ学童クラブ</v>
      </c>
      <c r="Q2" s="840"/>
      <c r="R2" s="840"/>
      <c r="S2" s="840"/>
      <c r="T2" s="840"/>
      <c r="U2" s="840"/>
      <c r="V2" s="173"/>
    </row>
    <row r="3" spans="1:36" ht="18.75" customHeight="1" thickBot="1">
      <c r="B3" s="867"/>
      <c r="C3" s="867"/>
      <c r="D3" s="867"/>
      <c r="E3" s="867"/>
      <c r="F3" s="867"/>
      <c r="G3" s="867"/>
      <c r="H3" s="867"/>
      <c r="I3" s="867"/>
      <c r="J3" s="867"/>
      <c r="K3" s="867"/>
      <c r="L3" s="867"/>
      <c r="M3" s="867"/>
      <c r="N3" s="867"/>
      <c r="O3" s="839"/>
      <c r="P3" s="841"/>
      <c r="Q3" s="841"/>
      <c r="R3" s="841"/>
      <c r="S3" s="841"/>
      <c r="T3" s="841"/>
      <c r="U3" s="841"/>
      <c r="V3" s="175"/>
    </row>
    <row r="4" spans="1:36" ht="18" customHeight="1">
      <c r="B4" s="842" t="s">
        <v>126</v>
      </c>
      <c r="C4" s="843"/>
      <c r="D4" s="843"/>
      <c r="E4" s="843"/>
      <c r="F4" s="843"/>
      <c r="G4" s="843"/>
      <c r="H4" s="843"/>
      <c r="I4" s="848" t="s">
        <v>278</v>
      </c>
      <c r="J4" s="848"/>
      <c r="K4" s="849"/>
      <c r="L4" s="860" t="s">
        <v>280</v>
      </c>
      <c r="M4" s="854" t="s">
        <v>279</v>
      </c>
      <c r="N4" s="857" t="s">
        <v>476</v>
      </c>
      <c r="O4" s="860" t="s">
        <v>281</v>
      </c>
      <c r="P4" s="860" t="s">
        <v>282</v>
      </c>
      <c r="Q4" s="863" t="s">
        <v>469</v>
      </c>
      <c r="R4" s="874" t="s">
        <v>471</v>
      </c>
      <c r="S4" s="875"/>
      <c r="T4" s="876"/>
      <c r="U4" s="877" t="s">
        <v>472</v>
      </c>
      <c r="V4" s="878"/>
    </row>
    <row r="5" spans="1:36" ht="18" customHeight="1">
      <c r="B5" s="844"/>
      <c r="C5" s="845"/>
      <c r="D5" s="845"/>
      <c r="E5" s="845"/>
      <c r="F5" s="845"/>
      <c r="G5" s="845"/>
      <c r="H5" s="845"/>
      <c r="I5" s="850"/>
      <c r="J5" s="850"/>
      <c r="K5" s="851"/>
      <c r="L5" s="861"/>
      <c r="M5" s="855"/>
      <c r="N5" s="858"/>
      <c r="O5" s="861"/>
      <c r="P5" s="861"/>
      <c r="Q5" s="864"/>
      <c r="R5" s="868" t="s">
        <v>470</v>
      </c>
      <c r="S5" s="870" t="s">
        <v>283</v>
      </c>
      <c r="T5" s="872" t="s">
        <v>284</v>
      </c>
      <c r="U5" s="891" t="s">
        <v>285</v>
      </c>
      <c r="V5" s="889" t="s">
        <v>473</v>
      </c>
    </row>
    <row r="6" spans="1:36" ht="18" customHeight="1" thickBot="1">
      <c r="B6" s="846"/>
      <c r="C6" s="847"/>
      <c r="D6" s="847"/>
      <c r="E6" s="847"/>
      <c r="F6" s="847"/>
      <c r="G6" s="847"/>
      <c r="H6" s="847"/>
      <c r="I6" s="852"/>
      <c r="J6" s="852"/>
      <c r="K6" s="853"/>
      <c r="L6" s="862"/>
      <c r="M6" s="856"/>
      <c r="N6" s="859"/>
      <c r="O6" s="862"/>
      <c r="P6" s="862"/>
      <c r="Q6" s="865"/>
      <c r="R6" s="869"/>
      <c r="S6" s="871"/>
      <c r="T6" s="873"/>
      <c r="U6" s="892"/>
      <c r="V6" s="890"/>
      <c r="Y6" s="174" t="s">
        <v>286</v>
      </c>
    </row>
    <row r="7" spans="1:36" ht="36" customHeight="1">
      <c r="B7" s="176">
        <v>1</v>
      </c>
      <c r="C7" s="879" t="s">
        <v>600</v>
      </c>
      <c r="D7" s="880"/>
      <c r="E7" s="880"/>
      <c r="F7" s="880"/>
      <c r="G7" s="880"/>
      <c r="H7" s="881"/>
      <c r="I7" s="882" t="s">
        <v>601</v>
      </c>
      <c r="J7" s="883"/>
      <c r="K7" s="883"/>
      <c r="L7" s="410" t="s">
        <v>505</v>
      </c>
      <c r="M7" s="317" t="s">
        <v>602</v>
      </c>
      <c r="N7" s="318"/>
      <c r="O7" s="409" t="s">
        <v>303</v>
      </c>
      <c r="P7" s="409" t="s">
        <v>332</v>
      </c>
      <c r="Q7" s="417" t="s">
        <v>603</v>
      </c>
      <c r="R7" s="297" t="s">
        <v>604</v>
      </c>
      <c r="S7" s="298">
        <v>12</v>
      </c>
      <c r="T7" s="444" t="s">
        <v>605</v>
      </c>
      <c r="U7" s="299" t="s">
        <v>314</v>
      </c>
      <c r="V7" s="300" t="s">
        <v>606</v>
      </c>
      <c r="Y7" s="174" t="s">
        <v>287</v>
      </c>
      <c r="AB7" s="174" t="s">
        <v>288</v>
      </c>
      <c r="AD7" s="174" t="s">
        <v>121</v>
      </c>
      <c r="AF7" s="174" t="s">
        <v>505</v>
      </c>
      <c r="AI7" s="174" t="s">
        <v>289</v>
      </c>
      <c r="AJ7" s="174" t="s">
        <v>293</v>
      </c>
    </row>
    <row r="8" spans="1:36" ht="36" customHeight="1">
      <c r="B8" s="178">
        <v>2</v>
      </c>
      <c r="C8" s="884" t="s">
        <v>607</v>
      </c>
      <c r="D8" s="885"/>
      <c r="E8" s="885"/>
      <c r="F8" s="885"/>
      <c r="G8" s="885"/>
      <c r="H8" s="886"/>
      <c r="I8" s="887" t="s">
        <v>601</v>
      </c>
      <c r="J8" s="888"/>
      <c r="K8" s="888"/>
      <c r="L8" s="410" t="s">
        <v>505</v>
      </c>
      <c r="M8" s="317" t="s">
        <v>318</v>
      </c>
      <c r="N8" s="319"/>
      <c r="O8" s="410" t="s">
        <v>303</v>
      </c>
      <c r="P8" s="410" t="s">
        <v>332</v>
      </c>
      <c r="Q8" s="417" t="s">
        <v>608</v>
      </c>
      <c r="R8" s="301" t="s">
        <v>609</v>
      </c>
      <c r="S8" s="302">
        <v>12</v>
      </c>
      <c r="T8" s="303" t="s">
        <v>605</v>
      </c>
      <c r="U8" s="304" t="s">
        <v>314</v>
      </c>
      <c r="V8" s="305"/>
      <c r="Y8" s="174" t="s">
        <v>475</v>
      </c>
      <c r="AB8" s="174" t="s">
        <v>291</v>
      </c>
      <c r="AD8" s="174" t="s">
        <v>134</v>
      </c>
      <c r="AF8" s="174" t="s">
        <v>506</v>
      </c>
      <c r="AI8" s="174" t="s">
        <v>292</v>
      </c>
      <c r="AJ8" s="174" t="s">
        <v>298</v>
      </c>
    </row>
    <row r="9" spans="1:36" ht="36" customHeight="1">
      <c r="B9" s="178">
        <v>3</v>
      </c>
      <c r="C9" s="884" t="s">
        <v>610</v>
      </c>
      <c r="D9" s="885"/>
      <c r="E9" s="885"/>
      <c r="F9" s="885"/>
      <c r="G9" s="885"/>
      <c r="H9" s="886"/>
      <c r="I9" s="887" t="s">
        <v>601</v>
      </c>
      <c r="J9" s="888"/>
      <c r="K9" s="888"/>
      <c r="L9" s="410" t="s">
        <v>505</v>
      </c>
      <c r="M9" s="317" t="s">
        <v>611</v>
      </c>
      <c r="N9" s="319" t="s">
        <v>605</v>
      </c>
      <c r="O9" s="410" t="s">
        <v>303</v>
      </c>
      <c r="P9" s="410" t="s">
        <v>330</v>
      </c>
      <c r="Q9" s="417" t="s">
        <v>612</v>
      </c>
      <c r="R9" s="301"/>
      <c r="S9" s="302"/>
      <c r="T9" s="303"/>
      <c r="U9" s="304"/>
      <c r="V9" s="305"/>
      <c r="AB9" s="174" t="s">
        <v>295</v>
      </c>
      <c r="AD9" s="174" t="s">
        <v>296</v>
      </c>
      <c r="AI9" s="174" t="s">
        <v>297</v>
      </c>
      <c r="AJ9" s="174" t="s">
        <v>301</v>
      </c>
    </row>
    <row r="10" spans="1:36" ht="36" customHeight="1">
      <c r="B10" s="178">
        <v>4</v>
      </c>
      <c r="C10" s="884" t="s">
        <v>613</v>
      </c>
      <c r="D10" s="885"/>
      <c r="E10" s="885"/>
      <c r="F10" s="885"/>
      <c r="G10" s="885"/>
      <c r="H10" s="886"/>
      <c r="I10" s="887" t="s">
        <v>601</v>
      </c>
      <c r="J10" s="888"/>
      <c r="K10" s="888"/>
      <c r="L10" s="410" t="s">
        <v>506</v>
      </c>
      <c r="M10" s="317" t="s">
        <v>614</v>
      </c>
      <c r="N10" s="319"/>
      <c r="O10" s="410" t="s">
        <v>307</v>
      </c>
      <c r="P10" s="410" t="s">
        <v>330</v>
      </c>
      <c r="Q10" s="417" t="s">
        <v>615</v>
      </c>
      <c r="R10" s="301" t="s">
        <v>616</v>
      </c>
      <c r="S10" s="302">
        <v>12</v>
      </c>
      <c r="T10" s="303" t="s">
        <v>605</v>
      </c>
      <c r="U10" s="304"/>
      <c r="V10" s="305"/>
      <c r="AB10" s="174" t="s">
        <v>299</v>
      </c>
      <c r="AI10" s="174" t="s">
        <v>300</v>
      </c>
      <c r="AJ10" s="174" t="s">
        <v>305</v>
      </c>
    </row>
    <row r="11" spans="1:36" ht="36" customHeight="1">
      <c r="B11" s="178">
        <v>5</v>
      </c>
      <c r="C11" s="884" t="s">
        <v>617</v>
      </c>
      <c r="D11" s="885"/>
      <c r="E11" s="885"/>
      <c r="F11" s="885"/>
      <c r="G11" s="885"/>
      <c r="H11" s="886"/>
      <c r="I11" s="887" t="s">
        <v>287</v>
      </c>
      <c r="J11" s="888"/>
      <c r="K11" s="888"/>
      <c r="L11" s="410" t="s">
        <v>506</v>
      </c>
      <c r="M11" s="317"/>
      <c r="N11" s="319"/>
      <c r="O11" s="410" t="s">
        <v>307</v>
      </c>
      <c r="P11" s="410" t="s">
        <v>330</v>
      </c>
      <c r="Q11" s="417" t="s">
        <v>615</v>
      </c>
      <c r="R11" s="301"/>
      <c r="S11" s="302"/>
      <c r="T11" s="303"/>
      <c r="U11" s="304"/>
      <c r="V11" s="305"/>
      <c r="Y11" s="174" t="s">
        <v>256</v>
      </c>
      <c r="AB11" s="174" t="s">
        <v>302</v>
      </c>
      <c r="AD11" s="174">
        <v>1</v>
      </c>
      <c r="AF11" s="174" t="s">
        <v>303</v>
      </c>
      <c r="AI11" s="174" t="s">
        <v>304</v>
      </c>
      <c r="AJ11" s="174" t="s">
        <v>474</v>
      </c>
    </row>
    <row r="12" spans="1:36" ht="36" customHeight="1">
      <c r="B12" s="178">
        <v>6</v>
      </c>
      <c r="C12" s="884" t="s">
        <v>618</v>
      </c>
      <c r="D12" s="885"/>
      <c r="E12" s="885"/>
      <c r="F12" s="885"/>
      <c r="G12" s="885"/>
      <c r="H12" s="886"/>
      <c r="I12" s="887" t="s">
        <v>601</v>
      </c>
      <c r="J12" s="888"/>
      <c r="K12" s="888"/>
      <c r="L12" s="410" t="s">
        <v>506</v>
      </c>
      <c r="M12" s="317" t="s">
        <v>611</v>
      </c>
      <c r="N12" s="319"/>
      <c r="O12" s="410" t="s">
        <v>307</v>
      </c>
      <c r="P12" s="410" t="s">
        <v>330</v>
      </c>
      <c r="Q12" s="417" t="s">
        <v>615</v>
      </c>
      <c r="R12" s="301"/>
      <c r="S12" s="302"/>
      <c r="T12" s="303"/>
      <c r="U12" s="304"/>
      <c r="V12" s="305"/>
      <c r="AB12" s="174" t="s">
        <v>306</v>
      </c>
      <c r="AD12" s="174">
        <v>2</v>
      </c>
      <c r="AF12" s="174" t="s">
        <v>307</v>
      </c>
      <c r="AI12" s="174" t="s">
        <v>308</v>
      </c>
    </row>
    <row r="13" spans="1:36" ht="36" customHeight="1">
      <c r="B13" s="178">
        <v>7</v>
      </c>
      <c r="C13" s="884" t="s">
        <v>619</v>
      </c>
      <c r="D13" s="885"/>
      <c r="E13" s="885"/>
      <c r="F13" s="885"/>
      <c r="G13" s="885"/>
      <c r="H13" s="886"/>
      <c r="I13" s="887" t="s">
        <v>287</v>
      </c>
      <c r="J13" s="888"/>
      <c r="K13" s="888"/>
      <c r="L13" s="410" t="s">
        <v>506</v>
      </c>
      <c r="M13" s="317"/>
      <c r="N13" s="319"/>
      <c r="O13" s="410" t="s">
        <v>307</v>
      </c>
      <c r="P13" s="410" t="s">
        <v>327</v>
      </c>
      <c r="Q13" s="418" t="s">
        <v>620</v>
      </c>
      <c r="R13" s="301"/>
      <c r="S13" s="302"/>
      <c r="T13" s="303"/>
      <c r="U13" s="304"/>
      <c r="V13" s="305"/>
      <c r="AB13" s="174" t="s">
        <v>309</v>
      </c>
      <c r="AD13" s="174">
        <v>3</v>
      </c>
      <c r="AF13" s="174" t="s">
        <v>294</v>
      </c>
      <c r="AI13" s="174" t="s">
        <v>310</v>
      </c>
    </row>
    <row r="14" spans="1:36" ht="36" customHeight="1">
      <c r="B14" s="178">
        <v>8</v>
      </c>
      <c r="C14" s="884" t="s">
        <v>621</v>
      </c>
      <c r="D14" s="885"/>
      <c r="E14" s="885"/>
      <c r="F14" s="885"/>
      <c r="G14" s="885"/>
      <c r="H14" s="886"/>
      <c r="I14" s="887" t="s">
        <v>287</v>
      </c>
      <c r="J14" s="888"/>
      <c r="K14" s="888"/>
      <c r="L14" s="410" t="s">
        <v>506</v>
      </c>
      <c r="M14" s="317"/>
      <c r="N14" s="319"/>
      <c r="O14" s="410" t="s">
        <v>307</v>
      </c>
      <c r="P14" s="410" t="s">
        <v>320</v>
      </c>
      <c r="Q14" s="418" t="s">
        <v>622</v>
      </c>
      <c r="R14" s="301"/>
      <c r="S14" s="302"/>
      <c r="T14" s="303"/>
      <c r="U14" s="304"/>
      <c r="V14" s="305"/>
      <c r="AB14" s="174" t="s">
        <v>311</v>
      </c>
      <c r="AD14" s="174">
        <v>4</v>
      </c>
      <c r="AI14" s="174" t="s">
        <v>312</v>
      </c>
    </row>
    <row r="15" spans="1:36" ht="36" customHeight="1">
      <c r="B15" s="178">
        <v>9</v>
      </c>
      <c r="C15" s="884" t="s">
        <v>623</v>
      </c>
      <c r="D15" s="885"/>
      <c r="E15" s="885"/>
      <c r="F15" s="885"/>
      <c r="G15" s="885"/>
      <c r="H15" s="886"/>
      <c r="I15" s="887" t="s">
        <v>475</v>
      </c>
      <c r="J15" s="888"/>
      <c r="K15" s="888"/>
      <c r="L15" s="410" t="s">
        <v>506</v>
      </c>
      <c r="M15" s="317"/>
      <c r="N15" s="319"/>
      <c r="O15" s="410" t="s">
        <v>307</v>
      </c>
      <c r="P15" s="410" t="s">
        <v>325</v>
      </c>
      <c r="Q15" s="418" t="s">
        <v>624</v>
      </c>
      <c r="R15" s="301"/>
      <c r="S15" s="302"/>
      <c r="T15" s="303"/>
      <c r="U15" s="304"/>
      <c r="V15" s="305"/>
      <c r="AB15" s="174" t="s">
        <v>313</v>
      </c>
      <c r="AD15" s="174">
        <v>5</v>
      </c>
      <c r="AF15" s="174" t="s">
        <v>314</v>
      </c>
      <c r="AI15" s="174" t="s">
        <v>315</v>
      </c>
    </row>
    <row r="16" spans="1:36" ht="36" customHeight="1">
      <c r="B16" s="178">
        <v>10</v>
      </c>
      <c r="C16" s="884"/>
      <c r="D16" s="885"/>
      <c r="E16" s="885"/>
      <c r="F16" s="885"/>
      <c r="G16" s="885"/>
      <c r="H16" s="886"/>
      <c r="I16" s="893"/>
      <c r="J16" s="893"/>
      <c r="K16" s="894"/>
      <c r="L16" s="410"/>
      <c r="M16" s="317"/>
      <c r="N16" s="319"/>
      <c r="O16" s="410"/>
      <c r="P16" s="410"/>
      <c r="Q16" s="179"/>
      <c r="R16" s="301"/>
      <c r="S16" s="302"/>
      <c r="T16" s="303"/>
      <c r="U16" s="304"/>
      <c r="V16" s="305"/>
      <c r="AB16" s="174" t="s">
        <v>316</v>
      </c>
      <c r="AD16" s="174">
        <v>6</v>
      </c>
      <c r="AI16" s="174" t="s">
        <v>317</v>
      </c>
    </row>
    <row r="17" spans="2:35" ht="36" customHeight="1">
      <c r="B17" s="178">
        <v>11</v>
      </c>
      <c r="C17" s="895"/>
      <c r="D17" s="896"/>
      <c r="E17" s="896"/>
      <c r="F17" s="896"/>
      <c r="G17" s="896"/>
      <c r="H17" s="897"/>
      <c r="I17" s="893"/>
      <c r="J17" s="893"/>
      <c r="K17" s="894"/>
      <c r="L17" s="410"/>
      <c r="M17" s="317"/>
      <c r="N17" s="319"/>
      <c r="O17" s="410"/>
      <c r="P17" s="410"/>
      <c r="Q17" s="179"/>
      <c r="R17" s="301"/>
      <c r="S17" s="302"/>
      <c r="T17" s="303"/>
      <c r="U17" s="304"/>
      <c r="V17" s="305"/>
      <c r="AB17" s="174" t="s">
        <v>318</v>
      </c>
      <c r="AD17" s="174">
        <v>7</v>
      </c>
      <c r="AI17" s="174" t="s">
        <v>294</v>
      </c>
    </row>
    <row r="18" spans="2:35" ht="36" customHeight="1">
      <c r="B18" s="178">
        <v>12</v>
      </c>
      <c r="C18" s="895"/>
      <c r="D18" s="896"/>
      <c r="E18" s="896"/>
      <c r="F18" s="896"/>
      <c r="G18" s="896"/>
      <c r="H18" s="897"/>
      <c r="I18" s="893"/>
      <c r="J18" s="893"/>
      <c r="K18" s="898"/>
      <c r="L18" s="326"/>
      <c r="M18" s="317"/>
      <c r="N18" s="319"/>
      <c r="O18" s="295"/>
      <c r="P18" s="295"/>
      <c r="Q18" s="179"/>
      <c r="R18" s="301"/>
      <c r="S18" s="302"/>
      <c r="T18" s="303"/>
      <c r="U18" s="304"/>
      <c r="V18" s="305"/>
      <c r="AB18" s="174" t="s">
        <v>290</v>
      </c>
      <c r="AD18" s="174">
        <v>8</v>
      </c>
      <c r="AF18" s="174" t="s">
        <v>319</v>
      </c>
    </row>
    <row r="19" spans="2:35" ht="36" customHeight="1">
      <c r="B19" s="178">
        <v>13</v>
      </c>
      <c r="C19" s="895"/>
      <c r="D19" s="896"/>
      <c r="E19" s="896"/>
      <c r="F19" s="896"/>
      <c r="G19" s="896"/>
      <c r="H19" s="897"/>
      <c r="I19" s="893"/>
      <c r="J19" s="893"/>
      <c r="K19" s="898"/>
      <c r="L19" s="326"/>
      <c r="M19" s="317"/>
      <c r="N19" s="319"/>
      <c r="O19" s="295"/>
      <c r="P19" s="295"/>
      <c r="Q19" s="179"/>
      <c r="R19" s="301"/>
      <c r="S19" s="302"/>
      <c r="T19" s="303"/>
      <c r="U19" s="304"/>
      <c r="V19" s="305"/>
      <c r="AB19" s="174" t="s">
        <v>293</v>
      </c>
      <c r="AD19" s="174">
        <v>9</v>
      </c>
      <c r="AF19" s="174" t="s">
        <v>320</v>
      </c>
    </row>
    <row r="20" spans="2:35" ht="36" customHeight="1">
      <c r="B20" s="178">
        <v>14</v>
      </c>
      <c r="C20" s="895"/>
      <c r="D20" s="896"/>
      <c r="E20" s="896"/>
      <c r="F20" s="896"/>
      <c r="G20" s="896"/>
      <c r="H20" s="897"/>
      <c r="I20" s="893"/>
      <c r="J20" s="893"/>
      <c r="K20" s="898"/>
      <c r="L20" s="326"/>
      <c r="M20" s="317"/>
      <c r="N20" s="319"/>
      <c r="O20" s="295"/>
      <c r="P20" s="295"/>
      <c r="Q20" s="179"/>
      <c r="R20" s="301"/>
      <c r="S20" s="302"/>
      <c r="T20" s="303"/>
      <c r="U20" s="304"/>
      <c r="V20" s="305"/>
      <c r="AB20" s="174" t="s">
        <v>298</v>
      </c>
      <c r="AD20" s="174">
        <v>10</v>
      </c>
      <c r="AF20" s="174" t="s">
        <v>321</v>
      </c>
    </row>
    <row r="21" spans="2:35" ht="36" customHeight="1" thickBot="1">
      <c r="B21" s="180">
        <v>15</v>
      </c>
      <c r="C21" s="899"/>
      <c r="D21" s="900"/>
      <c r="E21" s="900"/>
      <c r="F21" s="900"/>
      <c r="G21" s="900"/>
      <c r="H21" s="901"/>
      <c r="I21" s="902"/>
      <c r="J21" s="902"/>
      <c r="K21" s="903"/>
      <c r="L21" s="327"/>
      <c r="M21" s="357"/>
      <c r="N21" s="308"/>
      <c r="O21" s="296"/>
      <c r="P21" s="296"/>
      <c r="Q21" s="182"/>
      <c r="R21" s="306"/>
      <c r="S21" s="307"/>
      <c r="T21" s="308"/>
      <c r="U21" s="309"/>
      <c r="V21" s="310"/>
      <c r="AB21" s="174" t="s">
        <v>301</v>
      </c>
      <c r="AD21" s="174">
        <v>11</v>
      </c>
      <c r="AF21" s="174" t="s">
        <v>322</v>
      </c>
    </row>
    <row r="22" spans="2:35" ht="36" customHeight="1">
      <c r="B22" s="183"/>
      <c r="C22" s="904"/>
      <c r="D22" s="904"/>
      <c r="E22" s="904"/>
      <c r="F22" s="904"/>
      <c r="G22" s="904"/>
      <c r="H22" s="904"/>
      <c r="I22" s="905"/>
      <c r="J22" s="905"/>
      <c r="K22" s="905"/>
      <c r="L22" s="328"/>
      <c r="M22" s="184"/>
      <c r="N22" s="193"/>
      <c r="O22" s="184"/>
      <c r="P22" s="184"/>
      <c r="Q22" s="184"/>
      <c r="R22" s="185"/>
      <c r="S22" s="184"/>
      <c r="T22" s="184"/>
      <c r="U22" s="184"/>
      <c r="V22" s="186"/>
      <c r="AB22" s="174" t="s">
        <v>305</v>
      </c>
      <c r="AD22" s="174">
        <v>12</v>
      </c>
      <c r="AF22" s="174" t="s">
        <v>323</v>
      </c>
    </row>
    <row r="23" spans="2:35" ht="18.75" customHeight="1">
      <c r="B23" s="183"/>
      <c r="C23" s="187"/>
      <c r="D23" s="187"/>
      <c r="E23" s="187"/>
      <c r="F23" s="187"/>
      <c r="G23" s="187"/>
      <c r="H23" s="187"/>
      <c r="I23" s="184"/>
      <c r="J23" s="184"/>
      <c r="K23" s="184"/>
      <c r="L23" s="328"/>
      <c r="M23" s="184"/>
      <c r="N23" s="193"/>
      <c r="O23" s="184"/>
      <c r="P23" s="839" t="s">
        <v>255</v>
      </c>
      <c r="Q23" s="840">
        <f>[1]提出チェックシート!O4</f>
        <v>0</v>
      </c>
      <c r="R23" s="840"/>
      <c r="S23" s="840"/>
      <c r="T23" s="840"/>
      <c r="U23" s="840"/>
      <c r="V23" s="186"/>
      <c r="AB23" s="174" t="s">
        <v>474</v>
      </c>
      <c r="AF23" s="174" t="s">
        <v>324</v>
      </c>
    </row>
    <row r="24" spans="2:35" ht="18.75" customHeight="1" thickBot="1">
      <c r="B24" s="183"/>
      <c r="C24" s="187"/>
      <c r="D24" s="187"/>
      <c r="E24" s="187"/>
      <c r="F24" s="187"/>
      <c r="G24" s="187"/>
      <c r="H24" s="187"/>
      <c r="I24" s="184"/>
      <c r="J24" s="184"/>
      <c r="K24" s="184"/>
      <c r="L24" s="328"/>
      <c r="M24" s="184"/>
      <c r="N24" s="193"/>
      <c r="O24" s="184"/>
      <c r="P24" s="839"/>
      <c r="Q24" s="840"/>
      <c r="R24" s="840"/>
      <c r="S24" s="840"/>
      <c r="T24" s="840"/>
      <c r="U24" s="840"/>
      <c r="V24" s="186"/>
      <c r="AF24" s="174" t="s">
        <v>325</v>
      </c>
    </row>
    <row r="25" spans="2:35" ht="18.75" customHeight="1">
      <c r="B25" s="842" t="s">
        <v>126</v>
      </c>
      <c r="C25" s="843"/>
      <c r="D25" s="843"/>
      <c r="E25" s="843"/>
      <c r="F25" s="843"/>
      <c r="G25" s="843"/>
      <c r="H25" s="843"/>
      <c r="I25" s="848" t="s">
        <v>278</v>
      </c>
      <c r="J25" s="848"/>
      <c r="K25" s="849"/>
      <c r="L25" s="860" t="s">
        <v>280</v>
      </c>
      <c r="M25" s="854" t="s">
        <v>279</v>
      </c>
      <c r="N25" s="857" t="s">
        <v>476</v>
      </c>
      <c r="O25" s="860" t="s">
        <v>281</v>
      </c>
      <c r="P25" s="860" t="s">
        <v>282</v>
      </c>
      <c r="Q25" s="863" t="s">
        <v>492</v>
      </c>
      <c r="R25" s="874" t="s">
        <v>471</v>
      </c>
      <c r="S25" s="875"/>
      <c r="T25" s="876"/>
      <c r="U25" s="877" t="s">
        <v>472</v>
      </c>
      <c r="V25" s="878"/>
      <c r="AF25" s="174" t="s">
        <v>326</v>
      </c>
    </row>
    <row r="26" spans="2:35" ht="18.75" customHeight="1">
      <c r="B26" s="844"/>
      <c r="C26" s="845"/>
      <c r="D26" s="845"/>
      <c r="E26" s="845"/>
      <c r="F26" s="845"/>
      <c r="G26" s="845"/>
      <c r="H26" s="845"/>
      <c r="I26" s="850"/>
      <c r="J26" s="850"/>
      <c r="K26" s="851"/>
      <c r="L26" s="861"/>
      <c r="M26" s="855"/>
      <c r="N26" s="858"/>
      <c r="O26" s="861"/>
      <c r="P26" s="861"/>
      <c r="Q26" s="864"/>
      <c r="R26" s="868" t="s">
        <v>470</v>
      </c>
      <c r="S26" s="870" t="s">
        <v>283</v>
      </c>
      <c r="T26" s="872" t="s">
        <v>284</v>
      </c>
      <c r="U26" s="891" t="s">
        <v>285</v>
      </c>
      <c r="V26" s="889" t="s">
        <v>473</v>
      </c>
      <c r="AF26" s="174" t="s">
        <v>327</v>
      </c>
    </row>
    <row r="27" spans="2:35" ht="18.75" customHeight="1" thickBot="1">
      <c r="B27" s="846"/>
      <c r="C27" s="847"/>
      <c r="D27" s="847"/>
      <c r="E27" s="847"/>
      <c r="F27" s="847"/>
      <c r="G27" s="847"/>
      <c r="H27" s="847"/>
      <c r="I27" s="852"/>
      <c r="J27" s="852"/>
      <c r="K27" s="853"/>
      <c r="L27" s="862"/>
      <c r="M27" s="856"/>
      <c r="N27" s="859"/>
      <c r="O27" s="862"/>
      <c r="P27" s="862"/>
      <c r="Q27" s="865"/>
      <c r="R27" s="869"/>
      <c r="S27" s="871"/>
      <c r="T27" s="873"/>
      <c r="U27" s="892"/>
      <c r="V27" s="890"/>
      <c r="AF27" s="174" t="s">
        <v>328</v>
      </c>
    </row>
    <row r="28" spans="2:35" ht="36" customHeight="1">
      <c r="B28" s="178">
        <v>16</v>
      </c>
      <c r="C28" s="915"/>
      <c r="D28" s="916"/>
      <c r="E28" s="916"/>
      <c r="F28" s="916"/>
      <c r="G28" s="916"/>
      <c r="H28" s="917"/>
      <c r="I28" s="918"/>
      <c r="J28" s="918"/>
      <c r="K28" s="919"/>
      <c r="L28" s="325"/>
      <c r="M28" s="317"/>
      <c r="N28" s="320"/>
      <c r="O28" s="294"/>
      <c r="P28" s="294"/>
      <c r="Q28" s="177"/>
      <c r="R28" s="297"/>
      <c r="S28" s="298"/>
      <c r="T28" s="311"/>
      <c r="U28" s="312"/>
      <c r="V28" s="300"/>
      <c r="AF28" s="174" t="s">
        <v>329</v>
      </c>
    </row>
    <row r="29" spans="2:35" ht="36" customHeight="1">
      <c r="B29" s="178">
        <v>17</v>
      </c>
      <c r="C29" s="906"/>
      <c r="D29" s="907"/>
      <c r="E29" s="907"/>
      <c r="F29" s="907"/>
      <c r="G29" s="907"/>
      <c r="H29" s="908"/>
      <c r="I29" s="893"/>
      <c r="J29" s="893"/>
      <c r="K29" s="898"/>
      <c r="L29" s="326"/>
      <c r="M29" s="317"/>
      <c r="N29" s="321"/>
      <c r="O29" s="295"/>
      <c r="P29" s="295"/>
      <c r="Q29" s="179"/>
      <c r="R29" s="301"/>
      <c r="S29" s="302"/>
      <c r="T29" s="313"/>
      <c r="U29" s="314"/>
      <c r="V29" s="305"/>
      <c r="AF29" s="174" t="s">
        <v>330</v>
      </c>
    </row>
    <row r="30" spans="2:35" ht="36" customHeight="1">
      <c r="B30" s="178">
        <v>18</v>
      </c>
      <c r="C30" s="906"/>
      <c r="D30" s="907"/>
      <c r="E30" s="907"/>
      <c r="F30" s="907"/>
      <c r="G30" s="907"/>
      <c r="H30" s="908"/>
      <c r="I30" s="893"/>
      <c r="J30" s="893"/>
      <c r="K30" s="898"/>
      <c r="L30" s="326"/>
      <c r="M30" s="317"/>
      <c r="N30" s="321"/>
      <c r="O30" s="295"/>
      <c r="P30" s="295"/>
      <c r="Q30" s="179"/>
      <c r="R30" s="301"/>
      <c r="S30" s="302"/>
      <c r="T30" s="313"/>
      <c r="U30" s="314"/>
      <c r="V30" s="305"/>
      <c r="AF30" s="174" t="s">
        <v>331</v>
      </c>
    </row>
    <row r="31" spans="2:35" ht="36" customHeight="1">
      <c r="B31" s="178">
        <v>19</v>
      </c>
      <c r="C31" s="906"/>
      <c r="D31" s="907"/>
      <c r="E31" s="907"/>
      <c r="F31" s="907"/>
      <c r="G31" s="907"/>
      <c r="H31" s="908"/>
      <c r="I31" s="893"/>
      <c r="J31" s="893"/>
      <c r="K31" s="898"/>
      <c r="L31" s="326"/>
      <c r="M31" s="317"/>
      <c r="N31" s="321"/>
      <c r="O31" s="295"/>
      <c r="P31" s="295"/>
      <c r="Q31" s="179"/>
      <c r="R31" s="301"/>
      <c r="S31" s="302"/>
      <c r="T31" s="313"/>
      <c r="U31" s="314"/>
      <c r="V31" s="305"/>
      <c r="AF31" s="174" t="s">
        <v>332</v>
      </c>
    </row>
    <row r="32" spans="2:35" ht="36" customHeight="1" thickBot="1">
      <c r="B32" s="188">
        <v>20</v>
      </c>
      <c r="C32" s="899"/>
      <c r="D32" s="900"/>
      <c r="E32" s="900"/>
      <c r="F32" s="900"/>
      <c r="G32" s="900"/>
      <c r="H32" s="901"/>
      <c r="I32" s="902"/>
      <c r="J32" s="902"/>
      <c r="K32" s="903"/>
      <c r="L32" s="327"/>
      <c r="M32" s="357"/>
      <c r="N32" s="322"/>
      <c r="O32" s="296"/>
      <c r="P32" s="296"/>
      <c r="Q32" s="181"/>
      <c r="R32" s="306"/>
      <c r="S32" s="307"/>
      <c r="T32" s="315"/>
      <c r="U32" s="316"/>
      <c r="V32" s="310"/>
    </row>
    <row r="33" spans="2:22" ht="36" customHeight="1" thickBot="1">
      <c r="B33" s="910" t="s">
        <v>333</v>
      </c>
      <c r="C33" s="911"/>
      <c r="D33" s="911"/>
      <c r="E33" s="911"/>
      <c r="F33" s="911"/>
      <c r="G33" s="911"/>
      <c r="H33" s="911"/>
      <c r="I33" s="911"/>
      <c r="J33" s="911"/>
      <c r="K33" s="911"/>
      <c r="L33" s="911"/>
      <c r="M33" s="912"/>
      <c r="N33" s="192"/>
      <c r="O33" s="913"/>
      <c r="P33" s="913"/>
      <c r="Q33" s="913"/>
      <c r="R33" s="913"/>
      <c r="S33" s="913"/>
      <c r="T33" s="913"/>
      <c r="U33" s="913"/>
      <c r="V33" s="914"/>
    </row>
    <row r="34" spans="2:22" ht="36" customHeight="1">
      <c r="I34" s="189"/>
      <c r="J34" s="189"/>
      <c r="K34" s="189"/>
      <c r="L34" s="189"/>
      <c r="M34" s="189"/>
      <c r="N34" s="189"/>
      <c r="O34" s="189"/>
      <c r="P34" s="189"/>
      <c r="Q34" s="189"/>
      <c r="R34" s="190"/>
      <c r="S34" s="189"/>
      <c r="T34" s="189"/>
      <c r="U34" s="189"/>
      <c r="V34" s="189"/>
    </row>
    <row r="35" spans="2:22" ht="18.75" customHeight="1">
      <c r="B35" s="909"/>
      <c r="C35" s="909"/>
      <c r="D35" s="909"/>
      <c r="E35" s="909"/>
      <c r="F35" s="909"/>
      <c r="G35" s="909"/>
      <c r="H35" s="909"/>
      <c r="I35" s="909"/>
      <c r="J35" s="909"/>
      <c r="K35" s="909"/>
      <c r="L35" s="909"/>
      <c r="M35" s="909"/>
      <c r="N35" s="909"/>
      <c r="O35" s="909"/>
      <c r="P35" s="909"/>
      <c r="Q35" s="909"/>
      <c r="R35" s="909"/>
      <c r="S35" s="909"/>
      <c r="T35" s="909"/>
      <c r="U35" s="909"/>
      <c r="V35" s="909"/>
    </row>
    <row r="36" spans="2:22" ht="18.75" customHeight="1"/>
    <row r="37" spans="2:22" ht="18.75" customHeight="1"/>
    <row r="38" spans="2:22" ht="18.75" customHeight="1"/>
    <row r="39" spans="2:22" ht="18.75" customHeight="1"/>
    <row r="40" spans="2:22" ht="18.75" customHeight="1"/>
    <row r="41" spans="2:22" ht="18.75" customHeight="1"/>
    <row r="42" spans="2:22" ht="18.75" customHeight="1"/>
    <row r="43" spans="2:22" ht="18.75" customHeight="1"/>
    <row r="44" spans="2:22" ht="18.75" customHeight="1"/>
    <row r="45" spans="2:22" ht="18.75" customHeight="1"/>
    <row r="46" spans="2:22" ht="18.75" customHeight="1"/>
    <row r="47" spans="2:22" ht="18.75" customHeight="1"/>
    <row r="48" spans="2:22" ht="18.75" customHeight="1"/>
    <row r="49" ht="18.75" customHeight="1"/>
    <row r="50" ht="18.75" customHeight="1"/>
    <row r="51" ht="55.5" customHeight="1"/>
    <row r="52" ht="55.5" customHeight="1"/>
    <row r="53" ht="55.5" customHeight="1"/>
    <row r="54" ht="55.5" customHeight="1"/>
    <row r="55" ht="55.5" customHeight="1"/>
    <row r="56" ht="55.5" customHeight="1"/>
    <row r="57" ht="55.5" customHeight="1"/>
    <row r="58" ht="55.5" customHeight="1"/>
    <row r="59" ht="55.5" customHeight="1"/>
    <row r="60" ht="55.5" customHeight="1"/>
    <row r="61" ht="55.5" customHeight="1"/>
    <row r="62" ht="55.5" customHeight="1"/>
    <row r="63" ht="55.5" customHeight="1"/>
    <row r="64" ht="55.5" customHeight="1"/>
    <row r="65" ht="55.5" customHeight="1"/>
    <row r="66" ht="55.5" customHeight="1"/>
    <row r="67" ht="55.5" customHeight="1"/>
    <row r="68" ht="55.5" customHeight="1"/>
    <row r="69" ht="55.5" customHeight="1"/>
    <row r="70" ht="55.5" customHeight="1"/>
    <row r="71" ht="55.5" customHeight="1"/>
    <row r="72" ht="55.5" customHeight="1"/>
    <row r="73" ht="55.5" customHeight="1"/>
    <row r="74" ht="55.5" customHeight="1"/>
    <row r="75" ht="55.5" customHeight="1"/>
    <row r="76" ht="55.5" customHeight="1"/>
    <row r="77" ht="55.5" customHeight="1"/>
    <row r="78" ht="55.5" customHeight="1"/>
    <row r="79" ht="55.5" customHeight="1"/>
    <row r="80" ht="55.5" customHeight="1"/>
    <row r="81" ht="55.5" customHeight="1"/>
    <row r="82" ht="55.5" customHeight="1"/>
    <row r="83" ht="55.5" customHeight="1"/>
    <row r="84" ht="55.5" customHeight="1"/>
    <row r="85" ht="55.5" customHeight="1"/>
    <row r="86" ht="55.5" customHeight="1"/>
    <row r="87" ht="55.5" customHeight="1"/>
    <row r="88" ht="55.5" customHeight="1"/>
    <row r="89" ht="55.5" customHeight="1"/>
    <row r="90" ht="55.5" customHeight="1"/>
    <row r="91" ht="55.5" customHeight="1"/>
    <row r="92" ht="55.5" customHeight="1"/>
    <row r="93" ht="55.5" customHeight="1"/>
    <row r="94" ht="55.5" customHeight="1"/>
    <row r="95" ht="55.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sheetData>
  <sheetProtection insertRows="0" deleteRows="0"/>
  <dataConsolidate/>
  <mergeCells count="80">
    <mergeCell ref="R25:T25"/>
    <mergeCell ref="V26:V27"/>
    <mergeCell ref="C28:H28"/>
    <mergeCell ref="I28:K28"/>
    <mergeCell ref="C29:H29"/>
    <mergeCell ref="I29:K29"/>
    <mergeCell ref="B35:V35"/>
    <mergeCell ref="C31:H31"/>
    <mergeCell ref="I31:K31"/>
    <mergeCell ref="C32:H32"/>
    <mergeCell ref="I32:K32"/>
    <mergeCell ref="B33:M33"/>
    <mergeCell ref="O33:V33"/>
    <mergeCell ref="C30:H30"/>
    <mergeCell ref="I30:K30"/>
    <mergeCell ref="P25:P27"/>
    <mergeCell ref="Q25:Q27"/>
    <mergeCell ref="Q23:U24"/>
    <mergeCell ref="B25:H27"/>
    <mergeCell ref="I25:K27"/>
    <mergeCell ref="M25:M27"/>
    <mergeCell ref="N25:N27"/>
    <mergeCell ref="O25:O27"/>
    <mergeCell ref="L25:L27"/>
    <mergeCell ref="U25:V25"/>
    <mergeCell ref="R26:R27"/>
    <mergeCell ref="S26:S27"/>
    <mergeCell ref="T26:T27"/>
    <mergeCell ref="U26:U27"/>
    <mergeCell ref="C21:H21"/>
    <mergeCell ref="I21:K21"/>
    <mergeCell ref="C22:H22"/>
    <mergeCell ref="I22:K22"/>
    <mergeCell ref="P23:P24"/>
    <mergeCell ref="C18:H18"/>
    <mergeCell ref="I18:K18"/>
    <mergeCell ref="C19:H19"/>
    <mergeCell ref="I19:K19"/>
    <mergeCell ref="C20:H20"/>
    <mergeCell ref="I20:K20"/>
    <mergeCell ref="C15:H15"/>
    <mergeCell ref="I15:K15"/>
    <mergeCell ref="C16:H16"/>
    <mergeCell ref="I16:K16"/>
    <mergeCell ref="C17:H17"/>
    <mergeCell ref="I17:K17"/>
    <mergeCell ref="C12:H12"/>
    <mergeCell ref="I12:K12"/>
    <mergeCell ref="C13:H13"/>
    <mergeCell ref="I13:K13"/>
    <mergeCell ref="C14:H14"/>
    <mergeCell ref="I14:K14"/>
    <mergeCell ref="C9:H9"/>
    <mergeCell ref="I9:K9"/>
    <mergeCell ref="C10:H10"/>
    <mergeCell ref="I10:K10"/>
    <mergeCell ref="C11:H11"/>
    <mergeCell ref="I11:K11"/>
    <mergeCell ref="C7:H7"/>
    <mergeCell ref="I7:K7"/>
    <mergeCell ref="C8:H8"/>
    <mergeCell ref="I8:K8"/>
    <mergeCell ref="V5:V6"/>
    <mergeCell ref="U5:U6"/>
    <mergeCell ref="L4:L6"/>
    <mergeCell ref="O2:O3"/>
    <mergeCell ref="P2:U3"/>
    <mergeCell ref="B4:H6"/>
    <mergeCell ref="I4:K6"/>
    <mergeCell ref="M4:M6"/>
    <mergeCell ref="N4:N6"/>
    <mergeCell ref="O4:O6"/>
    <mergeCell ref="P4:P6"/>
    <mergeCell ref="Q4:Q6"/>
    <mergeCell ref="B2:N3"/>
    <mergeCell ref="R5:R6"/>
    <mergeCell ref="S5:S6"/>
    <mergeCell ref="T5:T6"/>
    <mergeCell ref="R4:T4"/>
    <mergeCell ref="U4:V4"/>
  </mergeCells>
  <phoneticPr fontId="1"/>
  <conditionalFormatting sqref="M7:M21">
    <cfRule type="expression" dxfId="3" priority="1">
      <formula>OR(ISNUMBER(SEARCH("補助員", I7)), ISNUMBER(SEARCH("事務員等", I7)))</formula>
    </cfRule>
  </conditionalFormatting>
  <conditionalFormatting sqref="M28:M32">
    <cfRule type="expression" dxfId="2" priority="2">
      <formula>OR(ISNUMBER(SEARCH("補助員", I28)), ISNUMBER(SEARCH("事務員等", I28)))</formula>
    </cfRule>
  </conditionalFormatting>
  <dataValidations count="20">
    <dataValidation type="list" allowBlank="1" showInputMessage="1" showErrorMessage="1" sqref="I28:K32 I16:K21" xr:uid="{F2A2F109-CB51-41E8-B3E3-28D4A3F19E3E}">
      <formula1>$Y$6:$Y$10</formula1>
    </dataValidation>
    <dataValidation type="list" allowBlank="1" showInputMessage="1" showErrorMessage="1" sqref="S28:S32 S7:S21" xr:uid="{5BA3402B-2232-4741-A923-494E18B879C2}">
      <formula1>$AD$11:$AD$23</formula1>
    </dataValidation>
    <dataValidation type="list" allowBlank="1" showInputMessage="1" showErrorMessage="1" sqref="R28:R32 R7:R21" xr:uid="{4E5C327F-AEB4-45FB-BBBC-F8E9220B851A}">
      <formula1>$AD$7:$AD$10</formula1>
    </dataValidation>
    <dataValidation type="list" allowBlank="1" showInputMessage="1" showErrorMessage="1" sqref="P28:P32 P7:P21" xr:uid="{4A303D1F-732B-43B8-8911-269D30DE96A1}">
      <formula1>$AF$18:$AF$32</formula1>
    </dataValidation>
    <dataValidation type="list" allowBlank="1" showInputMessage="1" showErrorMessage="1" sqref="O28:O32 O7:O21" xr:uid="{5DBB1DDF-D226-4D83-AA2D-D91669E3E75D}">
      <formula1>$AF$11:$AF$14</formula1>
    </dataValidation>
    <dataValidation type="list" allowBlank="1" showInputMessage="1" showErrorMessage="1" sqref="L28:L32 L7:L21" xr:uid="{D3D3307D-71F4-4B9E-B63B-58853D3B8C43}">
      <formula1>$AF$7:$AF$9</formula1>
    </dataValidation>
    <dataValidation type="list" allowBlank="1" showInputMessage="1" showErrorMessage="1" sqref="M22:N24 V22:V24" xr:uid="{B71AA353-229E-46E9-B523-3001F1A35663}">
      <formula1>$AB$7:$AB$11</formula1>
    </dataValidation>
    <dataValidation type="list" allowBlank="1" showInputMessage="1" showErrorMessage="1" sqref="N7:N21 T28:T32 N28:N32 T7:T21" xr:uid="{87214194-02BC-4939-947F-5A3D9B2386D5}">
      <formula1>$Y$11:$Y$12</formula1>
    </dataValidation>
    <dataValidation type="list" allowBlank="1" showInputMessage="1" showErrorMessage="1" sqref="P22" xr:uid="{EBD88630-C2F5-4970-A6E4-05E7C19F2C49}">
      <formula1>$AF$18:$AF$31</formula1>
    </dataValidation>
    <dataValidation type="list" allowBlank="1" showInputMessage="1" showErrorMessage="1" sqref="O22:O24" xr:uid="{2B5A7E59-ED05-4944-9E4B-099B4CEFD85A}">
      <formula1>$AF$11:$AF$13</formula1>
    </dataValidation>
    <dataValidation type="list" showInputMessage="1" showErrorMessage="1" sqref="U28:U32 U7:U22" xr:uid="{AE14A548-5219-419C-AC98-E98082C83CB2}">
      <formula1>$AF$15:$AF$16</formula1>
    </dataValidation>
    <dataValidation type="list" allowBlank="1" showInputMessage="1" showErrorMessage="1" sqref="I22:K24" xr:uid="{1E36EEB6-6505-439D-998F-1EA230213240}">
      <formula1>$Y$7:$Y$9</formula1>
    </dataValidation>
    <dataValidation type="list" allowBlank="1" showInputMessage="1" showErrorMessage="1" sqref="R22" xr:uid="{9F68BF06-53FF-41F1-ADFB-FD7B5117AE49}">
      <formula1>$AD$7:$AD$9</formula1>
    </dataValidation>
    <dataValidation type="list" allowBlank="1" showInputMessage="1" showErrorMessage="1" sqref="S22:T22" xr:uid="{C5BD0563-F0B8-4C1F-8A8A-07EE151EAB7D}">
      <formula1>$AD$11:$AD$22</formula1>
    </dataValidation>
    <dataValidation type="list" allowBlank="1" showInputMessage="1" showErrorMessage="1" sqref="L22:L24" xr:uid="{393B63C5-6D10-4500-A5E6-24779E50EB50}">
      <formula1>$AF$7:$AF$8</formula1>
    </dataValidation>
    <dataValidation type="list" allowBlank="1" showInputMessage="1" showErrorMessage="1" sqref="V28:V32 V8:V21" xr:uid="{FA5B77C2-CFDC-4948-9B2C-49AD3297F285}">
      <formula1>$AB$19:$AB$23</formula1>
    </dataValidation>
    <dataValidation type="list" allowBlank="1" showInputMessage="1" showErrorMessage="1" sqref="V7" xr:uid="{E605D3F8-1333-4239-9F9C-1F93AD634549}">
      <formula1>$AJ$7:$AJ$12</formula1>
    </dataValidation>
    <dataValidation type="list" allowBlank="1" showInputMessage="1" showErrorMessage="1" sqref="M28:M32 M9:M21 M7" xr:uid="{6D9838C6-D923-4708-803F-5787CA4998E4}">
      <formula1>$AB$7:$AB$25</formula1>
    </dataValidation>
    <dataValidation type="list" allowBlank="1" showInputMessage="1" showErrorMessage="1" sqref="I7:K15" xr:uid="{78EB6F21-E95A-42D0-B924-B042776CCE8C}">
      <formula1>$AD$8:$AD$10</formula1>
    </dataValidation>
    <dataValidation type="list" allowBlank="1" showInputMessage="1" showErrorMessage="1" sqref="M8" xr:uid="{E0E43911-1C28-4A22-9E2C-ED33BD0A5A5B}">
      <formula1>$AH$7:$AH$24</formula1>
    </dataValidation>
  </dataValidations>
  <pageMargins left="0.39370078740157483" right="0.39370078740157483" top="0.35433070866141736" bottom="0.35433070866141736" header="0.31496062992125984" footer="0.31496062992125984"/>
  <pageSetup paperSize="9" scale="67" fitToHeight="0" orientation="landscape" r:id="rId1"/>
  <rowBreaks count="1" manualBreakCount="1">
    <brk id="22" max="22"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3E471-2D64-4902-B45E-57A29EBE7AEA}">
  <dimension ref="B1:AQ878"/>
  <sheetViews>
    <sheetView tabSelected="1" view="pageBreakPreview" topLeftCell="A5" zoomScaleNormal="100" zoomScaleSheetLayoutView="100" workbookViewId="0">
      <selection activeCell="B15" sqref="B15"/>
    </sheetView>
  </sheetViews>
  <sheetFormatPr defaultColWidth="9" defaultRowHeight="13.5"/>
  <cols>
    <col min="1" max="485" width="2.625" style="217" customWidth="1"/>
    <col min="486" max="16384" width="9" style="217"/>
  </cols>
  <sheetData>
    <row r="1" spans="2:43" ht="18" customHeight="1">
      <c r="B1" s="217" t="s">
        <v>467</v>
      </c>
    </row>
    <row r="2" spans="2:43" ht="18" customHeight="1"/>
    <row r="3" spans="2:43" ht="18" customHeight="1">
      <c r="B3" s="920" t="s">
        <v>427</v>
      </c>
      <c r="C3" s="920"/>
      <c r="D3" s="920"/>
      <c r="E3" s="920"/>
      <c r="F3" s="920"/>
      <c r="G3" s="920"/>
      <c r="H3" s="920"/>
      <c r="I3" s="920"/>
      <c r="J3" s="920"/>
      <c r="K3" s="920"/>
      <c r="L3" s="920"/>
      <c r="M3" s="920"/>
      <c r="N3" s="920"/>
      <c r="O3" s="920"/>
      <c r="P3" s="920"/>
      <c r="Q3" s="920"/>
      <c r="R3" s="920"/>
      <c r="S3" s="920"/>
      <c r="T3" s="920"/>
      <c r="U3" s="920"/>
      <c r="V3" s="920"/>
      <c r="W3" s="920"/>
      <c r="X3" s="920"/>
      <c r="Y3" s="920"/>
      <c r="Z3" s="920"/>
      <c r="AA3" s="920"/>
      <c r="AB3" s="920"/>
      <c r="AC3" s="920"/>
      <c r="AD3" s="920"/>
      <c r="AE3" s="920"/>
      <c r="AF3" s="920"/>
      <c r="AG3" s="920"/>
    </row>
    <row r="4" spans="2:43" ht="18" customHeight="1"/>
    <row r="5" spans="2:43" ht="18" customHeight="1">
      <c r="T5" s="218" t="s">
        <v>428</v>
      </c>
      <c r="U5" s="219" t="s">
        <v>429</v>
      </c>
      <c r="V5" s="921" t="s">
        <v>430</v>
      </c>
      <c r="W5" s="921"/>
      <c r="X5" s="921"/>
      <c r="Y5" s="921"/>
      <c r="Z5" s="921"/>
      <c r="AA5" s="921"/>
      <c r="AB5" s="921"/>
      <c r="AC5" s="921"/>
      <c r="AD5" s="921"/>
      <c r="AE5" s="921"/>
      <c r="AF5" s="921"/>
      <c r="AG5" s="921"/>
      <c r="AH5" s="921"/>
    </row>
    <row r="6" spans="2:43">
      <c r="U6" s="219"/>
      <c r="V6" s="220"/>
      <c r="W6" s="220"/>
      <c r="X6" s="220"/>
      <c r="Y6" s="220"/>
      <c r="Z6" s="220"/>
      <c r="AA6" s="220"/>
      <c r="AB6" s="220"/>
      <c r="AC6" s="220"/>
      <c r="AD6" s="220"/>
      <c r="AE6" s="220"/>
      <c r="AF6" s="220"/>
      <c r="AG6" s="220"/>
      <c r="AH6" s="220"/>
    </row>
    <row r="7" spans="2:43" ht="18" customHeight="1">
      <c r="T7" s="218" t="s">
        <v>431</v>
      </c>
      <c r="U7" s="219" t="s">
        <v>429</v>
      </c>
      <c r="V7" s="922" t="str">
        <f>'様式１（交付申請書）'!L12</f>
        <v>はぐくみ学童クラブ</v>
      </c>
      <c r="W7" s="922"/>
      <c r="X7" s="922"/>
      <c r="Y7" s="922"/>
      <c r="Z7" s="922"/>
      <c r="AA7" s="922"/>
      <c r="AB7" s="922"/>
      <c r="AC7" s="922"/>
      <c r="AD7" s="922"/>
      <c r="AE7" s="922"/>
      <c r="AF7" s="922"/>
      <c r="AG7" s="922"/>
      <c r="AH7" s="922"/>
    </row>
    <row r="8" spans="2:43" ht="18" customHeight="1"/>
    <row r="9" spans="2:43" ht="18" customHeight="1" thickBot="1">
      <c r="B9" s="216" t="s">
        <v>432</v>
      </c>
    </row>
    <row r="10" spans="2:43" ht="18" customHeight="1">
      <c r="B10" s="923" t="s">
        <v>433</v>
      </c>
      <c r="C10" s="924"/>
      <c r="D10" s="924"/>
      <c r="E10" s="924"/>
      <c r="F10" s="924"/>
      <c r="G10" s="924"/>
      <c r="H10" s="924"/>
      <c r="I10" s="924"/>
      <c r="J10" s="924"/>
      <c r="K10" s="924"/>
      <c r="L10" s="924"/>
      <c r="M10" s="924"/>
      <c r="N10" s="924"/>
      <c r="O10" s="924"/>
      <c r="P10" s="924"/>
      <c r="Q10" s="925"/>
      <c r="R10" s="926" t="s">
        <v>434</v>
      </c>
      <c r="S10" s="927"/>
      <c r="T10" s="221">
        <v>7</v>
      </c>
      <c r="U10" s="222" t="s">
        <v>435</v>
      </c>
      <c r="V10" s="928">
        <v>4</v>
      </c>
      <c r="W10" s="928"/>
      <c r="X10" s="222" t="s">
        <v>436</v>
      </c>
      <c r="Y10" s="927" t="s">
        <v>437</v>
      </c>
      <c r="Z10" s="927"/>
      <c r="AA10" s="927" t="s">
        <v>434</v>
      </c>
      <c r="AB10" s="927"/>
      <c r="AC10" s="221">
        <v>8</v>
      </c>
      <c r="AD10" s="222" t="s">
        <v>435</v>
      </c>
      <c r="AE10" s="928">
        <v>3</v>
      </c>
      <c r="AF10" s="928"/>
      <c r="AG10" s="223" t="s">
        <v>436</v>
      </c>
    </row>
    <row r="11" spans="2:43" ht="18" customHeight="1" thickBot="1">
      <c r="B11" s="929" t="s">
        <v>669</v>
      </c>
      <c r="C11" s="930"/>
      <c r="D11" s="930"/>
      <c r="E11" s="930"/>
      <c r="F11" s="930"/>
      <c r="G11" s="930"/>
      <c r="H11" s="930"/>
      <c r="I11" s="930"/>
      <c r="J11" s="930"/>
      <c r="K11" s="930"/>
      <c r="L11" s="930"/>
      <c r="M11" s="930"/>
      <c r="N11" s="930"/>
      <c r="O11" s="930"/>
      <c r="P11" s="930"/>
      <c r="Q11" s="931"/>
      <c r="R11" s="932">
        <f>'様式10別添（賃金改善内訳）'!S40</f>
        <v>712800</v>
      </c>
      <c r="S11" s="933"/>
      <c r="T11" s="933"/>
      <c r="U11" s="933"/>
      <c r="V11" s="933"/>
      <c r="W11" s="933"/>
      <c r="X11" s="933"/>
      <c r="Y11" s="933"/>
      <c r="Z11" s="933"/>
      <c r="AA11" s="933"/>
      <c r="AB11" s="933"/>
      <c r="AC11" s="933"/>
      <c r="AD11" s="933"/>
      <c r="AE11" s="930" t="s">
        <v>131</v>
      </c>
      <c r="AF11" s="930"/>
      <c r="AG11" s="931"/>
    </row>
    <row r="12" spans="2:43" ht="18" customHeight="1"/>
    <row r="13" spans="2:43" ht="18" customHeight="1" thickBot="1">
      <c r="B13" s="216" t="s">
        <v>438</v>
      </c>
    </row>
    <row r="14" spans="2:43" ht="18" customHeight="1" thickBot="1">
      <c r="B14" s="934" t="s">
        <v>670</v>
      </c>
      <c r="C14" s="924"/>
      <c r="D14" s="924"/>
      <c r="E14" s="924"/>
      <c r="F14" s="924"/>
      <c r="G14" s="924"/>
      <c r="H14" s="924"/>
      <c r="I14" s="924"/>
      <c r="J14" s="924"/>
      <c r="K14" s="924"/>
      <c r="L14" s="924"/>
      <c r="M14" s="924"/>
      <c r="N14" s="924"/>
      <c r="O14" s="924"/>
      <c r="P14" s="924"/>
      <c r="Q14" s="924"/>
      <c r="R14" s="924"/>
      <c r="S14" s="924"/>
      <c r="T14" s="924"/>
      <c r="U14" s="924"/>
      <c r="V14" s="924"/>
      <c r="W14" s="924"/>
      <c r="X14" s="924"/>
      <c r="Y14" s="924"/>
      <c r="Z14" s="924"/>
      <c r="AA14" s="924"/>
      <c r="AB14" s="924"/>
      <c r="AC14" s="924"/>
      <c r="AD14" s="924"/>
      <c r="AE14" s="924"/>
      <c r="AF14" s="924"/>
      <c r="AG14" s="925"/>
      <c r="AM14" s="217" t="s">
        <v>439</v>
      </c>
    </row>
    <row r="15" spans="2:43" ht="18" customHeight="1" thickBot="1">
      <c r="B15" s="224"/>
      <c r="C15" s="935" t="s">
        <v>440</v>
      </c>
      <c r="D15" s="936"/>
      <c r="E15" s="936"/>
      <c r="F15" s="936"/>
      <c r="G15" s="936"/>
      <c r="H15" s="936"/>
      <c r="I15" s="936"/>
      <c r="J15" s="936"/>
      <c r="K15" s="936"/>
      <c r="L15" s="936"/>
      <c r="M15" s="936"/>
      <c r="N15" s="936"/>
      <c r="O15" s="936"/>
      <c r="P15" s="936"/>
      <c r="Q15" s="937"/>
      <c r="R15" s="938">
        <f>'様式10別添（賃金改善内訳）'!T40</f>
        <v>712800</v>
      </c>
      <c r="S15" s="939"/>
      <c r="T15" s="939"/>
      <c r="U15" s="939"/>
      <c r="V15" s="939"/>
      <c r="W15" s="939"/>
      <c r="X15" s="939"/>
      <c r="Y15" s="939"/>
      <c r="Z15" s="939"/>
      <c r="AA15" s="939"/>
      <c r="AB15" s="939"/>
      <c r="AC15" s="939"/>
      <c r="AD15" s="939"/>
      <c r="AE15" s="936" t="s">
        <v>131</v>
      </c>
      <c r="AF15" s="936"/>
      <c r="AG15" s="937"/>
      <c r="AM15" s="940" t="str">
        <f>IF(R17&gt;=2/3,"○","×")</f>
        <v>○</v>
      </c>
      <c r="AN15" s="941"/>
      <c r="AO15" s="941"/>
      <c r="AP15" s="942"/>
      <c r="AQ15" s="217" t="s">
        <v>441</v>
      </c>
    </row>
    <row r="16" spans="2:43" ht="18" customHeight="1">
      <c r="B16" s="225"/>
      <c r="C16" s="226"/>
      <c r="D16" s="943" t="s">
        <v>442</v>
      </c>
      <c r="E16" s="944"/>
      <c r="F16" s="944"/>
      <c r="G16" s="944"/>
      <c r="H16" s="944"/>
      <c r="I16" s="944"/>
      <c r="J16" s="944"/>
      <c r="K16" s="944"/>
      <c r="L16" s="944"/>
      <c r="M16" s="944"/>
      <c r="N16" s="944"/>
      <c r="O16" s="944"/>
      <c r="P16" s="944"/>
      <c r="Q16" s="945"/>
      <c r="R16" s="946">
        <f>'様式10別添（賃金改善内訳）'!U40</f>
        <v>712800</v>
      </c>
      <c r="S16" s="947"/>
      <c r="T16" s="947"/>
      <c r="U16" s="947"/>
      <c r="V16" s="947"/>
      <c r="W16" s="947"/>
      <c r="X16" s="947"/>
      <c r="Y16" s="947"/>
      <c r="Z16" s="947"/>
      <c r="AA16" s="947"/>
      <c r="AB16" s="947"/>
      <c r="AC16" s="947"/>
      <c r="AD16" s="947"/>
      <c r="AE16" s="227" t="s">
        <v>131</v>
      </c>
      <c r="AF16" s="227"/>
      <c r="AG16" s="228"/>
    </row>
    <row r="17" spans="2:42" ht="18" customHeight="1" thickBot="1">
      <c r="B17" s="225"/>
      <c r="C17" s="226"/>
      <c r="D17" s="935"/>
      <c r="E17" s="936"/>
      <c r="F17" s="936"/>
      <c r="G17" s="936"/>
      <c r="H17" s="936"/>
      <c r="I17" s="936"/>
      <c r="J17" s="936"/>
      <c r="K17" s="936"/>
      <c r="L17" s="936"/>
      <c r="M17" s="936"/>
      <c r="N17" s="936"/>
      <c r="O17" s="936"/>
      <c r="P17" s="936"/>
      <c r="Q17" s="937"/>
      <c r="R17" s="948">
        <f>IFERROR(R16/R15,"")</f>
        <v>1</v>
      </c>
      <c r="S17" s="949"/>
      <c r="T17" s="949"/>
      <c r="U17" s="949"/>
      <c r="V17" s="949"/>
      <c r="W17" s="949"/>
      <c r="X17" s="949"/>
      <c r="Y17" s="949"/>
      <c r="Z17" s="949"/>
      <c r="AA17" s="949"/>
      <c r="AB17" s="949"/>
      <c r="AC17" s="949"/>
      <c r="AD17" s="949"/>
      <c r="AE17" s="229"/>
      <c r="AF17" s="229"/>
      <c r="AG17" s="230"/>
      <c r="AM17" s="217" t="s">
        <v>443</v>
      </c>
    </row>
    <row r="18" spans="2:42" ht="18" customHeight="1" thickBot="1">
      <c r="B18" s="225"/>
      <c r="C18" s="943" t="s">
        <v>444</v>
      </c>
      <c r="D18" s="950"/>
      <c r="E18" s="950"/>
      <c r="F18" s="950"/>
      <c r="G18" s="950"/>
      <c r="H18" s="950"/>
      <c r="I18" s="950"/>
      <c r="J18" s="950"/>
      <c r="K18" s="950"/>
      <c r="L18" s="950"/>
      <c r="M18" s="950"/>
      <c r="N18" s="950"/>
      <c r="O18" s="950"/>
      <c r="P18" s="950"/>
      <c r="Q18" s="951"/>
      <c r="R18" s="946">
        <f>'様式10別添（賃金改善内訳）'!W40</f>
        <v>0</v>
      </c>
      <c r="S18" s="947"/>
      <c r="T18" s="947"/>
      <c r="U18" s="947"/>
      <c r="V18" s="947"/>
      <c r="W18" s="947"/>
      <c r="X18" s="947"/>
      <c r="Y18" s="947"/>
      <c r="Z18" s="947"/>
      <c r="AA18" s="947"/>
      <c r="AB18" s="947"/>
      <c r="AC18" s="947"/>
      <c r="AD18" s="947"/>
      <c r="AE18" s="944" t="s">
        <v>131</v>
      </c>
      <c r="AF18" s="944"/>
      <c r="AG18" s="945"/>
      <c r="AM18" s="940" t="str">
        <f>IF(R15+R18&gt;=R11,"○","×")</f>
        <v>○</v>
      </c>
      <c r="AN18" s="941"/>
      <c r="AO18" s="941"/>
      <c r="AP18" s="942"/>
    </row>
    <row r="19" spans="2:42" ht="18" customHeight="1" thickBot="1">
      <c r="B19" s="231"/>
      <c r="C19" s="952"/>
      <c r="D19" s="953"/>
      <c r="E19" s="953"/>
      <c r="F19" s="953"/>
      <c r="G19" s="953"/>
      <c r="H19" s="953"/>
      <c r="I19" s="953"/>
      <c r="J19" s="953"/>
      <c r="K19" s="953"/>
      <c r="L19" s="953"/>
      <c r="M19" s="953"/>
      <c r="N19" s="953"/>
      <c r="O19" s="953"/>
      <c r="P19" s="953"/>
      <c r="Q19" s="954"/>
      <c r="R19" s="955"/>
      <c r="S19" s="956"/>
      <c r="T19" s="956"/>
      <c r="U19" s="956"/>
      <c r="V19" s="956"/>
      <c r="W19" s="956"/>
      <c r="X19" s="956"/>
      <c r="Y19" s="956"/>
      <c r="Z19" s="956"/>
      <c r="AA19" s="956"/>
      <c r="AB19" s="956"/>
      <c r="AC19" s="956"/>
      <c r="AD19" s="956"/>
      <c r="AE19" s="957"/>
      <c r="AF19" s="957"/>
      <c r="AG19" s="958"/>
    </row>
    <row r="20" spans="2:42" ht="18" customHeight="1">
      <c r="B20" s="962" t="s">
        <v>445</v>
      </c>
      <c r="C20" s="963"/>
      <c r="D20" s="963"/>
      <c r="E20" s="963"/>
      <c r="F20" s="963"/>
      <c r="G20" s="963"/>
      <c r="H20" s="963"/>
      <c r="I20" s="963"/>
      <c r="J20" s="963"/>
      <c r="K20" s="963"/>
      <c r="L20" s="963"/>
      <c r="M20" s="963"/>
      <c r="N20" s="963"/>
      <c r="O20" s="963"/>
      <c r="P20" s="963"/>
      <c r="Q20" s="964"/>
      <c r="R20" s="966" t="s">
        <v>625</v>
      </c>
      <c r="S20" s="967"/>
      <c r="T20" s="967"/>
      <c r="U20" s="967"/>
      <c r="V20" s="967"/>
      <c r="W20" s="967"/>
      <c r="X20" s="967"/>
      <c r="Y20" s="967"/>
      <c r="Z20" s="967"/>
      <c r="AA20" s="967"/>
      <c r="AB20" s="967"/>
      <c r="AC20" s="967"/>
      <c r="AD20" s="967"/>
      <c r="AE20" s="967"/>
      <c r="AF20" s="967"/>
      <c r="AG20" s="968"/>
    </row>
    <row r="21" spans="2:42" ht="18" customHeight="1" thickBot="1">
      <c r="B21" s="965"/>
      <c r="C21" s="953"/>
      <c r="D21" s="953"/>
      <c r="E21" s="953"/>
      <c r="F21" s="953"/>
      <c r="G21" s="953"/>
      <c r="H21" s="953"/>
      <c r="I21" s="953"/>
      <c r="J21" s="953"/>
      <c r="K21" s="953"/>
      <c r="L21" s="953"/>
      <c r="M21" s="953"/>
      <c r="N21" s="953"/>
      <c r="O21" s="953"/>
      <c r="P21" s="953"/>
      <c r="Q21" s="954"/>
      <c r="R21" s="969"/>
      <c r="S21" s="970"/>
      <c r="T21" s="970"/>
      <c r="U21" s="970"/>
      <c r="V21" s="970"/>
      <c r="W21" s="970"/>
      <c r="X21" s="970"/>
      <c r="Y21" s="970"/>
      <c r="Z21" s="970"/>
      <c r="AA21" s="970"/>
      <c r="AB21" s="970"/>
      <c r="AC21" s="970"/>
      <c r="AD21" s="970"/>
      <c r="AE21" s="970"/>
      <c r="AF21" s="970"/>
      <c r="AG21" s="971"/>
    </row>
    <row r="22" spans="2:42" ht="18" customHeight="1">
      <c r="B22" s="962" t="s">
        <v>446</v>
      </c>
      <c r="C22" s="963"/>
      <c r="D22" s="963"/>
      <c r="E22" s="963"/>
      <c r="F22" s="963"/>
      <c r="G22" s="963"/>
      <c r="H22" s="963"/>
      <c r="I22" s="963"/>
      <c r="J22" s="963"/>
      <c r="K22" s="963"/>
      <c r="L22" s="963"/>
      <c r="M22" s="963"/>
      <c r="N22" s="963"/>
      <c r="O22" s="963"/>
      <c r="P22" s="963"/>
      <c r="Q22" s="963"/>
      <c r="R22" s="966" t="s">
        <v>626</v>
      </c>
      <c r="S22" s="967"/>
      <c r="T22" s="967"/>
      <c r="U22" s="967"/>
      <c r="V22" s="967"/>
      <c r="W22" s="967"/>
      <c r="X22" s="967"/>
      <c r="Y22" s="967"/>
      <c r="Z22" s="967"/>
      <c r="AA22" s="967"/>
      <c r="AB22" s="967"/>
      <c r="AC22" s="967"/>
      <c r="AD22" s="967"/>
      <c r="AE22" s="967"/>
      <c r="AF22" s="967"/>
      <c r="AG22" s="968"/>
    </row>
    <row r="23" spans="2:42" ht="18" customHeight="1" thickBot="1">
      <c r="B23" s="965"/>
      <c r="C23" s="953"/>
      <c r="D23" s="953"/>
      <c r="E23" s="953"/>
      <c r="F23" s="953"/>
      <c r="G23" s="953"/>
      <c r="H23" s="953"/>
      <c r="I23" s="953"/>
      <c r="J23" s="953"/>
      <c r="K23" s="953"/>
      <c r="L23" s="953"/>
      <c r="M23" s="953"/>
      <c r="N23" s="953"/>
      <c r="O23" s="953"/>
      <c r="P23" s="953"/>
      <c r="Q23" s="953"/>
      <c r="R23" s="969"/>
      <c r="S23" s="970"/>
      <c r="T23" s="970"/>
      <c r="U23" s="970"/>
      <c r="V23" s="970"/>
      <c r="W23" s="970"/>
      <c r="X23" s="970"/>
      <c r="Y23" s="970"/>
      <c r="Z23" s="970"/>
      <c r="AA23" s="970"/>
      <c r="AB23" s="970"/>
      <c r="AC23" s="970"/>
      <c r="AD23" s="970"/>
      <c r="AE23" s="970"/>
      <c r="AF23" s="970"/>
      <c r="AG23" s="971"/>
    </row>
    <row r="24" spans="2:42">
      <c r="B24" s="232"/>
      <c r="C24" s="233"/>
      <c r="D24" s="233"/>
      <c r="E24" s="233"/>
      <c r="F24" s="233"/>
      <c r="G24" s="233"/>
      <c r="H24" s="233"/>
      <c r="I24" s="233"/>
      <c r="J24" s="233"/>
      <c r="K24" s="233"/>
      <c r="L24" s="233"/>
      <c r="M24" s="233"/>
      <c r="N24" s="233"/>
      <c r="O24" s="233"/>
      <c r="P24" s="233"/>
      <c r="Q24" s="233"/>
      <c r="R24" s="234"/>
      <c r="S24" s="234"/>
      <c r="T24" s="234"/>
      <c r="U24" s="234"/>
      <c r="V24" s="234"/>
      <c r="W24" s="234"/>
      <c r="X24" s="234"/>
      <c r="Y24" s="234"/>
      <c r="Z24" s="234"/>
      <c r="AA24" s="234"/>
      <c r="AB24" s="234"/>
      <c r="AC24" s="234"/>
      <c r="AD24" s="234"/>
      <c r="AE24" s="234"/>
      <c r="AF24" s="234"/>
      <c r="AG24" s="234"/>
    </row>
    <row r="25" spans="2:42" ht="18" customHeight="1">
      <c r="B25" s="217" t="s">
        <v>447</v>
      </c>
    </row>
    <row r="26" spans="2:42" ht="18" customHeight="1"/>
    <row r="27" spans="2:42">
      <c r="R27" s="959" t="s">
        <v>434</v>
      </c>
      <c r="S27" s="959"/>
      <c r="T27" s="972">
        <v>7</v>
      </c>
      <c r="U27" s="972"/>
      <c r="V27" s="959" t="s">
        <v>435</v>
      </c>
      <c r="W27" s="959"/>
      <c r="X27" s="972">
        <v>4</v>
      </c>
      <c r="Y27" s="972"/>
      <c r="Z27" s="959" t="s">
        <v>436</v>
      </c>
      <c r="AA27" s="959"/>
      <c r="AB27" s="972">
        <v>11</v>
      </c>
      <c r="AC27" s="972"/>
      <c r="AD27" s="959" t="s">
        <v>448</v>
      </c>
      <c r="AE27" s="959"/>
    </row>
    <row r="28" spans="2:42" ht="18" customHeight="1">
      <c r="R28" s="219"/>
      <c r="S28" s="219"/>
      <c r="T28" s="219"/>
      <c r="U28" s="219"/>
      <c r="V28" s="219"/>
      <c r="W28" s="219"/>
      <c r="X28" s="219"/>
      <c r="Y28" s="219"/>
      <c r="Z28" s="219"/>
      <c r="AA28" s="219"/>
      <c r="AB28" s="219"/>
      <c r="AC28" s="219"/>
      <c r="AD28" s="219"/>
      <c r="AE28" s="219"/>
    </row>
    <row r="29" spans="2:42" ht="18.75" customHeight="1">
      <c r="O29" s="235"/>
      <c r="P29" s="235"/>
      <c r="Q29" s="235"/>
      <c r="R29" s="235"/>
      <c r="S29" s="235"/>
      <c r="T29" s="235"/>
      <c r="U29" s="218" t="s">
        <v>449</v>
      </c>
      <c r="V29" s="235" t="s">
        <v>429</v>
      </c>
      <c r="W29" s="973" t="str">
        <f>'様式１（交付申請書）'!L12</f>
        <v>はぐくみ学童クラブ</v>
      </c>
      <c r="X29" s="973"/>
      <c r="Y29" s="973"/>
      <c r="Z29" s="973"/>
      <c r="AA29" s="973"/>
      <c r="AB29" s="973"/>
      <c r="AC29" s="973"/>
      <c r="AD29" s="973"/>
      <c r="AE29" s="973"/>
      <c r="AF29" s="973"/>
      <c r="AG29" s="973"/>
    </row>
    <row r="30" spans="2:42" ht="18" customHeight="1">
      <c r="R30" s="218"/>
      <c r="S30" s="218"/>
      <c r="T30" s="218"/>
      <c r="U30" s="218"/>
      <c r="V30" s="218"/>
      <c r="W30" s="218"/>
      <c r="X30" s="218"/>
      <c r="Y30" s="218"/>
      <c r="Z30" s="235"/>
      <c r="AA30" s="220"/>
      <c r="AB30" s="220"/>
      <c r="AC30" s="220"/>
      <c r="AD30" s="220"/>
      <c r="AE30" s="220"/>
      <c r="AF30" s="220"/>
      <c r="AG30" s="220"/>
    </row>
    <row r="31" spans="2:42" ht="18" customHeight="1">
      <c r="R31" s="960" t="s">
        <v>450</v>
      </c>
      <c r="S31" s="960"/>
      <c r="T31" s="960"/>
      <c r="U31" s="960"/>
      <c r="V31" s="960"/>
      <c r="W31" s="960"/>
      <c r="X31" s="960"/>
      <c r="Y31" s="960"/>
      <c r="Z31" s="217" t="s">
        <v>429</v>
      </c>
      <c r="AA31" s="961" t="s">
        <v>627</v>
      </c>
      <c r="AB31" s="961"/>
      <c r="AC31" s="961"/>
      <c r="AD31" s="961"/>
      <c r="AE31" s="961"/>
      <c r="AF31" s="961"/>
      <c r="AG31" s="961"/>
    </row>
    <row r="33" spans="2:36" ht="18" customHeight="1"/>
    <row r="35" spans="2:36" s="236" customFormat="1" ht="18" customHeight="1">
      <c r="B35" s="217"/>
      <c r="C35" s="217"/>
      <c r="D35" s="217"/>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row>
    <row r="36" spans="2:36" ht="12.95" customHeight="1"/>
    <row r="37" spans="2:36" ht="18" customHeight="1"/>
    <row r="38" spans="2:36" ht="12.95" customHeight="1"/>
    <row r="39" spans="2:36" ht="18" customHeight="1"/>
    <row r="40" spans="2:36" ht="9" customHeight="1">
      <c r="AE40" s="237"/>
      <c r="AF40" s="237"/>
      <c r="AG40" s="237"/>
      <c r="AH40" s="237"/>
      <c r="AI40" s="237"/>
      <c r="AJ40" s="237"/>
    </row>
    <row r="41" spans="2:36" ht="18" customHeight="1">
      <c r="AE41" s="237"/>
      <c r="AF41" s="237"/>
      <c r="AG41" s="237"/>
      <c r="AH41" s="238"/>
      <c r="AI41" s="237"/>
      <c r="AJ41" s="237"/>
    </row>
    <row r="42" spans="2:36" ht="9" customHeight="1">
      <c r="AE42" s="237"/>
      <c r="AF42" s="237"/>
      <c r="AG42" s="237"/>
      <c r="AH42" s="234"/>
      <c r="AI42" s="237"/>
      <c r="AJ42" s="237"/>
    </row>
    <row r="43" spans="2:36" ht="18" customHeight="1">
      <c r="AE43" s="237"/>
      <c r="AF43" s="237"/>
      <c r="AG43" s="237"/>
      <c r="AH43" s="234"/>
      <c r="AI43" s="237"/>
      <c r="AJ43" s="237"/>
    </row>
    <row r="44" spans="2:36" ht="18" customHeight="1">
      <c r="AE44" s="237"/>
      <c r="AF44" s="237"/>
      <c r="AG44" s="237"/>
      <c r="AH44" s="237"/>
      <c r="AI44" s="237"/>
      <c r="AJ44" s="237"/>
    </row>
    <row r="45" spans="2:36" ht="18" customHeight="1"/>
    <row r="46" spans="2:36" ht="18" customHeight="1"/>
    <row r="47" spans="2:36" ht="18" customHeight="1"/>
    <row r="48" spans="2:36"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sheetData>
  <mergeCells count="38">
    <mergeCell ref="AD27:AE27"/>
    <mergeCell ref="R31:Y31"/>
    <mergeCell ref="AA31:AG31"/>
    <mergeCell ref="B20:Q21"/>
    <mergeCell ref="R20:AG21"/>
    <mergeCell ref="B22:Q23"/>
    <mergeCell ref="R22:AG23"/>
    <mergeCell ref="R27:S27"/>
    <mergeCell ref="T27:U27"/>
    <mergeCell ref="V27:W27"/>
    <mergeCell ref="X27:Y27"/>
    <mergeCell ref="Z27:AA27"/>
    <mergeCell ref="AB27:AC27"/>
    <mergeCell ref="W29:AG29"/>
    <mergeCell ref="AM15:AP15"/>
    <mergeCell ref="D16:Q17"/>
    <mergeCell ref="R16:AD16"/>
    <mergeCell ref="R17:AD17"/>
    <mergeCell ref="C18:Q19"/>
    <mergeCell ref="R18:AD19"/>
    <mergeCell ref="AE18:AG19"/>
    <mergeCell ref="AM18:AP18"/>
    <mergeCell ref="B11:Q11"/>
    <mergeCell ref="R11:AD11"/>
    <mergeCell ref="AE11:AG11"/>
    <mergeCell ref="B14:AG14"/>
    <mergeCell ref="C15:Q15"/>
    <mergeCell ref="R15:AD15"/>
    <mergeCell ref="AE15:AG15"/>
    <mergeCell ref="B3:AG3"/>
    <mergeCell ref="V5:AH5"/>
    <mergeCell ref="V7:AH7"/>
    <mergeCell ref="B10:Q10"/>
    <mergeCell ref="R10:S10"/>
    <mergeCell ref="V10:W10"/>
    <mergeCell ref="Y10:Z10"/>
    <mergeCell ref="AA10:AB10"/>
    <mergeCell ref="AE10:AF10"/>
  </mergeCells>
  <phoneticPr fontId="1"/>
  <dataValidations count="2">
    <dataValidation type="list" allowBlank="1" showInputMessage="1" showErrorMessage="1" sqref="R22:AG23 R24:AG24" xr:uid="{3D048484-D79F-4299-8C1E-6BEEE6066B7B}">
      <formula1>"継続する,継続しない"</formula1>
    </dataValidation>
    <dataValidation type="list" allowBlank="1" showInputMessage="1" showErrorMessage="1" sqref="R20:AG21" xr:uid="{F9616F44-D285-49E1-AF69-9B91F505C9F8}">
      <formula1>"周知している,周知していない"</formula1>
    </dataValidation>
  </dataValidations>
  <printOptions horizontalCentered="1"/>
  <pageMargins left="0.23622047244094491" right="0.23622047244094491" top="0.43307086614173229" bottom="0.43307086614173229" header="0.31496062992125984" footer="0.31496062992125984"/>
  <pageSetup paperSize="9" scale="88"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EC57F-BA4E-42F2-AF84-6B5C981001B6}">
  <sheetPr>
    <pageSetUpPr fitToPage="1"/>
  </sheetPr>
  <dimension ref="B1:Z1844"/>
  <sheetViews>
    <sheetView view="pageBreakPreview" zoomScaleNormal="100" zoomScaleSheetLayoutView="100" workbookViewId="0">
      <selection activeCell="O4" sqref="O4"/>
    </sheetView>
  </sheetViews>
  <sheetFormatPr defaultColWidth="9" defaultRowHeight="13.5"/>
  <cols>
    <col min="1" max="1" width="2.125" style="239" customWidth="1"/>
    <col min="2" max="2" width="5.125" style="239" customWidth="1"/>
    <col min="3" max="8" width="3.625" style="239" customWidth="1"/>
    <col min="9" max="11" width="8.625" style="239" customWidth="1"/>
    <col min="12" max="12" width="15.625" style="239" customWidth="1"/>
    <col min="13" max="13" width="12" style="239" customWidth="1"/>
    <col min="14" max="14" width="9.375" style="239" customWidth="1"/>
    <col min="15" max="15" width="11.875" style="239" customWidth="1"/>
    <col min="16" max="16" width="15.625" style="239" customWidth="1"/>
    <col min="17" max="17" width="12.375" style="239" customWidth="1"/>
    <col min="18" max="18" width="10.875" style="239" customWidth="1"/>
    <col min="19" max="19" width="13.625" style="239" customWidth="1"/>
    <col min="20" max="20" width="13" style="239" customWidth="1"/>
    <col min="21" max="21" width="14.625" style="239" customWidth="1"/>
    <col min="22" max="22" width="13.875" style="239" customWidth="1"/>
    <col min="23" max="25" width="13.625" style="239" customWidth="1"/>
    <col min="26" max="26" width="15.625" style="239" customWidth="1"/>
    <col min="27" max="27" width="2.125" style="239" customWidth="1"/>
    <col min="28" max="33" width="3.625" style="239" customWidth="1"/>
    <col min="34" max="35" width="9.875" style="239" customWidth="1"/>
    <col min="36" max="183" width="3.625" style="239" customWidth="1"/>
    <col min="184" max="797" width="2.625" style="239" customWidth="1"/>
    <col min="798" max="16384" width="9" style="239"/>
  </cols>
  <sheetData>
    <row r="1" spans="2:26" ht="18" customHeight="1">
      <c r="B1" s="217" t="s">
        <v>468</v>
      </c>
    </row>
    <row r="2" spans="2:26" ht="18" customHeight="1"/>
    <row r="3" spans="2:26" ht="27" customHeight="1">
      <c r="B3" s="980" t="s">
        <v>451</v>
      </c>
      <c r="C3" s="980"/>
      <c r="D3" s="980"/>
      <c r="E3" s="980"/>
      <c r="F3" s="980"/>
      <c r="G3" s="980"/>
      <c r="H3" s="980"/>
      <c r="I3" s="980"/>
      <c r="J3" s="980"/>
      <c r="K3" s="980"/>
      <c r="L3" s="980"/>
      <c r="M3" s="980"/>
      <c r="N3" s="980"/>
      <c r="O3" s="980"/>
      <c r="P3" s="980"/>
      <c r="Q3" s="980"/>
      <c r="R3" s="980"/>
      <c r="S3" s="980"/>
      <c r="T3" s="980"/>
      <c r="U3" s="980"/>
      <c r="V3" s="980"/>
      <c r="W3" s="980"/>
      <c r="X3" s="980"/>
      <c r="Y3" s="980"/>
      <c r="Z3" s="240"/>
    </row>
    <row r="4" spans="2:26" ht="18" customHeight="1" thickBot="1"/>
    <row r="5" spans="2:26" ht="18" customHeight="1" thickBot="1">
      <c r="W5" s="241" t="s">
        <v>431</v>
      </c>
      <c r="X5" s="981" t="str">
        <f>'様式１（交付申請書）'!L12</f>
        <v>はぐくみ学童クラブ</v>
      </c>
      <c r="Y5" s="982"/>
    </row>
    <row r="6" spans="2:26" ht="18" customHeight="1" thickBot="1">
      <c r="B6" s="239" t="s">
        <v>499</v>
      </c>
    </row>
    <row r="7" spans="2:26" ht="27" customHeight="1">
      <c r="B7" s="983" t="s">
        <v>452</v>
      </c>
      <c r="C7" s="985" t="s">
        <v>453</v>
      </c>
      <c r="D7" s="986"/>
      <c r="E7" s="987"/>
      <c r="F7" s="987"/>
      <c r="G7" s="987"/>
      <c r="H7" s="987"/>
      <c r="I7" s="997" t="s">
        <v>454</v>
      </c>
      <c r="J7" s="998"/>
      <c r="K7" s="999"/>
      <c r="L7" s="991" t="s">
        <v>455</v>
      </c>
      <c r="M7" s="993" t="s">
        <v>456</v>
      </c>
      <c r="N7" s="993" t="s">
        <v>457</v>
      </c>
      <c r="O7" s="995" t="s">
        <v>458</v>
      </c>
      <c r="P7" s="986"/>
      <c r="Q7" s="996"/>
      <c r="R7" s="991" t="s">
        <v>459</v>
      </c>
      <c r="S7" s="991" t="s">
        <v>460</v>
      </c>
      <c r="T7" s="242" t="s">
        <v>502</v>
      </c>
      <c r="U7" s="243"/>
      <c r="V7" s="244"/>
      <c r="W7" s="991" t="s">
        <v>461</v>
      </c>
      <c r="X7" s="991" t="s">
        <v>503</v>
      </c>
      <c r="Y7" s="983" t="s">
        <v>462</v>
      </c>
    </row>
    <row r="8" spans="2:26" ht="41.25" thickBot="1">
      <c r="B8" s="984"/>
      <c r="C8" s="988"/>
      <c r="D8" s="989"/>
      <c r="E8" s="990"/>
      <c r="F8" s="990"/>
      <c r="G8" s="990"/>
      <c r="H8" s="990"/>
      <c r="I8" s="1000"/>
      <c r="J8" s="1001"/>
      <c r="K8" s="1002"/>
      <c r="L8" s="992"/>
      <c r="M8" s="994"/>
      <c r="N8" s="994"/>
      <c r="O8" s="245" t="s">
        <v>500</v>
      </c>
      <c r="P8" s="246" t="s">
        <v>501</v>
      </c>
      <c r="Q8" s="247" t="s">
        <v>463</v>
      </c>
      <c r="R8" s="992"/>
      <c r="S8" s="984"/>
      <c r="T8" s="248"/>
      <c r="U8" s="249" t="s">
        <v>464</v>
      </c>
      <c r="V8" s="250" t="s">
        <v>465</v>
      </c>
      <c r="W8" s="992"/>
      <c r="X8" s="992"/>
      <c r="Y8" s="984"/>
    </row>
    <row r="9" spans="2:26" ht="18" customHeight="1" thickBot="1">
      <c r="B9" s="251"/>
      <c r="C9" s="977"/>
      <c r="D9" s="978"/>
      <c r="E9" s="978"/>
      <c r="F9" s="978"/>
      <c r="G9" s="978"/>
      <c r="H9" s="979"/>
      <c r="I9" s="977"/>
      <c r="J9" s="978"/>
      <c r="K9" s="979"/>
      <c r="L9" s="252"/>
      <c r="M9" s="252"/>
      <c r="N9" s="253"/>
      <c r="O9" s="254"/>
      <c r="P9" s="255">
        <v>160</v>
      </c>
      <c r="Q9" s="256"/>
      <c r="R9" s="257"/>
      <c r="S9" s="252"/>
      <c r="T9" s="258"/>
      <c r="U9" s="259"/>
      <c r="V9" s="260"/>
      <c r="W9" s="993"/>
      <c r="X9" s="257"/>
      <c r="Y9" s="252"/>
    </row>
    <row r="10" spans="2:26" ht="18" customHeight="1">
      <c r="B10" s="261">
        <v>1</v>
      </c>
      <c r="C10" s="879" t="s">
        <v>600</v>
      </c>
      <c r="D10" s="880"/>
      <c r="E10" s="880"/>
      <c r="F10" s="880"/>
      <c r="G10" s="880"/>
      <c r="H10" s="881"/>
      <c r="I10" s="882" t="s">
        <v>601</v>
      </c>
      <c r="J10" s="883"/>
      <c r="K10" s="883"/>
      <c r="L10" s="410" t="s">
        <v>505</v>
      </c>
      <c r="M10" s="262">
        <v>11000</v>
      </c>
      <c r="N10" s="263">
        <f t="shared" ref="N10:N39" si="0">IF(L10="常勤職員",1,"")</f>
        <v>1</v>
      </c>
      <c r="O10" s="264"/>
      <c r="P10" s="265">
        <f t="shared" ref="P10:P39" si="1">$P$9</f>
        <v>160</v>
      </c>
      <c r="Q10" s="263">
        <f>IFERROR(ROUND(O10/P10,1),"")</f>
        <v>0</v>
      </c>
      <c r="R10" s="335">
        <v>12</v>
      </c>
      <c r="S10" s="266">
        <f t="shared" ref="S10:S39" si="2">IFERROR(IF(L10="常勤職員",M10*N10*R10,M10*Q10*R10),"")</f>
        <v>132000</v>
      </c>
      <c r="T10" s="267">
        <v>132000</v>
      </c>
      <c r="U10" s="268">
        <v>132000</v>
      </c>
      <c r="V10" s="269">
        <f>T10-U10</f>
        <v>0</v>
      </c>
      <c r="W10" s="1006"/>
      <c r="X10" s="270">
        <f>IFERROR(ROUND(T10/R10,0),"")</f>
        <v>11000</v>
      </c>
      <c r="Y10" s="271"/>
    </row>
    <row r="11" spans="2:26" ht="18" customHeight="1">
      <c r="B11" s="272">
        <v>2</v>
      </c>
      <c r="C11" s="884" t="s">
        <v>607</v>
      </c>
      <c r="D11" s="885"/>
      <c r="E11" s="885"/>
      <c r="F11" s="885"/>
      <c r="G11" s="885"/>
      <c r="H11" s="886"/>
      <c r="I11" s="887" t="s">
        <v>601</v>
      </c>
      <c r="J11" s="888"/>
      <c r="K11" s="888"/>
      <c r="L11" s="410" t="s">
        <v>505</v>
      </c>
      <c r="M11" s="262">
        <v>11000</v>
      </c>
      <c r="N11" s="273">
        <f t="shared" si="0"/>
        <v>1</v>
      </c>
      <c r="O11" s="264"/>
      <c r="P11" s="274">
        <f t="shared" si="1"/>
        <v>160</v>
      </c>
      <c r="Q11" s="273">
        <f t="shared" ref="Q11:Q39" si="3">IFERROR(ROUND(O11/P11,1),"")</f>
        <v>0</v>
      </c>
      <c r="R11" s="335">
        <v>12</v>
      </c>
      <c r="S11" s="275">
        <f t="shared" si="2"/>
        <v>132000</v>
      </c>
      <c r="T11" s="276">
        <v>132000</v>
      </c>
      <c r="U11" s="277">
        <v>132000</v>
      </c>
      <c r="V11" s="278">
        <f t="shared" ref="V11:V39" si="4">T11-U11</f>
        <v>0</v>
      </c>
      <c r="W11" s="1006"/>
      <c r="X11" s="279">
        <f t="shared" ref="X11:X40" si="5">IFERROR(ROUND(T11/R11,0),"")</f>
        <v>11000</v>
      </c>
      <c r="Y11" s="280"/>
    </row>
    <row r="12" spans="2:26" ht="18" customHeight="1">
      <c r="B12" s="272">
        <v>3</v>
      </c>
      <c r="C12" s="884" t="s">
        <v>610</v>
      </c>
      <c r="D12" s="885"/>
      <c r="E12" s="885"/>
      <c r="F12" s="885"/>
      <c r="G12" s="885"/>
      <c r="H12" s="886"/>
      <c r="I12" s="887" t="s">
        <v>601</v>
      </c>
      <c r="J12" s="888"/>
      <c r="K12" s="888"/>
      <c r="L12" s="410" t="s">
        <v>505</v>
      </c>
      <c r="M12" s="262">
        <v>11000</v>
      </c>
      <c r="N12" s="273">
        <f t="shared" si="0"/>
        <v>1</v>
      </c>
      <c r="O12" s="264"/>
      <c r="P12" s="274">
        <f t="shared" si="1"/>
        <v>160</v>
      </c>
      <c r="Q12" s="273">
        <f t="shared" si="3"/>
        <v>0</v>
      </c>
      <c r="R12" s="335">
        <v>12</v>
      </c>
      <c r="S12" s="275">
        <f t="shared" si="2"/>
        <v>132000</v>
      </c>
      <c r="T12" s="276">
        <v>132000</v>
      </c>
      <c r="U12" s="277">
        <v>132000</v>
      </c>
      <c r="V12" s="278">
        <f t="shared" si="4"/>
        <v>0</v>
      </c>
      <c r="W12" s="1006"/>
      <c r="X12" s="279">
        <f t="shared" si="5"/>
        <v>11000</v>
      </c>
      <c r="Y12" s="280"/>
    </row>
    <row r="13" spans="2:26" ht="18" customHeight="1">
      <c r="B13" s="272">
        <v>4</v>
      </c>
      <c r="C13" s="884" t="s">
        <v>613</v>
      </c>
      <c r="D13" s="885"/>
      <c r="E13" s="885"/>
      <c r="F13" s="885"/>
      <c r="G13" s="885"/>
      <c r="H13" s="886"/>
      <c r="I13" s="887" t="s">
        <v>601</v>
      </c>
      <c r="J13" s="888"/>
      <c r="K13" s="888"/>
      <c r="L13" s="410" t="s">
        <v>506</v>
      </c>
      <c r="M13" s="262">
        <v>11000</v>
      </c>
      <c r="N13" s="273" t="str">
        <f t="shared" si="0"/>
        <v/>
      </c>
      <c r="O13" s="264">
        <v>90</v>
      </c>
      <c r="P13" s="274">
        <f t="shared" si="1"/>
        <v>160</v>
      </c>
      <c r="Q13" s="273">
        <f t="shared" si="3"/>
        <v>0.6</v>
      </c>
      <c r="R13" s="335">
        <v>12</v>
      </c>
      <c r="S13" s="275">
        <f t="shared" si="2"/>
        <v>79200</v>
      </c>
      <c r="T13" s="276">
        <v>79200</v>
      </c>
      <c r="U13" s="277">
        <v>79200</v>
      </c>
      <c r="V13" s="278">
        <f t="shared" si="4"/>
        <v>0</v>
      </c>
      <c r="W13" s="1006"/>
      <c r="X13" s="279">
        <f t="shared" si="5"/>
        <v>6600</v>
      </c>
      <c r="Y13" s="280"/>
    </row>
    <row r="14" spans="2:26" ht="18" customHeight="1">
      <c r="B14" s="272">
        <v>5</v>
      </c>
      <c r="C14" s="884" t="s">
        <v>617</v>
      </c>
      <c r="D14" s="885"/>
      <c r="E14" s="885"/>
      <c r="F14" s="885"/>
      <c r="G14" s="885"/>
      <c r="H14" s="886"/>
      <c r="I14" s="887" t="s">
        <v>287</v>
      </c>
      <c r="J14" s="888"/>
      <c r="K14" s="888"/>
      <c r="L14" s="410" t="s">
        <v>506</v>
      </c>
      <c r="M14" s="262">
        <v>11000</v>
      </c>
      <c r="N14" s="273" t="str">
        <f t="shared" si="0"/>
        <v/>
      </c>
      <c r="O14" s="264">
        <v>80</v>
      </c>
      <c r="P14" s="274">
        <f t="shared" si="1"/>
        <v>160</v>
      </c>
      <c r="Q14" s="273">
        <f t="shared" si="3"/>
        <v>0.5</v>
      </c>
      <c r="R14" s="335">
        <v>12</v>
      </c>
      <c r="S14" s="275">
        <f t="shared" si="2"/>
        <v>66000</v>
      </c>
      <c r="T14" s="276">
        <v>66000</v>
      </c>
      <c r="U14" s="277">
        <v>66000</v>
      </c>
      <c r="V14" s="278">
        <f t="shared" si="4"/>
        <v>0</v>
      </c>
      <c r="W14" s="1006"/>
      <c r="X14" s="279">
        <f t="shared" si="5"/>
        <v>5500</v>
      </c>
      <c r="Y14" s="280"/>
    </row>
    <row r="15" spans="2:26" ht="18" customHeight="1">
      <c r="B15" s="272">
        <v>6</v>
      </c>
      <c r="C15" s="884" t="s">
        <v>618</v>
      </c>
      <c r="D15" s="885"/>
      <c r="E15" s="885"/>
      <c r="F15" s="885"/>
      <c r="G15" s="885"/>
      <c r="H15" s="886"/>
      <c r="I15" s="887" t="s">
        <v>601</v>
      </c>
      <c r="J15" s="888"/>
      <c r="K15" s="888"/>
      <c r="L15" s="410" t="s">
        <v>506</v>
      </c>
      <c r="M15" s="262">
        <v>11000</v>
      </c>
      <c r="N15" s="273" t="str">
        <f t="shared" si="0"/>
        <v/>
      </c>
      <c r="O15" s="264">
        <v>80</v>
      </c>
      <c r="P15" s="274">
        <f t="shared" si="1"/>
        <v>160</v>
      </c>
      <c r="Q15" s="273">
        <f t="shared" si="3"/>
        <v>0.5</v>
      </c>
      <c r="R15" s="335">
        <v>12</v>
      </c>
      <c r="S15" s="275">
        <f t="shared" si="2"/>
        <v>66000</v>
      </c>
      <c r="T15" s="276">
        <v>66000</v>
      </c>
      <c r="U15" s="277">
        <v>66000</v>
      </c>
      <c r="V15" s="278">
        <f t="shared" si="4"/>
        <v>0</v>
      </c>
      <c r="W15" s="1006"/>
      <c r="X15" s="279">
        <f t="shared" si="5"/>
        <v>5500</v>
      </c>
      <c r="Y15" s="280"/>
    </row>
    <row r="16" spans="2:26" ht="18" customHeight="1">
      <c r="B16" s="272">
        <v>7</v>
      </c>
      <c r="C16" s="884" t="s">
        <v>619</v>
      </c>
      <c r="D16" s="885"/>
      <c r="E16" s="885"/>
      <c r="F16" s="885"/>
      <c r="G16" s="885"/>
      <c r="H16" s="886"/>
      <c r="I16" s="887" t="s">
        <v>287</v>
      </c>
      <c r="J16" s="888"/>
      <c r="K16" s="888"/>
      <c r="L16" s="410" t="s">
        <v>506</v>
      </c>
      <c r="M16" s="262">
        <v>11000</v>
      </c>
      <c r="N16" s="273" t="str">
        <f t="shared" si="0"/>
        <v/>
      </c>
      <c r="O16" s="264">
        <v>65</v>
      </c>
      <c r="P16" s="274">
        <f t="shared" si="1"/>
        <v>160</v>
      </c>
      <c r="Q16" s="273">
        <f t="shared" si="3"/>
        <v>0.4</v>
      </c>
      <c r="R16" s="335">
        <v>12</v>
      </c>
      <c r="S16" s="275">
        <f t="shared" si="2"/>
        <v>52800</v>
      </c>
      <c r="T16" s="276">
        <v>52800</v>
      </c>
      <c r="U16" s="277">
        <v>52800</v>
      </c>
      <c r="V16" s="278">
        <f t="shared" si="4"/>
        <v>0</v>
      </c>
      <c r="W16" s="1006"/>
      <c r="X16" s="279">
        <f t="shared" si="5"/>
        <v>4400</v>
      </c>
      <c r="Y16" s="280"/>
    </row>
    <row r="17" spans="2:25" ht="18" customHeight="1">
      <c r="B17" s="272">
        <v>8</v>
      </c>
      <c r="C17" s="884" t="s">
        <v>621</v>
      </c>
      <c r="D17" s="885"/>
      <c r="E17" s="885"/>
      <c r="F17" s="885"/>
      <c r="G17" s="885"/>
      <c r="H17" s="886"/>
      <c r="I17" s="887" t="s">
        <v>287</v>
      </c>
      <c r="J17" s="888"/>
      <c r="K17" s="888"/>
      <c r="L17" s="410" t="s">
        <v>506</v>
      </c>
      <c r="M17" s="262">
        <v>11000</v>
      </c>
      <c r="N17" s="273" t="str">
        <f t="shared" si="0"/>
        <v/>
      </c>
      <c r="O17" s="264">
        <v>30</v>
      </c>
      <c r="P17" s="274">
        <f t="shared" si="1"/>
        <v>160</v>
      </c>
      <c r="Q17" s="273">
        <f t="shared" si="3"/>
        <v>0.2</v>
      </c>
      <c r="R17" s="335">
        <v>12</v>
      </c>
      <c r="S17" s="275">
        <f t="shared" si="2"/>
        <v>26400</v>
      </c>
      <c r="T17" s="276">
        <v>26400</v>
      </c>
      <c r="U17" s="277">
        <v>26400</v>
      </c>
      <c r="V17" s="278">
        <f t="shared" si="4"/>
        <v>0</v>
      </c>
      <c r="W17" s="1006"/>
      <c r="X17" s="279">
        <f t="shared" si="5"/>
        <v>2200</v>
      </c>
      <c r="Y17" s="280"/>
    </row>
    <row r="18" spans="2:25" ht="18" customHeight="1">
      <c r="B18" s="272">
        <v>9</v>
      </c>
      <c r="C18" s="884" t="s">
        <v>623</v>
      </c>
      <c r="D18" s="885"/>
      <c r="E18" s="885"/>
      <c r="F18" s="885"/>
      <c r="G18" s="885"/>
      <c r="H18" s="886"/>
      <c r="I18" s="887" t="s">
        <v>475</v>
      </c>
      <c r="J18" s="888"/>
      <c r="K18" s="888"/>
      <c r="L18" s="410" t="s">
        <v>506</v>
      </c>
      <c r="M18" s="262">
        <v>11000</v>
      </c>
      <c r="N18" s="273" t="str">
        <f t="shared" si="0"/>
        <v/>
      </c>
      <c r="O18" s="264">
        <v>30</v>
      </c>
      <c r="P18" s="274">
        <f t="shared" si="1"/>
        <v>160</v>
      </c>
      <c r="Q18" s="273">
        <f t="shared" si="3"/>
        <v>0.2</v>
      </c>
      <c r="R18" s="335">
        <v>12</v>
      </c>
      <c r="S18" s="275">
        <f t="shared" si="2"/>
        <v>26400</v>
      </c>
      <c r="T18" s="276">
        <v>26400</v>
      </c>
      <c r="U18" s="277">
        <v>26400</v>
      </c>
      <c r="V18" s="278">
        <f t="shared" si="4"/>
        <v>0</v>
      </c>
      <c r="W18" s="1006"/>
      <c r="X18" s="279">
        <f t="shared" si="5"/>
        <v>2200</v>
      </c>
      <c r="Y18" s="280"/>
    </row>
    <row r="19" spans="2:25" ht="18" customHeight="1">
      <c r="B19" s="272">
        <v>10</v>
      </c>
      <c r="C19" s="1003"/>
      <c r="D19" s="1004"/>
      <c r="E19" s="1005"/>
      <c r="F19" s="1005"/>
      <c r="G19" s="1005"/>
      <c r="H19" s="1005"/>
      <c r="I19" s="974"/>
      <c r="J19" s="975"/>
      <c r="K19" s="976"/>
      <c r="L19" s="351"/>
      <c r="M19" s="262">
        <v>11000</v>
      </c>
      <c r="N19" s="273" t="str">
        <f t="shared" si="0"/>
        <v/>
      </c>
      <c r="O19" s="264"/>
      <c r="P19" s="274">
        <f t="shared" si="1"/>
        <v>160</v>
      </c>
      <c r="Q19" s="273">
        <f t="shared" si="3"/>
        <v>0</v>
      </c>
      <c r="R19" s="335"/>
      <c r="S19" s="275">
        <f t="shared" si="2"/>
        <v>0</v>
      </c>
      <c r="T19" s="276"/>
      <c r="U19" s="277"/>
      <c r="V19" s="278">
        <f t="shared" si="4"/>
        <v>0</v>
      </c>
      <c r="W19" s="1006"/>
      <c r="X19" s="279" t="str">
        <f>IFERROR(ROUND(T19/R19,0),"")</f>
        <v/>
      </c>
      <c r="Y19" s="280"/>
    </row>
    <row r="20" spans="2:25" ht="18" customHeight="1">
      <c r="B20" s="272">
        <v>11</v>
      </c>
      <c r="C20" s="1003"/>
      <c r="D20" s="1004"/>
      <c r="E20" s="1005"/>
      <c r="F20" s="1005"/>
      <c r="G20" s="1005"/>
      <c r="H20" s="1005"/>
      <c r="I20" s="974"/>
      <c r="J20" s="975"/>
      <c r="K20" s="976"/>
      <c r="L20" s="351"/>
      <c r="M20" s="262">
        <v>11000</v>
      </c>
      <c r="N20" s="273" t="str">
        <f t="shared" si="0"/>
        <v/>
      </c>
      <c r="O20" s="264"/>
      <c r="P20" s="274">
        <f t="shared" si="1"/>
        <v>160</v>
      </c>
      <c r="Q20" s="273">
        <f t="shared" si="3"/>
        <v>0</v>
      </c>
      <c r="R20" s="335"/>
      <c r="S20" s="275">
        <f t="shared" si="2"/>
        <v>0</v>
      </c>
      <c r="T20" s="276"/>
      <c r="U20" s="277"/>
      <c r="V20" s="278">
        <f t="shared" si="4"/>
        <v>0</v>
      </c>
      <c r="W20" s="1006"/>
      <c r="X20" s="279" t="str">
        <f t="shared" si="5"/>
        <v/>
      </c>
      <c r="Y20" s="280"/>
    </row>
    <row r="21" spans="2:25" ht="18" customHeight="1">
      <c r="B21" s="272">
        <v>12</v>
      </c>
      <c r="C21" s="1003"/>
      <c r="D21" s="1004"/>
      <c r="E21" s="1005"/>
      <c r="F21" s="1005"/>
      <c r="G21" s="1005"/>
      <c r="H21" s="1005"/>
      <c r="I21" s="974"/>
      <c r="J21" s="975"/>
      <c r="K21" s="976"/>
      <c r="L21" s="351"/>
      <c r="M21" s="262">
        <v>11000</v>
      </c>
      <c r="N21" s="273" t="str">
        <f t="shared" si="0"/>
        <v/>
      </c>
      <c r="O21" s="264"/>
      <c r="P21" s="274">
        <f t="shared" si="1"/>
        <v>160</v>
      </c>
      <c r="Q21" s="273">
        <f t="shared" si="3"/>
        <v>0</v>
      </c>
      <c r="R21" s="335"/>
      <c r="S21" s="275">
        <f t="shared" si="2"/>
        <v>0</v>
      </c>
      <c r="T21" s="276"/>
      <c r="U21" s="277"/>
      <c r="V21" s="278">
        <f t="shared" si="4"/>
        <v>0</v>
      </c>
      <c r="W21" s="1006"/>
      <c r="X21" s="279" t="str">
        <f t="shared" si="5"/>
        <v/>
      </c>
      <c r="Y21" s="280"/>
    </row>
    <row r="22" spans="2:25" ht="18" customHeight="1">
      <c r="B22" s="272">
        <v>13</v>
      </c>
      <c r="C22" s="1003"/>
      <c r="D22" s="1004"/>
      <c r="E22" s="1005"/>
      <c r="F22" s="1005"/>
      <c r="G22" s="1005"/>
      <c r="H22" s="1005"/>
      <c r="I22" s="974"/>
      <c r="J22" s="975"/>
      <c r="K22" s="976"/>
      <c r="L22" s="351"/>
      <c r="M22" s="262">
        <v>11000</v>
      </c>
      <c r="N22" s="273" t="str">
        <f t="shared" si="0"/>
        <v/>
      </c>
      <c r="O22" s="264"/>
      <c r="P22" s="274">
        <f t="shared" si="1"/>
        <v>160</v>
      </c>
      <c r="Q22" s="273">
        <f t="shared" si="3"/>
        <v>0</v>
      </c>
      <c r="R22" s="335"/>
      <c r="S22" s="275">
        <f t="shared" si="2"/>
        <v>0</v>
      </c>
      <c r="T22" s="276"/>
      <c r="U22" s="277"/>
      <c r="V22" s="278">
        <f t="shared" si="4"/>
        <v>0</v>
      </c>
      <c r="W22" s="1006"/>
      <c r="X22" s="279" t="str">
        <f t="shared" si="5"/>
        <v/>
      </c>
      <c r="Y22" s="280"/>
    </row>
    <row r="23" spans="2:25" ht="18" customHeight="1">
      <c r="B23" s="272">
        <v>14</v>
      </c>
      <c r="C23" s="1003"/>
      <c r="D23" s="1004"/>
      <c r="E23" s="1005"/>
      <c r="F23" s="1005"/>
      <c r="G23" s="1005"/>
      <c r="H23" s="1005"/>
      <c r="I23" s="974"/>
      <c r="J23" s="975"/>
      <c r="K23" s="976"/>
      <c r="L23" s="351"/>
      <c r="M23" s="262">
        <v>11000</v>
      </c>
      <c r="N23" s="273" t="str">
        <f t="shared" si="0"/>
        <v/>
      </c>
      <c r="O23" s="264"/>
      <c r="P23" s="274">
        <f t="shared" si="1"/>
        <v>160</v>
      </c>
      <c r="Q23" s="273">
        <f t="shared" si="3"/>
        <v>0</v>
      </c>
      <c r="R23" s="335"/>
      <c r="S23" s="275">
        <f t="shared" si="2"/>
        <v>0</v>
      </c>
      <c r="T23" s="276"/>
      <c r="U23" s="277"/>
      <c r="V23" s="278">
        <f t="shared" si="4"/>
        <v>0</v>
      </c>
      <c r="W23" s="1006"/>
      <c r="X23" s="279" t="str">
        <f t="shared" si="5"/>
        <v/>
      </c>
      <c r="Y23" s="280"/>
    </row>
    <row r="24" spans="2:25" ht="18" customHeight="1">
      <c r="B24" s="272">
        <v>15</v>
      </c>
      <c r="C24" s="1003"/>
      <c r="D24" s="1004"/>
      <c r="E24" s="1005"/>
      <c r="F24" s="1005"/>
      <c r="G24" s="1005"/>
      <c r="H24" s="1005"/>
      <c r="I24" s="974"/>
      <c r="J24" s="975"/>
      <c r="K24" s="976"/>
      <c r="L24" s="351"/>
      <c r="M24" s="262">
        <v>11000</v>
      </c>
      <c r="N24" s="273" t="str">
        <f t="shared" si="0"/>
        <v/>
      </c>
      <c r="O24" s="264"/>
      <c r="P24" s="274">
        <f t="shared" si="1"/>
        <v>160</v>
      </c>
      <c r="Q24" s="273">
        <f t="shared" si="3"/>
        <v>0</v>
      </c>
      <c r="R24" s="335"/>
      <c r="S24" s="275">
        <f t="shared" si="2"/>
        <v>0</v>
      </c>
      <c r="T24" s="276"/>
      <c r="U24" s="277"/>
      <c r="V24" s="278">
        <f t="shared" si="4"/>
        <v>0</v>
      </c>
      <c r="W24" s="1006"/>
      <c r="X24" s="279" t="str">
        <f t="shared" si="5"/>
        <v/>
      </c>
      <c r="Y24" s="280"/>
    </row>
    <row r="25" spans="2:25" ht="18" customHeight="1">
      <c r="B25" s="272">
        <v>16</v>
      </c>
      <c r="C25" s="1003"/>
      <c r="D25" s="1004"/>
      <c r="E25" s="1005"/>
      <c r="F25" s="1005"/>
      <c r="G25" s="1005"/>
      <c r="H25" s="1005"/>
      <c r="I25" s="974"/>
      <c r="J25" s="975"/>
      <c r="K25" s="976"/>
      <c r="L25" s="351"/>
      <c r="M25" s="262">
        <v>11000</v>
      </c>
      <c r="N25" s="273" t="str">
        <f t="shared" si="0"/>
        <v/>
      </c>
      <c r="O25" s="264"/>
      <c r="P25" s="274">
        <f t="shared" si="1"/>
        <v>160</v>
      </c>
      <c r="Q25" s="273">
        <f t="shared" si="3"/>
        <v>0</v>
      </c>
      <c r="R25" s="335"/>
      <c r="S25" s="275">
        <f t="shared" si="2"/>
        <v>0</v>
      </c>
      <c r="T25" s="276"/>
      <c r="U25" s="277"/>
      <c r="V25" s="278">
        <f t="shared" si="4"/>
        <v>0</v>
      </c>
      <c r="W25" s="1006"/>
      <c r="X25" s="279" t="str">
        <f t="shared" si="5"/>
        <v/>
      </c>
      <c r="Y25" s="280"/>
    </row>
    <row r="26" spans="2:25" ht="18" customHeight="1">
      <c r="B26" s="272">
        <v>17</v>
      </c>
      <c r="C26" s="1003"/>
      <c r="D26" s="1004"/>
      <c r="E26" s="1005"/>
      <c r="F26" s="1005"/>
      <c r="G26" s="1005"/>
      <c r="H26" s="1005"/>
      <c r="I26" s="974"/>
      <c r="J26" s="975"/>
      <c r="K26" s="976"/>
      <c r="L26" s="351"/>
      <c r="M26" s="262">
        <v>11000</v>
      </c>
      <c r="N26" s="273" t="str">
        <f t="shared" si="0"/>
        <v/>
      </c>
      <c r="O26" s="264"/>
      <c r="P26" s="274">
        <f t="shared" si="1"/>
        <v>160</v>
      </c>
      <c r="Q26" s="273">
        <f t="shared" si="3"/>
        <v>0</v>
      </c>
      <c r="R26" s="335"/>
      <c r="S26" s="275">
        <f t="shared" si="2"/>
        <v>0</v>
      </c>
      <c r="T26" s="276"/>
      <c r="U26" s="277"/>
      <c r="V26" s="278">
        <f t="shared" si="4"/>
        <v>0</v>
      </c>
      <c r="W26" s="1006"/>
      <c r="X26" s="279" t="str">
        <f t="shared" si="5"/>
        <v/>
      </c>
      <c r="Y26" s="280"/>
    </row>
    <row r="27" spans="2:25" ht="18" customHeight="1">
      <c r="B27" s="272">
        <v>18</v>
      </c>
      <c r="C27" s="1003"/>
      <c r="D27" s="1004"/>
      <c r="E27" s="1005"/>
      <c r="F27" s="1005"/>
      <c r="G27" s="1005"/>
      <c r="H27" s="1005"/>
      <c r="I27" s="974"/>
      <c r="J27" s="975"/>
      <c r="K27" s="976"/>
      <c r="L27" s="351"/>
      <c r="M27" s="262">
        <v>11000</v>
      </c>
      <c r="N27" s="273" t="str">
        <f t="shared" si="0"/>
        <v/>
      </c>
      <c r="O27" s="264"/>
      <c r="P27" s="274">
        <f t="shared" si="1"/>
        <v>160</v>
      </c>
      <c r="Q27" s="273">
        <f t="shared" si="3"/>
        <v>0</v>
      </c>
      <c r="R27" s="335"/>
      <c r="S27" s="275">
        <f t="shared" si="2"/>
        <v>0</v>
      </c>
      <c r="T27" s="276"/>
      <c r="U27" s="277"/>
      <c r="V27" s="278">
        <f t="shared" si="4"/>
        <v>0</v>
      </c>
      <c r="W27" s="1006"/>
      <c r="X27" s="279" t="str">
        <f t="shared" si="5"/>
        <v/>
      </c>
      <c r="Y27" s="280"/>
    </row>
    <row r="28" spans="2:25" ht="18" customHeight="1">
      <c r="B28" s="272">
        <v>19</v>
      </c>
      <c r="C28" s="1003"/>
      <c r="D28" s="1004"/>
      <c r="E28" s="1005"/>
      <c r="F28" s="1005"/>
      <c r="G28" s="1005"/>
      <c r="H28" s="1005"/>
      <c r="I28" s="974"/>
      <c r="J28" s="975"/>
      <c r="K28" s="976"/>
      <c r="L28" s="351"/>
      <c r="M28" s="262">
        <v>11000</v>
      </c>
      <c r="N28" s="273" t="str">
        <f t="shared" si="0"/>
        <v/>
      </c>
      <c r="O28" s="264"/>
      <c r="P28" s="274">
        <f t="shared" si="1"/>
        <v>160</v>
      </c>
      <c r="Q28" s="273">
        <f t="shared" si="3"/>
        <v>0</v>
      </c>
      <c r="R28" s="335"/>
      <c r="S28" s="275">
        <f t="shared" si="2"/>
        <v>0</v>
      </c>
      <c r="T28" s="276"/>
      <c r="U28" s="277"/>
      <c r="V28" s="278">
        <f t="shared" si="4"/>
        <v>0</v>
      </c>
      <c r="W28" s="1006"/>
      <c r="X28" s="279" t="str">
        <f t="shared" si="5"/>
        <v/>
      </c>
      <c r="Y28" s="280"/>
    </row>
    <row r="29" spans="2:25" ht="18" customHeight="1">
      <c r="B29" s="272">
        <v>20</v>
      </c>
      <c r="C29" s="1003"/>
      <c r="D29" s="1004"/>
      <c r="E29" s="1005"/>
      <c r="F29" s="1005"/>
      <c r="G29" s="1005"/>
      <c r="H29" s="1005"/>
      <c r="I29" s="974"/>
      <c r="J29" s="975"/>
      <c r="K29" s="976"/>
      <c r="L29" s="351"/>
      <c r="M29" s="262">
        <v>11000</v>
      </c>
      <c r="N29" s="273" t="str">
        <f t="shared" si="0"/>
        <v/>
      </c>
      <c r="O29" s="264"/>
      <c r="P29" s="274">
        <f t="shared" si="1"/>
        <v>160</v>
      </c>
      <c r="Q29" s="273">
        <f t="shared" si="3"/>
        <v>0</v>
      </c>
      <c r="R29" s="335"/>
      <c r="S29" s="275">
        <f t="shared" si="2"/>
        <v>0</v>
      </c>
      <c r="T29" s="276"/>
      <c r="U29" s="277"/>
      <c r="V29" s="278">
        <f t="shared" si="4"/>
        <v>0</v>
      </c>
      <c r="W29" s="1006"/>
      <c r="X29" s="279" t="str">
        <f t="shared" si="5"/>
        <v/>
      </c>
      <c r="Y29" s="280"/>
    </row>
    <row r="30" spans="2:25" ht="18" customHeight="1">
      <c r="B30" s="272">
        <v>21</v>
      </c>
      <c r="C30" s="1003"/>
      <c r="D30" s="1004"/>
      <c r="E30" s="1005"/>
      <c r="F30" s="1005"/>
      <c r="G30" s="1005"/>
      <c r="H30" s="1005"/>
      <c r="I30" s="974"/>
      <c r="J30" s="975"/>
      <c r="K30" s="976"/>
      <c r="L30" s="351"/>
      <c r="M30" s="262">
        <v>11000</v>
      </c>
      <c r="N30" s="273" t="str">
        <f t="shared" si="0"/>
        <v/>
      </c>
      <c r="O30" s="264"/>
      <c r="P30" s="274">
        <f t="shared" si="1"/>
        <v>160</v>
      </c>
      <c r="Q30" s="273">
        <f t="shared" si="3"/>
        <v>0</v>
      </c>
      <c r="R30" s="335"/>
      <c r="S30" s="275">
        <f t="shared" si="2"/>
        <v>0</v>
      </c>
      <c r="T30" s="276"/>
      <c r="U30" s="277"/>
      <c r="V30" s="278">
        <f t="shared" si="4"/>
        <v>0</v>
      </c>
      <c r="W30" s="1006"/>
      <c r="X30" s="279" t="str">
        <f t="shared" si="5"/>
        <v/>
      </c>
      <c r="Y30" s="280"/>
    </row>
    <row r="31" spans="2:25" ht="18" customHeight="1">
      <c r="B31" s="272">
        <v>22</v>
      </c>
      <c r="C31" s="1003"/>
      <c r="D31" s="1004"/>
      <c r="E31" s="1005"/>
      <c r="F31" s="1005"/>
      <c r="G31" s="1005"/>
      <c r="H31" s="1005"/>
      <c r="I31" s="974"/>
      <c r="J31" s="975"/>
      <c r="K31" s="976"/>
      <c r="L31" s="351"/>
      <c r="M31" s="262">
        <v>11000</v>
      </c>
      <c r="N31" s="273" t="str">
        <f t="shared" si="0"/>
        <v/>
      </c>
      <c r="O31" s="264"/>
      <c r="P31" s="274">
        <f t="shared" si="1"/>
        <v>160</v>
      </c>
      <c r="Q31" s="273">
        <f t="shared" si="3"/>
        <v>0</v>
      </c>
      <c r="R31" s="335"/>
      <c r="S31" s="275">
        <f t="shared" si="2"/>
        <v>0</v>
      </c>
      <c r="T31" s="276"/>
      <c r="U31" s="277"/>
      <c r="V31" s="278">
        <f t="shared" si="4"/>
        <v>0</v>
      </c>
      <c r="W31" s="1006"/>
      <c r="X31" s="279" t="str">
        <f t="shared" si="5"/>
        <v/>
      </c>
      <c r="Y31" s="280"/>
    </row>
    <row r="32" spans="2:25" ht="18" customHeight="1">
      <c r="B32" s="272">
        <v>23</v>
      </c>
      <c r="C32" s="1003"/>
      <c r="D32" s="1004"/>
      <c r="E32" s="1005"/>
      <c r="F32" s="1005"/>
      <c r="G32" s="1005"/>
      <c r="H32" s="1005"/>
      <c r="I32" s="974"/>
      <c r="J32" s="975"/>
      <c r="K32" s="976"/>
      <c r="L32" s="351"/>
      <c r="M32" s="262">
        <v>11000</v>
      </c>
      <c r="N32" s="273" t="str">
        <f t="shared" si="0"/>
        <v/>
      </c>
      <c r="O32" s="264"/>
      <c r="P32" s="274">
        <f t="shared" si="1"/>
        <v>160</v>
      </c>
      <c r="Q32" s="273">
        <f t="shared" si="3"/>
        <v>0</v>
      </c>
      <c r="R32" s="335"/>
      <c r="S32" s="275">
        <f t="shared" si="2"/>
        <v>0</v>
      </c>
      <c r="T32" s="276"/>
      <c r="U32" s="277"/>
      <c r="V32" s="278">
        <f t="shared" si="4"/>
        <v>0</v>
      </c>
      <c r="W32" s="1006"/>
      <c r="X32" s="279" t="str">
        <f t="shared" si="5"/>
        <v/>
      </c>
      <c r="Y32" s="280"/>
    </row>
    <row r="33" spans="2:25" ht="18" customHeight="1">
      <c r="B33" s="272">
        <v>24</v>
      </c>
      <c r="C33" s="1003"/>
      <c r="D33" s="1004"/>
      <c r="E33" s="1005"/>
      <c r="F33" s="1005"/>
      <c r="G33" s="1005"/>
      <c r="H33" s="1005"/>
      <c r="I33" s="974"/>
      <c r="J33" s="975"/>
      <c r="K33" s="976"/>
      <c r="L33" s="351"/>
      <c r="M33" s="262">
        <v>11000</v>
      </c>
      <c r="N33" s="273" t="str">
        <f t="shared" si="0"/>
        <v/>
      </c>
      <c r="O33" s="264"/>
      <c r="P33" s="274">
        <f t="shared" si="1"/>
        <v>160</v>
      </c>
      <c r="Q33" s="273">
        <f t="shared" si="3"/>
        <v>0</v>
      </c>
      <c r="R33" s="335"/>
      <c r="S33" s="275">
        <f t="shared" si="2"/>
        <v>0</v>
      </c>
      <c r="T33" s="276"/>
      <c r="U33" s="277"/>
      <c r="V33" s="278">
        <f t="shared" si="4"/>
        <v>0</v>
      </c>
      <c r="W33" s="1006"/>
      <c r="X33" s="279" t="str">
        <f t="shared" si="5"/>
        <v/>
      </c>
      <c r="Y33" s="280"/>
    </row>
    <row r="34" spans="2:25" ht="18" customHeight="1">
      <c r="B34" s="272">
        <v>25</v>
      </c>
      <c r="C34" s="1003"/>
      <c r="D34" s="1004"/>
      <c r="E34" s="1005"/>
      <c r="F34" s="1005"/>
      <c r="G34" s="1005"/>
      <c r="H34" s="1005"/>
      <c r="I34" s="974"/>
      <c r="J34" s="975"/>
      <c r="K34" s="976"/>
      <c r="L34" s="351"/>
      <c r="M34" s="262">
        <v>11000</v>
      </c>
      <c r="N34" s="273" t="str">
        <f t="shared" si="0"/>
        <v/>
      </c>
      <c r="O34" s="264"/>
      <c r="P34" s="274">
        <f t="shared" si="1"/>
        <v>160</v>
      </c>
      <c r="Q34" s="273">
        <f t="shared" si="3"/>
        <v>0</v>
      </c>
      <c r="R34" s="335"/>
      <c r="S34" s="275">
        <f t="shared" si="2"/>
        <v>0</v>
      </c>
      <c r="T34" s="276"/>
      <c r="U34" s="277"/>
      <c r="V34" s="278">
        <f t="shared" si="4"/>
        <v>0</v>
      </c>
      <c r="W34" s="1006"/>
      <c r="X34" s="279" t="str">
        <f t="shared" si="5"/>
        <v/>
      </c>
      <c r="Y34" s="280"/>
    </row>
    <row r="35" spans="2:25" ht="18" customHeight="1">
      <c r="B35" s="272">
        <v>26</v>
      </c>
      <c r="C35" s="1003"/>
      <c r="D35" s="1004"/>
      <c r="E35" s="1005"/>
      <c r="F35" s="1005"/>
      <c r="G35" s="1005"/>
      <c r="H35" s="1005"/>
      <c r="I35" s="974"/>
      <c r="J35" s="975"/>
      <c r="K35" s="976"/>
      <c r="L35" s="351"/>
      <c r="M35" s="262">
        <v>11000</v>
      </c>
      <c r="N35" s="273" t="str">
        <f t="shared" si="0"/>
        <v/>
      </c>
      <c r="O35" s="264"/>
      <c r="P35" s="274">
        <f t="shared" si="1"/>
        <v>160</v>
      </c>
      <c r="Q35" s="273">
        <f>IFERROR(ROUND(O35/P35,1),"")</f>
        <v>0</v>
      </c>
      <c r="R35" s="335"/>
      <c r="S35" s="275">
        <f t="shared" si="2"/>
        <v>0</v>
      </c>
      <c r="T35" s="276"/>
      <c r="U35" s="277"/>
      <c r="V35" s="278">
        <f t="shared" si="4"/>
        <v>0</v>
      </c>
      <c r="W35" s="1006"/>
      <c r="X35" s="279" t="str">
        <f t="shared" si="5"/>
        <v/>
      </c>
      <c r="Y35" s="280"/>
    </row>
    <row r="36" spans="2:25" ht="18" customHeight="1">
      <c r="B36" s="272">
        <v>27</v>
      </c>
      <c r="C36" s="1003"/>
      <c r="D36" s="1004"/>
      <c r="E36" s="1005"/>
      <c r="F36" s="1005"/>
      <c r="G36" s="1005"/>
      <c r="H36" s="1005"/>
      <c r="I36" s="974"/>
      <c r="J36" s="975"/>
      <c r="K36" s="976"/>
      <c r="L36" s="351"/>
      <c r="M36" s="262">
        <v>11000</v>
      </c>
      <c r="N36" s="273" t="str">
        <f t="shared" si="0"/>
        <v/>
      </c>
      <c r="O36" s="264"/>
      <c r="P36" s="274">
        <f t="shared" si="1"/>
        <v>160</v>
      </c>
      <c r="Q36" s="273">
        <f t="shared" si="3"/>
        <v>0</v>
      </c>
      <c r="R36" s="335"/>
      <c r="S36" s="275">
        <f t="shared" si="2"/>
        <v>0</v>
      </c>
      <c r="T36" s="276"/>
      <c r="U36" s="277"/>
      <c r="V36" s="278">
        <f t="shared" si="4"/>
        <v>0</v>
      </c>
      <c r="W36" s="1006"/>
      <c r="X36" s="279" t="str">
        <f t="shared" si="5"/>
        <v/>
      </c>
      <c r="Y36" s="280"/>
    </row>
    <row r="37" spans="2:25" ht="18" customHeight="1">
      <c r="B37" s="272">
        <v>28</v>
      </c>
      <c r="C37" s="1003"/>
      <c r="D37" s="1004"/>
      <c r="E37" s="1005"/>
      <c r="F37" s="1005"/>
      <c r="G37" s="1005"/>
      <c r="H37" s="1005"/>
      <c r="I37" s="974"/>
      <c r="J37" s="975"/>
      <c r="K37" s="976"/>
      <c r="L37" s="351"/>
      <c r="M37" s="262">
        <v>11000</v>
      </c>
      <c r="N37" s="273" t="str">
        <f t="shared" si="0"/>
        <v/>
      </c>
      <c r="O37" s="264"/>
      <c r="P37" s="274">
        <f t="shared" si="1"/>
        <v>160</v>
      </c>
      <c r="Q37" s="273">
        <f t="shared" si="3"/>
        <v>0</v>
      </c>
      <c r="R37" s="335"/>
      <c r="S37" s="275">
        <f>IFERROR(IF(L37="常勤職員",M37*N37*R37,M37*Q37*R37),"")</f>
        <v>0</v>
      </c>
      <c r="T37" s="276"/>
      <c r="U37" s="277"/>
      <c r="V37" s="278">
        <f t="shared" si="4"/>
        <v>0</v>
      </c>
      <c r="W37" s="1006"/>
      <c r="X37" s="279" t="str">
        <f t="shared" si="5"/>
        <v/>
      </c>
      <c r="Y37" s="280"/>
    </row>
    <row r="38" spans="2:25" ht="18" customHeight="1">
      <c r="B38" s="272">
        <v>29</v>
      </c>
      <c r="C38" s="1003"/>
      <c r="D38" s="1004"/>
      <c r="E38" s="1005"/>
      <c r="F38" s="1005"/>
      <c r="G38" s="1005"/>
      <c r="H38" s="1005"/>
      <c r="I38" s="974"/>
      <c r="J38" s="975"/>
      <c r="K38" s="976"/>
      <c r="L38" s="351"/>
      <c r="M38" s="262">
        <v>11000</v>
      </c>
      <c r="N38" s="273" t="str">
        <f t="shared" si="0"/>
        <v/>
      </c>
      <c r="O38" s="264"/>
      <c r="P38" s="274">
        <f t="shared" si="1"/>
        <v>160</v>
      </c>
      <c r="Q38" s="273">
        <f t="shared" si="3"/>
        <v>0</v>
      </c>
      <c r="R38" s="335"/>
      <c r="S38" s="275">
        <f t="shared" si="2"/>
        <v>0</v>
      </c>
      <c r="T38" s="276"/>
      <c r="U38" s="277"/>
      <c r="V38" s="278">
        <f t="shared" si="4"/>
        <v>0</v>
      </c>
      <c r="W38" s="1006"/>
      <c r="X38" s="279" t="str">
        <f t="shared" si="5"/>
        <v/>
      </c>
      <c r="Y38" s="280"/>
    </row>
    <row r="39" spans="2:25" ht="18" customHeight="1" thickBot="1">
      <c r="B39" s="272">
        <v>30</v>
      </c>
      <c r="C39" s="1003"/>
      <c r="D39" s="1004"/>
      <c r="E39" s="1005"/>
      <c r="F39" s="1005"/>
      <c r="G39" s="1005"/>
      <c r="H39" s="1005"/>
      <c r="I39" s="974"/>
      <c r="J39" s="975"/>
      <c r="K39" s="976"/>
      <c r="L39" s="351"/>
      <c r="M39" s="262">
        <v>11000</v>
      </c>
      <c r="N39" s="273" t="str">
        <f t="shared" si="0"/>
        <v/>
      </c>
      <c r="O39" s="264"/>
      <c r="P39" s="274">
        <f t="shared" si="1"/>
        <v>160</v>
      </c>
      <c r="Q39" s="273">
        <f t="shared" si="3"/>
        <v>0</v>
      </c>
      <c r="R39" s="335"/>
      <c r="S39" s="275">
        <f t="shared" si="2"/>
        <v>0</v>
      </c>
      <c r="T39" s="276"/>
      <c r="U39" s="277"/>
      <c r="V39" s="278">
        <f t="shared" si="4"/>
        <v>0</v>
      </c>
      <c r="W39" s="994"/>
      <c r="X39" s="279" t="str">
        <f t="shared" si="5"/>
        <v/>
      </c>
      <c r="Y39" s="280"/>
    </row>
    <row r="40" spans="2:25" ht="18" customHeight="1" thickBot="1">
      <c r="B40" s="1007" t="s">
        <v>9</v>
      </c>
      <c r="C40" s="1008"/>
      <c r="D40" s="1008"/>
      <c r="E40" s="1008"/>
      <c r="F40" s="1008"/>
      <c r="G40" s="1008"/>
      <c r="H40" s="1008"/>
      <c r="I40" s="1008"/>
      <c r="J40" s="1008"/>
      <c r="K40" s="1008"/>
      <c r="L40" s="1009"/>
      <c r="M40" s="281"/>
      <c r="N40" s="282">
        <f>SUM(N10:N39)</f>
        <v>3</v>
      </c>
      <c r="O40" s="283"/>
      <c r="P40" s="284"/>
      <c r="Q40" s="285">
        <f>SUM(Q10:Q39)</f>
        <v>2.4000000000000004</v>
      </c>
      <c r="R40" s="286">
        <f t="shared" ref="R40:V40" si="6">SUM(R10:R39)</f>
        <v>108</v>
      </c>
      <c r="S40" s="287">
        <f t="shared" si="6"/>
        <v>712800</v>
      </c>
      <c r="T40" s="287">
        <f t="shared" si="6"/>
        <v>712800</v>
      </c>
      <c r="U40" s="288">
        <f t="shared" si="6"/>
        <v>712800</v>
      </c>
      <c r="V40" s="289">
        <f t="shared" si="6"/>
        <v>0</v>
      </c>
      <c r="W40" s="290"/>
      <c r="X40" s="291">
        <f t="shared" si="5"/>
        <v>6600</v>
      </c>
      <c r="Y40" s="292"/>
    </row>
    <row r="41" spans="2:25" ht="18" customHeight="1">
      <c r="B41" s="239" t="s">
        <v>504</v>
      </c>
    </row>
    <row r="42" spans="2:25" ht="18" customHeight="1">
      <c r="B42" s="293" t="s">
        <v>466</v>
      </c>
    </row>
    <row r="43" spans="2:25" ht="18" customHeight="1"/>
    <row r="44" spans="2:25" ht="18" customHeight="1"/>
    <row r="45" spans="2:25" ht="18" customHeight="1"/>
    <row r="46" spans="2:25" ht="18" customHeight="1"/>
    <row r="47" spans="2:25" ht="18" customHeight="1"/>
    <row r="48" spans="2:25"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row r="1001" ht="18" customHeight="1"/>
    <row r="1002" ht="18" customHeight="1"/>
    <row r="1003" ht="18" customHeight="1"/>
    <row r="1004" ht="18" customHeight="1"/>
    <row r="1005" ht="18" customHeight="1"/>
    <row r="1006" ht="18" customHeight="1"/>
    <row r="1007" ht="18" customHeight="1"/>
    <row r="1008" ht="18" customHeight="1"/>
    <row r="1009" ht="18" customHeight="1"/>
    <row r="1010" ht="18" customHeight="1"/>
    <row r="1011" ht="18" customHeight="1"/>
    <row r="1012" ht="18" customHeight="1"/>
    <row r="1013" ht="18" customHeight="1"/>
    <row r="1014" ht="18" customHeight="1"/>
    <row r="1015" ht="18" customHeight="1"/>
    <row r="1016" ht="18" customHeight="1"/>
    <row r="1017" ht="18" customHeight="1"/>
    <row r="1018" ht="18" customHeight="1"/>
    <row r="1019" ht="18" customHeight="1"/>
    <row r="1020" ht="18" customHeight="1"/>
    <row r="1021" ht="18" customHeight="1"/>
    <row r="1022" ht="18" customHeight="1"/>
    <row r="1023" ht="18" customHeight="1"/>
    <row r="1024" ht="18" customHeight="1"/>
    <row r="1025" ht="18" customHeight="1"/>
    <row r="1026" ht="18" customHeight="1"/>
    <row r="1027" ht="18" customHeight="1"/>
    <row r="1028" ht="18" customHeight="1"/>
    <row r="1029" ht="18" customHeight="1"/>
    <row r="1030" ht="18" customHeight="1"/>
    <row r="1031" ht="18" customHeight="1"/>
    <row r="1032" ht="18" customHeight="1"/>
    <row r="1033" ht="18" customHeight="1"/>
    <row r="1034" ht="18" customHeight="1"/>
    <row r="1035" ht="18" customHeight="1"/>
    <row r="1036" ht="18" customHeight="1"/>
    <row r="1037" ht="18" customHeight="1"/>
    <row r="1038" ht="18" customHeight="1"/>
    <row r="1039" ht="18" customHeight="1"/>
    <row r="1040" ht="18" customHeight="1"/>
    <row r="1041" ht="18" customHeight="1"/>
    <row r="1042" ht="18" customHeight="1"/>
    <row r="1043" ht="18" customHeight="1"/>
    <row r="1044" ht="18" customHeight="1"/>
    <row r="1045" ht="18" customHeight="1"/>
    <row r="1046" ht="18" customHeight="1"/>
    <row r="1047" ht="18" customHeight="1"/>
    <row r="1048" ht="18" customHeight="1"/>
    <row r="1049" ht="18" customHeight="1"/>
    <row r="1050" ht="18" customHeight="1"/>
    <row r="1051" ht="18" customHeight="1"/>
    <row r="1052" ht="18" customHeight="1"/>
    <row r="1053" ht="18" customHeight="1"/>
    <row r="1054" ht="18" customHeight="1"/>
    <row r="1055" ht="18" customHeight="1"/>
    <row r="1056" ht="18" customHeight="1"/>
    <row r="1057" ht="18" customHeight="1"/>
    <row r="1058" ht="18" customHeight="1"/>
    <row r="1059" ht="18" customHeight="1"/>
    <row r="1060" ht="18" customHeight="1"/>
    <row r="1061" ht="18" customHeight="1"/>
    <row r="1062" ht="18" customHeight="1"/>
    <row r="1063" ht="18" customHeight="1"/>
    <row r="1064" ht="18" customHeight="1"/>
    <row r="1065" ht="18" customHeight="1"/>
    <row r="1066" ht="18" customHeight="1"/>
    <row r="1067" ht="18" customHeight="1"/>
    <row r="1068" ht="18" customHeight="1"/>
    <row r="1069" ht="18" customHeight="1"/>
    <row r="1070" ht="18" customHeight="1"/>
    <row r="1071" ht="18" customHeight="1"/>
    <row r="1072" ht="18" customHeight="1"/>
    <row r="1073" ht="18" customHeight="1"/>
    <row r="1074" ht="18" customHeight="1"/>
    <row r="1075" ht="18" customHeight="1"/>
    <row r="1076" ht="18" customHeight="1"/>
    <row r="1077" ht="18" customHeight="1"/>
    <row r="1078" ht="18" customHeight="1"/>
    <row r="1079" ht="18" customHeight="1"/>
    <row r="1080" ht="18" customHeight="1"/>
    <row r="1081" ht="18" customHeight="1"/>
    <row r="1082" ht="18" customHeight="1"/>
    <row r="1083" ht="18" customHeight="1"/>
    <row r="1084" ht="18" customHeight="1"/>
    <row r="1085" ht="18" customHeight="1"/>
    <row r="1086" ht="18" customHeight="1"/>
    <row r="1087" ht="18" customHeight="1"/>
    <row r="1088" ht="18" customHeight="1"/>
    <row r="1089" ht="18" customHeight="1"/>
    <row r="1090" ht="18" customHeight="1"/>
    <row r="1091" ht="18" customHeight="1"/>
    <row r="1092" ht="18" customHeight="1"/>
    <row r="1093" ht="18" customHeight="1"/>
    <row r="1094" ht="18" customHeight="1"/>
    <row r="1095" ht="18" customHeight="1"/>
    <row r="1096" ht="18" customHeight="1"/>
    <row r="1097" ht="18" customHeight="1"/>
    <row r="1098" ht="18" customHeight="1"/>
    <row r="1099" ht="18" customHeight="1"/>
    <row r="1100" ht="18" customHeight="1"/>
    <row r="1101" ht="18" customHeight="1"/>
    <row r="1102" ht="18" customHeight="1"/>
    <row r="1103" ht="18" customHeight="1"/>
    <row r="1104" ht="18" customHeight="1"/>
    <row r="1105" ht="18" customHeight="1"/>
    <row r="1106" ht="18" customHeight="1"/>
    <row r="1107" ht="18" customHeight="1"/>
    <row r="1108" ht="18" customHeight="1"/>
    <row r="1109" ht="18" customHeight="1"/>
    <row r="1110" ht="18" customHeight="1"/>
    <row r="1111" ht="18" customHeight="1"/>
    <row r="1112" ht="18" customHeight="1"/>
    <row r="1113" ht="18" customHeight="1"/>
    <row r="1114" ht="18" customHeight="1"/>
    <row r="1115" ht="18" customHeight="1"/>
    <row r="1116" ht="18" customHeight="1"/>
    <row r="1117" ht="18" customHeight="1"/>
    <row r="1118" ht="18" customHeight="1"/>
    <row r="1119" ht="18" customHeight="1"/>
    <row r="1120" ht="18" customHeight="1"/>
    <row r="1121" ht="18" customHeight="1"/>
    <row r="1122" ht="18" customHeight="1"/>
    <row r="1123" ht="18" customHeight="1"/>
    <row r="1124" ht="18" customHeight="1"/>
    <row r="1125" ht="18" customHeight="1"/>
    <row r="1126" ht="18" customHeight="1"/>
    <row r="1127" ht="18" customHeight="1"/>
    <row r="1128" ht="18" customHeight="1"/>
    <row r="1129" ht="18" customHeight="1"/>
    <row r="1130" ht="18" customHeight="1"/>
    <row r="1131" ht="18" customHeight="1"/>
    <row r="1132" ht="18" customHeight="1"/>
    <row r="1133" ht="18" customHeight="1"/>
    <row r="1134" ht="18" customHeight="1"/>
    <row r="1135" ht="18" customHeight="1"/>
    <row r="1136" ht="18" customHeight="1"/>
    <row r="1137" ht="18" customHeight="1"/>
    <row r="1138" ht="18" customHeight="1"/>
    <row r="1139" ht="18" customHeight="1"/>
    <row r="1140" ht="18" customHeight="1"/>
    <row r="1141" ht="18" customHeight="1"/>
    <row r="1142" ht="18" customHeight="1"/>
    <row r="1143" ht="18" customHeight="1"/>
    <row r="1144" ht="18" customHeight="1"/>
    <row r="1145" ht="18" customHeight="1"/>
    <row r="1146" ht="18" customHeight="1"/>
    <row r="1147" ht="18" customHeight="1"/>
    <row r="1148" ht="18" customHeight="1"/>
    <row r="1149" ht="18" customHeight="1"/>
    <row r="1150" ht="18" customHeight="1"/>
    <row r="1151" ht="18" customHeight="1"/>
    <row r="1152" ht="18" customHeight="1"/>
    <row r="1153" ht="18" customHeight="1"/>
    <row r="1154" ht="18" customHeight="1"/>
    <row r="1155" ht="18" customHeight="1"/>
    <row r="1156" ht="18" customHeight="1"/>
    <row r="1157" ht="18" customHeight="1"/>
    <row r="1158" ht="18" customHeight="1"/>
    <row r="1159" ht="18" customHeight="1"/>
    <row r="1160" ht="18" customHeight="1"/>
    <row r="1161" ht="18" customHeight="1"/>
    <row r="1162" ht="18" customHeight="1"/>
    <row r="1163" ht="18" customHeight="1"/>
    <row r="1164" ht="18" customHeight="1"/>
    <row r="1165" ht="18" customHeight="1"/>
    <row r="1166" ht="18" customHeight="1"/>
    <row r="1167" ht="18" customHeight="1"/>
    <row r="1168" ht="18" customHeight="1"/>
    <row r="1169" ht="18" customHeight="1"/>
    <row r="1170" ht="18" customHeight="1"/>
    <row r="1171" ht="18" customHeight="1"/>
    <row r="1172" ht="18" customHeight="1"/>
    <row r="1173" ht="18" customHeight="1"/>
    <row r="1174" ht="18" customHeight="1"/>
    <row r="1175" ht="18" customHeight="1"/>
    <row r="1176" ht="18" customHeight="1"/>
    <row r="1177" ht="18" customHeight="1"/>
    <row r="1178" ht="18" customHeight="1"/>
    <row r="1179" ht="18" customHeight="1"/>
    <row r="1180" ht="18" customHeight="1"/>
    <row r="1181" ht="18" customHeight="1"/>
    <row r="1182" ht="18" customHeight="1"/>
    <row r="1183" ht="18" customHeight="1"/>
    <row r="1184" ht="18" customHeight="1"/>
    <row r="1185" ht="18" customHeight="1"/>
    <row r="1186" ht="18" customHeight="1"/>
    <row r="1187" ht="18" customHeight="1"/>
    <row r="1188" ht="18" customHeight="1"/>
    <row r="1189" ht="18" customHeight="1"/>
    <row r="1190" ht="18" customHeight="1"/>
    <row r="1191" ht="18" customHeight="1"/>
    <row r="1192" ht="18" customHeight="1"/>
    <row r="1193" ht="18" customHeight="1"/>
    <row r="1194" ht="18" customHeight="1"/>
    <row r="1195" ht="18" customHeight="1"/>
    <row r="1196" ht="18" customHeight="1"/>
    <row r="1197" ht="18" customHeight="1"/>
    <row r="1198" ht="18" customHeight="1"/>
    <row r="1199" ht="18" customHeight="1"/>
    <row r="1200" ht="18" customHeight="1"/>
    <row r="1201" ht="18" customHeight="1"/>
    <row r="1202" ht="18" customHeight="1"/>
    <row r="1203" ht="18" customHeight="1"/>
    <row r="1204" ht="18" customHeight="1"/>
    <row r="1205" ht="18" customHeight="1"/>
    <row r="1206" ht="18" customHeight="1"/>
    <row r="1207" ht="18" customHeight="1"/>
    <row r="1208" ht="18" customHeight="1"/>
    <row r="1209" ht="18" customHeight="1"/>
    <row r="1210" ht="18" customHeight="1"/>
    <row r="1211" ht="18" customHeight="1"/>
    <row r="1212" ht="18" customHeight="1"/>
    <row r="1213" ht="18" customHeight="1"/>
    <row r="1214" ht="18" customHeight="1"/>
    <row r="1215" ht="18" customHeight="1"/>
    <row r="1216" ht="18" customHeight="1"/>
    <row r="1217" ht="18" customHeight="1"/>
    <row r="1218" ht="18" customHeight="1"/>
    <row r="1219" ht="18" customHeight="1"/>
    <row r="1220" ht="18" customHeight="1"/>
    <row r="1221" ht="18" customHeight="1"/>
    <row r="1222" ht="18" customHeight="1"/>
    <row r="1223" ht="18" customHeight="1"/>
    <row r="1224" ht="18" customHeight="1"/>
    <row r="1225" ht="18" customHeight="1"/>
    <row r="1226" ht="18" customHeight="1"/>
    <row r="1227" ht="18" customHeight="1"/>
    <row r="1228" ht="18" customHeight="1"/>
    <row r="1229" ht="18" customHeight="1"/>
    <row r="1230" ht="18" customHeight="1"/>
    <row r="1231" ht="18" customHeight="1"/>
    <row r="1232" ht="18" customHeight="1"/>
    <row r="1233" ht="18" customHeight="1"/>
    <row r="1234" ht="18" customHeight="1"/>
    <row r="1235" ht="18" customHeight="1"/>
    <row r="1236" ht="18" customHeight="1"/>
    <row r="1237" ht="18" customHeight="1"/>
    <row r="1238" ht="18" customHeight="1"/>
    <row r="1239" ht="18" customHeight="1"/>
    <row r="1240" ht="18" customHeight="1"/>
    <row r="1241" ht="18" customHeight="1"/>
    <row r="1242" ht="18" customHeight="1"/>
    <row r="1243" ht="18" customHeight="1"/>
    <row r="1244" ht="18" customHeight="1"/>
    <row r="1245" ht="18" customHeight="1"/>
    <row r="1246" ht="18" customHeight="1"/>
    <row r="1247" ht="18" customHeight="1"/>
    <row r="1248" ht="18" customHeight="1"/>
    <row r="1249" ht="18" customHeight="1"/>
    <row r="1250" ht="18" customHeight="1"/>
    <row r="1251" ht="18" customHeight="1"/>
    <row r="1252" ht="18" customHeight="1"/>
    <row r="1253" ht="18" customHeight="1"/>
    <row r="1254" ht="18" customHeight="1"/>
    <row r="1255" ht="18" customHeight="1"/>
    <row r="1256" ht="18" customHeight="1"/>
    <row r="1257" ht="18" customHeight="1"/>
    <row r="1258" ht="18" customHeight="1"/>
    <row r="1259" ht="18" customHeight="1"/>
    <row r="1260" ht="18" customHeight="1"/>
    <row r="1261" ht="18" customHeight="1"/>
    <row r="1262" ht="18" customHeight="1"/>
    <row r="1263" ht="18" customHeight="1"/>
    <row r="1264" ht="18" customHeight="1"/>
    <row r="1265" ht="18" customHeight="1"/>
    <row r="1266" ht="18" customHeight="1"/>
    <row r="1267" ht="18" customHeight="1"/>
    <row r="1268" ht="18" customHeight="1"/>
    <row r="1269" ht="18" customHeight="1"/>
    <row r="1270" ht="18" customHeight="1"/>
    <row r="1271" ht="18" customHeight="1"/>
    <row r="1272" ht="18" customHeight="1"/>
    <row r="1273" ht="18" customHeight="1"/>
    <row r="1274" ht="18" customHeight="1"/>
    <row r="1275" ht="18" customHeight="1"/>
    <row r="1276" ht="18" customHeight="1"/>
    <row r="1277" ht="18" customHeight="1"/>
    <row r="1278" ht="18" customHeight="1"/>
    <row r="1279" ht="18" customHeight="1"/>
    <row r="1280" ht="18" customHeight="1"/>
    <row r="1281" ht="18" customHeight="1"/>
    <row r="1282" ht="18" customHeight="1"/>
    <row r="1283" ht="18" customHeight="1"/>
    <row r="1284" ht="18" customHeight="1"/>
    <row r="1285" ht="18" customHeight="1"/>
    <row r="1286" ht="18" customHeight="1"/>
    <row r="1287" ht="18" customHeight="1"/>
    <row r="1288" ht="18" customHeight="1"/>
    <row r="1289" ht="18" customHeight="1"/>
    <row r="1290" ht="18" customHeight="1"/>
    <row r="1291" ht="18" customHeight="1"/>
    <row r="1292" ht="18" customHeight="1"/>
    <row r="1293" ht="18" customHeight="1"/>
    <row r="1294" ht="18" customHeight="1"/>
    <row r="1295" ht="18" customHeight="1"/>
    <row r="1296" ht="18" customHeight="1"/>
    <row r="1297" ht="18" customHeight="1"/>
    <row r="1298" ht="18" customHeight="1"/>
    <row r="1299" ht="18" customHeight="1"/>
    <row r="1300" ht="18" customHeight="1"/>
    <row r="1301" ht="18" customHeight="1"/>
    <row r="1302" ht="18" customHeight="1"/>
    <row r="1303" ht="18" customHeight="1"/>
    <row r="1304" ht="18" customHeight="1"/>
    <row r="1305" ht="18" customHeight="1"/>
    <row r="1306" ht="18" customHeight="1"/>
    <row r="1307" ht="18" customHeight="1"/>
    <row r="1308" ht="18" customHeight="1"/>
    <row r="1309" ht="18" customHeight="1"/>
    <row r="1310" ht="18" customHeight="1"/>
    <row r="1311" ht="18" customHeight="1"/>
    <row r="1312" ht="18" customHeight="1"/>
    <row r="1313" ht="18" customHeight="1"/>
    <row r="1314" ht="18" customHeight="1"/>
    <row r="1315" ht="18" customHeight="1"/>
    <row r="1316" ht="18" customHeight="1"/>
    <row r="1317" ht="18" customHeight="1"/>
    <row r="1318" ht="18" customHeight="1"/>
    <row r="1319" ht="18" customHeight="1"/>
    <row r="1320" ht="18" customHeight="1"/>
    <row r="1321" ht="18" customHeight="1"/>
    <row r="1322" ht="18" customHeight="1"/>
    <row r="1323" ht="18" customHeight="1"/>
    <row r="1324" ht="18" customHeight="1"/>
    <row r="1325" ht="18" customHeight="1"/>
    <row r="1326" ht="18" customHeight="1"/>
    <row r="1327" ht="18" customHeight="1"/>
    <row r="1328" ht="18" customHeight="1"/>
    <row r="1329" ht="18" customHeight="1"/>
    <row r="1330" ht="18" customHeight="1"/>
    <row r="1331" ht="18" customHeight="1"/>
    <row r="1332" ht="18" customHeight="1"/>
    <row r="1333" ht="18" customHeight="1"/>
    <row r="1334" ht="18" customHeight="1"/>
    <row r="1335" ht="18" customHeight="1"/>
    <row r="1336" ht="18" customHeight="1"/>
    <row r="1337" ht="18" customHeight="1"/>
    <row r="1338" ht="18" customHeight="1"/>
    <row r="1339" ht="18" customHeight="1"/>
    <row r="1340" ht="18" customHeight="1"/>
    <row r="1341" ht="18" customHeight="1"/>
    <row r="1342" ht="18" customHeight="1"/>
    <row r="1343" ht="18" customHeight="1"/>
    <row r="1344" ht="18" customHeight="1"/>
    <row r="1345" ht="18" customHeight="1"/>
    <row r="1346" ht="18" customHeight="1"/>
    <row r="1347" ht="18" customHeight="1"/>
    <row r="1348" ht="18" customHeight="1"/>
    <row r="1349" ht="18" customHeight="1"/>
    <row r="1350" ht="18" customHeight="1"/>
    <row r="1351" ht="18" customHeight="1"/>
    <row r="1352" ht="18" customHeight="1"/>
    <row r="1353" ht="18" customHeight="1"/>
    <row r="1354" ht="18" customHeight="1"/>
    <row r="1355" ht="18" customHeight="1"/>
    <row r="1356" ht="18" customHeight="1"/>
    <row r="1357" ht="18" customHeight="1"/>
    <row r="1358" ht="18" customHeight="1"/>
    <row r="1359" ht="18" customHeight="1"/>
    <row r="1360" ht="18" customHeight="1"/>
    <row r="1361" ht="18" customHeight="1"/>
    <row r="1362" ht="18" customHeight="1"/>
    <row r="1363" ht="18" customHeight="1"/>
    <row r="1364" ht="18" customHeight="1"/>
    <row r="1365" ht="18" customHeight="1"/>
    <row r="1366" ht="18" customHeight="1"/>
    <row r="1367" ht="18" customHeight="1"/>
    <row r="1368" ht="18" customHeight="1"/>
    <row r="1369" ht="18" customHeight="1"/>
    <row r="1370" ht="18" customHeight="1"/>
    <row r="1371" ht="18" customHeight="1"/>
    <row r="1372" ht="18" customHeight="1"/>
    <row r="1373" ht="18" customHeight="1"/>
    <row r="1374" ht="18" customHeight="1"/>
    <row r="1375" ht="18" customHeight="1"/>
    <row r="1376" ht="18" customHeight="1"/>
    <row r="1377" ht="18" customHeight="1"/>
    <row r="1378" ht="18" customHeight="1"/>
    <row r="1379" ht="18" customHeight="1"/>
    <row r="1380" ht="18" customHeight="1"/>
    <row r="1381" ht="18" customHeight="1"/>
    <row r="1382" ht="18" customHeight="1"/>
    <row r="1383" ht="18" customHeight="1"/>
    <row r="1384" ht="18" customHeight="1"/>
    <row r="1385" ht="18" customHeight="1"/>
    <row r="1386" ht="18" customHeight="1"/>
    <row r="1387" ht="18" customHeight="1"/>
    <row r="1388" ht="18" customHeight="1"/>
    <row r="1389" ht="18" customHeight="1"/>
    <row r="1390" ht="18" customHeight="1"/>
    <row r="1391" ht="18" customHeight="1"/>
    <row r="1392" ht="18" customHeight="1"/>
    <row r="1393" ht="18" customHeight="1"/>
    <row r="1394" ht="18" customHeight="1"/>
    <row r="1395" ht="18" customHeight="1"/>
    <row r="1396" ht="18" customHeight="1"/>
    <row r="1397" ht="18" customHeight="1"/>
    <row r="1398" ht="18" customHeight="1"/>
    <row r="1399" ht="18" customHeight="1"/>
    <row r="1400" ht="18" customHeight="1"/>
    <row r="1401" ht="18" customHeight="1"/>
    <row r="1402" ht="18" customHeight="1"/>
    <row r="1403" ht="18" customHeight="1"/>
    <row r="1404" ht="18" customHeight="1"/>
    <row r="1405" ht="18" customHeight="1"/>
    <row r="1406" ht="18" customHeight="1"/>
    <row r="1407" ht="18" customHeight="1"/>
    <row r="1408" ht="18" customHeight="1"/>
    <row r="1409" ht="18" customHeight="1"/>
    <row r="1410" ht="18" customHeight="1"/>
    <row r="1411" ht="18" customHeight="1"/>
    <row r="1412" ht="18" customHeight="1"/>
    <row r="1413" ht="18" customHeight="1"/>
    <row r="1414" ht="18" customHeight="1"/>
    <row r="1415" ht="18" customHeight="1"/>
    <row r="1416" ht="18" customHeight="1"/>
    <row r="1417" ht="18" customHeight="1"/>
    <row r="1418" ht="18" customHeight="1"/>
    <row r="1419" ht="18" customHeight="1"/>
    <row r="1420" ht="18" customHeight="1"/>
    <row r="1421" ht="18" customHeight="1"/>
    <row r="1422" ht="18" customHeight="1"/>
    <row r="1423" ht="18" customHeight="1"/>
    <row r="1424" ht="18" customHeight="1"/>
    <row r="1425" ht="18" customHeight="1"/>
    <row r="1426" ht="18" customHeight="1"/>
    <row r="1427" ht="18" customHeight="1"/>
    <row r="1428" ht="18" customHeight="1"/>
    <row r="1429" ht="18" customHeight="1"/>
    <row r="1430" ht="18" customHeight="1"/>
    <row r="1431" ht="18" customHeight="1"/>
    <row r="1432" ht="18" customHeight="1"/>
    <row r="1433" ht="18" customHeight="1"/>
    <row r="1434" ht="18" customHeight="1"/>
    <row r="1435" ht="18" customHeight="1"/>
    <row r="1436" ht="18" customHeight="1"/>
    <row r="1437" ht="18" customHeight="1"/>
    <row r="1438" ht="18" customHeight="1"/>
    <row r="1439" ht="18" customHeight="1"/>
    <row r="1440" ht="18" customHeight="1"/>
    <row r="1441" ht="18" customHeight="1"/>
    <row r="1442" ht="18" customHeight="1"/>
    <row r="1443" ht="18" customHeight="1"/>
    <row r="1444" ht="18" customHeight="1"/>
    <row r="1445" ht="18" customHeight="1"/>
    <row r="1446" ht="18" customHeight="1"/>
    <row r="1447" ht="18" customHeight="1"/>
    <row r="1448" ht="18" customHeight="1"/>
    <row r="1449" ht="18" customHeight="1"/>
    <row r="1450" ht="18" customHeight="1"/>
    <row r="1451" ht="18" customHeight="1"/>
    <row r="1452" ht="18" customHeight="1"/>
    <row r="1453" ht="18" customHeight="1"/>
    <row r="1454" ht="18" customHeight="1"/>
    <row r="1455" ht="18" customHeight="1"/>
    <row r="1456" ht="18" customHeight="1"/>
    <row r="1457" ht="18" customHeight="1"/>
    <row r="1458" ht="18" customHeight="1"/>
    <row r="1459" ht="18" customHeight="1"/>
    <row r="1460" ht="18" customHeight="1"/>
    <row r="1461" ht="18" customHeight="1"/>
    <row r="1462" ht="18" customHeight="1"/>
    <row r="1463" ht="18" customHeight="1"/>
    <row r="1464" ht="18" customHeight="1"/>
    <row r="1465" ht="18" customHeight="1"/>
    <row r="1466" ht="18" customHeight="1"/>
    <row r="1467" ht="18" customHeight="1"/>
    <row r="1468" ht="18" customHeight="1"/>
    <row r="1469" ht="18" customHeight="1"/>
    <row r="1470" ht="18" customHeight="1"/>
    <row r="1471" ht="18" customHeight="1"/>
    <row r="1472" ht="18" customHeight="1"/>
    <row r="1473" ht="18" customHeight="1"/>
    <row r="1474" ht="18" customHeight="1"/>
    <row r="1475" ht="18" customHeight="1"/>
    <row r="1476" ht="18" customHeight="1"/>
    <row r="1477" ht="18" customHeight="1"/>
    <row r="1478" ht="18" customHeight="1"/>
    <row r="1479" ht="18" customHeight="1"/>
    <row r="1480" ht="18" customHeight="1"/>
    <row r="1481" ht="18" customHeight="1"/>
    <row r="1482" ht="18" customHeight="1"/>
    <row r="1483" ht="18" customHeight="1"/>
    <row r="1484" ht="18" customHeight="1"/>
    <row r="1485" ht="18" customHeight="1"/>
    <row r="1486" ht="18" customHeight="1"/>
    <row r="1487" ht="18" customHeight="1"/>
    <row r="1488" ht="18" customHeight="1"/>
    <row r="1489" ht="18" customHeight="1"/>
    <row r="1490" ht="18" customHeight="1"/>
    <row r="1491" ht="18" customHeight="1"/>
    <row r="1492" ht="18" customHeight="1"/>
    <row r="1493" ht="18" customHeight="1"/>
    <row r="1494" ht="18" customHeight="1"/>
    <row r="1495" ht="18" customHeight="1"/>
    <row r="1496" ht="18" customHeight="1"/>
    <row r="1497" ht="18" customHeight="1"/>
    <row r="1498" ht="18" customHeight="1"/>
    <row r="1499" ht="18" customHeight="1"/>
    <row r="1500" ht="18" customHeight="1"/>
    <row r="1501" ht="18" customHeight="1"/>
    <row r="1502" ht="18" customHeight="1"/>
    <row r="1503" ht="18" customHeight="1"/>
    <row r="1504" ht="18" customHeight="1"/>
    <row r="1505" ht="18" customHeight="1"/>
    <row r="1506" ht="18" customHeight="1"/>
    <row r="1507" ht="18" customHeight="1"/>
    <row r="1508" ht="18" customHeight="1"/>
    <row r="1509" ht="18" customHeight="1"/>
    <row r="1510" ht="18" customHeight="1"/>
    <row r="1511" ht="18" customHeight="1"/>
    <row r="1512" ht="18" customHeight="1"/>
    <row r="1513" ht="18" customHeight="1"/>
    <row r="1514" ht="18" customHeight="1"/>
    <row r="1515" ht="18" customHeight="1"/>
    <row r="1516" ht="18" customHeight="1"/>
    <row r="1517" ht="18" customHeight="1"/>
    <row r="1518" ht="18" customHeight="1"/>
    <row r="1519" ht="18" customHeight="1"/>
    <row r="1520" ht="18" customHeight="1"/>
    <row r="1521" ht="18" customHeight="1"/>
    <row r="1522" ht="18" customHeight="1"/>
    <row r="1523" ht="18" customHeight="1"/>
    <row r="1524" ht="18" customHeight="1"/>
    <row r="1525" ht="18" customHeight="1"/>
    <row r="1526" ht="18" customHeight="1"/>
    <row r="1527" ht="18" customHeight="1"/>
    <row r="1528" ht="18" customHeight="1"/>
    <row r="1529" ht="18" customHeight="1"/>
    <row r="1530" ht="18" customHeight="1"/>
    <row r="1531" ht="18" customHeight="1"/>
    <row r="1532" ht="18" customHeight="1"/>
    <row r="1533" ht="18" customHeight="1"/>
    <row r="1534" ht="18" customHeight="1"/>
    <row r="1535" ht="18" customHeight="1"/>
    <row r="1536" ht="18" customHeight="1"/>
    <row r="1537" ht="18" customHeight="1"/>
    <row r="1538" ht="18" customHeight="1"/>
    <row r="1539" ht="18" customHeight="1"/>
    <row r="1540" ht="18" customHeight="1"/>
    <row r="1541" ht="18" customHeight="1"/>
    <row r="1542" ht="18" customHeight="1"/>
    <row r="1543" ht="18" customHeight="1"/>
    <row r="1544" ht="18" customHeight="1"/>
    <row r="1545" ht="18" customHeight="1"/>
    <row r="1546" ht="18" customHeight="1"/>
    <row r="1547" ht="18" customHeight="1"/>
    <row r="1548" ht="18" customHeight="1"/>
    <row r="1549" ht="18" customHeight="1"/>
    <row r="1550" ht="18" customHeight="1"/>
    <row r="1551" ht="18" customHeight="1"/>
    <row r="1552" ht="18" customHeight="1"/>
    <row r="1553" ht="18" customHeight="1"/>
    <row r="1554" ht="18" customHeight="1"/>
    <row r="1555" ht="18" customHeight="1"/>
    <row r="1556" ht="18" customHeight="1"/>
    <row r="1557" ht="18" customHeight="1"/>
    <row r="1558" ht="18" customHeight="1"/>
    <row r="1559" ht="18" customHeight="1"/>
    <row r="1560" ht="18" customHeight="1"/>
    <row r="1561" ht="18" customHeight="1"/>
    <row r="1562" ht="18" customHeight="1"/>
    <row r="1563" ht="18" customHeight="1"/>
    <row r="1564" ht="18" customHeight="1"/>
    <row r="1565" ht="18" customHeight="1"/>
    <row r="1566" ht="18" customHeight="1"/>
    <row r="1567" ht="18" customHeight="1"/>
    <row r="1568" ht="18" customHeight="1"/>
    <row r="1569" ht="18" customHeight="1"/>
    <row r="1570" ht="18" customHeight="1"/>
    <row r="1571" ht="18" customHeight="1"/>
    <row r="1572" ht="18" customHeight="1"/>
    <row r="1573" ht="18" customHeight="1"/>
    <row r="1574" ht="18" customHeight="1"/>
    <row r="1575" ht="18" customHeight="1"/>
    <row r="1576" ht="18" customHeight="1"/>
    <row r="1577" ht="18" customHeight="1"/>
    <row r="1578" ht="18" customHeight="1"/>
    <row r="1579" ht="18" customHeight="1"/>
    <row r="1580" ht="18" customHeight="1"/>
    <row r="1581" ht="18" customHeight="1"/>
    <row r="1582" ht="18" customHeight="1"/>
    <row r="1583" ht="18" customHeight="1"/>
    <row r="1584" ht="18" customHeight="1"/>
    <row r="1585" ht="18" customHeight="1"/>
    <row r="1586" ht="18" customHeight="1"/>
    <row r="1587" ht="18" customHeight="1"/>
    <row r="1588" ht="18" customHeight="1"/>
    <row r="1589" ht="18" customHeight="1"/>
    <row r="1590" ht="18" customHeight="1"/>
    <row r="1591" ht="18" customHeight="1"/>
    <row r="1592" ht="18" customHeight="1"/>
    <row r="1593" ht="18" customHeight="1"/>
    <row r="1594" ht="18" customHeight="1"/>
    <row r="1595" ht="18" customHeight="1"/>
    <row r="1596" ht="18" customHeight="1"/>
    <row r="1597" ht="18" customHeight="1"/>
    <row r="1598" ht="18" customHeight="1"/>
    <row r="1599" ht="18" customHeight="1"/>
    <row r="1600" ht="18" customHeight="1"/>
    <row r="1601" ht="18" customHeight="1"/>
    <row r="1602" ht="18" customHeight="1"/>
    <row r="1603" ht="18" customHeight="1"/>
    <row r="1604" ht="18" customHeight="1"/>
    <row r="1605" ht="18" customHeight="1"/>
    <row r="1606" ht="18" customHeight="1"/>
    <row r="1607" ht="18" customHeight="1"/>
    <row r="1608" ht="18" customHeight="1"/>
    <row r="1609" ht="18" customHeight="1"/>
    <row r="1610" ht="18" customHeight="1"/>
    <row r="1611" ht="18" customHeight="1"/>
    <row r="1612" ht="18" customHeight="1"/>
    <row r="1613" ht="18" customHeight="1"/>
    <row r="1614" ht="18" customHeight="1"/>
    <row r="1615" ht="18" customHeight="1"/>
    <row r="1616" ht="18" customHeight="1"/>
    <row r="1617" ht="18" customHeight="1"/>
    <row r="1618" ht="18" customHeight="1"/>
    <row r="1619" ht="18" customHeight="1"/>
    <row r="1620" ht="18" customHeight="1"/>
    <row r="1621" ht="18" customHeight="1"/>
    <row r="1622" ht="18" customHeight="1"/>
    <row r="1623" ht="18" customHeight="1"/>
    <row r="1624" ht="18" customHeight="1"/>
    <row r="1625" ht="18" customHeight="1"/>
    <row r="1626" ht="18" customHeight="1"/>
    <row r="1627" ht="18" customHeight="1"/>
    <row r="1628" ht="18" customHeight="1"/>
    <row r="1629" ht="18" customHeight="1"/>
    <row r="1630" ht="18" customHeight="1"/>
    <row r="1631" ht="18" customHeight="1"/>
    <row r="1632" ht="18" customHeight="1"/>
    <row r="1633" ht="18" customHeight="1"/>
    <row r="1634" ht="18" customHeight="1"/>
    <row r="1635" ht="18" customHeight="1"/>
    <row r="1636" ht="18" customHeight="1"/>
    <row r="1637" ht="18" customHeight="1"/>
    <row r="1638" ht="18" customHeight="1"/>
    <row r="1639" ht="18" customHeight="1"/>
    <row r="1640" ht="18" customHeight="1"/>
    <row r="1641" ht="18" customHeight="1"/>
    <row r="1642" ht="18" customHeight="1"/>
    <row r="1643" ht="18" customHeight="1"/>
    <row r="1644" ht="18" customHeight="1"/>
    <row r="1645" ht="18" customHeight="1"/>
    <row r="1646" ht="18" customHeight="1"/>
    <row r="1647" ht="18" customHeight="1"/>
    <row r="1648" ht="18" customHeight="1"/>
    <row r="1649" ht="18" customHeight="1"/>
    <row r="1650" ht="18" customHeight="1"/>
    <row r="1651" ht="18" customHeight="1"/>
    <row r="1652" ht="18" customHeight="1"/>
    <row r="1653" ht="18" customHeight="1"/>
    <row r="1654" ht="18" customHeight="1"/>
    <row r="1655" ht="18" customHeight="1"/>
    <row r="1656" ht="18" customHeight="1"/>
    <row r="1657" ht="18" customHeight="1"/>
    <row r="1658" ht="18" customHeight="1"/>
    <row r="1659" ht="18" customHeight="1"/>
    <row r="1660" ht="18" customHeight="1"/>
    <row r="1661" ht="18" customHeight="1"/>
    <row r="1662" ht="18" customHeight="1"/>
    <row r="1663" ht="18" customHeight="1"/>
    <row r="1664" ht="18" customHeight="1"/>
    <row r="1665" ht="18" customHeight="1"/>
    <row r="1666" ht="18" customHeight="1"/>
    <row r="1667" ht="18" customHeight="1"/>
    <row r="1668" ht="18" customHeight="1"/>
    <row r="1669" ht="18" customHeight="1"/>
    <row r="1670" ht="18" customHeight="1"/>
    <row r="1671" ht="18" customHeight="1"/>
    <row r="1672" ht="18" customHeight="1"/>
    <row r="1673" ht="18" customHeight="1"/>
    <row r="1674" ht="18" customHeight="1"/>
    <row r="1675" ht="18" customHeight="1"/>
    <row r="1676" ht="18" customHeight="1"/>
    <row r="1677" ht="18" customHeight="1"/>
    <row r="1678" ht="18" customHeight="1"/>
    <row r="1679" ht="18" customHeight="1"/>
    <row r="1680" ht="18" customHeight="1"/>
    <row r="1681" ht="18" customHeight="1"/>
    <row r="1682" ht="18" customHeight="1"/>
    <row r="1683" ht="18" customHeight="1"/>
    <row r="1684" ht="18" customHeight="1"/>
    <row r="1685" ht="18" customHeight="1"/>
    <row r="1686" ht="18" customHeight="1"/>
    <row r="1687" ht="18" customHeight="1"/>
    <row r="1688" ht="18" customHeight="1"/>
    <row r="1689" ht="18" customHeight="1"/>
    <row r="1690" ht="18" customHeight="1"/>
    <row r="1691" ht="18" customHeight="1"/>
    <row r="1692" ht="18" customHeight="1"/>
    <row r="1693" ht="18" customHeight="1"/>
    <row r="1694" ht="18" customHeight="1"/>
    <row r="1695" ht="18" customHeight="1"/>
    <row r="1696" ht="18" customHeight="1"/>
    <row r="1697" ht="18" customHeight="1"/>
    <row r="1698" ht="18" customHeight="1"/>
    <row r="1699" ht="18" customHeight="1"/>
    <row r="1700" ht="18" customHeight="1"/>
    <row r="1701" ht="18" customHeight="1"/>
    <row r="1702" ht="18" customHeight="1"/>
    <row r="1703" ht="18" customHeight="1"/>
    <row r="1704" ht="18" customHeight="1"/>
    <row r="1705" ht="18" customHeight="1"/>
    <row r="1706" ht="18" customHeight="1"/>
    <row r="1707" ht="18" customHeight="1"/>
    <row r="1708" ht="18" customHeight="1"/>
    <row r="1709" ht="18" customHeight="1"/>
    <row r="1710" ht="18" customHeight="1"/>
    <row r="1711" ht="18" customHeight="1"/>
    <row r="1712" ht="18" customHeight="1"/>
    <row r="1713" ht="18" customHeight="1"/>
    <row r="1714" ht="18" customHeight="1"/>
    <row r="1715" ht="18" customHeight="1"/>
    <row r="1716" ht="18" customHeight="1"/>
    <row r="1717" ht="18" customHeight="1"/>
    <row r="1718" ht="18" customHeight="1"/>
    <row r="1719" ht="18" customHeight="1"/>
    <row r="1720" ht="18" customHeight="1"/>
    <row r="1721" ht="18" customHeight="1"/>
    <row r="1722" ht="18" customHeight="1"/>
    <row r="1723" ht="18" customHeight="1"/>
    <row r="1724" ht="18" customHeight="1"/>
    <row r="1725" ht="18" customHeight="1"/>
    <row r="1726" ht="18" customHeight="1"/>
    <row r="1727" ht="18" customHeight="1"/>
    <row r="1728" ht="18" customHeight="1"/>
    <row r="1729" ht="18" customHeight="1"/>
    <row r="1730" ht="18" customHeight="1"/>
    <row r="1731" ht="18" customHeight="1"/>
    <row r="1732" ht="18" customHeight="1"/>
    <row r="1733" ht="18" customHeight="1"/>
    <row r="1734" ht="18" customHeight="1"/>
    <row r="1735" ht="18" customHeight="1"/>
    <row r="1736" ht="18" customHeight="1"/>
    <row r="1737" ht="18" customHeight="1"/>
    <row r="1738" ht="18" customHeight="1"/>
    <row r="1739" ht="18" customHeight="1"/>
    <row r="1740" ht="18" customHeight="1"/>
    <row r="1741" ht="18" customHeight="1"/>
    <row r="1742" ht="18" customHeight="1"/>
    <row r="1743" ht="18" customHeight="1"/>
    <row r="1744" ht="18" customHeight="1"/>
    <row r="1745" ht="18" customHeight="1"/>
    <row r="1746" ht="18" customHeight="1"/>
    <row r="1747" ht="18" customHeight="1"/>
    <row r="1748" ht="18" customHeight="1"/>
    <row r="1749" ht="18" customHeight="1"/>
    <row r="1750" ht="18" customHeight="1"/>
    <row r="1751" ht="18" customHeight="1"/>
    <row r="1752" ht="18" customHeight="1"/>
    <row r="1753" ht="18" customHeight="1"/>
    <row r="1754" ht="18" customHeight="1"/>
    <row r="1755" ht="18" customHeight="1"/>
    <row r="1756" ht="18" customHeight="1"/>
    <row r="1757" ht="18" customHeight="1"/>
    <row r="1758" ht="18" customHeight="1"/>
    <row r="1759" ht="18" customHeight="1"/>
    <row r="1760" ht="18" customHeight="1"/>
    <row r="1761" ht="18" customHeight="1"/>
    <row r="1762" ht="18" customHeight="1"/>
    <row r="1763" ht="18" customHeight="1"/>
    <row r="1764" ht="18" customHeight="1"/>
    <row r="1765" ht="18" customHeight="1"/>
    <row r="1766" ht="18" customHeight="1"/>
    <row r="1767" ht="18" customHeight="1"/>
    <row r="1768" ht="18" customHeight="1"/>
    <row r="1769" ht="18" customHeight="1"/>
    <row r="1770" ht="18" customHeight="1"/>
    <row r="1771" ht="18" customHeight="1"/>
    <row r="1772" ht="18" customHeight="1"/>
    <row r="1773" ht="18" customHeight="1"/>
    <row r="1774" ht="18" customHeight="1"/>
    <row r="1775" ht="18" customHeight="1"/>
    <row r="1776" ht="18" customHeight="1"/>
    <row r="1777" ht="18" customHeight="1"/>
    <row r="1778" ht="18" customHeight="1"/>
    <row r="1779" ht="18" customHeight="1"/>
    <row r="1780" ht="18" customHeight="1"/>
    <row r="1781" ht="18" customHeight="1"/>
    <row r="1782" ht="18" customHeight="1"/>
    <row r="1783" ht="18" customHeight="1"/>
    <row r="1784" ht="18" customHeight="1"/>
    <row r="1785" ht="18" customHeight="1"/>
    <row r="1786" ht="18" customHeight="1"/>
    <row r="1787" ht="18" customHeight="1"/>
    <row r="1788" ht="18" customHeight="1"/>
    <row r="1789" ht="18" customHeight="1"/>
    <row r="1790" ht="18" customHeight="1"/>
    <row r="1791" ht="18" customHeight="1"/>
    <row r="1792" ht="18" customHeight="1"/>
    <row r="1793" ht="18" customHeight="1"/>
    <row r="1794" ht="18" customHeight="1"/>
    <row r="1795" ht="18" customHeight="1"/>
    <row r="1796" ht="18" customHeight="1"/>
    <row r="1797" ht="18" customHeight="1"/>
    <row r="1798" ht="18" customHeight="1"/>
    <row r="1799" ht="18" customHeight="1"/>
    <row r="1800" ht="18" customHeight="1"/>
    <row r="1801" ht="18" customHeight="1"/>
    <row r="1802" ht="18" customHeight="1"/>
    <row r="1803" ht="18" customHeight="1"/>
    <row r="1804" ht="18" customHeight="1"/>
    <row r="1805" ht="18" customHeight="1"/>
    <row r="1806" ht="18" customHeight="1"/>
    <row r="1807" ht="18" customHeight="1"/>
    <row r="1808" ht="18" customHeight="1"/>
    <row r="1809" ht="18" customHeight="1"/>
    <row r="1810" ht="18" customHeight="1"/>
    <row r="1811" ht="18" customHeight="1"/>
    <row r="1812" ht="18" customHeight="1"/>
    <row r="1813" ht="18" customHeight="1"/>
    <row r="1814" ht="18" customHeight="1"/>
    <row r="1815" ht="18" customHeight="1"/>
    <row r="1816" ht="18" customHeight="1"/>
    <row r="1817" ht="18" customHeight="1"/>
    <row r="1818" ht="18" customHeight="1"/>
    <row r="1819" ht="18" customHeight="1"/>
    <row r="1820" ht="18" customHeight="1"/>
    <row r="1821" ht="18" customHeight="1"/>
    <row r="1822" ht="18" customHeight="1"/>
    <row r="1823" ht="18" customHeight="1"/>
    <row r="1824" ht="18" customHeight="1"/>
    <row r="1825" ht="18" customHeight="1"/>
    <row r="1826" ht="18" customHeight="1"/>
    <row r="1827" ht="18" customHeight="1"/>
    <row r="1828" ht="18" customHeight="1"/>
    <row r="1829" ht="18" customHeight="1"/>
    <row r="1830" ht="18" customHeight="1"/>
    <row r="1831" ht="18" customHeight="1"/>
    <row r="1832" ht="18" customHeight="1"/>
    <row r="1833" ht="18" customHeight="1"/>
    <row r="1834" ht="18" customHeight="1"/>
    <row r="1835" ht="18" customHeight="1"/>
    <row r="1836" ht="18" customHeight="1"/>
    <row r="1837" ht="18" customHeight="1"/>
    <row r="1838" ht="18" customHeight="1"/>
    <row r="1839" ht="18" customHeight="1"/>
    <row r="1840" ht="18" customHeight="1"/>
    <row r="1841" ht="18" customHeight="1"/>
    <row r="1842" ht="18" customHeight="1"/>
    <row r="1843" ht="18" customHeight="1"/>
    <row r="1844" ht="18" customHeight="1"/>
  </sheetData>
  <mergeCells count="78">
    <mergeCell ref="C38:H38"/>
    <mergeCell ref="C39:H39"/>
    <mergeCell ref="B40:L40"/>
    <mergeCell ref="C32:H32"/>
    <mergeCell ref="C33:H33"/>
    <mergeCell ref="C34:H34"/>
    <mergeCell ref="C35:H35"/>
    <mergeCell ref="C36:H36"/>
    <mergeCell ref="C37:H37"/>
    <mergeCell ref="I34:K34"/>
    <mergeCell ref="I35:K35"/>
    <mergeCell ref="I36:K36"/>
    <mergeCell ref="I37:K37"/>
    <mergeCell ref="I38:K38"/>
    <mergeCell ref="I39:K39"/>
    <mergeCell ref="C26:H26"/>
    <mergeCell ref="C27:H27"/>
    <mergeCell ref="C28:H28"/>
    <mergeCell ref="C29:H29"/>
    <mergeCell ref="C30:H30"/>
    <mergeCell ref="C21:H21"/>
    <mergeCell ref="C22:H22"/>
    <mergeCell ref="C23:H23"/>
    <mergeCell ref="C24:H24"/>
    <mergeCell ref="C25:H25"/>
    <mergeCell ref="C19:H19"/>
    <mergeCell ref="S7:S8"/>
    <mergeCell ref="W7:W8"/>
    <mergeCell ref="X7:X8"/>
    <mergeCell ref="Y7:Y8"/>
    <mergeCell ref="C9:H9"/>
    <mergeCell ref="W9:W39"/>
    <mergeCell ref="C10:H10"/>
    <mergeCell ref="C13:H13"/>
    <mergeCell ref="C14:H14"/>
    <mergeCell ref="C15:H15"/>
    <mergeCell ref="C16:H16"/>
    <mergeCell ref="C17:H17"/>
    <mergeCell ref="C18:H18"/>
    <mergeCell ref="C31:H31"/>
    <mergeCell ref="C20:H20"/>
    <mergeCell ref="I9:K9"/>
    <mergeCell ref="B3:Y3"/>
    <mergeCell ref="X5:Y5"/>
    <mergeCell ref="B7:B8"/>
    <mergeCell ref="C7:H8"/>
    <mergeCell ref="L7:L8"/>
    <mergeCell ref="M7:M8"/>
    <mergeCell ref="N7:N8"/>
    <mergeCell ref="O7:Q7"/>
    <mergeCell ref="R7:R8"/>
    <mergeCell ref="I7:K8"/>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13:K13"/>
    <mergeCell ref="I10:K10"/>
    <mergeCell ref="C11:H11"/>
    <mergeCell ref="I11:K11"/>
    <mergeCell ref="C12:H12"/>
    <mergeCell ref="I12:K12"/>
  </mergeCells>
  <phoneticPr fontId="1"/>
  <conditionalFormatting sqref="O10:O12 O18:O39">
    <cfRule type="expression" dxfId="1" priority="2">
      <formula>COUNTIF(L10,"常勤職員")</formula>
    </cfRule>
  </conditionalFormatting>
  <conditionalFormatting sqref="O13:O17">
    <cfRule type="expression" dxfId="0" priority="1">
      <formula>L13="常勤職員"</formula>
    </cfRule>
  </conditionalFormatting>
  <dataValidations count="5">
    <dataValidation type="list" allowBlank="1" showInputMessage="1" showErrorMessage="1" sqref="R10:R39" xr:uid="{C5489B16-98EA-4307-A6EE-F39CBBFB7A90}">
      <formula1>"1,2,3,4,5,6,7,8,9,10,11,12,　"</formula1>
    </dataValidation>
    <dataValidation type="list" allowBlank="1" showInputMessage="1" showErrorMessage="1" sqref="L19:L39" xr:uid="{4B467743-7D22-4BD1-ACEE-4FD8FB7B981B}">
      <formula1>"常勤職員,非常勤職員,　"</formula1>
    </dataValidation>
    <dataValidation type="list" allowBlank="1" showInputMessage="1" showErrorMessage="1" sqref="I19:I39" xr:uid="{BFBC5DC2-049D-4C25-A7B8-0B684BD83EAC}">
      <formula1>"放課後児童支援員,補助員,育成支援の周辺業務を行う職員,その他,　"</formula1>
    </dataValidation>
    <dataValidation type="list" allowBlank="1" showInputMessage="1" showErrorMessage="1" sqref="L10:L18" xr:uid="{69BEB607-888D-43C1-97A8-AE84D404853E}">
      <formula1>$AF$7:$AF$9</formula1>
    </dataValidation>
    <dataValidation type="list" allowBlank="1" showInputMessage="1" showErrorMessage="1" sqref="I10:K18" xr:uid="{C9DB55C5-725B-4DD9-9BF8-97616B7174F0}">
      <formula1>$AD$8:$AD$10</formula1>
    </dataValidation>
  </dataValidations>
  <printOptions horizontalCentered="1"/>
  <pageMargins left="0.23622047244094491" right="0.23622047244094491" top="0.55118110236220474" bottom="0.55118110236220474" header="0.31496062992125984" footer="0.31496062992125984"/>
  <pageSetup paperSize="9" scale="51"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6D035-29C7-4736-8A79-4352D73733CC}">
  <sheetPr>
    <tabColor theme="0" tint="-0.499984740745262"/>
    <pageSetUpPr fitToPage="1"/>
  </sheetPr>
  <dimension ref="A1:H46"/>
  <sheetViews>
    <sheetView view="pageBreakPreview" topLeftCell="A16" zoomScaleNormal="100" zoomScaleSheetLayoutView="100" workbookViewId="0">
      <selection activeCell="H37" sqref="H37"/>
    </sheetView>
  </sheetViews>
  <sheetFormatPr defaultColWidth="9" defaultRowHeight="18.75"/>
  <cols>
    <col min="1" max="1" width="3.5" style="155" bestFit="1" customWidth="1"/>
    <col min="2" max="2" width="30.375" style="155" bestFit="1" customWidth="1"/>
    <col min="3" max="3" width="2.875" style="155" customWidth="1"/>
    <col min="4" max="6" width="10.875" style="155" customWidth="1"/>
    <col min="7" max="7" width="9.625" style="155" customWidth="1"/>
    <col min="8" max="8" width="78.875" style="155" customWidth="1"/>
    <col min="9" max="24" width="4.875" style="155" customWidth="1"/>
    <col min="25" max="16384" width="9" style="155"/>
  </cols>
  <sheetData>
    <row r="1" spans="1:8">
      <c r="A1" s="1010" t="s">
        <v>486</v>
      </c>
      <c r="B1" s="1010"/>
      <c r="C1" s="1010"/>
      <c r="D1" s="1010"/>
      <c r="E1" s="1010"/>
      <c r="F1" s="1010"/>
      <c r="G1" s="1010"/>
      <c r="H1" s="1010"/>
    </row>
    <row r="2" spans="1:8">
      <c r="A2" s="336"/>
      <c r="B2" s="336"/>
      <c r="C2" s="336"/>
      <c r="D2" s="336"/>
      <c r="E2" s="336"/>
      <c r="F2" s="336"/>
      <c r="G2" s="336"/>
      <c r="H2" s="336"/>
    </row>
    <row r="3" spans="1:8" ht="24" customHeight="1">
      <c r="A3" s="1011" t="s">
        <v>12</v>
      </c>
      <c r="B3" s="1011"/>
      <c r="C3" s="1011" t="s">
        <v>343</v>
      </c>
      <c r="D3" s="1011"/>
      <c r="E3" s="1011"/>
      <c r="F3" s="1011"/>
      <c r="G3" s="1011"/>
      <c r="H3" s="362" t="s">
        <v>344</v>
      </c>
    </row>
    <row r="4" spans="1:8" ht="24" customHeight="1">
      <c r="A4" s="1012">
        <v>1</v>
      </c>
      <c r="B4" s="1015" t="s">
        <v>345</v>
      </c>
      <c r="C4" s="1016" t="s">
        <v>346</v>
      </c>
      <c r="D4" s="1017"/>
      <c r="E4" s="1017"/>
      <c r="F4" s="1017"/>
      <c r="G4" s="1017"/>
      <c r="H4" s="337"/>
    </row>
    <row r="5" spans="1:8" ht="24" customHeight="1">
      <c r="A5" s="1013"/>
      <c r="B5" s="1015"/>
      <c r="C5" s="338"/>
      <c r="D5" s="1018" t="s">
        <v>347</v>
      </c>
      <c r="E5" s="1019"/>
      <c r="F5" s="1019"/>
      <c r="G5" s="1019"/>
      <c r="H5" s="339" t="s">
        <v>348</v>
      </c>
    </row>
    <row r="6" spans="1:8" ht="24" customHeight="1">
      <c r="A6" s="1013"/>
      <c r="B6" s="1015"/>
      <c r="C6" s="338"/>
      <c r="D6" s="1020" t="s">
        <v>349</v>
      </c>
      <c r="E6" s="1021"/>
      <c r="F6" s="1021"/>
      <c r="G6" s="1021"/>
      <c r="H6" s="340" t="s">
        <v>350</v>
      </c>
    </row>
    <row r="7" spans="1:8" ht="24" customHeight="1">
      <c r="A7" s="1013"/>
      <c r="B7" s="1015"/>
      <c r="C7" s="338"/>
      <c r="D7" s="1020" t="s">
        <v>351</v>
      </c>
      <c r="E7" s="1021"/>
      <c r="F7" s="1021"/>
      <c r="G7" s="1021"/>
      <c r="H7" s="340" t="s">
        <v>352</v>
      </c>
    </row>
    <row r="8" spans="1:8" ht="24" customHeight="1">
      <c r="A8" s="1013"/>
      <c r="B8" s="1015"/>
      <c r="C8" s="341"/>
      <c r="D8" s="1022" t="s">
        <v>353</v>
      </c>
      <c r="E8" s="1023"/>
      <c r="F8" s="1023"/>
      <c r="G8" s="1023"/>
      <c r="H8" s="342" t="s">
        <v>354</v>
      </c>
    </row>
    <row r="9" spans="1:8" ht="24" customHeight="1">
      <c r="A9" s="1013"/>
      <c r="B9" s="1015"/>
      <c r="C9" s="1016" t="s">
        <v>355</v>
      </c>
      <c r="D9" s="1017"/>
      <c r="E9" s="1017"/>
      <c r="F9" s="1017"/>
      <c r="G9" s="1017"/>
      <c r="H9" s="337"/>
    </row>
    <row r="10" spans="1:8" ht="24" customHeight="1">
      <c r="A10" s="1013"/>
      <c r="B10" s="1015"/>
      <c r="C10" s="338"/>
      <c r="D10" s="1018" t="s">
        <v>356</v>
      </c>
      <c r="E10" s="1019"/>
      <c r="F10" s="1019"/>
      <c r="G10" s="1019"/>
      <c r="H10" s="343" t="s">
        <v>357</v>
      </c>
    </row>
    <row r="11" spans="1:8" ht="24" customHeight="1">
      <c r="A11" s="1013"/>
      <c r="B11" s="1015"/>
      <c r="C11" s="341"/>
      <c r="D11" s="1022" t="s">
        <v>358</v>
      </c>
      <c r="E11" s="1023"/>
      <c r="F11" s="1023"/>
      <c r="G11" s="1023"/>
      <c r="H11" s="342" t="s">
        <v>359</v>
      </c>
    </row>
    <row r="12" spans="1:8" ht="24" customHeight="1">
      <c r="A12" s="1013"/>
      <c r="B12" s="1015" t="s">
        <v>360</v>
      </c>
      <c r="C12" s="1016" t="s">
        <v>346</v>
      </c>
      <c r="D12" s="1017"/>
      <c r="E12" s="1017"/>
      <c r="F12" s="1017"/>
      <c r="G12" s="1017"/>
      <c r="H12" s="337"/>
    </row>
    <row r="13" spans="1:8" ht="24" customHeight="1">
      <c r="A13" s="1013"/>
      <c r="B13" s="1015"/>
      <c r="C13" s="338"/>
      <c r="D13" s="1018" t="s">
        <v>347</v>
      </c>
      <c r="E13" s="1019"/>
      <c r="F13" s="1019"/>
      <c r="G13" s="1019"/>
      <c r="H13" s="339" t="s">
        <v>361</v>
      </c>
    </row>
    <row r="14" spans="1:8" ht="24" customHeight="1">
      <c r="A14" s="1013"/>
      <c r="B14" s="1015"/>
      <c r="C14" s="338"/>
      <c r="D14" s="1020" t="s">
        <v>349</v>
      </c>
      <c r="E14" s="1021"/>
      <c r="F14" s="1021"/>
      <c r="G14" s="1021"/>
      <c r="H14" s="340" t="s">
        <v>362</v>
      </c>
    </row>
    <row r="15" spans="1:8" ht="24" customHeight="1">
      <c r="A15" s="1013"/>
      <c r="B15" s="1015"/>
      <c r="C15" s="338"/>
      <c r="D15" s="1020" t="s">
        <v>351</v>
      </c>
      <c r="E15" s="1021"/>
      <c r="F15" s="1021"/>
      <c r="G15" s="1021"/>
      <c r="H15" s="340" t="s">
        <v>363</v>
      </c>
    </row>
    <row r="16" spans="1:8" ht="24" customHeight="1">
      <c r="A16" s="1013"/>
      <c r="B16" s="1015"/>
      <c r="C16" s="341"/>
      <c r="D16" s="1022" t="s">
        <v>353</v>
      </c>
      <c r="E16" s="1023"/>
      <c r="F16" s="1023"/>
      <c r="G16" s="1023"/>
      <c r="H16" s="342" t="s">
        <v>364</v>
      </c>
    </row>
    <row r="17" spans="1:8" ht="24" customHeight="1">
      <c r="A17" s="1013"/>
      <c r="B17" s="1015"/>
      <c r="C17" s="1016" t="s">
        <v>355</v>
      </c>
      <c r="D17" s="1017"/>
      <c r="E17" s="1017"/>
      <c r="F17" s="1017"/>
      <c r="G17" s="1017"/>
      <c r="H17" s="337"/>
    </row>
    <row r="18" spans="1:8" ht="24" customHeight="1">
      <c r="A18" s="1013"/>
      <c r="B18" s="1015"/>
      <c r="C18" s="338"/>
      <c r="D18" s="1018" t="s">
        <v>356</v>
      </c>
      <c r="E18" s="1019"/>
      <c r="F18" s="1019"/>
      <c r="G18" s="1019"/>
      <c r="H18" s="343" t="s">
        <v>365</v>
      </c>
    </row>
    <row r="19" spans="1:8" ht="24" customHeight="1">
      <c r="A19" s="1014"/>
      <c r="B19" s="1015"/>
      <c r="C19" s="341"/>
      <c r="D19" s="1022" t="s">
        <v>358</v>
      </c>
      <c r="E19" s="1023"/>
      <c r="F19" s="1023"/>
      <c r="G19" s="1023"/>
      <c r="H19" s="342" t="s">
        <v>366</v>
      </c>
    </row>
    <row r="20" spans="1:8" ht="24" customHeight="1">
      <c r="A20" s="344">
        <v>2</v>
      </c>
      <c r="B20" s="345" t="s">
        <v>367</v>
      </c>
      <c r="C20" s="1030" t="s">
        <v>368</v>
      </c>
      <c r="D20" s="1030"/>
      <c r="E20" s="1030"/>
      <c r="F20" s="1030"/>
      <c r="G20" s="1030"/>
      <c r="H20" s="346" t="s">
        <v>369</v>
      </c>
    </row>
    <row r="21" spans="1:8" ht="24" customHeight="1">
      <c r="A21" s="1012">
        <v>3</v>
      </c>
      <c r="B21" s="345" t="s">
        <v>370</v>
      </c>
      <c r="C21" s="1031" t="s">
        <v>371</v>
      </c>
      <c r="D21" s="1025"/>
      <c r="E21" s="1025"/>
      <c r="F21" s="1025"/>
      <c r="G21" s="1026"/>
      <c r="H21" s="346" t="s">
        <v>372</v>
      </c>
    </row>
    <row r="22" spans="1:8" ht="24" customHeight="1">
      <c r="A22" s="1014"/>
      <c r="B22" s="345" t="s">
        <v>373</v>
      </c>
      <c r="C22" s="1027"/>
      <c r="D22" s="1028"/>
      <c r="E22" s="1028"/>
      <c r="F22" s="1028"/>
      <c r="G22" s="1029"/>
      <c r="H22" s="346" t="s">
        <v>374</v>
      </c>
    </row>
    <row r="23" spans="1:8" ht="24" customHeight="1">
      <c r="A23" s="1012">
        <v>4</v>
      </c>
      <c r="B23" s="345" t="s">
        <v>375</v>
      </c>
      <c r="C23" s="1024" t="s">
        <v>508</v>
      </c>
      <c r="D23" s="1025"/>
      <c r="E23" s="1025"/>
      <c r="F23" s="1025"/>
      <c r="G23" s="1026"/>
      <c r="H23" s="346" t="s">
        <v>487</v>
      </c>
    </row>
    <row r="24" spans="1:8" ht="24" customHeight="1">
      <c r="A24" s="1014"/>
      <c r="B24" s="345" t="s">
        <v>376</v>
      </c>
      <c r="C24" s="1027"/>
      <c r="D24" s="1028"/>
      <c r="E24" s="1028"/>
      <c r="F24" s="1028"/>
      <c r="G24" s="1029"/>
      <c r="H24" s="346" t="s">
        <v>488</v>
      </c>
    </row>
    <row r="25" spans="1:8" ht="24" customHeight="1">
      <c r="A25" s="1012">
        <v>5</v>
      </c>
      <c r="B25" s="345" t="s">
        <v>377</v>
      </c>
      <c r="C25" s="1031" t="s">
        <v>378</v>
      </c>
      <c r="D25" s="1025"/>
      <c r="E25" s="1025"/>
      <c r="F25" s="1025"/>
      <c r="G25" s="1026"/>
      <c r="H25" s="347" t="s">
        <v>379</v>
      </c>
    </row>
    <row r="26" spans="1:8" ht="24" customHeight="1">
      <c r="A26" s="1014"/>
      <c r="B26" s="345" t="s">
        <v>380</v>
      </c>
      <c r="C26" s="1027"/>
      <c r="D26" s="1028"/>
      <c r="E26" s="1028"/>
      <c r="F26" s="1028"/>
      <c r="G26" s="1029"/>
      <c r="H26" s="347" t="s">
        <v>381</v>
      </c>
    </row>
    <row r="27" spans="1:8" ht="24" customHeight="1">
      <c r="A27" s="344">
        <v>6</v>
      </c>
      <c r="B27" s="345" t="s">
        <v>382</v>
      </c>
      <c r="C27" s="1030" t="s">
        <v>383</v>
      </c>
      <c r="D27" s="1030"/>
      <c r="E27" s="1030"/>
      <c r="F27" s="1030"/>
      <c r="G27" s="1030"/>
      <c r="H27" s="346" t="s">
        <v>384</v>
      </c>
    </row>
    <row r="28" spans="1:8" ht="33.950000000000003" customHeight="1">
      <c r="A28" s="344">
        <v>7</v>
      </c>
      <c r="B28" s="345" t="s">
        <v>385</v>
      </c>
      <c r="C28" s="1035" t="s">
        <v>386</v>
      </c>
      <c r="D28" s="1035"/>
      <c r="E28" s="1035"/>
      <c r="F28" s="1035"/>
      <c r="G28" s="1035"/>
      <c r="H28" s="346" t="s">
        <v>387</v>
      </c>
    </row>
    <row r="29" spans="1:8" ht="24" customHeight="1">
      <c r="A29" s="1012">
        <v>8</v>
      </c>
      <c r="B29" s="1036" t="s">
        <v>388</v>
      </c>
      <c r="C29" s="1030" t="s">
        <v>389</v>
      </c>
      <c r="D29" s="1030"/>
      <c r="E29" s="1030"/>
      <c r="F29" s="1030"/>
      <c r="G29" s="1030"/>
      <c r="H29" s="346" t="s">
        <v>384</v>
      </c>
    </row>
    <row r="30" spans="1:8" ht="24" customHeight="1">
      <c r="A30" s="1013"/>
      <c r="B30" s="1037"/>
      <c r="C30" s="1030" t="s">
        <v>390</v>
      </c>
      <c r="D30" s="1030"/>
      <c r="E30" s="1030"/>
      <c r="F30" s="1030"/>
      <c r="G30" s="1030"/>
      <c r="H30" s="346" t="s">
        <v>391</v>
      </c>
    </row>
    <row r="31" spans="1:8" ht="24" customHeight="1">
      <c r="A31" s="1014"/>
      <c r="B31" s="1038"/>
      <c r="C31" s="1030" t="s">
        <v>392</v>
      </c>
      <c r="D31" s="1030"/>
      <c r="E31" s="1030"/>
      <c r="F31" s="1030"/>
      <c r="G31" s="1030"/>
      <c r="H31" s="346" t="s">
        <v>393</v>
      </c>
    </row>
    <row r="32" spans="1:8" ht="47.25" customHeight="1">
      <c r="A32" s="344">
        <v>9</v>
      </c>
      <c r="B32" s="345" t="s">
        <v>394</v>
      </c>
      <c r="C32" s="1035" t="s">
        <v>395</v>
      </c>
      <c r="D32" s="1035"/>
      <c r="E32" s="1035"/>
      <c r="F32" s="1035"/>
      <c r="G32" s="1035"/>
      <c r="H32" s="346" t="s">
        <v>396</v>
      </c>
    </row>
    <row r="33" spans="1:8">
      <c r="A33" s="1012">
        <v>10</v>
      </c>
      <c r="B33" s="1039" t="s">
        <v>397</v>
      </c>
      <c r="C33" s="1042" t="s">
        <v>398</v>
      </c>
      <c r="D33" s="1043"/>
      <c r="E33" s="1043"/>
      <c r="F33" s="1043"/>
      <c r="G33" s="1044"/>
      <c r="H33" s="347" t="s">
        <v>489</v>
      </c>
    </row>
    <row r="34" spans="1:8" ht="33.950000000000003" customHeight="1">
      <c r="A34" s="1013"/>
      <c r="B34" s="1040"/>
      <c r="C34" s="1045"/>
      <c r="D34" s="1046"/>
      <c r="E34" s="1046"/>
      <c r="F34" s="1046"/>
      <c r="G34" s="1047"/>
      <c r="H34" s="347" t="s">
        <v>490</v>
      </c>
    </row>
    <row r="35" spans="1:8" ht="33.950000000000003" customHeight="1">
      <c r="A35" s="1013"/>
      <c r="B35" s="1040"/>
      <c r="C35" s="1045"/>
      <c r="D35" s="1046"/>
      <c r="E35" s="1046"/>
      <c r="F35" s="1046"/>
      <c r="G35" s="1047"/>
      <c r="H35" s="347" t="s">
        <v>491</v>
      </c>
    </row>
    <row r="36" spans="1:8" ht="24" customHeight="1">
      <c r="A36" s="1014"/>
      <c r="B36" s="1041"/>
      <c r="C36" s="1048"/>
      <c r="D36" s="1049"/>
      <c r="E36" s="1049"/>
      <c r="F36" s="1049"/>
      <c r="G36" s="1050"/>
      <c r="H36" s="347" t="s">
        <v>399</v>
      </c>
    </row>
    <row r="37" spans="1:8" ht="57.75" customHeight="1">
      <c r="A37" s="344">
        <v>11</v>
      </c>
      <c r="B37" s="348" t="s">
        <v>400</v>
      </c>
      <c r="C37" s="1032" t="s">
        <v>401</v>
      </c>
      <c r="D37" s="1033"/>
      <c r="E37" s="1033"/>
      <c r="F37" s="1033"/>
      <c r="G37" s="1034"/>
      <c r="H37" s="347" t="s">
        <v>402</v>
      </c>
    </row>
    <row r="38" spans="1:8" ht="40.5" customHeight="1">
      <c r="A38" s="344">
        <v>12</v>
      </c>
      <c r="B38" s="348" t="s">
        <v>403</v>
      </c>
      <c r="C38" s="1032" t="s">
        <v>404</v>
      </c>
      <c r="D38" s="1033"/>
      <c r="E38" s="1033"/>
      <c r="F38" s="1033"/>
      <c r="G38" s="1034"/>
      <c r="H38" s="347" t="s">
        <v>405</v>
      </c>
    </row>
    <row r="39" spans="1:8" ht="40.5" customHeight="1">
      <c r="A39" s="344">
        <v>13</v>
      </c>
      <c r="B39" s="348" t="s">
        <v>406</v>
      </c>
      <c r="C39" s="1053" t="s">
        <v>407</v>
      </c>
      <c r="D39" s="1054"/>
      <c r="E39" s="1054"/>
      <c r="F39" s="1054"/>
      <c r="G39" s="1055"/>
      <c r="H39" s="347" t="s">
        <v>408</v>
      </c>
    </row>
    <row r="40" spans="1:8" ht="24" customHeight="1">
      <c r="A40" s="344">
        <v>14</v>
      </c>
      <c r="B40" s="345" t="s">
        <v>409</v>
      </c>
      <c r="C40" s="1056" t="s">
        <v>410</v>
      </c>
      <c r="D40" s="1057"/>
      <c r="E40" s="1057"/>
      <c r="F40" s="1057"/>
      <c r="G40" s="1058"/>
      <c r="H40" s="346" t="s">
        <v>411</v>
      </c>
    </row>
    <row r="41" spans="1:8" ht="33.75" customHeight="1">
      <c r="A41" s="344">
        <v>15</v>
      </c>
      <c r="B41" s="345" t="s">
        <v>5</v>
      </c>
      <c r="C41" s="1030" t="s">
        <v>412</v>
      </c>
      <c r="D41" s="1030"/>
      <c r="E41" s="1030"/>
      <c r="F41" s="1030"/>
      <c r="G41" s="1030"/>
      <c r="H41" s="346" t="s">
        <v>411</v>
      </c>
    </row>
    <row r="42" spans="1:8" ht="24" customHeight="1">
      <c r="A42" s="344">
        <v>16</v>
      </c>
      <c r="B42" s="345" t="s">
        <v>413</v>
      </c>
      <c r="C42" s="1030" t="s">
        <v>414</v>
      </c>
      <c r="D42" s="1030"/>
      <c r="E42" s="1030"/>
      <c r="F42" s="1030"/>
      <c r="G42" s="1030"/>
      <c r="H42" s="346" t="s">
        <v>415</v>
      </c>
    </row>
    <row r="43" spans="1:8" ht="24" customHeight="1">
      <c r="A43" s="344">
        <v>17</v>
      </c>
      <c r="B43" s="345" t="s">
        <v>7</v>
      </c>
      <c r="C43" s="1056" t="s">
        <v>7</v>
      </c>
      <c r="D43" s="1057"/>
      <c r="E43" s="1057"/>
      <c r="F43" s="1057"/>
      <c r="G43" s="1058"/>
      <c r="H43" s="346" t="s">
        <v>416</v>
      </c>
    </row>
    <row r="44" spans="1:8" s="215" customFormat="1" ht="40.5" customHeight="1">
      <c r="A44" s="344">
        <v>18</v>
      </c>
      <c r="B44" s="345" t="s">
        <v>417</v>
      </c>
      <c r="C44" s="1059" t="s">
        <v>418</v>
      </c>
      <c r="D44" s="1059"/>
      <c r="E44" s="1059"/>
      <c r="F44" s="1059"/>
      <c r="G44" s="1059"/>
      <c r="H44" s="346" t="s">
        <v>419</v>
      </c>
    </row>
    <row r="45" spans="1:8" s="215" customFormat="1" ht="40.5" customHeight="1">
      <c r="A45" s="344">
        <v>19</v>
      </c>
      <c r="B45" s="345" t="s">
        <v>420</v>
      </c>
      <c r="C45" s="1032" t="s">
        <v>421</v>
      </c>
      <c r="D45" s="1051"/>
      <c r="E45" s="1051"/>
      <c r="F45" s="1051"/>
      <c r="G45" s="1052"/>
      <c r="H45" s="346" t="s">
        <v>422</v>
      </c>
    </row>
    <row r="46" spans="1:8">
      <c r="A46" s="349"/>
      <c r="B46" s="349"/>
      <c r="C46" s="349"/>
      <c r="D46" s="349"/>
      <c r="E46" s="349"/>
      <c r="F46" s="349"/>
      <c r="G46" s="349"/>
      <c r="H46" s="350" t="s">
        <v>423</v>
      </c>
    </row>
  </sheetData>
  <mergeCells count="49">
    <mergeCell ref="C45:G45"/>
    <mergeCell ref="C39:G39"/>
    <mergeCell ref="C40:G40"/>
    <mergeCell ref="C41:G41"/>
    <mergeCell ref="C42:G42"/>
    <mergeCell ref="C43:G43"/>
    <mergeCell ref="C44:G44"/>
    <mergeCell ref="C21:G22"/>
    <mergeCell ref="C38:G38"/>
    <mergeCell ref="A25:A26"/>
    <mergeCell ref="C25:G26"/>
    <mergeCell ref="C27:G27"/>
    <mergeCell ref="C28:G28"/>
    <mergeCell ref="A29:A31"/>
    <mergeCell ref="B29:B31"/>
    <mergeCell ref="C29:G29"/>
    <mergeCell ref="C30:G30"/>
    <mergeCell ref="C31:G31"/>
    <mergeCell ref="C32:G32"/>
    <mergeCell ref="A33:A36"/>
    <mergeCell ref="B33:B36"/>
    <mergeCell ref="C33:G36"/>
    <mergeCell ref="C37:G37"/>
    <mergeCell ref="A23:A24"/>
    <mergeCell ref="C23:G24"/>
    <mergeCell ref="C9:G9"/>
    <mergeCell ref="D10:G10"/>
    <mergeCell ref="D11:G11"/>
    <mergeCell ref="B12:B19"/>
    <mergeCell ref="C12:G12"/>
    <mergeCell ref="D13:G13"/>
    <mergeCell ref="D14:G14"/>
    <mergeCell ref="D15:G15"/>
    <mergeCell ref="D16:G16"/>
    <mergeCell ref="C17:G17"/>
    <mergeCell ref="D18:G18"/>
    <mergeCell ref="D19:G19"/>
    <mergeCell ref="C20:G20"/>
    <mergeCell ref="A21:A22"/>
    <mergeCell ref="A1:H1"/>
    <mergeCell ref="A3:B3"/>
    <mergeCell ref="C3:G3"/>
    <mergeCell ref="A4:A19"/>
    <mergeCell ref="B4:B11"/>
    <mergeCell ref="C4:G4"/>
    <mergeCell ref="D5:G5"/>
    <mergeCell ref="D6:G6"/>
    <mergeCell ref="D7:G7"/>
    <mergeCell ref="D8:G8"/>
  </mergeCells>
  <phoneticPr fontId="1"/>
  <pageMargins left="0.31496062992125984" right="0.31496062992125984" top="0.55118110236220474" bottom="0.35433070866141736" header="0.31496062992125984" footer="0.31496062992125984"/>
  <pageSetup paperSize="9" scale="82" fitToHeight="0" orientation="landscape" r:id="rId1"/>
  <rowBreaks count="1" manualBreakCount="1">
    <brk id="2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28182-4279-430B-9B99-494D245D2325}">
  <sheetPr>
    <pageSetUpPr fitToPage="1"/>
  </sheetPr>
  <dimension ref="A1:AB260"/>
  <sheetViews>
    <sheetView view="pageBreakPreview" topLeftCell="A20" zoomScaleNormal="100" zoomScaleSheetLayoutView="100" workbookViewId="0">
      <selection activeCell="B21" sqref="B21:I44"/>
    </sheetView>
  </sheetViews>
  <sheetFormatPr defaultColWidth="9" defaultRowHeight="19.5"/>
  <cols>
    <col min="1" max="10" width="3.75" style="21" customWidth="1"/>
    <col min="11" max="11" width="5.5" style="21" bestFit="1" customWidth="1"/>
    <col min="12" max="24" width="3.75" style="21" customWidth="1"/>
    <col min="25" max="26" width="5.625" style="21" customWidth="1"/>
    <col min="27" max="77" width="3.75" style="21" customWidth="1"/>
    <col min="78" max="16384" width="9" style="21"/>
  </cols>
  <sheetData>
    <row r="1" spans="1:28" ht="18.75" customHeight="1">
      <c r="A1" s="21" t="s">
        <v>483</v>
      </c>
      <c r="AA1" s="494"/>
      <c r="AB1" s="494"/>
    </row>
    <row r="2" spans="1:28" ht="18.75" customHeight="1">
      <c r="AA2" s="494"/>
      <c r="AB2" s="494"/>
    </row>
    <row r="3" spans="1:28" ht="18.75" customHeight="1">
      <c r="B3" s="22"/>
      <c r="C3" s="22"/>
      <c r="D3" s="22"/>
      <c r="E3" s="495" t="s">
        <v>248</v>
      </c>
      <c r="F3" s="495"/>
      <c r="G3" s="495"/>
      <c r="H3" s="495"/>
      <c r="I3" s="495"/>
      <c r="J3" s="495"/>
      <c r="K3" s="495"/>
      <c r="L3" s="495"/>
      <c r="M3" s="495"/>
      <c r="N3" s="495"/>
      <c r="O3" s="495"/>
      <c r="P3" s="495"/>
      <c r="Q3" s="495"/>
      <c r="R3" s="495"/>
      <c r="S3" s="495"/>
      <c r="T3" s="495"/>
      <c r="U3" s="495"/>
      <c r="V3" s="495"/>
      <c r="W3" s="495"/>
      <c r="X3" s="495"/>
      <c r="Y3" s="22"/>
      <c r="Z3" s="22"/>
      <c r="AA3" s="494"/>
      <c r="AB3" s="494"/>
    </row>
    <row r="4" spans="1:28" ht="18.75" customHeight="1"/>
    <row r="5" spans="1:28" ht="18.75" customHeight="1">
      <c r="B5" s="23"/>
      <c r="C5" s="24"/>
      <c r="D5" s="24"/>
      <c r="E5" s="24"/>
      <c r="F5" s="24"/>
      <c r="G5" s="24"/>
      <c r="H5" s="24"/>
      <c r="I5" s="24"/>
      <c r="J5" s="24"/>
      <c r="K5" s="24"/>
      <c r="L5" s="24"/>
      <c r="M5" s="24"/>
      <c r="N5" s="24"/>
      <c r="O5" s="24"/>
      <c r="P5" s="24"/>
      <c r="Q5" s="24"/>
      <c r="R5" s="24"/>
      <c r="S5" s="24"/>
      <c r="T5" s="24"/>
      <c r="U5" s="24"/>
      <c r="V5" s="24"/>
      <c r="W5" s="24"/>
      <c r="X5" s="24"/>
      <c r="Y5" s="24"/>
      <c r="Z5" s="24"/>
      <c r="AA5" s="24"/>
      <c r="AB5" s="25"/>
    </row>
    <row r="6" spans="1:28" ht="18.75" customHeight="1">
      <c r="B6" s="26"/>
      <c r="C6" s="27"/>
      <c r="D6" s="27"/>
      <c r="E6" s="27"/>
      <c r="F6" s="27"/>
      <c r="G6" s="27"/>
      <c r="H6" s="27"/>
      <c r="I6" s="27"/>
      <c r="J6" s="27"/>
      <c r="K6" s="27"/>
      <c r="L6" s="27"/>
      <c r="M6" s="27"/>
      <c r="N6" s="27"/>
      <c r="O6" s="27"/>
      <c r="P6" s="27"/>
      <c r="Q6" s="27"/>
      <c r="R6" s="27"/>
      <c r="S6" s="27"/>
      <c r="T6" s="27"/>
      <c r="U6" s="27"/>
      <c r="V6" s="27"/>
      <c r="W6" s="28"/>
      <c r="X6" s="28"/>
      <c r="Y6" s="28"/>
      <c r="Z6" s="28"/>
      <c r="AA6" s="28"/>
      <c r="AB6" s="29"/>
    </row>
    <row r="7" spans="1:28" ht="18.75" customHeight="1">
      <c r="B7" s="26"/>
      <c r="C7" s="27"/>
      <c r="D7" s="27"/>
      <c r="E7" s="27"/>
      <c r="F7" s="27"/>
      <c r="G7" s="27"/>
      <c r="H7" s="27"/>
      <c r="I7" s="27"/>
      <c r="J7" s="27"/>
      <c r="K7" s="27"/>
      <c r="L7" s="27"/>
      <c r="M7" s="27"/>
      <c r="N7" s="27"/>
      <c r="O7" s="27"/>
      <c r="P7" s="27"/>
      <c r="Q7" s="27"/>
      <c r="R7" s="27"/>
      <c r="S7" s="27"/>
      <c r="T7" s="27"/>
      <c r="U7" s="27"/>
      <c r="V7" s="27"/>
      <c r="W7" s="27"/>
      <c r="X7" s="27"/>
      <c r="Y7" s="27"/>
      <c r="Z7" s="27"/>
      <c r="AA7" s="27"/>
      <c r="AB7" s="29"/>
    </row>
    <row r="8" spans="1:28" ht="18.75" customHeight="1">
      <c r="B8" s="26"/>
      <c r="C8" s="27" t="s">
        <v>81</v>
      </c>
      <c r="D8" s="27"/>
      <c r="E8" s="27"/>
      <c r="F8" s="27" t="s">
        <v>82</v>
      </c>
      <c r="G8" s="27"/>
      <c r="H8" s="27"/>
      <c r="I8" s="27"/>
      <c r="J8" s="27"/>
      <c r="K8" s="27"/>
      <c r="L8" s="27"/>
      <c r="M8" s="27"/>
      <c r="N8" s="27"/>
      <c r="O8" s="27"/>
      <c r="P8" s="27"/>
      <c r="Q8" s="27"/>
      <c r="R8" s="27"/>
      <c r="S8" s="27"/>
      <c r="T8" s="27"/>
      <c r="U8" s="27"/>
      <c r="V8" s="27"/>
      <c r="W8" s="27"/>
      <c r="X8" s="27"/>
      <c r="Y8" s="27"/>
      <c r="Z8" s="27"/>
      <c r="AA8" s="27"/>
      <c r="AB8" s="29"/>
    </row>
    <row r="9" spans="1:28" ht="18.75" customHeight="1">
      <c r="B9" s="26"/>
      <c r="C9" s="27"/>
      <c r="D9" s="27"/>
      <c r="E9" s="27"/>
      <c r="F9" s="27"/>
      <c r="G9" s="27"/>
      <c r="H9" s="27"/>
      <c r="I9" s="27"/>
      <c r="J9" s="27"/>
      <c r="K9" s="27"/>
      <c r="L9" s="27"/>
      <c r="M9" s="27"/>
      <c r="N9" s="27"/>
      <c r="O9" s="27"/>
      <c r="P9" s="27"/>
      <c r="Q9" s="27"/>
      <c r="R9" s="27"/>
      <c r="S9" s="27"/>
      <c r="T9" s="27"/>
      <c r="U9" s="27"/>
      <c r="V9" s="27"/>
      <c r="W9" s="27"/>
      <c r="X9" s="27"/>
      <c r="Y9" s="27"/>
      <c r="Z9" s="27"/>
      <c r="AA9" s="27"/>
      <c r="AB9" s="29"/>
    </row>
    <row r="10" spans="1:28" ht="18.75" customHeight="1">
      <c r="B10" s="26"/>
      <c r="C10" s="496" t="s">
        <v>83</v>
      </c>
      <c r="D10" s="496"/>
      <c r="E10" s="496"/>
      <c r="F10" s="497" t="s">
        <v>84</v>
      </c>
      <c r="G10" s="497"/>
      <c r="H10" s="497"/>
      <c r="I10" s="497"/>
      <c r="J10" s="497"/>
      <c r="K10" s="497"/>
      <c r="L10" s="498" t="s">
        <v>568</v>
      </c>
      <c r="M10" s="498"/>
      <c r="N10" s="498"/>
      <c r="O10" s="498"/>
      <c r="P10" s="498"/>
      <c r="Q10" s="498"/>
      <c r="R10" s="498"/>
      <c r="S10" s="498"/>
      <c r="T10" s="498"/>
      <c r="U10" s="498"/>
      <c r="V10" s="498"/>
      <c r="W10" s="498"/>
      <c r="X10" s="498"/>
      <c r="Y10" s="498"/>
      <c r="Z10" s="498"/>
      <c r="AA10" s="27"/>
      <c r="AB10" s="29"/>
    </row>
    <row r="11" spans="1:28" ht="18.75" customHeight="1">
      <c r="B11" s="26"/>
      <c r="C11" s="496"/>
      <c r="D11" s="496"/>
      <c r="E11" s="496"/>
      <c r="F11" s="497"/>
      <c r="G11" s="497"/>
      <c r="H11" s="497"/>
      <c r="I11" s="497"/>
      <c r="J11" s="497"/>
      <c r="K11" s="497"/>
      <c r="L11" s="498"/>
      <c r="M11" s="498"/>
      <c r="N11" s="498"/>
      <c r="O11" s="498"/>
      <c r="P11" s="498"/>
      <c r="Q11" s="498"/>
      <c r="R11" s="498"/>
      <c r="S11" s="498"/>
      <c r="T11" s="498"/>
      <c r="U11" s="498"/>
      <c r="V11" s="498"/>
      <c r="W11" s="498"/>
      <c r="X11" s="498"/>
      <c r="Y11" s="498"/>
      <c r="Z11" s="498"/>
      <c r="AA11" s="27"/>
      <c r="AB11" s="29"/>
    </row>
    <row r="12" spans="1:28" ht="18.75" customHeight="1">
      <c r="B12" s="26"/>
      <c r="C12" s="496"/>
      <c r="D12" s="496"/>
      <c r="E12" s="496"/>
      <c r="F12" s="497" t="s">
        <v>204</v>
      </c>
      <c r="G12" s="497"/>
      <c r="H12" s="497"/>
      <c r="I12" s="497"/>
      <c r="J12" s="497"/>
      <c r="K12" s="497"/>
      <c r="L12" s="498" t="s">
        <v>569</v>
      </c>
      <c r="M12" s="498"/>
      <c r="N12" s="498"/>
      <c r="O12" s="498"/>
      <c r="P12" s="498"/>
      <c r="Q12" s="498"/>
      <c r="R12" s="498"/>
      <c r="S12" s="498"/>
      <c r="T12" s="498"/>
      <c r="U12" s="498"/>
      <c r="V12" s="498"/>
      <c r="W12" s="498"/>
      <c r="X12" s="498"/>
      <c r="Y12" s="498"/>
      <c r="Z12" s="498"/>
      <c r="AA12" s="27"/>
      <c r="AB12" s="29"/>
    </row>
    <row r="13" spans="1:28" ht="18.75" customHeight="1">
      <c r="B13" s="26"/>
      <c r="C13" s="496"/>
      <c r="D13" s="496"/>
      <c r="E13" s="496"/>
      <c r="F13" s="497"/>
      <c r="G13" s="497"/>
      <c r="H13" s="497"/>
      <c r="I13" s="497"/>
      <c r="J13" s="497"/>
      <c r="K13" s="497"/>
      <c r="L13" s="498"/>
      <c r="M13" s="498"/>
      <c r="N13" s="498"/>
      <c r="O13" s="498"/>
      <c r="P13" s="498"/>
      <c r="Q13" s="498"/>
      <c r="R13" s="498"/>
      <c r="S13" s="498"/>
      <c r="T13" s="498"/>
      <c r="U13" s="498"/>
      <c r="V13" s="498"/>
      <c r="W13" s="498"/>
      <c r="X13" s="498"/>
      <c r="Y13" s="498"/>
      <c r="Z13" s="498"/>
      <c r="AA13" s="30"/>
      <c r="AB13" s="31"/>
    </row>
    <row r="14" spans="1:28" ht="18.75" customHeight="1">
      <c r="B14" s="26"/>
      <c r="C14" s="496"/>
      <c r="D14" s="496"/>
      <c r="E14" s="496"/>
      <c r="F14" s="497" t="s">
        <v>86</v>
      </c>
      <c r="G14" s="497"/>
      <c r="H14" s="497"/>
      <c r="I14" s="497"/>
      <c r="J14" s="497"/>
      <c r="K14" s="497"/>
      <c r="L14" s="500" t="s">
        <v>87</v>
      </c>
      <c r="M14" s="500"/>
      <c r="N14" s="500"/>
      <c r="O14" s="501" t="s">
        <v>570</v>
      </c>
      <c r="P14" s="501"/>
      <c r="Q14" s="501"/>
      <c r="R14" s="501"/>
      <c r="S14" s="501"/>
      <c r="T14" s="501"/>
      <c r="U14" s="501"/>
      <c r="V14" s="501"/>
      <c r="W14" s="501"/>
      <c r="X14" s="501"/>
      <c r="Y14" s="501"/>
      <c r="Z14" s="501"/>
      <c r="AA14" s="30"/>
      <c r="AB14" s="31"/>
    </row>
    <row r="15" spans="1:28" ht="18.75" customHeight="1">
      <c r="B15" s="26"/>
      <c r="C15" s="496"/>
      <c r="D15" s="496"/>
      <c r="E15" s="496"/>
      <c r="F15" s="497"/>
      <c r="G15" s="497"/>
      <c r="H15" s="497"/>
      <c r="I15" s="497"/>
      <c r="J15" s="497"/>
      <c r="K15" s="497"/>
      <c r="L15" s="500" t="s">
        <v>88</v>
      </c>
      <c r="M15" s="500"/>
      <c r="N15" s="500"/>
      <c r="O15" s="503" t="s">
        <v>571</v>
      </c>
      <c r="P15" s="503"/>
      <c r="Q15" s="503"/>
      <c r="R15" s="503"/>
      <c r="S15" s="503"/>
      <c r="T15" s="503"/>
      <c r="U15" s="503"/>
      <c r="V15" s="503"/>
      <c r="W15" s="503"/>
      <c r="X15" s="503"/>
      <c r="Y15" s="503"/>
      <c r="Z15" s="503"/>
      <c r="AA15" s="494"/>
      <c r="AB15" s="504"/>
    </row>
    <row r="16" spans="1:28" ht="18.75" customHeight="1">
      <c r="B16" s="26"/>
      <c r="C16" s="496"/>
      <c r="D16" s="496"/>
      <c r="E16" s="496"/>
      <c r="F16" s="499"/>
      <c r="G16" s="499"/>
      <c r="H16" s="499"/>
      <c r="I16" s="499"/>
      <c r="J16" s="499"/>
      <c r="K16" s="499"/>
      <c r="L16" s="502"/>
      <c r="M16" s="502"/>
      <c r="N16" s="502"/>
      <c r="O16" s="501"/>
      <c r="P16" s="501"/>
      <c r="Q16" s="501"/>
      <c r="R16" s="501"/>
      <c r="S16" s="501"/>
      <c r="T16" s="501"/>
      <c r="U16" s="501"/>
      <c r="V16" s="501"/>
      <c r="W16" s="501"/>
      <c r="X16" s="501"/>
      <c r="Y16" s="501"/>
      <c r="Z16" s="501"/>
      <c r="AA16" s="505"/>
      <c r="AB16" s="506"/>
    </row>
    <row r="17" spans="2:28" ht="18.75" customHeight="1">
      <c r="B17" s="493" t="s">
        <v>89</v>
      </c>
      <c r="C17" s="493"/>
      <c r="D17" s="493"/>
      <c r="E17" s="493"/>
      <c r="F17" s="493"/>
      <c r="G17" s="493"/>
      <c r="H17" s="493"/>
      <c r="I17" s="493"/>
      <c r="J17" s="509" t="s">
        <v>247</v>
      </c>
      <c r="K17" s="510"/>
      <c r="L17" s="510"/>
      <c r="M17" s="510"/>
      <c r="N17" s="510"/>
      <c r="O17" s="510"/>
      <c r="P17" s="510"/>
      <c r="Q17" s="510"/>
      <c r="R17" s="510"/>
      <c r="S17" s="510"/>
      <c r="T17" s="510"/>
      <c r="U17" s="510"/>
      <c r="V17" s="510"/>
      <c r="W17" s="510"/>
      <c r="X17" s="510"/>
      <c r="Y17" s="510"/>
      <c r="Z17" s="510"/>
      <c r="AA17" s="510"/>
      <c r="AB17" s="511"/>
    </row>
    <row r="18" spans="2:28" ht="18.75" customHeight="1">
      <c r="B18" s="493"/>
      <c r="C18" s="493"/>
      <c r="D18" s="493"/>
      <c r="E18" s="493"/>
      <c r="F18" s="493"/>
      <c r="G18" s="493"/>
      <c r="H18" s="493"/>
      <c r="I18" s="493"/>
      <c r="J18" s="512"/>
      <c r="K18" s="513"/>
      <c r="L18" s="513"/>
      <c r="M18" s="513"/>
      <c r="N18" s="513"/>
      <c r="O18" s="513"/>
      <c r="P18" s="513"/>
      <c r="Q18" s="513"/>
      <c r="R18" s="513"/>
      <c r="S18" s="513"/>
      <c r="T18" s="513"/>
      <c r="U18" s="513"/>
      <c r="V18" s="513"/>
      <c r="W18" s="513"/>
      <c r="X18" s="513"/>
      <c r="Y18" s="513"/>
      <c r="Z18" s="513"/>
      <c r="AA18" s="513"/>
      <c r="AB18" s="514"/>
    </row>
    <row r="19" spans="2:28" ht="18.75" customHeight="1">
      <c r="B19" s="493" t="s">
        <v>90</v>
      </c>
      <c r="C19" s="493"/>
      <c r="D19" s="493"/>
      <c r="E19" s="493"/>
      <c r="F19" s="493"/>
      <c r="G19" s="493"/>
      <c r="H19" s="493"/>
      <c r="I19" s="493"/>
      <c r="J19" s="509" t="s">
        <v>91</v>
      </c>
      <c r="K19" s="510"/>
      <c r="L19" s="510"/>
      <c r="M19" s="510"/>
      <c r="N19" s="510"/>
      <c r="O19" s="510"/>
      <c r="P19" s="510"/>
      <c r="Q19" s="510"/>
      <c r="R19" s="510"/>
      <c r="S19" s="510"/>
      <c r="T19" s="510"/>
      <c r="U19" s="510"/>
      <c r="V19" s="510"/>
      <c r="W19" s="510"/>
      <c r="X19" s="510"/>
      <c r="Y19" s="510"/>
      <c r="Z19" s="510"/>
      <c r="AA19" s="510"/>
      <c r="AB19" s="511"/>
    </row>
    <row r="20" spans="2:28" ht="18.75" customHeight="1">
      <c r="B20" s="493"/>
      <c r="C20" s="493"/>
      <c r="D20" s="493"/>
      <c r="E20" s="493"/>
      <c r="F20" s="493"/>
      <c r="G20" s="493"/>
      <c r="H20" s="493"/>
      <c r="I20" s="493"/>
      <c r="J20" s="512"/>
      <c r="K20" s="513"/>
      <c r="L20" s="513"/>
      <c r="M20" s="513"/>
      <c r="N20" s="513"/>
      <c r="O20" s="513"/>
      <c r="P20" s="513"/>
      <c r="Q20" s="513"/>
      <c r="R20" s="513"/>
      <c r="S20" s="513"/>
      <c r="T20" s="513"/>
      <c r="U20" s="513"/>
      <c r="V20" s="513"/>
      <c r="W20" s="513"/>
      <c r="X20" s="513"/>
      <c r="Y20" s="513"/>
      <c r="Z20" s="513"/>
      <c r="AA20" s="513"/>
      <c r="AB20" s="514"/>
    </row>
    <row r="21" spans="2:28" ht="18.75" customHeight="1">
      <c r="B21" s="509" t="s">
        <v>92</v>
      </c>
      <c r="C21" s="510"/>
      <c r="D21" s="510"/>
      <c r="E21" s="510"/>
      <c r="F21" s="510"/>
      <c r="G21" s="510"/>
      <c r="H21" s="510"/>
      <c r="I21" s="511"/>
      <c r="J21" s="76"/>
      <c r="K21" s="76"/>
      <c r="L21" s="27"/>
      <c r="M21" s="27"/>
      <c r="N21" s="27"/>
      <c r="O21" s="27"/>
      <c r="P21" s="27"/>
      <c r="Q21" s="27"/>
      <c r="R21" s="27"/>
      <c r="S21" s="27"/>
      <c r="T21" s="27"/>
      <c r="U21" s="27"/>
      <c r="V21" s="27"/>
      <c r="W21" s="27"/>
      <c r="X21" s="27"/>
      <c r="Y21" s="27"/>
      <c r="Z21" s="27"/>
      <c r="AA21" s="27"/>
      <c r="AB21" s="29"/>
    </row>
    <row r="22" spans="2:28" ht="18.75" customHeight="1">
      <c r="B22" s="536"/>
      <c r="C22" s="496"/>
      <c r="D22" s="496"/>
      <c r="E22" s="496"/>
      <c r="F22" s="496"/>
      <c r="G22" s="496"/>
      <c r="H22" s="496"/>
      <c r="I22" s="537"/>
      <c r="J22" s="76"/>
      <c r="K22" s="76"/>
      <c r="L22" s="27"/>
      <c r="M22" s="507" t="s">
        <v>93</v>
      </c>
      <c r="N22" s="507"/>
      <c r="O22" s="507"/>
      <c r="P22" s="507"/>
      <c r="Q22" s="507"/>
      <c r="R22" s="507"/>
      <c r="S22" s="507"/>
      <c r="T22" s="507"/>
      <c r="U22" s="538">
        <f>SUM(X26:Z29,M32:Z43)</f>
        <v>17839800</v>
      </c>
      <c r="V22" s="538"/>
      <c r="W22" s="538"/>
      <c r="X22" s="538"/>
      <c r="Y22" s="538"/>
      <c r="Z22" s="538"/>
      <c r="AA22" s="507" t="s">
        <v>94</v>
      </c>
      <c r="AB22" s="29"/>
    </row>
    <row r="23" spans="2:28" ht="18.75" customHeight="1">
      <c r="B23" s="536"/>
      <c r="C23" s="496"/>
      <c r="D23" s="496"/>
      <c r="E23" s="496"/>
      <c r="F23" s="496"/>
      <c r="G23" s="496"/>
      <c r="H23" s="496"/>
      <c r="I23" s="537"/>
      <c r="J23" s="76"/>
      <c r="K23" s="76"/>
      <c r="L23" s="27"/>
      <c r="M23" s="508"/>
      <c r="N23" s="508"/>
      <c r="O23" s="508"/>
      <c r="P23" s="508"/>
      <c r="Q23" s="508"/>
      <c r="R23" s="508"/>
      <c r="S23" s="508"/>
      <c r="T23" s="508"/>
      <c r="U23" s="539"/>
      <c r="V23" s="539"/>
      <c r="W23" s="539"/>
      <c r="X23" s="539"/>
      <c r="Y23" s="539"/>
      <c r="Z23" s="539"/>
      <c r="AA23" s="508"/>
      <c r="AB23" s="29"/>
    </row>
    <row r="24" spans="2:28" ht="18.75" customHeight="1">
      <c r="B24" s="536"/>
      <c r="C24" s="496"/>
      <c r="D24" s="496"/>
      <c r="E24" s="496"/>
      <c r="F24" s="496"/>
      <c r="G24" s="496"/>
      <c r="H24" s="496"/>
      <c r="I24" s="537"/>
      <c r="J24" s="76"/>
      <c r="K24" s="76"/>
      <c r="L24" s="27"/>
      <c r="M24" s="27"/>
      <c r="N24" s="27"/>
      <c r="O24" s="27"/>
      <c r="P24" s="27"/>
      <c r="Q24" s="27"/>
      <c r="R24" s="27"/>
      <c r="S24" s="27"/>
      <c r="T24" s="27"/>
      <c r="U24" s="27"/>
      <c r="V24" s="27"/>
      <c r="W24" s="27"/>
      <c r="X24" s="27"/>
      <c r="Y24" s="27"/>
      <c r="Z24" s="27"/>
      <c r="AA24" s="27"/>
      <c r="AB24" s="29"/>
    </row>
    <row r="25" spans="2:28" ht="18.75" customHeight="1">
      <c r="B25" s="536"/>
      <c r="C25" s="496"/>
      <c r="D25" s="496"/>
      <c r="E25" s="496"/>
      <c r="F25" s="496"/>
      <c r="G25" s="496"/>
      <c r="H25" s="496"/>
      <c r="I25" s="537"/>
      <c r="J25" s="76"/>
      <c r="K25" s="76"/>
      <c r="L25" s="27" t="s">
        <v>95</v>
      </c>
      <c r="N25" s="27"/>
      <c r="O25" s="27"/>
      <c r="P25" s="27"/>
      <c r="Q25" s="27"/>
      <c r="R25" s="27"/>
      <c r="S25" s="27"/>
      <c r="T25" s="27"/>
      <c r="U25" s="27"/>
      <c r="V25" s="27"/>
      <c r="W25" s="27"/>
      <c r="X25" s="27"/>
      <c r="Y25" s="27"/>
      <c r="Z25" s="27"/>
      <c r="AA25" s="27"/>
      <c r="AB25" s="29"/>
    </row>
    <row r="26" spans="2:28" ht="18.75" customHeight="1">
      <c r="B26" s="536"/>
      <c r="C26" s="496"/>
      <c r="D26" s="496"/>
      <c r="E26" s="496"/>
      <c r="F26" s="496"/>
      <c r="G26" s="496"/>
      <c r="H26" s="496"/>
      <c r="I26" s="537"/>
      <c r="J26" s="32"/>
      <c r="K26" s="33" t="s">
        <v>229</v>
      </c>
      <c r="L26" s="34"/>
      <c r="M26" s="540" t="s">
        <v>96</v>
      </c>
      <c r="N26" s="541"/>
      <c r="O26" s="541"/>
      <c r="P26" s="541"/>
      <c r="Q26" s="541"/>
      <c r="R26" s="541"/>
      <c r="S26" s="541"/>
      <c r="T26" s="541"/>
      <c r="U26" s="541"/>
      <c r="V26" s="541"/>
      <c r="W26" s="541"/>
      <c r="X26" s="542">
        <f>'様式３（事業計画書別紙）'!I5</f>
        <v>6526000</v>
      </c>
      <c r="Y26" s="542"/>
      <c r="Z26" s="542"/>
      <c r="AA26" s="35" t="s">
        <v>94</v>
      </c>
      <c r="AB26" s="29"/>
    </row>
    <row r="27" spans="2:28" ht="18.75" customHeight="1">
      <c r="B27" s="536"/>
      <c r="C27" s="496"/>
      <c r="D27" s="496"/>
      <c r="E27" s="496"/>
      <c r="F27" s="496"/>
      <c r="G27" s="496"/>
      <c r="H27" s="496"/>
      <c r="I27" s="537"/>
      <c r="J27" s="32"/>
      <c r="K27" s="36" t="s">
        <v>230</v>
      </c>
      <c r="L27" s="37"/>
      <c r="M27" s="515" t="s">
        <v>97</v>
      </c>
      <c r="N27" s="516"/>
      <c r="O27" s="516"/>
      <c r="P27" s="516"/>
      <c r="Q27" s="516"/>
      <c r="R27" s="516"/>
      <c r="S27" s="516"/>
      <c r="T27" s="516"/>
      <c r="U27" s="516"/>
      <c r="V27" s="516"/>
      <c r="W27" s="516"/>
      <c r="X27" s="525">
        <f>'様式３（事業計画書別紙）'!I6</f>
        <v>0</v>
      </c>
      <c r="Y27" s="525"/>
      <c r="Z27" s="525"/>
      <c r="AA27" s="2" t="s">
        <v>94</v>
      </c>
      <c r="AB27" s="29"/>
    </row>
    <row r="28" spans="2:28" ht="18.75" customHeight="1">
      <c r="B28" s="536"/>
      <c r="C28" s="496"/>
      <c r="D28" s="496"/>
      <c r="E28" s="496"/>
      <c r="F28" s="496"/>
      <c r="G28" s="496"/>
      <c r="H28" s="496"/>
      <c r="I28" s="537"/>
      <c r="J28" s="32"/>
      <c r="K28" s="36" t="s">
        <v>231</v>
      </c>
      <c r="L28" s="37"/>
      <c r="M28" s="515" t="s">
        <v>98</v>
      </c>
      <c r="N28" s="516"/>
      <c r="O28" s="516"/>
      <c r="P28" s="516"/>
      <c r="Q28" s="516"/>
      <c r="R28" s="516"/>
      <c r="S28" s="516"/>
      <c r="T28" s="516"/>
      <c r="U28" s="516"/>
      <c r="V28" s="516"/>
      <c r="W28" s="516"/>
      <c r="X28" s="525">
        <f>'様式３（事業計画書別紙）'!I7</f>
        <v>26000</v>
      </c>
      <c r="Y28" s="525"/>
      <c r="Z28" s="525"/>
      <c r="AA28" s="2" t="s">
        <v>94</v>
      </c>
      <c r="AB28" s="29"/>
    </row>
    <row r="29" spans="2:28" ht="18.75" customHeight="1">
      <c r="B29" s="536"/>
      <c r="C29" s="496"/>
      <c r="D29" s="496"/>
      <c r="E29" s="496"/>
      <c r="F29" s="496"/>
      <c r="G29" s="496"/>
      <c r="H29" s="496"/>
      <c r="I29" s="537"/>
      <c r="J29" s="32"/>
      <c r="K29" s="36" t="s">
        <v>232</v>
      </c>
      <c r="L29" s="37"/>
      <c r="M29" s="519" t="s">
        <v>99</v>
      </c>
      <c r="N29" s="520"/>
      <c r="O29" s="520"/>
      <c r="P29" s="520"/>
      <c r="Q29" s="520"/>
      <c r="R29" s="520"/>
      <c r="S29" s="520"/>
      <c r="T29" s="520"/>
      <c r="U29" s="520"/>
      <c r="V29" s="520"/>
      <c r="W29" s="520"/>
      <c r="X29" s="521">
        <f>SUM(T30:X31)</f>
        <v>917000</v>
      </c>
      <c r="Y29" s="521"/>
      <c r="Z29" s="521"/>
      <c r="AA29" s="38" t="s">
        <v>94</v>
      </c>
      <c r="AB29" s="29"/>
    </row>
    <row r="30" spans="2:28" ht="18.75" customHeight="1">
      <c r="B30" s="536"/>
      <c r="C30" s="496"/>
      <c r="D30" s="496"/>
      <c r="E30" s="496"/>
      <c r="F30" s="496"/>
      <c r="G30" s="496"/>
      <c r="H30" s="496"/>
      <c r="I30" s="537"/>
      <c r="J30" s="32"/>
      <c r="K30" s="36"/>
      <c r="L30" s="37" t="s">
        <v>221</v>
      </c>
      <c r="M30" s="39"/>
      <c r="N30" s="40" t="s">
        <v>100</v>
      </c>
      <c r="O30" s="41"/>
      <c r="P30" s="41"/>
      <c r="Q30" s="41"/>
      <c r="R30" s="41"/>
      <c r="S30" s="41"/>
      <c r="T30" s="522">
        <f>'様式３（事業計画書別紙）'!I8</f>
        <v>313000</v>
      </c>
      <c r="U30" s="522"/>
      <c r="V30" s="522"/>
      <c r="W30" s="522"/>
      <c r="X30" s="522"/>
      <c r="Y30" s="77" t="s">
        <v>150</v>
      </c>
      <c r="Z30" s="77"/>
      <c r="AA30" s="2"/>
      <c r="AB30" s="29"/>
    </row>
    <row r="31" spans="2:28" ht="18.75" customHeight="1">
      <c r="B31" s="536"/>
      <c r="C31" s="496"/>
      <c r="D31" s="496"/>
      <c r="E31" s="496"/>
      <c r="F31" s="496"/>
      <c r="G31" s="496"/>
      <c r="H31" s="496"/>
      <c r="I31" s="537"/>
      <c r="J31" s="32"/>
      <c r="K31" s="36"/>
      <c r="L31" s="37" t="s">
        <v>223</v>
      </c>
      <c r="M31" s="39"/>
      <c r="N31" s="42" t="s">
        <v>101</v>
      </c>
      <c r="O31" s="43"/>
      <c r="P31" s="43"/>
      <c r="Q31" s="43"/>
      <c r="R31" s="43"/>
      <c r="S31" s="43"/>
      <c r="T31" s="518">
        <f>'様式３（事業計画書別紙）'!I10</f>
        <v>604000</v>
      </c>
      <c r="U31" s="518"/>
      <c r="V31" s="518"/>
      <c r="W31" s="518"/>
      <c r="X31" s="518"/>
      <c r="Y31" s="77" t="s">
        <v>150</v>
      </c>
      <c r="Z31" s="77"/>
      <c r="AA31" s="2"/>
      <c r="AB31" s="29"/>
    </row>
    <row r="32" spans="2:28" ht="18.75" customHeight="1">
      <c r="B32" s="536"/>
      <c r="C32" s="496"/>
      <c r="D32" s="496"/>
      <c r="E32" s="496"/>
      <c r="F32" s="496"/>
      <c r="G32" s="496"/>
      <c r="H32" s="496"/>
      <c r="I32" s="537"/>
      <c r="J32" s="32"/>
      <c r="K32" s="36" t="s">
        <v>233</v>
      </c>
      <c r="L32" s="37" t="s">
        <v>220</v>
      </c>
      <c r="M32" s="515" t="s">
        <v>102</v>
      </c>
      <c r="N32" s="516"/>
      <c r="O32" s="516"/>
      <c r="P32" s="516"/>
      <c r="Q32" s="516"/>
      <c r="R32" s="516"/>
      <c r="S32" s="516"/>
      <c r="T32" s="516"/>
      <c r="U32" s="516"/>
      <c r="V32" s="516"/>
      <c r="W32" s="516"/>
      <c r="X32" s="517">
        <f>'様式３（事業計画書別紙）'!I13</f>
        <v>2009000</v>
      </c>
      <c r="Y32" s="517"/>
      <c r="Z32" s="517"/>
      <c r="AA32" s="44" t="s">
        <v>94</v>
      </c>
      <c r="AB32" s="29"/>
    </row>
    <row r="33" spans="2:28" ht="18.75" customHeight="1">
      <c r="B33" s="536"/>
      <c r="C33" s="496"/>
      <c r="D33" s="496"/>
      <c r="E33" s="496"/>
      <c r="F33" s="496"/>
      <c r="G33" s="496"/>
      <c r="H33" s="496"/>
      <c r="I33" s="537"/>
      <c r="J33" s="32"/>
      <c r="K33" s="36"/>
      <c r="L33" s="37" t="s">
        <v>222</v>
      </c>
      <c r="M33" s="515" t="s">
        <v>103</v>
      </c>
      <c r="N33" s="516"/>
      <c r="O33" s="516"/>
      <c r="P33" s="516"/>
      <c r="Q33" s="516"/>
      <c r="R33" s="516"/>
      <c r="S33" s="516"/>
      <c r="T33" s="516"/>
      <c r="U33" s="516"/>
      <c r="V33" s="516"/>
      <c r="W33" s="516"/>
      <c r="X33" s="517">
        <f>'様式３（事業計画書別紙）'!I14</f>
        <v>0</v>
      </c>
      <c r="Y33" s="517"/>
      <c r="Z33" s="517"/>
      <c r="AA33" s="2" t="s">
        <v>94</v>
      </c>
      <c r="AB33" s="29"/>
    </row>
    <row r="34" spans="2:28" ht="18.75" customHeight="1">
      <c r="B34" s="536"/>
      <c r="C34" s="496"/>
      <c r="D34" s="496"/>
      <c r="E34" s="496"/>
      <c r="F34" s="496"/>
      <c r="G34" s="496"/>
      <c r="H34" s="496"/>
      <c r="I34" s="537"/>
      <c r="J34" s="32"/>
      <c r="K34" s="36"/>
      <c r="L34" s="37" t="s">
        <v>225</v>
      </c>
      <c r="M34" s="515" t="s">
        <v>104</v>
      </c>
      <c r="N34" s="516"/>
      <c r="O34" s="516"/>
      <c r="P34" s="516"/>
      <c r="Q34" s="516"/>
      <c r="R34" s="516"/>
      <c r="S34" s="516"/>
      <c r="T34" s="516"/>
      <c r="U34" s="516"/>
      <c r="V34" s="516"/>
      <c r="W34" s="516"/>
      <c r="X34" s="525">
        <f>'様式３（事業計画書別紙）'!I15</f>
        <v>1500000</v>
      </c>
      <c r="Y34" s="525"/>
      <c r="Z34" s="525"/>
      <c r="AA34" s="2" t="s">
        <v>94</v>
      </c>
      <c r="AB34" s="29"/>
    </row>
    <row r="35" spans="2:28" ht="18.75" customHeight="1">
      <c r="B35" s="536"/>
      <c r="C35" s="496"/>
      <c r="D35" s="496"/>
      <c r="E35" s="496"/>
      <c r="F35" s="496"/>
      <c r="G35" s="496"/>
      <c r="H35" s="496"/>
      <c r="I35" s="537"/>
      <c r="J35" s="32"/>
      <c r="K35" s="36" t="s">
        <v>234</v>
      </c>
      <c r="L35" s="37" t="s">
        <v>220</v>
      </c>
      <c r="M35" s="515" t="s">
        <v>105</v>
      </c>
      <c r="N35" s="516"/>
      <c r="O35" s="516"/>
      <c r="P35" s="516"/>
      <c r="Q35" s="516"/>
      <c r="R35" s="516"/>
      <c r="S35" s="516"/>
      <c r="T35" s="516"/>
      <c r="U35" s="516"/>
      <c r="V35" s="516"/>
      <c r="W35" s="516"/>
      <c r="X35" s="525">
        <f>'様式３（事業計画書別紙）'!I16</f>
        <v>1500000</v>
      </c>
      <c r="Y35" s="525"/>
      <c r="Z35" s="525"/>
      <c r="AA35" s="2" t="s">
        <v>94</v>
      </c>
      <c r="AB35" s="29"/>
    </row>
    <row r="36" spans="2:28" ht="18.75" customHeight="1">
      <c r="B36" s="536"/>
      <c r="C36" s="496"/>
      <c r="D36" s="496"/>
      <c r="E36" s="496"/>
      <c r="F36" s="496"/>
      <c r="G36" s="496"/>
      <c r="H36" s="496"/>
      <c r="I36" s="537"/>
      <c r="J36" s="32"/>
      <c r="K36" s="36"/>
      <c r="L36" s="37" t="s">
        <v>222</v>
      </c>
      <c r="M36" s="515" t="s">
        <v>106</v>
      </c>
      <c r="N36" s="516"/>
      <c r="O36" s="516"/>
      <c r="P36" s="516"/>
      <c r="Q36" s="516"/>
      <c r="R36" s="516"/>
      <c r="S36" s="516"/>
      <c r="T36" s="516"/>
      <c r="U36" s="516"/>
      <c r="V36" s="516"/>
      <c r="W36" s="516"/>
      <c r="X36" s="516"/>
      <c r="Y36" s="518">
        <f>'様式３（事業計画書別紙）'!I18</f>
        <v>788000</v>
      </c>
      <c r="Z36" s="518"/>
      <c r="AA36" s="2" t="s">
        <v>94</v>
      </c>
      <c r="AB36" s="29"/>
    </row>
    <row r="37" spans="2:28" ht="18.75" customHeight="1">
      <c r="B37" s="536"/>
      <c r="C37" s="496"/>
      <c r="D37" s="496"/>
      <c r="E37" s="496"/>
      <c r="F37" s="496"/>
      <c r="G37" s="496"/>
      <c r="H37" s="496"/>
      <c r="I37" s="537"/>
      <c r="J37" s="32"/>
      <c r="K37" s="36"/>
      <c r="L37" s="37" t="s">
        <v>224</v>
      </c>
      <c r="M37" s="523" t="s">
        <v>209</v>
      </c>
      <c r="N37" s="524"/>
      <c r="O37" s="524"/>
      <c r="P37" s="524"/>
      <c r="Q37" s="524"/>
      <c r="R37" s="524"/>
      <c r="S37" s="524"/>
      <c r="T37" s="524"/>
      <c r="U37" s="524"/>
      <c r="V37" s="524"/>
      <c r="W37" s="524"/>
      <c r="X37" s="524"/>
      <c r="Y37" s="518">
        <f>'様式３（事業計画書別紙）'!I21</f>
        <v>712800</v>
      </c>
      <c r="Z37" s="518"/>
      <c r="AA37" s="2" t="s">
        <v>94</v>
      </c>
      <c r="AB37" s="29"/>
    </row>
    <row r="38" spans="2:28" ht="18.75" customHeight="1">
      <c r="B38" s="536"/>
      <c r="C38" s="496"/>
      <c r="D38" s="496"/>
      <c r="E38" s="496"/>
      <c r="F38" s="496"/>
      <c r="G38" s="496"/>
      <c r="H38" s="496"/>
      <c r="I38" s="537"/>
      <c r="J38" s="32"/>
      <c r="K38" s="36" t="s">
        <v>235</v>
      </c>
      <c r="L38" s="37"/>
      <c r="M38" s="515" t="s">
        <v>151</v>
      </c>
      <c r="N38" s="516"/>
      <c r="O38" s="516"/>
      <c r="P38" s="516"/>
      <c r="Q38" s="516"/>
      <c r="R38" s="516"/>
      <c r="S38" s="516"/>
      <c r="T38" s="516"/>
      <c r="U38" s="516"/>
      <c r="V38" s="41"/>
      <c r="W38" s="518">
        <f>'様式３（事業計画書別紙）'!I22</f>
        <v>454000</v>
      </c>
      <c r="X38" s="518"/>
      <c r="Y38" s="518"/>
      <c r="Z38" s="518"/>
      <c r="AA38" s="2" t="s">
        <v>94</v>
      </c>
      <c r="AB38" s="29"/>
    </row>
    <row r="39" spans="2:28" ht="18.75" customHeight="1">
      <c r="B39" s="536"/>
      <c r="C39" s="496"/>
      <c r="D39" s="496"/>
      <c r="E39" s="496"/>
      <c r="F39" s="496"/>
      <c r="G39" s="496"/>
      <c r="H39" s="496"/>
      <c r="I39" s="537"/>
      <c r="J39" s="32"/>
      <c r="K39" s="36" t="s">
        <v>236</v>
      </c>
      <c r="L39" s="37"/>
      <c r="M39" s="515" t="s">
        <v>152</v>
      </c>
      <c r="N39" s="516"/>
      <c r="O39" s="516"/>
      <c r="P39" s="516"/>
      <c r="Q39" s="516"/>
      <c r="R39" s="516"/>
      <c r="S39" s="516"/>
      <c r="T39" s="516"/>
      <c r="U39" s="516"/>
      <c r="V39" s="516"/>
      <c r="W39" s="516"/>
      <c r="X39" s="525">
        <f>'様式３（事業計画書別紙）'!I23</f>
        <v>500000</v>
      </c>
      <c r="Y39" s="525"/>
      <c r="Z39" s="525"/>
      <c r="AA39" s="2" t="s">
        <v>94</v>
      </c>
      <c r="AB39" s="29"/>
    </row>
    <row r="40" spans="2:28" ht="18.75" customHeight="1">
      <c r="B40" s="536"/>
      <c r="C40" s="496"/>
      <c r="D40" s="496"/>
      <c r="E40" s="496"/>
      <c r="F40" s="496"/>
      <c r="G40" s="496"/>
      <c r="H40" s="496"/>
      <c r="I40" s="537"/>
      <c r="J40" s="32"/>
      <c r="K40" s="36" t="s">
        <v>237</v>
      </c>
      <c r="L40" s="37" t="s">
        <v>220</v>
      </c>
      <c r="M40" s="515" t="s">
        <v>107</v>
      </c>
      <c r="N40" s="516"/>
      <c r="O40" s="516"/>
      <c r="P40" s="516"/>
      <c r="Q40" s="516"/>
      <c r="R40" s="516"/>
      <c r="S40" s="516"/>
      <c r="T40" s="516"/>
      <c r="U40" s="516"/>
      <c r="V40" s="516"/>
      <c r="W40" s="516"/>
      <c r="X40" s="525">
        <f>'様式３（事業計画書別紙）'!I24</f>
        <v>200000</v>
      </c>
      <c r="Y40" s="525"/>
      <c r="Z40" s="525"/>
      <c r="AA40" s="2" t="s">
        <v>94</v>
      </c>
      <c r="AB40" s="29"/>
    </row>
    <row r="41" spans="2:28" ht="18.75" customHeight="1">
      <c r="B41" s="536"/>
      <c r="C41" s="496"/>
      <c r="D41" s="496"/>
      <c r="E41" s="496"/>
      <c r="F41" s="496"/>
      <c r="G41" s="496"/>
      <c r="H41" s="496"/>
      <c r="I41" s="537"/>
      <c r="J41" s="32"/>
      <c r="K41" s="36"/>
      <c r="L41" s="37" t="s">
        <v>222</v>
      </c>
      <c r="M41" s="515" t="s">
        <v>108</v>
      </c>
      <c r="N41" s="516"/>
      <c r="O41" s="516"/>
      <c r="P41" s="516"/>
      <c r="Q41" s="516"/>
      <c r="R41" s="516"/>
      <c r="S41" s="516"/>
      <c r="T41" s="516"/>
      <c r="U41" s="516"/>
      <c r="V41" s="516"/>
      <c r="W41" s="516"/>
      <c r="X41" s="525">
        <f>'様式３（事業計画書別紙）'!I25</f>
        <v>300000</v>
      </c>
      <c r="Y41" s="525"/>
      <c r="Z41" s="525"/>
      <c r="AA41" s="2" t="s">
        <v>94</v>
      </c>
      <c r="AB41" s="29"/>
    </row>
    <row r="42" spans="2:28" ht="18.75" customHeight="1">
      <c r="B42" s="536"/>
      <c r="C42" s="496"/>
      <c r="D42" s="496"/>
      <c r="E42" s="496"/>
      <c r="F42" s="496"/>
      <c r="G42" s="496"/>
      <c r="H42" s="496"/>
      <c r="I42" s="537"/>
      <c r="J42" s="32"/>
      <c r="K42" s="36" t="s">
        <v>238</v>
      </c>
      <c r="L42" s="37"/>
      <c r="M42" s="515" t="s">
        <v>109</v>
      </c>
      <c r="N42" s="516"/>
      <c r="O42" s="516"/>
      <c r="P42" s="516"/>
      <c r="Q42" s="516"/>
      <c r="R42" s="516"/>
      <c r="S42" s="516"/>
      <c r="T42" s="516"/>
      <c r="U42" s="516"/>
      <c r="V42" s="516"/>
      <c r="W42" s="516"/>
      <c r="X42" s="525">
        <f>'様式３（事業計画書別紙）'!I26</f>
        <v>7000</v>
      </c>
      <c r="Y42" s="525"/>
      <c r="Z42" s="525"/>
      <c r="AA42" s="2" t="s">
        <v>94</v>
      </c>
      <c r="AB42" s="29"/>
    </row>
    <row r="43" spans="2:28" ht="18.75" customHeight="1">
      <c r="B43" s="536"/>
      <c r="C43" s="496"/>
      <c r="D43" s="496"/>
      <c r="E43" s="496"/>
      <c r="F43" s="496"/>
      <c r="G43" s="496"/>
      <c r="H43" s="496"/>
      <c r="I43" s="537"/>
      <c r="J43" s="32"/>
      <c r="K43" s="45" t="s">
        <v>239</v>
      </c>
      <c r="L43" s="46"/>
      <c r="M43" s="515" t="s">
        <v>226</v>
      </c>
      <c r="N43" s="516"/>
      <c r="O43" s="516"/>
      <c r="P43" s="516"/>
      <c r="Q43" s="516"/>
      <c r="R43" s="516"/>
      <c r="S43" s="516"/>
      <c r="T43" s="516"/>
      <c r="U43" s="516"/>
      <c r="V43" s="516"/>
      <c r="W43" s="516"/>
      <c r="X43" s="525">
        <f>'様式３（事業計画書別紙）'!I27</f>
        <v>2400000</v>
      </c>
      <c r="Y43" s="525"/>
      <c r="Z43" s="525"/>
      <c r="AA43" s="2" t="s">
        <v>94</v>
      </c>
      <c r="AB43" s="29"/>
    </row>
    <row r="44" spans="2:28" s="52" customFormat="1" ht="18.75" customHeight="1">
      <c r="B44" s="512"/>
      <c r="C44" s="513"/>
      <c r="D44" s="513"/>
      <c r="E44" s="513"/>
      <c r="F44" s="513"/>
      <c r="G44" s="513"/>
      <c r="H44" s="513"/>
      <c r="I44" s="514"/>
      <c r="J44" s="76"/>
      <c r="K44" s="47"/>
      <c r="L44" s="48"/>
      <c r="M44" s="49"/>
      <c r="N44" s="49"/>
      <c r="O44" s="49"/>
      <c r="P44" s="49"/>
      <c r="Q44" s="49"/>
      <c r="R44" s="49"/>
      <c r="S44" s="49"/>
      <c r="T44" s="49"/>
      <c r="U44" s="49"/>
      <c r="V44" s="49"/>
      <c r="W44" s="49"/>
      <c r="X44" s="50"/>
      <c r="Y44" s="50"/>
      <c r="Z44" s="50"/>
      <c r="AA44" s="50"/>
      <c r="AB44" s="51"/>
    </row>
    <row r="45" spans="2:28" ht="18.75" customHeight="1">
      <c r="B45" s="535" t="s">
        <v>511</v>
      </c>
      <c r="C45" s="510"/>
      <c r="D45" s="510"/>
      <c r="E45" s="510"/>
      <c r="F45" s="510"/>
      <c r="G45" s="510"/>
      <c r="H45" s="510"/>
      <c r="I45" s="511"/>
      <c r="J45" s="526"/>
      <c r="K45" s="527"/>
      <c r="L45" s="527"/>
      <c r="M45" s="527"/>
      <c r="N45" s="527"/>
      <c r="O45" s="527"/>
      <c r="P45" s="527"/>
      <c r="Q45" s="527"/>
      <c r="R45" s="527"/>
      <c r="S45" s="527"/>
      <c r="T45" s="527"/>
      <c r="U45" s="527"/>
      <c r="V45" s="527"/>
      <c r="W45" s="527"/>
      <c r="X45" s="527"/>
      <c r="Y45" s="527"/>
      <c r="Z45" s="527"/>
      <c r="AA45" s="527"/>
      <c r="AB45" s="528"/>
    </row>
    <row r="46" spans="2:28" ht="18.75" customHeight="1">
      <c r="B46" s="536"/>
      <c r="C46" s="496"/>
      <c r="D46" s="496"/>
      <c r="E46" s="496"/>
      <c r="F46" s="496"/>
      <c r="G46" s="496"/>
      <c r="H46" s="496"/>
      <c r="I46" s="537"/>
      <c r="J46" s="529"/>
      <c r="K46" s="530"/>
      <c r="L46" s="530"/>
      <c r="M46" s="530"/>
      <c r="N46" s="530"/>
      <c r="O46" s="530"/>
      <c r="P46" s="530"/>
      <c r="Q46" s="530"/>
      <c r="R46" s="530"/>
      <c r="S46" s="530"/>
      <c r="T46" s="530"/>
      <c r="U46" s="530"/>
      <c r="V46" s="530"/>
      <c r="W46" s="530"/>
      <c r="X46" s="530"/>
      <c r="Y46" s="530"/>
      <c r="Z46" s="530"/>
      <c r="AA46" s="530"/>
      <c r="AB46" s="531"/>
    </row>
    <row r="47" spans="2:28" ht="18.75" customHeight="1">
      <c r="B47" s="512"/>
      <c r="C47" s="513"/>
      <c r="D47" s="513"/>
      <c r="E47" s="513"/>
      <c r="F47" s="513"/>
      <c r="G47" s="513"/>
      <c r="H47" s="513"/>
      <c r="I47" s="514"/>
      <c r="J47" s="532"/>
      <c r="K47" s="533"/>
      <c r="L47" s="533"/>
      <c r="M47" s="533"/>
      <c r="N47" s="533"/>
      <c r="O47" s="533"/>
      <c r="P47" s="533"/>
      <c r="Q47" s="533"/>
      <c r="R47" s="533"/>
      <c r="S47" s="533"/>
      <c r="T47" s="533"/>
      <c r="U47" s="533"/>
      <c r="V47" s="533"/>
      <c r="W47" s="533"/>
      <c r="X47" s="533"/>
      <c r="Y47" s="533"/>
      <c r="Z47" s="533"/>
      <c r="AA47" s="533"/>
      <c r="AB47" s="534"/>
    </row>
    <row r="48" spans="2:2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sheetData>
  <mergeCells count="57">
    <mergeCell ref="J45:AB47"/>
    <mergeCell ref="M43:W43"/>
    <mergeCell ref="X43:Z43"/>
    <mergeCell ref="B45:I47"/>
    <mergeCell ref="B21:I44"/>
    <mergeCell ref="M22:T23"/>
    <mergeCell ref="U22:Z23"/>
    <mergeCell ref="M26:W26"/>
    <mergeCell ref="X26:Z26"/>
    <mergeCell ref="M27:W27"/>
    <mergeCell ref="X27:Z27"/>
    <mergeCell ref="M28:W28"/>
    <mergeCell ref="X28:Z28"/>
    <mergeCell ref="M39:W39"/>
    <mergeCell ref="X39:Z39"/>
    <mergeCell ref="M41:W41"/>
    <mergeCell ref="X41:Z41"/>
    <mergeCell ref="M40:W40"/>
    <mergeCell ref="X40:Z40"/>
    <mergeCell ref="M42:W42"/>
    <mergeCell ref="X42:Z42"/>
    <mergeCell ref="M37:X37"/>
    <mergeCell ref="Y37:Z37"/>
    <mergeCell ref="M38:U38"/>
    <mergeCell ref="W38:Z38"/>
    <mergeCell ref="M34:W34"/>
    <mergeCell ref="X34:Z34"/>
    <mergeCell ref="M35:W35"/>
    <mergeCell ref="X35:Z35"/>
    <mergeCell ref="M36:X36"/>
    <mergeCell ref="Y36:Z36"/>
    <mergeCell ref="AA22:AA23"/>
    <mergeCell ref="J17:AB18"/>
    <mergeCell ref="J19:AB20"/>
    <mergeCell ref="M33:W33"/>
    <mergeCell ref="X33:Z33"/>
    <mergeCell ref="T31:X31"/>
    <mergeCell ref="M29:W29"/>
    <mergeCell ref="X29:Z29"/>
    <mergeCell ref="T30:X30"/>
    <mergeCell ref="M32:W32"/>
    <mergeCell ref="X32:Z32"/>
    <mergeCell ref="B19:I20"/>
    <mergeCell ref="AA1:AB3"/>
    <mergeCell ref="E3:X3"/>
    <mergeCell ref="C10:E16"/>
    <mergeCell ref="F10:K11"/>
    <mergeCell ref="L10:Z11"/>
    <mergeCell ref="F12:K13"/>
    <mergeCell ref="L12:Z13"/>
    <mergeCell ref="F14:K16"/>
    <mergeCell ref="L14:N14"/>
    <mergeCell ref="O14:Z14"/>
    <mergeCell ref="L15:N16"/>
    <mergeCell ref="O15:Z16"/>
    <mergeCell ref="AA15:AB16"/>
    <mergeCell ref="B17:I18"/>
  </mergeCells>
  <phoneticPr fontId="7"/>
  <printOptions horizontalCentered="1"/>
  <pageMargins left="0.51181102362204722" right="0.51181102362204722" top="0.55118110236220474" bottom="0.55118110236220474" header="0.31496062992125984" footer="0.31496062992125984"/>
  <pageSetup paperSize="9" scale="7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F74F4-CAD2-4949-A97E-9D02FA91996B}">
  <dimension ref="A1:X46"/>
  <sheetViews>
    <sheetView view="pageBreakPreview" topLeftCell="A17" zoomScaleNormal="100" zoomScaleSheetLayoutView="100" workbookViewId="0">
      <selection activeCell="Z27" sqref="Z27"/>
    </sheetView>
  </sheetViews>
  <sheetFormatPr defaultRowHeight="19.5"/>
  <cols>
    <col min="1" max="23" width="3.375" style="8" customWidth="1"/>
    <col min="24" max="24" width="4" style="8" customWidth="1"/>
    <col min="25" max="16384" width="9" style="11"/>
  </cols>
  <sheetData>
    <row r="1" spans="1:23" ht="17.25" customHeight="1">
      <c r="A1" s="8" t="s">
        <v>482</v>
      </c>
      <c r="K1" s="10"/>
      <c r="L1" s="10"/>
      <c r="M1" s="10"/>
      <c r="N1" s="10"/>
      <c r="O1" s="329"/>
      <c r="P1" s="329"/>
      <c r="Q1" s="329"/>
      <c r="R1" s="329"/>
      <c r="S1" s="329"/>
      <c r="T1" s="329"/>
      <c r="U1" s="329"/>
      <c r="V1" s="329"/>
      <c r="W1" s="329"/>
    </row>
    <row r="2" spans="1:23" ht="17.25" customHeight="1">
      <c r="K2" s="484" t="s">
        <v>124</v>
      </c>
      <c r="L2" s="484"/>
      <c r="M2" s="484"/>
      <c r="N2" s="484"/>
      <c r="O2" s="554" t="str">
        <f>'様式１（交付申請書）'!L12</f>
        <v>はぐくみ学童クラブ</v>
      </c>
      <c r="P2" s="554"/>
      <c r="Q2" s="554"/>
      <c r="R2" s="554"/>
      <c r="S2" s="554"/>
      <c r="T2" s="554"/>
      <c r="U2" s="554"/>
      <c r="V2" s="554"/>
      <c r="W2" s="554"/>
    </row>
    <row r="3" spans="1:23" ht="17.25" customHeight="1"/>
    <row r="4" spans="1:23" ht="18.75" customHeight="1">
      <c r="B4" s="555" t="s">
        <v>249</v>
      </c>
      <c r="C4" s="555"/>
      <c r="D4" s="555"/>
      <c r="E4" s="555"/>
      <c r="F4" s="555"/>
      <c r="G4" s="555"/>
      <c r="H4" s="555"/>
      <c r="I4" s="555"/>
      <c r="J4" s="555"/>
      <c r="K4" s="555"/>
      <c r="L4" s="555"/>
      <c r="M4" s="555"/>
      <c r="N4" s="555"/>
      <c r="O4" s="555"/>
      <c r="P4" s="555"/>
      <c r="Q4" s="555"/>
      <c r="R4" s="555"/>
      <c r="S4" s="555"/>
      <c r="T4" s="555"/>
      <c r="U4" s="555"/>
      <c r="V4" s="555"/>
      <c r="W4" s="555"/>
    </row>
    <row r="5" spans="1:23" ht="17.25" customHeight="1"/>
    <row r="6" spans="1:23" ht="17.25" customHeight="1">
      <c r="B6" s="553" t="s">
        <v>83</v>
      </c>
      <c r="C6" s="553"/>
      <c r="D6" s="556" t="s">
        <v>84</v>
      </c>
      <c r="E6" s="556"/>
      <c r="F6" s="556"/>
      <c r="G6" s="556"/>
      <c r="H6" s="556"/>
      <c r="I6" s="556"/>
      <c r="J6" s="556" t="str">
        <f>'様式１（交付申請書）'!L10</f>
        <v>横須賀市小川町１１</v>
      </c>
      <c r="K6" s="556"/>
      <c r="L6" s="556"/>
      <c r="M6" s="556"/>
      <c r="N6" s="556"/>
      <c r="O6" s="556"/>
      <c r="P6" s="556"/>
      <c r="Q6" s="556"/>
      <c r="R6" s="556"/>
      <c r="S6" s="556"/>
      <c r="T6" s="556"/>
      <c r="U6" s="556"/>
      <c r="V6" s="556"/>
      <c r="W6" s="556"/>
    </row>
    <row r="7" spans="1:23" ht="17.25" customHeight="1">
      <c r="B7" s="553"/>
      <c r="C7" s="553"/>
      <c r="D7" s="556"/>
      <c r="E7" s="556"/>
      <c r="F7" s="556"/>
      <c r="G7" s="556"/>
      <c r="H7" s="556"/>
      <c r="I7" s="556"/>
      <c r="J7" s="556"/>
      <c r="K7" s="556"/>
      <c r="L7" s="556"/>
      <c r="M7" s="556"/>
      <c r="N7" s="556"/>
      <c r="O7" s="556"/>
      <c r="P7" s="556"/>
      <c r="Q7" s="556"/>
      <c r="R7" s="556"/>
      <c r="S7" s="556"/>
      <c r="T7" s="556"/>
      <c r="U7" s="556"/>
      <c r="V7" s="556"/>
      <c r="W7" s="556"/>
    </row>
    <row r="8" spans="1:23" ht="17.25" customHeight="1">
      <c r="B8" s="553"/>
      <c r="C8" s="553"/>
      <c r="D8" s="556" t="s">
        <v>85</v>
      </c>
      <c r="E8" s="556"/>
      <c r="F8" s="556"/>
      <c r="G8" s="556"/>
      <c r="H8" s="556"/>
      <c r="I8" s="556"/>
      <c r="J8" s="557" t="str">
        <f>'様式１（交付申請書）'!L12</f>
        <v>はぐくみ学童クラブ</v>
      </c>
      <c r="K8" s="557"/>
      <c r="L8" s="557"/>
      <c r="M8" s="557"/>
      <c r="N8" s="557"/>
      <c r="O8" s="557"/>
      <c r="P8" s="557"/>
      <c r="Q8" s="557"/>
      <c r="R8" s="557"/>
      <c r="S8" s="557"/>
      <c r="T8" s="557"/>
      <c r="U8" s="557"/>
      <c r="V8" s="557"/>
      <c r="W8" s="557"/>
    </row>
    <row r="9" spans="1:23" ht="17.25" customHeight="1">
      <c r="B9" s="553"/>
      <c r="C9" s="553"/>
      <c r="D9" s="556"/>
      <c r="E9" s="556"/>
      <c r="F9" s="556"/>
      <c r="G9" s="556"/>
      <c r="H9" s="556"/>
      <c r="I9" s="556"/>
      <c r="J9" s="557"/>
      <c r="K9" s="557"/>
      <c r="L9" s="557"/>
      <c r="M9" s="557"/>
      <c r="N9" s="557"/>
      <c r="O9" s="557"/>
      <c r="P9" s="557"/>
      <c r="Q9" s="557"/>
      <c r="R9" s="557"/>
      <c r="S9" s="557"/>
      <c r="T9" s="557"/>
      <c r="U9" s="557"/>
      <c r="V9" s="557"/>
      <c r="W9" s="557"/>
    </row>
    <row r="10" spans="1:23" ht="17.25" customHeight="1">
      <c r="B10" s="553"/>
      <c r="C10" s="553"/>
      <c r="D10" s="556" t="s">
        <v>86</v>
      </c>
      <c r="E10" s="556"/>
      <c r="F10" s="556"/>
      <c r="G10" s="556"/>
      <c r="H10" s="556"/>
      <c r="I10" s="556"/>
      <c r="J10" s="558" t="s">
        <v>87</v>
      </c>
      <c r="K10" s="559"/>
      <c r="L10" s="559"/>
      <c r="M10" s="560" t="str">
        <f>'様式１（交付申請書）'!O14</f>
        <v>運営委員長</v>
      </c>
      <c r="N10" s="560"/>
      <c r="O10" s="560"/>
      <c r="P10" s="560"/>
      <c r="Q10" s="560"/>
      <c r="R10" s="560"/>
      <c r="S10" s="560"/>
      <c r="T10" s="560"/>
      <c r="U10" s="560"/>
      <c r="V10" s="560"/>
      <c r="W10" s="561"/>
    </row>
    <row r="11" spans="1:23" ht="17.25" customHeight="1">
      <c r="B11" s="553"/>
      <c r="C11" s="553"/>
      <c r="D11" s="556"/>
      <c r="E11" s="556"/>
      <c r="F11" s="556"/>
      <c r="G11" s="556"/>
      <c r="H11" s="556"/>
      <c r="I11" s="556"/>
      <c r="J11" s="562" t="s">
        <v>88</v>
      </c>
      <c r="K11" s="563"/>
      <c r="L11" s="563"/>
      <c r="M11" s="566" t="str">
        <f>'様式１（交付申請書）'!O15</f>
        <v>横須賀　花子</v>
      </c>
      <c r="N11" s="566"/>
      <c r="O11" s="566"/>
      <c r="P11" s="566"/>
      <c r="Q11" s="566"/>
      <c r="R11" s="566"/>
      <c r="S11" s="566"/>
      <c r="T11" s="566"/>
      <c r="U11" s="566"/>
      <c r="V11" s="566"/>
      <c r="W11" s="567"/>
    </row>
    <row r="12" spans="1:23" ht="17.25" customHeight="1">
      <c r="B12" s="553"/>
      <c r="C12" s="553"/>
      <c r="D12" s="556"/>
      <c r="E12" s="556"/>
      <c r="F12" s="556"/>
      <c r="G12" s="556"/>
      <c r="H12" s="556"/>
      <c r="I12" s="556"/>
      <c r="J12" s="564"/>
      <c r="K12" s="565"/>
      <c r="L12" s="565"/>
      <c r="M12" s="568"/>
      <c r="N12" s="568"/>
      <c r="O12" s="568"/>
      <c r="P12" s="568"/>
      <c r="Q12" s="568"/>
      <c r="R12" s="568"/>
      <c r="S12" s="568"/>
      <c r="T12" s="568"/>
      <c r="U12" s="568"/>
      <c r="V12" s="568"/>
      <c r="W12" s="569"/>
    </row>
    <row r="13" spans="1:23" ht="15" customHeight="1">
      <c r="B13" s="553" t="s">
        <v>116</v>
      </c>
      <c r="C13" s="553"/>
      <c r="D13" s="553" t="s">
        <v>117</v>
      </c>
      <c r="E13" s="553"/>
      <c r="F13" s="553"/>
      <c r="G13" s="553"/>
      <c r="H13" s="553"/>
      <c r="I13" s="553"/>
      <c r="J13" s="553" t="s">
        <v>118</v>
      </c>
      <c r="K13" s="553"/>
      <c r="L13" s="553"/>
      <c r="M13" s="553"/>
      <c r="N13" s="553"/>
      <c r="O13" s="553"/>
      <c r="P13" s="553"/>
      <c r="Q13" s="553"/>
      <c r="R13" s="553"/>
      <c r="S13" s="553"/>
      <c r="T13" s="553"/>
      <c r="U13" s="553"/>
      <c r="V13" s="553"/>
      <c r="W13" s="553"/>
    </row>
    <row r="14" spans="1:23" ht="15" customHeight="1">
      <c r="B14" s="553"/>
      <c r="C14" s="553"/>
      <c r="D14" s="553"/>
      <c r="E14" s="553"/>
      <c r="F14" s="553"/>
      <c r="G14" s="553"/>
      <c r="H14" s="553"/>
      <c r="I14" s="553"/>
      <c r="J14" s="553"/>
      <c r="K14" s="553"/>
      <c r="L14" s="553"/>
      <c r="M14" s="553"/>
      <c r="N14" s="553"/>
      <c r="O14" s="553"/>
      <c r="P14" s="553"/>
      <c r="Q14" s="553"/>
      <c r="R14" s="553"/>
      <c r="S14" s="553"/>
      <c r="T14" s="553"/>
      <c r="U14" s="553"/>
      <c r="V14" s="553"/>
      <c r="W14" s="553"/>
    </row>
    <row r="15" spans="1:23" ht="15" customHeight="1">
      <c r="B15" s="543">
        <v>4</v>
      </c>
      <c r="C15" s="543"/>
      <c r="D15" s="544" t="s">
        <v>572</v>
      </c>
      <c r="E15" s="544"/>
      <c r="F15" s="544"/>
      <c r="G15" s="544"/>
      <c r="H15" s="544"/>
      <c r="I15" s="544"/>
      <c r="J15" s="544" t="s">
        <v>573</v>
      </c>
      <c r="K15" s="544"/>
      <c r="L15" s="544"/>
      <c r="M15" s="544"/>
      <c r="N15" s="544"/>
      <c r="O15" s="544"/>
      <c r="P15" s="544"/>
      <c r="Q15" s="544"/>
      <c r="R15" s="544"/>
      <c r="S15" s="544"/>
      <c r="T15" s="544"/>
      <c r="U15" s="544"/>
      <c r="V15" s="544"/>
      <c r="W15" s="544"/>
    </row>
    <row r="16" spans="1:23" ht="15" customHeight="1">
      <c r="B16" s="543"/>
      <c r="C16" s="543"/>
      <c r="D16" s="544"/>
      <c r="E16" s="544"/>
      <c r="F16" s="544"/>
      <c r="G16" s="544"/>
      <c r="H16" s="544"/>
      <c r="I16" s="544"/>
      <c r="J16" s="544"/>
      <c r="K16" s="544"/>
      <c r="L16" s="544"/>
      <c r="M16" s="544"/>
      <c r="N16" s="544"/>
      <c r="O16" s="544"/>
      <c r="P16" s="544"/>
      <c r="Q16" s="544"/>
      <c r="R16" s="544"/>
      <c r="S16" s="544"/>
      <c r="T16" s="544"/>
      <c r="U16" s="544"/>
      <c r="V16" s="544"/>
      <c r="W16" s="544"/>
    </row>
    <row r="17" spans="2:23" ht="15" customHeight="1">
      <c r="B17" s="552">
        <v>5</v>
      </c>
      <c r="C17" s="543"/>
      <c r="D17" s="544" t="s">
        <v>574</v>
      </c>
      <c r="E17" s="544"/>
      <c r="F17" s="544"/>
      <c r="G17" s="544"/>
      <c r="H17" s="544"/>
      <c r="I17" s="544"/>
      <c r="J17" s="544"/>
      <c r="K17" s="544"/>
      <c r="L17" s="544"/>
      <c r="M17" s="544"/>
      <c r="N17" s="544"/>
      <c r="O17" s="544"/>
      <c r="P17" s="544"/>
      <c r="Q17" s="544"/>
      <c r="R17" s="544"/>
      <c r="S17" s="544"/>
      <c r="T17" s="544"/>
      <c r="U17" s="544"/>
      <c r="V17" s="544"/>
      <c r="W17" s="544"/>
    </row>
    <row r="18" spans="2:23" ht="15" customHeight="1">
      <c r="B18" s="543"/>
      <c r="C18" s="543"/>
      <c r="D18" s="544"/>
      <c r="E18" s="544"/>
      <c r="F18" s="544"/>
      <c r="G18" s="544"/>
      <c r="H18" s="544"/>
      <c r="I18" s="544"/>
      <c r="J18" s="544"/>
      <c r="K18" s="544"/>
      <c r="L18" s="544"/>
      <c r="M18" s="544"/>
      <c r="N18" s="544"/>
      <c r="O18" s="544"/>
      <c r="P18" s="544"/>
      <c r="Q18" s="544"/>
      <c r="R18" s="544"/>
      <c r="S18" s="544"/>
      <c r="T18" s="544"/>
      <c r="U18" s="544"/>
      <c r="V18" s="544"/>
      <c r="W18" s="544"/>
    </row>
    <row r="19" spans="2:23" ht="15" customHeight="1">
      <c r="B19" s="543">
        <v>7</v>
      </c>
      <c r="C19" s="543"/>
      <c r="D19" s="544" t="s">
        <v>575</v>
      </c>
      <c r="E19" s="544"/>
      <c r="F19" s="544"/>
      <c r="G19" s="544"/>
      <c r="H19" s="544"/>
      <c r="I19" s="544"/>
      <c r="J19" s="544"/>
      <c r="K19" s="544"/>
      <c r="L19" s="544"/>
      <c r="M19" s="544"/>
      <c r="N19" s="544"/>
      <c r="O19" s="544"/>
      <c r="P19" s="544"/>
      <c r="Q19" s="544"/>
      <c r="R19" s="544"/>
      <c r="S19" s="544"/>
      <c r="T19" s="544"/>
      <c r="U19" s="544"/>
      <c r="V19" s="544"/>
      <c r="W19" s="544"/>
    </row>
    <row r="20" spans="2:23" ht="15" customHeight="1">
      <c r="B20" s="543"/>
      <c r="C20" s="543"/>
      <c r="D20" s="544"/>
      <c r="E20" s="544"/>
      <c r="F20" s="544"/>
      <c r="G20" s="544"/>
      <c r="H20" s="544"/>
      <c r="I20" s="544"/>
      <c r="J20" s="544"/>
      <c r="K20" s="544"/>
      <c r="L20" s="544"/>
      <c r="M20" s="544"/>
      <c r="N20" s="544"/>
      <c r="O20" s="544"/>
      <c r="P20" s="544"/>
      <c r="Q20" s="544"/>
      <c r="R20" s="544"/>
      <c r="S20" s="544"/>
      <c r="T20" s="544"/>
      <c r="U20" s="544"/>
      <c r="V20" s="544"/>
      <c r="W20" s="544"/>
    </row>
    <row r="21" spans="2:23" ht="15" customHeight="1">
      <c r="B21" s="543">
        <v>3</v>
      </c>
      <c r="C21" s="543"/>
      <c r="D21" s="544" t="s">
        <v>576</v>
      </c>
      <c r="E21" s="544"/>
      <c r="F21" s="544"/>
      <c r="G21" s="544"/>
      <c r="H21" s="544"/>
      <c r="I21" s="544"/>
      <c r="J21" s="544" t="s">
        <v>573</v>
      </c>
      <c r="K21" s="544"/>
      <c r="L21" s="544"/>
      <c r="M21" s="544"/>
      <c r="N21" s="544"/>
      <c r="O21" s="544"/>
      <c r="P21" s="544"/>
      <c r="Q21" s="544"/>
      <c r="R21" s="544"/>
      <c r="S21" s="544"/>
      <c r="T21" s="544"/>
      <c r="U21" s="544"/>
      <c r="V21" s="544"/>
      <c r="W21" s="544"/>
    </row>
    <row r="22" spans="2:23" ht="15" customHeight="1">
      <c r="B22" s="543"/>
      <c r="C22" s="543"/>
      <c r="D22" s="544"/>
      <c r="E22" s="544"/>
      <c r="F22" s="544"/>
      <c r="G22" s="544"/>
      <c r="H22" s="544"/>
      <c r="I22" s="544"/>
      <c r="J22" s="544"/>
      <c r="K22" s="544"/>
      <c r="L22" s="544"/>
      <c r="M22" s="544"/>
      <c r="N22" s="544"/>
      <c r="O22" s="544"/>
      <c r="P22" s="544"/>
      <c r="Q22" s="544"/>
      <c r="R22" s="544"/>
      <c r="S22" s="544"/>
      <c r="T22" s="544"/>
      <c r="U22" s="544"/>
      <c r="V22" s="544"/>
      <c r="W22" s="544"/>
    </row>
    <row r="23" spans="2:23" ht="15" customHeight="1">
      <c r="B23" s="543" t="s">
        <v>577</v>
      </c>
      <c r="C23" s="543"/>
      <c r="D23" s="544" t="s">
        <v>578</v>
      </c>
      <c r="E23" s="544"/>
      <c r="F23" s="544"/>
      <c r="G23" s="544"/>
      <c r="H23" s="544"/>
      <c r="I23" s="544"/>
      <c r="J23" s="544" t="s">
        <v>573</v>
      </c>
      <c r="K23" s="544"/>
      <c r="L23" s="544"/>
      <c r="M23" s="544"/>
      <c r="N23" s="544"/>
      <c r="O23" s="544"/>
      <c r="P23" s="544"/>
      <c r="Q23" s="544"/>
      <c r="R23" s="544"/>
      <c r="S23" s="544"/>
      <c r="T23" s="544"/>
      <c r="U23" s="544"/>
      <c r="V23" s="544"/>
      <c r="W23" s="544"/>
    </row>
    <row r="24" spans="2:23" ht="15" customHeight="1">
      <c r="B24" s="543"/>
      <c r="C24" s="543"/>
      <c r="D24" s="544"/>
      <c r="E24" s="544"/>
      <c r="F24" s="544"/>
      <c r="G24" s="544"/>
      <c r="H24" s="544"/>
      <c r="I24" s="544"/>
      <c r="J24" s="544"/>
      <c r="K24" s="544"/>
      <c r="L24" s="544"/>
      <c r="M24" s="544"/>
      <c r="N24" s="544"/>
      <c r="O24" s="544"/>
      <c r="P24" s="544"/>
      <c r="Q24" s="544"/>
      <c r="R24" s="544"/>
      <c r="S24" s="544"/>
      <c r="T24" s="544"/>
      <c r="U24" s="544"/>
      <c r="V24" s="544"/>
      <c r="W24" s="544"/>
    </row>
    <row r="25" spans="2:23" ht="15" customHeight="1">
      <c r="B25" s="543"/>
      <c r="C25" s="543"/>
      <c r="D25" s="544"/>
      <c r="E25" s="544"/>
      <c r="F25" s="544"/>
      <c r="G25" s="544"/>
      <c r="H25" s="544"/>
      <c r="I25" s="544"/>
      <c r="J25" s="544"/>
      <c r="K25" s="544"/>
      <c r="L25" s="544"/>
      <c r="M25" s="544"/>
      <c r="N25" s="544"/>
      <c r="O25" s="544"/>
      <c r="P25" s="544"/>
      <c r="Q25" s="544"/>
      <c r="R25" s="544"/>
      <c r="S25" s="544"/>
      <c r="T25" s="544"/>
      <c r="U25" s="544"/>
      <c r="V25" s="544"/>
      <c r="W25" s="544"/>
    </row>
    <row r="26" spans="2:23" ht="15" customHeight="1">
      <c r="B26" s="543"/>
      <c r="C26" s="543"/>
      <c r="D26" s="544"/>
      <c r="E26" s="544"/>
      <c r="F26" s="544"/>
      <c r="G26" s="544"/>
      <c r="H26" s="544"/>
      <c r="I26" s="544"/>
      <c r="J26" s="544"/>
      <c r="K26" s="544"/>
      <c r="L26" s="544"/>
      <c r="M26" s="544"/>
      <c r="N26" s="544"/>
      <c r="O26" s="544"/>
      <c r="P26" s="544"/>
      <c r="Q26" s="544"/>
      <c r="R26" s="544"/>
      <c r="S26" s="544"/>
      <c r="T26" s="544"/>
      <c r="U26" s="544"/>
      <c r="V26" s="544"/>
      <c r="W26" s="544"/>
    </row>
    <row r="27" spans="2:23" ht="15" customHeight="1">
      <c r="B27" s="543"/>
      <c r="C27" s="543"/>
      <c r="D27" s="546"/>
      <c r="E27" s="547"/>
      <c r="F27" s="547"/>
      <c r="G27" s="547"/>
      <c r="H27" s="547"/>
      <c r="I27" s="548"/>
      <c r="J27" s="544"/>
      <c r="K27" s="544"/>
      <c r="L27" s="544"/>
      <c r="M27" s="544"/>
      <c r="N27" s="544"/>
      <c r="O27" s="544"/>
      <c r="P27" s="544"/>
      <c r="Q27" s="544"/>
      <c r="R27" s="544"/>
      <c r="S27" s="544"/>
      <c r="T27" s="544"/>
      <c r="U27" s="544"/>
      <c r="V27" s="544"/>
      <c r="W27" s="544"/>
    </row>
    <row r="28" spans="2:23" ht="15" customHeight="1">
      <c r="B28" s="543"/>
      <c r="C28" s="543"/>
      <c r="D28" s="549"/>
      <c r="E28" s="550"/>
      <c r="F28" s="550"/>
      <c r="G28" s="550"/>
      <c r="H28" s="550"/>
      <c r="I28" s="551"/>
      <c r="J28" s="544"/>
      <c r="K28" s="544"/>
      <c r="L28" s="544"/>
      <c r="M28" s="544"/>
      <c r="N28" s="544"/>
      <c r="O28" s="544"/>
      <c r="P28" s="544"/>
      <c r="Q28" s="544"/>
      <c r="R28" s="544"/>
      <c r="S28" s="544"/>
      <c r="T28" s="544"/>
      <c r="U28" s="544"/>
      <c r="V28" s="544"/>
      <c r="W28" s="544"/>
    </row>
    <row r="29" spans="2:23" ht="15" customHeight="1">
      <c r="B29" s="543"/>
      <c r="C29" s="543"/>
      <c r="D29" s="544"/>
      <c r="E29" s="544"/>
      <c r="F29" s="544"/>
      <c r="G29" s="544"/>
      <c r="H29" s="544"/>
      <c r="I29" s="544"/>
      <c r="J29" s="544"/>
      <c r="K29" s="544"/>
      <c r="L29" s="544"/>
      <c r="M29" s="544"/>
      <c r="N29" s="544"/>
      <c r="O29" s="544"/>
      <c r="P29" s="544"/>
      <c r="Q29" s="544"/>
      <c r="R29" s="544"/>
      <c r="S29" s="544"/>
      <c r="T29" s="544"/>
      <c r="U29" s="544"/>
      <c r="V29" s="544"/>
      <c r="W29" s="544"/>
    </row>
    <row r="30" spans="2:23" ht="15" customHeight="1">
      <c r="B30" s="543"/>
      <c r="C30" s="543"/>
      <c r="D30" s="544"/>
      <c r="E30" s="544"/>
      <c r="F30" s="544"/>
      <c r="G30" s="544"/>
      <c r="H30" s="544"/>
      <c r="I30" s="544"/>
      <c r="J30" s="544"/>
      <c r="K30" s="544"/>
      <c r="L30" s="544"/>
      <c r="M30" s="544"/>
      <c r="N30" s="544"/>
      <c r="O30" s="544"/>
      <c r="P30" s="544"/>
      <c r="Q30" s="544"/>
      <c r="R30" s="544"/>
      <c r="S30" s="544"/>
      <c r="T30" s="544"/>
      <c r="U30" s="544"/>
      <c r="V30" s="544"/>
      <c r="W30" s="544"/>
    </row>
    <row r="31" spans="2:23" ht="15" customHeight="1">
      <c r="B31" s="543"/>
      <c r="C31" s="543"/>
      <c r="D31" s="544"/>
      <c r="E31" s="544"/>
      <c r="F31" s="544"/>
      <c r="G31" s="544"/>
      <c r="H31" s="544"/>
      <c r="I31" s="544"/>
      <c r="J31" s="544"/>
      <c r="K31" s="544"/>
      <c r="L31" s="544"/>
      <c r="M31" s="544"/>
      <c r="N31" s="544"/>
      <c r="O31" s="544"/>
      <c r="P31" s="544"/>
      <c r="Q31" s="544"/>
      <c r="R31" s="544"/>
      <c r="S31" s="544"/>
      <c r="T31" s="544"/>
      <c r="U31" s="544"/>
      <c r="V31" s="544"/>
      <c r="W31" s="544"/>
    </row>
    <row r="32" spans="2:23" ht="15" customHeight="1">
      <c r="B32" s="543"/>
      <c r="C32" s="543"/>
      <c r="D32" s="544"/>
      <c r="E32" s="544"/>
      <c r="F32" s="544"/>
      <c r="G32" s="544"/>
      <c r="H32" s="544"/>
      <c r="I32" s="544"/>
      <c r="J32" s="544"/>
      <c r="K32" s="544"/>
      <c r="L32" s="544"/>
      <c r="M32" s="544"/>
      <c r="N32" s="544"/>
      <c r="O32" s="544"/>
      <c r="P32" s="544"/>
      <c r="Q32" s="544"/>
      <c r="R32" s="544"/>
      <c r="S32" s="544"/>
      <c r="T32" s="544"/>
      <c r="U32" s="544"/>
      <c r="V32" s="544"/>
      <c r="W32" s="544"/>
    </row>
    <row r="33" spans="2:23" ht="15" customHeight="1">
      <c r="B33" s="543"/>
      <c r="C33" s="543"/>
      <c r="D33" s="544"/>
      <c r="E33" s="544"/>
      <c r="F33" s="544"/>
      <c r="G33" s="544"/>
      <c r="H33" s="544"/>
      <c r="I33" s="544"/>
      <c r="J33" s="544"/>
      <c r="K33" s="544"/>
      <c r="L33" s="544"/>
      <c r="M33" s="544"/>
      <c r="N33" s="544"/>
      <c r="O33" s="544"/>
      <c r="P33" s="544"/>
      <c r="Q33" s="544"/>
      <c r="R33" s="544"/>
      <c r="S33" s="544"/>
      <c r="T33" s="544"/>
      <c r="U33" s="544"/>
      <c r="V33" s="544"/>
      <c r="W33" s="544"/>
    </row>
    <row r="34" spans="2:23" ht="15" customHeight="1">
      <c r="B34" s="543"/>
      <c r="C34" s="543"/>
      <c r="D34" s="544"/>
      <c r="E34" s="544"/>
      <c r="F34" s="544"/>
      <c r="G34" s="544"/>
      <c r="H34" s="544"/>
      <c r="I34" s="544"/>
      <c r="J34" s="544"/>
      <c r="K34" s="544"/>
      <c r="L34" s="544"/>
      <c r="M34" s="544"/>
      <c r="N34" s="544"/>
      <c r="O34" s="544"/>
      <c r="P34" s="544"/>
      <c r="Q34" s="544"/>
      <c r="R34" s="544"/>
      <c r="S34" s="544"/>
      <c r="T34" s="544"/>
      <c r="U34" s="544"/>
      <c r="V34" s="544"/>
      <c r="W34" s="544"/>
    </row>
    <row r="35" spans="2:23" ht="15" customHeight="1">
      <c r="B35" s="543"/>
      <c r="C35" s="543"/>
      <c r="D35" s="544"/>
      <c r="E35" s="544"/>
      <c r="F35" s="544"/>
      <c r="G35" s="544"/>
      <c r="H35" s="544"/>
      <c r="I35" s="544"/>
      <c r="J35" s="544"/>
      <c r="K35" s="544"/>
      <c r="L35" s="544"/>
      <c r="M35" s="544"/>
      <c r="N35" s="544"/>
      <c r="O35" s="544"/>
      <c r="P35" s="544"/>
      <c r="Q35" s="544"/>
      <c r="R35" s="544"/>
      <c r="S35" s="544"/>
      <c r="T35" s="544"/>
      <c r="U35" s="544"/>
      <c r="V35" s="544"/>
      <c r="W35" s="544"/>
    </row>
    <row r="36" spans="2:23" ht="15" customHeight="1">
      <c r="B36" s="543"/>
      <c r="C36" s="543"/>
      <c r="D36" s="544"/>
      <c r="E36" s="544"/>
      <c r="F36" s="544"/>
      <c r="G36" s="544"/>
      <c r="H36" s="544"/>
      <c r="I36" s="544"/>
      <c r="J36" s="544"/>
      <c r="K36" s="544"/>
      <c r="L36" s="544"/>
      <c r="M36" s="544"/>
      <c r="N36" s="544"/>
      <c r="O36" s="544"/>
      <c r="P36" s="544"/>
      <c r="Q36" s="544"/>
      <c r="R36" s="544"/>
      <c r="S36" s="544"/>
      <c r="T36" s="544"/>
      <c r="U36" s="544"/>
      <c r="V36" s="544"/>
      <c r="W36" s="544"/>
    </row>
    <row r="37" spans="2:23" ht="15" customHeight="1">
      <c r="B37" s="543"/>
      <c r="C37" s="543"/>
      <c r="D37" s="545"/>
      <c r="E37" s="545"/>
      <c r="F37" s="545"/>
      <c r="G37" s="545"/>
      <c r="H37" s="545"/>
      <c r="I37" s="545"/>
      <c r="J37" s="545"/>
      <c r="K37" s="545"/>
      <c r="L37" s="545"/>
      <c r="M37" s="545"/>
      <c r="N37" s="545"/>
      <c r="O37" s="545"/>
      <c r="P37" s="545"/>
      <c r="Q37" s="545"/>
      <c r="R37" s="545"/>
      <c r="S37" s="545"/>
      <c r="T37" s="545"/>
      <c r="U37" s="545"/>
      <c r="V37" s="545"/>
      <c r="W37" s="545"/>
    </row>
    <row r="38" spans="2:23" ht="15" customHeight="1">
      <c r="B38" s="543"/>
      <c r="C38" s="543"/>
      <c r="D38" s="545"/>
      <c r="E38" s="545"/>
      <c r="F38" s="545"/>
      <c r="G38" s="545"/>
      <c r="H38" s="545"/>
      <c r="I38" s="545"/>
      <c r="J38" s="545"/>
      <c r="K38" s="545"/>
      <c r="L38" s="545"/>
      <c r="M38" s="545"/>
      <c r="N38" s="545"/>
      <c r="O38" s="545"/>
      <c r="P38" s="545"/>
      <c r="Q38" s="545"/>
      <c r="R38" s="545"/>
      <c r="S38" s="545"/>
      <c r="T38" s="545"/>
      <c r="U38" s="545"/>
      <c r="V38" s="545"/>
      <c r="W38" s="545"/>
    </row>
    <row r="39" spans="2:23" ht="15" customHeight="1">
      <c r="B39" s="543"/>
      <c r="C39" s="543"/>
      <c r="D39" s="545"/>
      <c r="E39" s="545"/>
      <c r="F39" s="545"/>
      <c r="G39" s="545"/>
      <c r="H39" s="545"/>
      <c r="I39" s="545"/>
      <c r="J39" s="545"/>
      <c r="K39" s="545"/>
      <c r="L39" s="545"/>
      <c r="M39" s="545"/>
      <c r="N39" s="545"/>
      <c r="O39" s="545"/>
      <c r="P39" s="545"/>
      <c r="Q39" s="545"/>
      <c r="R39" s="545"/>
      <c r="S39" s="545"/>
      <c r="T39" s="545"/>
      <c r="U39" s="545"/>
      <c r="V39" s="545"/>
      <c r="W39" s="545"/>
    </row>
    <row r="40" spans="2:23" ht="15" customHeight="1">
      <c r="B40" s="543"/>
      <c r="C40" s="543"/>
      <c r="D40" s="545"/>
      <c r="E40" s="545"/>
      <c r="F40" s="545"/>
      <c r="G40" s="545"/>
      <c r="H40" s="545"/>
      <c r="I40" s="545"/>
      <c r="J40" s="545"/>
      <c r="K40" s="545"/>
      <c r="L40" s="545"/>
      <c r="M40" s="545"/>
      <c r="N40" s="545"/>
      <c r="O40" s="545"/>
      <c r="P40" s="545"/>
      <c r="Q40" s="545"/>
      <c r="R40" s="545"/>
      <c r="S40" s="545"/>
      <c r="T40" s="545"/>
      <c r="U40" s="545"/>
      <c r="V40" s="545"/>
      <c r="W40" s="545"/>
    </row>
    <row r="41" spans="2:23" ht="15" customHeight="1">
      <c r="B41" s="543"/>
      <c r="C41" s="543"/>
      <c r="D41" s="545"/>
      <c r="E41" s="545"/>
      <c r="F41" s="545"/>
      <c r="G41" s="545"/>
      <c r="H41" s="545"/>
      <c r="I41" s="545"/>
      <c r="J41" s="545"/>
      <c r="K41" s="545"/>
      <c r="L41" s="545"/>
      <c r="M41" s="545"/>
      <c r="N41" s="545"/>
      <c r="O41" s="545"/>
      <c r="P41" s="545"/>
      <c r="Q41" s="545"/>
      <c r="R41" s="545"/>
      <c r="S41" s="545"/>
      <c r="T41" s="545"/>
      <c r="U41" s="545"/>
      <c r="V41" s="545"/>
      <c r="W41" s="545"/>
    </row>
    <row r="42" spans="2:23" ht="15" customHeight="1">
      <c r="B42" s="543"/>
      <c r="C42" s="543"/>
      <c r="D42" s="545"/>
      <c r="E42" s="545"/>
      <c r="F42" s="545"/>
      <c r="G42" s="545"/>
      <c r="H42" s="545"/>
      <c r="I42" s="545"/>
      <c r="J42" s="545"/>
      <c r="K42" s="545"/>
      <c r="L42" s="545"/>
      <c r="M42" s="545"/>
      <c r="N42" s="545"/>
      <c r="O42" s="545"/>
      <c r="P42" s="545"/>
      <c r="Q42" s="545"/>
      <c r="R42" s="545"/>
      <c r="S42" s="545"/>
      <c r="T42" s="545"/>
      <c r="U42" s="545"/>
      <c r="V42" s="545"/>
      <c r="W42" s="545"/>
    </row>
    <row r="43" spans="2:23" ht="15" customHeight="1">
      <c r="B43" s="543"/>
      <c r="C43" s="543"/>
      <c r="D43" s="545"/>
      <c r="E43" s="545"/>
      <c r="F43" s="545"/>
      <c r="G43" s="545"/>
      <c r="H43" s="545"/>
      <c r="I43" s="545"/>
      <c r="J43" s="545"/>
      <c r="K43" s="545"/>
      <c r="L43" s="545"/>
      <c r="M43" s="545"/>
      <c r="N43" s="545"/>
      <c r="O43" s="545"/>
      <c r="P43" s="545"/>
      <c r="Q43" s="545"/>
      <c r="R43" s="545"/>
      <c r="S43" s="545"/>
      <c r="T43" s="545"/>
      <c r="U43" s="545"/>
      <c r="V43" s="545"/>
      <c r="W43" s="545"/>
    </row>
    <row r="44" spans="2:23" ht="15" customHeight="1">
      <c r="B44" s="543"/>
      <c r="C44" s="543"/>
      <c r="D44" s="545"/>
      <c r="E44" s="545"/>
      <c r="F44" s="545"/>
      <c r="G44" s="545"/>
      <c r="H44" s="545"/>
      <c r="I44" s="545"/>
      <c r="J44" s="545"/>
      <c r="K44" s="545"/>
      <c r="L44" s="545"/>
      <c r="M44" s="545"/>
      <c r="N44" s="545"/>
      <c r="O44" s="545"/>
      <c r="P44" s="545"/>
      <c r="Q44" s="545"/>
      <c r="R44" s="545"/>
      <c r="S44" s="545"/>
      <c r="T44" s="545"/>
      <c r="U44" s="545"/>
      <c r="V44" s="545"/>
      <c r="W44" s="545"/>
    </row>
    <row r="45" spans="2:23" ht="15" customHeight="1">
      <c r="B45" s="543"/>
      <c r="C45" s="543"/>
      <c r="D45" s="545"/>
      <c r="E45" s="545"/>
      <c r="F45" s="545"/>
      <c r="G45" s="545"/>
      <c r="H45" s="545"/>
      <c r="I45" s="545"/>
      <c r="J45" s="545"/>
      <c r="K45" s="545"/>
      <c r="L45" s="545"/>
      <c r="M45" s="545"/>
      <c r="N45" s="545"/>
      <c r="O45" s="545"/>
      <c r="P45" s="545"/>
      <c r="Q45" s="545"/>
      <c r="R45" s="545"/>
      <c r="S45" s="545"/>
      <c r="T45" s="545"/>
      <c r="U45" s="545"/>
      <c r="V45" s="545"/>
      <c r="W45" s="545"/>
    </row>
    <row r="46" spans="2:23" ht="15" customHeight="1">
      <c r="B46" s="543"/>
      <c r="C46" s="543"/>
      <c r="D46" s="545"/>
      <c r="E46" s="545"/>
      <c r="F46" s="545"/>
      <c r="G46" s="545"/>
      <c r="H46" s="545"/>
      <c r="I46" s="545"/>
      <c r="J46" s="545"/>
      <c r="K46" s="545"/>
      <c r="L46" s="545"/>
      <c r="M46" s="545"/>
      <c r="N46" s="545"/>
      <c r="O46" s="545"/>
      <c r="P46" s="545"/>
      <c r="Q46" s="545"/>
      <c r="R46" s="545"/>
      <c r="S46" s="545"/>
      <c r="T46" s="545"/>
      <c r="U46" s="545"/>
      <c r="V46" s="545"/>
      <c r="W46" s="545"/>
    </row>
  </sheetData>
  <mergeCells count="64">
    <mergeCell ref="K2:N2"/>
    <mergeCell ref="O2:W2"/>
    <mergeCell ref="B4:W4"/>
    <mergeCell ref="B6:C12"/>
    <mergeCell ref="D6:I7"/>
    <mergeCell ref="J6:W7"/>
    <mergeCell ref="D8:I9"/>
    <mergeCell ref="J8:W9"/>
    <mergeCell ref="D10:I12"/>
    <mergeCell ref="J10:L10"/>
    <mergeCell ref="M10:W10"/>
    <mergeCell ref="J11:L12"/>
    <mergeCell ref="M11:W12"/>
    <mergeCell ref="B13:C14"/>
    <mergeCell ref="D13:I14"/>
    <mergeCell ref="J13:W14"/>
    <mergeCell ref="B15:C16"/>
    <mergeCell ref="D15:I16"/>
    <mergeCell ref="J15:W16"/>
    <mergeCell ref="B17:C18"/>
    <mergeCell ref="D17:I18"/>
    <mergeCell ref="J17:W18"/>
    <mergeCell ref="B19:C20"/>
    <mergeCell ref="D19:I20"/>
    <mergeCell ref="J19:W20"/>
    <mergeCell ref="B21:C22"/>
    <mergeCell ref="D21:I22"/>
    <mergeCell ref="J21:W22"/>
    <mergeCell ref="B23:C24"/>
    <mergeCell ref="D23:I24"/>
    <mergeCell ref="J23:W24"/>
    <mergeCell ref="B25:C26"/>
    <mergeCell ref="D25:I26"/>
    <mergeCell ref="J25:W26"/>
    <mergeCell ref="B27:C28"/>
    <mergeCell ref="D27:I28"/>
    <mergeCell ref="J27:W28"/>
    <mergeCell ref="J33:W34"/>
    <mergeCell ref="B29:C30"/>
    <mergeCell ref="D29:I30"/>
    <mergeCell ref="J29:W30"/>
    <mergeCell ref="B31:C32"/>
    <mergeCell ref="D31:I32"/>
    <mergeCell ref="J31:W32"/>
    <mergeCell ref="B33:C34"/>
    <mergeCell ref="D33:I34"/>
    <mergeCell ref="B45:C46"/>
    <mergeCell ref="D45:I46"/>
    <mergeCell ref="J45:W46"/>
    <mergeCell ref="B39:C40"/>
    <mergeCell ref="D39:I40"/>
    <mergeCell ref="J39:W40"/>
    <mergeCell ref="B41:C42"/>
    <mergeCell ref="D41:I42"/>
    <mergeCell ref="J41:W42"/>
    <mergeCell ref="B43:C44"/>
    <mergeCell ref="D43:I44"/>
    <mergeCell ref="J43:W44"/>
    <mergeCell ref="B35:C36"/>
    <mergeCell ref="D35:I36"/>
    <mergeCell ref="J35:W36"/>
    <mergeCell ref="B37:C38"/>
    <mergeCell ref="D37:I38"/>
    <mergeCell ref="J37:W38"/>
  </mergeCells>
  <phoneticPr fontI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84361-8E9C-499E-B51E-49A68973485B}">
  <dimension ref="A1:I28"/>
  <sheetViews>
    <sheetView view="pageBreakPreview" topLeftCell="A13" zoomScaleNormal="100" zoomScaleSheetLayoutView="100" workbookViewId="0">
      <selection activeCell="C28" sqref="C28"/>
    </sheetView>
  </sheetViews>
  <sheetFormatPr defaultRowHeight="18.75"/>
  <cols>
    <col min="1" max="1" width="0.625" customWidth="1"/>
    <col min="2" max="2" width="33.625" customWidth="1"/>
    <col min="3" max="3" width="10.75" customWidth="1"/>
    <col min="4" max="4" width="3.75" customWidth="1"/>
    <col min="5" max="5" width="25.375" customWidth="1"/>
    <col min="6" max="9" width="12.625" customWidth="1"/>
  </cols>
  <sheetData>
    <row r="1" spans="1:9" ht="21" customHeight="1">
      <c r="A1" s="572" t="s">
        <v>479</v>
      </c>
      <c r="B1" s="573"/>
      <c r="C1" s="11"/>
      <c r="D1" s="11"/>
      <c r="E1" s="88" t="s">
        <v>205</v>
      </c>
      <c r="F1" s="574" t="str">
        <f>'様式１（交付申請書）'!L12</f>
        <v>はぐくみ学童クラブ</v>
      </c>
      <c r="G1" s="574"/>
      <c r="H1" s="574"/>
      <c r="I1" s="574"/>
    </row>
    <row r="2" spans="1:9">
      <c r="A2" s="11"/>
      <c r="B2" s="89" t="s">
        <v>153</v>
      </c>
      <c r="C2" s="11"/>
      <c r="D2" s="11"/>
      <c r="E2" s="11"/>
      <c r="F2" s="11"/>
      <c r="H2" s="11"/>
      <c r="I2" s="11"/>
    </row>
    <row r="3" spans="1:9" ht="5.25" customHeight="1" thickBot="1">
      <c r="A3" s="11"/>
      <c r="B3" s="11"/>
      <c r="C3" s="11"/>
      <c r="D3" s="11"/>
      <c r="E3" s="11"/>
      <c r="F3" s="11"/>
      <c r="H3" s="11"/>
      <c r="I3" s="11"/>
    </row>
    <row r="4" spans="1:9" ht="25.5" thickBot="1">
      <c r="A4" s="11"/>
      <c r="B4" s="90" t="s">
        <v>14</v>
      </c>
      <c r="C4" s="91" t="s">
        <v>26</v>
      </c>
      <c r="D4" s="11"/>
      <c r="E4" s="92" t="s">
        <v>12</v>
      </c>
      <c r="F4" s="93" t="s">
        <v>10</v>
      </c>
      <c r="G4" s="194" t="s">
        <v>336</v>
      </c>
      <c r="H4" s="94" t="s">
        <v>3</v>
      </c>
      <c r="I4" s="95" t="s">
        <v>11</v>
      </c>
    </row>
    <row r="5" spans="1:9" ht="19.5" thickTop="1">
      <c r="A5" s="11"/>
      <c r="B5" s="96" t="s">
        <v>1</v>
      </c>
      <c r="C5" s="204">
        <f>'様式6（放課後児童名簿）'!P77</f>
        <v>35</v>
      </c>
      <c r="D5" s="97"/>
      <c r="E5" s="98" t="s">
        <v>0</v>
      </c>
      <c r="F5" s="99">
        <f>IF(AND(C7&gt;=250,1&lt;=C5,C5&lt;=19),2629000-(19-C5)*29000,IF(AND(C7&gt;=250,20&lt;=C5,C5&lt;=35),4868000-(36-C5)*26000,IF(AND(C7&gt;=250,36&lt;=C5,C5&lt;=45),4868000,IF(AND(C7&gt;=250,46&lt;=C5,C5&lt;=70),4868000-(C5-45)*75000,IF(AND(200&lt;=C7,C7&lt;=249,C5&gt;=20),3185000,IF(AND(200&lt;=C7,C7&lt;=249,1&lt;=C5,C5&lt;=20),1766000,""))))))</f>
        <v>4842000</v>
      </c>
      <c r="G5" s="195">
        <f>IF(AND(C7&gt;=250,1&lt;=C5,C5&lt;=19),4313000-(19-C5)*29000,IF(AND(C7&gt;=250,20&lt;=C5,C5&lt;=35),6552000-(36-C5)*26000,IF(AND(C7&gt;=250,36&lt;=C5,C5&lt;=45),6552000,IF(AND(C7&gt;=250,46&lt;=C5,C5&lt;=70),6552000-(C5-45)*75000,IF(AND(200&lt;=C7,C7&lt;=249,C5&gt;=20),4552000,IF(AND(200&lt;=C7,C7&lt;=249,1&lt;=C5,C5&lt;=20),3102000,""))))))</f>
        <v>6526000</v>
      </c>
      <c r="H5" s="202">
        <f>IF(C12="○", G5, F5)</f>
        <v>6526000</v>
      </c>
      <c r="I5" s="105">
        <f>IF(C12="○", G5, F5)</f>
        <v>6526000</v>
      </c>
    </row>
    <row r="6" spans="1:9">
      <c r="A6" s="11"/>
      <c r="B6" s="102"/>
      <c r="C6" s="103"/>
      <c r="D6" s="97"/>
      <c r="E6" s="104" t="s">
        <v>60</v>
      </c>
      <c r="F6" s="99">
        <f>+IF(AND(C5&gt;=1,C5&lt;=19),643000,0)</f>
        <v>0</v>
      </c>
      <c r="G6" s="195">
        <f>+IF(AND(C5&gt;=1,C5&lt;=19),643000,0)</f>
        <v>0</v>
      </c>
      <c r="H6" s="121">
        <f>F6</f>
        <v>0</v>
      </c>
      <c r="I6" s="105">
        <f>F6</f>
        <v>0</v>
      </c>
    </row>
    <row r="7" spans="1:9">
      <c r="A7" s="11"/>
      <c r="B7" s="106" t="s">
        <v>8</v>
      </c>
      <c r="C7" s="53">
        <v>251</v>
      </c>
      <c r="D7" s="97"/>
      <c r="E7" s="107" t="s">
        <v>203</v>
      </c>
      <c r="F7" s="108">
        <f>IF(C7&gt;250,C7-250,0)*20000</f>
        <v>20000</v>
      </c>
      <c r="G7" s="196">
        <f>IF(C7&gt;250,C7-250,0)*26000</f>
        <v>26000</v>
      </c>
      <c r="H7" s="354">
        <f>IF(C12="○", G7, F7)</f>
        <v>26000</v>
      </c>
      <c r="I7" s="105">
        <f>H7</f>
        <v>26000</v>
      </c>
    </row>
    <row r="8" spans="1:9">
      <c r="A8" s="11"/>
      <c r="B8" s="109" t="s">
        <v>241</v>
      </c>
      <c r="C8" s="54" t="s">
        <v>579</v>
      </c>
      <c r="D8" s="97"/>
      <c r="E8" s="110" t="s">
        <v>13</v>
      </c>
      <c r="F8" s="111">
        <f>IF(C9*24 &gt; 18.5, ROUNDDOWN((C9*24 - 18.5) * 421000, -3), 0)</f>
        <v>210000</v>
      </c>
      <c r="G8" s="111">
        <f>IF(C9*24 &gt; 18.5, ROUNDDOWN((C9*24 - 18.5) * 627000, -3), 0)</f>
        <v>313000</v>
      </c>
      <c r="H8" s="355">
        <f>IF(C12="○", G8, F8)</f>
        <v>313000</v>
      </c>
      <c r="I8" s="105">
        <f>H8</f>
        <v>313000</v>
      </c>
    </row>
    <row r="9" spans="1:9">
      <c r="A9" s="11"/>
      <c r="B9" s="333" t="s">
        <v>494</v>
      </c>
      <c r="C9" s="54">
        <v>0.79166666666666663</v>
      </c>
      <c r="D9" s="97"/>
      <c r="E9" s="104"/>
      <c r="F9" s="99"/>
      <c r="G9" s="195"/>
      <c r="H9" s="356"/>
      <c r="I9" s="101"/>
    </row>
    <row r="10" spans="1:9">
      <c r="A10" s="11"/>
      <c r="B10" s="333" t="s">
        <v>495</v>
      </c>
      <c r="C10" s="54">
        <v>0.33333333333333331</v>
      </c>
      <c r="D10" s="97"/>
      <c r="E10" s="110" t="s">
        <v>18</v>
      </c>
      <c r="F10" s="111">
        <f>ROUNDDOWN(IF((C11*24-C10*24)&gt;7.9999,(C11*24-(ROUND(C10*24+8,2)))*190000,0),-3)</f>
        <v>380000</v>
      </c>
      <c r="G10" s="197">
        <f>ROUNDDOWN(IF((C11*24-C10*24)&gt;7.9999,(C11*24-(ROUND(C10*24+8,2)))*302000,0),-3)</f>
        <v>604000</v>
      </c>
      <c r="H10" s="355">
        <f>IF(C12="○", G10, F10)</f>
        <v>604000</v>
      </c>
      <c r="I10" s="105">
        <f>H10</f>
        <v>604000</v>
      </c>
    </row>
    <row r="11" spans="1:9">
      <c r="A11" s="11"/>
      <c r="B11" s="333" t="s">
        <v>496</v>
      </c>
      <c r="C11" s="54">
        <v>0.75</v>
      </c>
      <c r="D11" s="97"/>
      <c r="E11" s="104"/>
      <c r="F11" s="99"/>
      <c r="G11" s="198"/>
      <c r="H11" s="356"/>
      <c r="I11" s="101"/>
    </row>
    <row r="12" spans="1:9">
      <c r="B12" s="352" t="s">
        <v>338</v>
      </c>
      <c r="C12" s="407" t="str">
        <f>IF(COUNTIF(●常勤２名の対象職員報告シート!E24:T24, "○") &gt;= 2, "○", "")</f>
        <v>○</v>
      </c>
      <c r="E12" s="200"/>
      <c r="F12" s="195"/>
      <c r="G12" s="196"/>
      <c r="H12" s="201"/>
      <c r="I12" s="201"/>
    </row>
    <row r="13" spans="1:9">
      <c r="A13" s="11"/>
      <c r="B13" s="112" t="s">
        <v>2</v>
      </c>
      <c r="C13" s="55">
        <v>4</v>
      </c>
      <c r="D13" s="113"/>
      <c r="E13" s="114" t="s">
        <v>19</v>
      </c>
      <c r="F13" s="196">
        <f>IF(C13&gt;0,2059000,0)</f>
        <v>2059000</v>
      </c>
      <c r="G13" s="575" t="s">
        <v>337</v>
      </c>
      <c r="H13" s="56">
        <v>2009000</v>
      </c>
      <c r="I13" s="105">
        <f>IF(H13="",0,ROUNDDOWN(MIN(F13,H13),-3))</f>
        <v>2009000</v>
      </c>
    </row>
    <row r="14" spans="1:9">
      <c r="A14" s="11"/>
      <c r="B14" s="112"/>
      <c r="C14" s="115"/>
      <c r="D14" s="11"/>
      <c r="E14" s="114" t="s">
        <v>20</v>
      </c>
      <c r="F14" s="196">
        <f>IF(C13=2,411000,0)</f>
        <v>0</v>
      </c>
      <c r="G14" s="576"/>
      <c r="H14" s="56">
        <v>0</v>
      </c>
      <c r="I14" s="105">
        <f>IF(H14="",0,ROUNDDOWN(MIN(F14,H14),-3))</f>
        <v>0</v>
      </c>
    </row>
    <row r="15" spans="1:9">
      <c r="A15" s="11"/>
      <c r="B15" s="102"/>
      <c r="C15" s="116"/>
      <c r="D15" s="11"/>
      <c r="E15" s="114" t="s">
        <v>21</v>
      </c>
      <c r="F15" s="196">
        <f>IF(C13&gt;2,2059000,0)</f>
        <v>2059000</v>
      </c>
      <c r="G15" s="576"/>
      <c r="H15" s="56">
        <v>1500000</v>
      </c>
      <c r="I15" s="105">
        <f>IF(H15="",0,ROUNDDOWN(MIN(F15,H15),-3))</f>
        <v>1500000</v>
      </c>
    </row>
    <row r="16" spans="1:9">
      <c r="A16" s="11"/>
      <c r="B16" s="106" t="s">
        <v>515</v>
      </c>
      <c r="C16" s="56">
        <v>1500000</v>
      </c>
      <c r="D16" s="11"/>
      <c r="E16" s="107" t="s">
        <v>211</v>
      </c>
      <c r="F16" s="196">
        <f>IF(C16="",0,ROUNDDOWN(MIN(C16,1678000),-3))</f>
        <v>1500000</v>
      </c>
      <c r="G16" s="576"/>
      <c r="H16" s="56">
        <v>1500000</v>
      </c>
      <c r="I16" s="570">
        <f>ROUNDDOWN(MAX(MIN(F16,H16),MIN(F17,H17)),-3)</f>
        <v>1500000</v>
      </c>
    </row>
    <row r="17" spans="1:9">
      <c r="A17" s="11"/>
      <c r="B17" s="106" t="s">
        <v>516</v>
      </c>
      <c r="C17" s="56"/>
      <c r="D17" s="11"/>
      <c r="E17" s="107" t="s">
        <v>212</v>
      </c>
      <c r="F17" s="196">
        <f>IF(C17="",0,ROUNDDOWN(MIN(C17,3158000),-3))</f>
        <v>0</v>
      </c>
      <c r="G17" s="576"/>
      <c r="H17" s="56"/>
      <c r="I17" s="571"/>
    </row>
    <row r="18" spans="1:9">
      <c r="A18" s="11"/>
      <c r="B18" s="106" t="s">
        <v>15</v>
      </c>
      <c r="C18" s="57">
        <v>1</v>
      </c>
      <c r="D18" s="11"/>
      <c r="E18" s="117" t="s">
        <v>200</v>
      </c>
      <c r="F18" s="197">
        <f>MIN((C18*131000+C19*263000+C20*394000),919000)</f>
        <v>788000</v>
      </c>
      <c r="G18" s="576"/>
      <c r="H18" s="58">
        <v>788000</v>
      </c>
      <c r="I18" s="105">
        <f>IF(H18="",0,ROUNDDOWN(MIN(F18,H18),-3))</f>
        <v>788000</v>
      </c>
    </row>
    <row r="19" spans="1:9">
      <c r="A19" s="11"/>
      <c r="B19" s="106" t="s">
        <v>16</v>
      </c>
      <c r="C19" s="57">
        <v>1</v>
      </c>
      <c r="D19" s="11"/>
      <c r="E19" s="118"/>
      <c r="F19" s="198"/>
      <c r="G19" s="576"/>
      <c r="H19" s="119"/>
      <c r="I19" s="120"/>
    </row>
    <row r="20" spans="1:9">
      <c r="A20" s="11"/>
      <c r="B20" s="106" t="s">
        <v>17</v>
      </c>
      <c r="C20" s="57">
        <v>1</v>
      </c>
      <c r="D20" s="11"/>
      <c r="E20" s="98"/>
      <c r="F20" s="195"/>
      <c r="G20" s="576"/>
      <c r="H20" s="100"/>
      <c r="I20" s="101"/>
    </row>
    <row r="21" spans="1:9">
      <c r="A21" s="11"/>
      <c r="B21" s="106" t="s">
        <v>208</v>
      </c>
      <c r="C21" s="360">
        <f>'様式10別添（賃金改善内訳）'!N40+'様式10別添（賃金改善内訳）'!Q40</f>
        <v>5.4</v>
      </c>
      <c r="D21" s="11"/>
      <c r="E21" s="114" t="s">
        <v>210</v>
      </c>
      <c r="F21" s="196">
        <f>'様式10別添（賃金改善内訳）'!T40+'様式10別添（賃金改善内訳）'!W40</f>
        <v>712800</v>
      </c>
      <c r="G21" s="576"/>
      <c r="H21" s="121">
        <f>F21</f>
        <v>712800</v>
      </c>
      <c r="I21" s="75">
        <f>ROUNDDOWN(MIN(F21,H21),0)</f>
        <v>712800</v>
      </c>
    </row>
    <row r="22" spans="1:9">
      <c r="A22" s="11"/>
      <c r="B22" s="106" t="s">
        <v>512</v>
      </c>
      <c r="C22" s="56">
        <v>454545</v>
      </c>
      <c r="D22" s="11"/>
      <c r="E22" s="114" t="s">
        <v>24</v>
      </c>
      <c r="F22" s="196">
        <f>IF(C22="",0,(ROUNDDOWN(MIN(C22,1500000),-3)))</f>
        <v>454000</v>
      </c>
      <c r="G22" s="576"/>
      <c r="H22" s="121">
        <f>F22</f>
        <v>454000</v>
      </c>
      <c r="I22" s="75">
        <f>ROUNDDOWN(MIN(F22,H22),-3)</f>
        <v>454000</v>
      </c>
    </row>
    <row r="23" spans="1:9">
      <c r="A23" s="11"/>
      <c r="B23" s="106" t="s">
        <v>513</v>
      </c>
      <c r="C23" s="56">
        <v>500000</v>
      </c>
      <c r="D23" s="11"/>
      <c r="E23" s="114" t="s">
        <v>25</v>
      </c>
      <c r="F23" s="196">
        <f>IF(C23="",0,ROUNDDOWN(MIN(C23,536000),-3))</f>
        <v>500000</v>
      </c>
      <c r="G23" s="576"/>
      <c r="H23" s="121">
        <f>F23</f>
        <v>500000</v>
      </c>
      <c r="I23" s="75">
        <f>ROUNDDOWN(MIN(F23,H23),-3)</f>
        <v>500000</v>
      </c>
    </row>
    <row r="24" spans="1:9">
      <c r="A24" s="11"/>
      <c r="B24" s="106" t="s">
        <v>22</v>
      </c>
      <c r="C24" s="361">
        <f>'様式6（放課後児童名簿）'!K73</f>
        <v>4</v>
      </c>
      <c r="D24" s="11"/>
      <c r="E24" s="114" t="s">
        <v>4</v>
      </c>
      <c r="F24" s="196">
        <f>ROUNDDOWN(C24*5000*12,-3)</f>
        <v>240000</v>
      </c>
      <c r="G24" s="576"/>
      <c r="H24" s="121">
        <f>'様式6（放課後児童名簿）'!U73</f>
        <v>200000</v>
      </c>
      <c r="I24" s="75">
        <f>ROUNDDOWN(MIN(F24,H24),-3)</f>
        <v>200000</v>
      </c>
    </row>
    <row r="25" spans="1:9">
      <c r="A25" s="11"/>
      <c r="B25" s="106" t="s">
        <v>23</v>
      </c>
      <c r="C25" s="361">
        <f>'様式6（放課後児童名簿）'!L73</f>
        <v>5</v>
      </c>
      <c r="D25" s="11"/>
      <c r="E25" s="114" t="s">
        <v>5</v>
      </c>
      <c r="F25" s="196">
        <f>ROUNDDOWN(C25*5000*12,-3)</f>
        <v>300000</v>
      </c>
      <c r="G25" s="576"/>
      <c r="H25" s="121">
        <f>'様式6（放課後児童名簿）'!V73</f>
        <v>300000</v>
      </c>
      <c r="I25" s="75">
        <f>ROUNDDOWN(MIN(F25,H25),-3)</f>
        <v>300000</v>
      </c>
    </row>
    <row r="26" spans="1:9">
      <c r="A26" s="11"/>
      <c r="B26" s="122" t="s">
        <v>514</v>
      </c>
      <c r="C26" s="58">
        <v>7500</v>
      </c>
      <c r="D26" s="11"/>
      <c r="E26" s="114" t="s">
        <v>6</v>
      </c>
      <c r="F26" s="196">
        <f>IF(C26="",0,ROUNDDOWN(MIN(C26,10000),-3))</f>
        <v>7000</v>
      </c>
      <c r="G26" s="576"/>
      <c r="H26" s="121">
        <f>F26</f>
        <v>7000</v>
      </c>
      <c r="I26" s="123">
        <f>ROUNDDOWN(MIN(F26,H26),-3)</f>
        <v>7000</v>
      </c>
    </row>
    <row r="27" spans="1:9" ht="19.5" thickBot="1">
      <c r="A27" s="11"/>
      <c r="B27" s="122" t="s">
        <v>493</v>
      </c>
      <c r="C27" s="58">
        <v>2400000</v>
      </c>
      <c r="D27" s="11"/>
      <c r="E27" s="124" t="s">
        <v>498</v>
      </c>
      <c r="F27" s="203">
        <f>IF(C27="", 0, MIN(C27, 3374000))</f>
        <v>2400000</v>
      </c>
      <c r="G27" s="577"/>
      <c r="H27" s="359">
        <f>F27</f>
        <v>2400000</v>
      </c>
      <c r="I27" s="125">
        <f>IF(H27="",0,ROUNDDOWN(MIN(F27,H27),-3))</f>
        <v>2400000</v>
      </c>
    </row>
    <row r="28" spans="1:9" ht="23.25" customHeight="1" thickTop="1">
      <c r="A28" s="11"/>
      <c r="B28" s="358" t="s">
        <v>497</v>
      </c>
      <c r="C28" s="334" t="s">
        <v>580</v>
      </c>
      <c r="D28" s="11"/>
      <c r="E28" s="98" t="s">
        <v>9</v>
      </c>
      <c r="F28" s="126">
        <f>SUM(F5:F8,F10,F13:F15,F18,F21:F27)+MAX(F16,F17)</f>
        <v>16471800</v>
      </c>
      <c r="G28" s="199">
        <f>SUM(G5:G8,G10,F13:F15,F18,F21:F27)+MAX(F16,F17)</f>
        <v>18488800</v>
      </c>
      <c r="H28" s="126">
        <f>SUM(H5:H8,H10,H13:H15,H18,H21:H27)+MAX(H16,H17)</f>
        <v>17839800</v>
      </c>
      <c r="I28" s="126">
        <f>SUM(I5:I8,I10,I13:I15,I16,I18,I21:I27)</f>
        <v>17839800</v>
      </c>
    </row>
  </sheetData>
  <mergeCells count="4">
    <mergeCell ref="I16:I17"/>
    <mergeCell ref="A1:B1"/>
    <mergeCell ref="F1:I1"/>
    <mergeCell ref="G13:G27"/>
  </mergeCells>
  <phoneticPr fontId="1"/>
  <dataValidations count="1">
    <dataValidation type="list" allowBlank="1" showInputMessage="1" showErrorMessage="1" sqref="C28" xr:uid="{05594D81-6CE9-4A59-86B8-D2B7741469A5}">
      <formula1>"はい,いいえ"</formula1>
    </dataValidation>
  </dataValidations>
  <pageMargins left="0.51181102362204722" right="0.51181102362204722" top="0.74803149606299213" bottom="0.15748031496062992"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16A6B-9D7C-437B-AFC3-C129D16FEE77}">
  <sheetPr>
    <pageSetUpPr fitToPage="1"/>
  </sheetPr>
  <dimension ref="A1:AO31"/>
  <sheetViews>
    <sheetView view="pageBreakPreview" topLeftCell="A19" zoomScaleNormal="85" zoomScaleSheetLayoutView="100" workbookViewId="0">
      <selection activeCell="AR8" sqref="AR8"/>
    </sheetView>
  </sheetViews>
  <sheetFormatPr defaultRowHeight="30" customHeight="1"/>
  <cols>
    <col min="1" max="1" width="5.625" style="363" customWidth="1"/>
    <col min="2" max="2" width="9" style="363" customWidth="1"/>
    <col min="3" max="3" width="3.625" style="363" bestFit="1" customWidth="1"/>
    <col min="4" max="6" width="9" style="363" customWidth="1"/>
    <col min="7" max="7" width="9" style="363" hidden="1" customWidth="1"/>
    <col min="8" max="8" width="9" style="363" customWidth="1"/>
    <col min="9" max="9" width="9" style="363"/>
    <col min="10" max="10" width="9" style="363" customWidth="1"/>
    <col min="11" max="11" width="9" style="363"/>
    <col min="12" max="12" width="9" style="363" hidden="1" customWidth="1"/>
    <col min="13" max="13" width="9" style="365" customWidth="1"/>
    <col min="14" max="15" width="9" style="363"/>
    <col min="16" max="16" width="9" style="363" customWidth="1"/>
    <col min="17" max="17" width="0" style="363" hidden="1" customWidth="1"/>
    <col min="18" max="18" width="9" style="363"/>
    <col min="19" max="19" width="9" style="363" customWidth="1"/>
    <col min="20" max="21" width="9" style="363"/>
    <col min="22" max="22" width="9" style="363" hidden="1" customWidth="1"/>
    <col min="23" max="24" width="9" style="363"/>
    <col min="25" max="25" width="9" style="363" customWidth="1"/>
    <col min="26" max="41" width="0" style="363" hidden="1" customWidth="1"/>
    <col min="42" max="16384" width="9" style="363"/>
  </cols>
  <sheetData>
    <row r="1" spans="1:41" ht="30" customHeight="1">
      <c r="A1" s="598" t="s">
        <v>517</v>
      </c>
      <c r="B1" s="598"/>
      <c r="C1" s="598"/>
      <c r="D1" s="598"/>
      <c r="E1" s="598"/>
      <c r="F1" s="598"/>
      <c r="G1" s="598"/>
      <c r="H1" s="598"/>
      <c r="I1" s="598"/>
      <c r="J1" s="598"/>
      <c r="K1" s="598"/>
      <c r="L1" s="598"/>
      <c r="M1" s="598"/>
      <c r="N1" s="598"/>
      <c r="O1" s="598"/>
      <c r="P1" s="598"/>
      <c r="Q1" s="598"/>
      <c r="R1" s="598"/>
      <c r="S1" s="598"/>
      <c r="T1" s="598"/>
      <c r="U1" s="598"/>
      <c r="V1" s="598"/>
      <c r="W1" s="598"/>
      <c r="X1" s="598"/>
      <c r="Y1" s="598"/>
    </row>
    <row r="2" spans="1:41" ht="30" customHeight="1">
      <c r="A2" s="581" t="s">
        <v>255</v>
      </c>
      <c r="B2" s="581"/>
      <c r="C2" s="599" t="str">
        <f>'様式１（交付申請書）'!L12</f>
        <v>はぐくみ学童クラブ</v>
      </c>
      <c r="D2" s="600"/>
      <c r="E2" s="600"/>
      <c r="F2" s="600"/>
      <c r="G2" s="600"/>
      <c r="H2" s="600"/>
      <c r="I2" s="601"/>
      <c r="J2" s="364"/>
      <c r="K2" s="365"/>
      <c r="M2" s="363"/>
    </row>
    <row r="3" spans="1:41" ht="30" hidden="1" customHeight="1">
      <c r="A3" s="581" t="s">
        <v>518</v>
      </c>
      <c r="B3" s="581"/>
      <c r="C3" s="602"/>
      <c r="D3" s="596"/>
      <c r="E3" s="596"/>
      <c r="F3" s="596"/>
      <c r="G3" s="596"/>
      <c r="H3" s="596"/>
      <c r="I3" s="597"/>
      <c r="J3" s="364"/>
      <c r="K3" s="365"/>
      <c r="M3" s="363"/>
    </row>
    <row r="4" spans="1:41" ht="30" hidden="1" customHeight="1">
      <c r="A4" s="581" t="s">
        <v>519</v>
      </c>
      <c r="B4" s="581"/>
      <c r="C4" s="595"/>
      <c r="D4" s="596"/>
      <c r="E4" s="596"/>
      <c r="F4" s="596"/>
      <c r="G4" s="596"/>
      <c r="H4" s="596"/>
      <c r="I4" s="597"/>
      <c r="J4" s="364"/>
      <c r="K4" s="365"/>
      <c r="M4" s="363"/>
    </row>
    <row r="5" spans="1:41" ht="15" customHeight="1">
      <c r="M5" s="363"/>
      <c r="AK5" s="363" t="s">
        <v>520</v>
      </c>
      <c r="AL5" s="363" t="s">
        <v>521</v>
      </c>
    </row>
    <row r="6" spans="1:41" ht="30" customHeight="1" thickBot="1">
      <c r="A6" s="366" t="s">
        <v>522</v>
      </c>
      <c r="AJ6" s="363" t="s">
        <v>523</v>
      </c>
      <c r="AK6" s="367">
        <f>SUM(F8:F13)</f>
        <v>29.833333333333329</v>
      </c>
    </row>
    <row r="7" spans="1:41" ht="30" customHeight="1" thickBot="1">
      <c r="A7" s="368"/>
      <c r="B7" s="369" t="s">
        <v>524</v>
      </c>
      <c r="C7" s="370"/>
      <c r="D7" s="371" t="s">
        <v>525</v>
      </c>
      <c r="E7" s="369" t="s">
        <v>526</v>
      </c>
      <c r="F7" s="445" t="s">
        <v>527</v>
      </c>
      <c r="G7" s="371" t="s">
        <v>528</v>
      </c>
      <c r="I7" s="372" t="s">
        <v>529</v>
      </c>
      <c r="J7" s="373"/>
      <c r="K7" s="373"/>
      <c r="L7" s="373"/>
      <c r="M7" s="374">
        <f>SUM(F8:F13)</f>
        <v>29.833333333333329</v>
      </c>
      <c r="N7" s="375" t="s">
        <v>530</v>
      </c>
      <c r="O7" s="376">
        <f>AK7</f>
        <v>29</v>
      </c>
      <c r="P7" s="373" t="s">
        <v>531</v>
      </c>
      <c r="Q7" s="373"/>
      <c r="R7" s="376">
        <f>AK8</f>
        <v>49.999999999999716</v>
      </c>
      <c r="S7" s="583" t="s">
        <v>532</v>
      </c>
      <c r="T7" s="583"/>
      <c r="AJ7" s="363" t="s">
        <v>533</v>
      </c>
      <c r="AK7" s="367">
        <f>INT(AK6)</f>
        <v>29</v>
      </c>
      <c r="AL7" s="367">
        <f>INT(M8)</f>
        <v>23</v>
      </c>
    </row>
    <row r="8" spans="1:41" ht="30" customHeight="1" thickTop="1" thickBot="1">
      <c r="A8" s="377" t="s">
        <v>534</v>
      </c>
      <c r="B8" s="378">
        <v>0.59722222222222221</v>
      </c>
      <c r="C8" s="379" t="s">
        <v>437</v>
      </c>
      <c r="D8" s="380">
        <v>0.79166666666666663</v>
      </c>
      <c r="E8" s="452" t="s">
        <v>533</v>
      </c>
      <c r="F8" s="446">
        <f t="shared" ref="F8:F13" si="0">IF(E8="毎週", G8,
    IF(E8="月３回", G8*(3/4),
    IF(E8="月２回", G8*(2/4),
    IF(E8="月１回", G8*(1/4),
    ""))))</f>
        <v>4.6666666666666661</v>
      </c>
      <c r="G8" s="381">
        <f t="shared" ref="G8:G13" si="1">(D8-B8)*24</f>
        <v>4.6666666666666661</v>
      </c>
      <c r="I8" s="372" t="s">
        <v>535</v>
      </c>
      <c r="J8" s="373"/>
      <c r="K8" s="373"/>
      <c r="L8" s="373"/>
      <c r="M8" s="382">
        <f>IF(M7 &gt;= 40, 40 * 0.8, M7 * 0.8)</f>
        <v>23.866666666666664</v>
      </c>
      <c r="N8" s="375" t="s">
        <v>530</v>
      </c>
      <c r="O8" s="383">
        <f>AL7</f>
        <v>23</v>
      </c>
      <c r="P8" s="373" t="s">
        <v>531</v>
      </c>
      <c r="Q8" s="373"/>
      <c r="R8" s="383">
        <f>AL8</f>
        <v>51.999999999999815</v>
      </c>
      <c r="S8" s="583" t="s">
        <v>532</v>
      </c>
      <c r="T8" s="583"/>
      <c r="AJ8" s="363" t="s">
        <v>536</v>
      </c>
      <c r="AK8" s="363">
        <f>(M7-INT(M7))*60</f>
        <v>49.999999999999716</v>
      </c>
      <c r="AL8" s="363">
        <f>(M8-INT(M8))*60</f>
        <v>51.999999999999815</v>
      </c>
    </row>
    <row r="9" spans="1:41" ht="30" customHeight="1">
      <c r="A9" s="384" t="s">
        <v>537</v>
      </c>
      <c r="B9" s="378">
        <v>0.59722222222222221</v>
      </c>
      <c r="C9" s="385" t="s">
        <v>437</v>
      </c>
      <c r="D9" s="380">
        <v>0.79166666666666663</v>
      </c>
      <c r="E9" s="452" t="s">
        <v>533</v>
      </c>
      <c r="F9" s="447">
        <f t="shared" si="0"/>
        <v>4.6666666666666661</v>
      </c>
      <c r="G9" s="386">
        <f t="shared" si="1"/>
        <v>4.6666666666666661</v>
      </c>
      <c r="K9" s="365"/>
      <c r="M9" s="363"/>
      <c r="AJ9" s="363" t="s">
        <v>538</v>
      </c>
    </row>
    <row r="10" spans="1:41" ht="30" customHeight="1">
      <c r="A10" s="384" t="s">
        <v>539</v>
      </c>
      <c r="B10" s="378">
        <v>0.55555555555555558</v>
      </c>
      <c r="C10" s="385" t="s">
        <v>437</v>
      </c>
      <c r="D10" s="380">
        <v>0.79166666666666663</v>
      </c>
      <c r="E10" s="452" t="s">
        <v>533</v>
      </c>
      <c r="F10" s="447">
        <f t="shared" si="0"/>
        <v>5.6666666666666652</v>
      </c>
      <c r="G10" s="386">
        <f t="shared" si="1"/>
        <v>5.6666666666666652</v>
      </c>
      <c r="I10" s="366"/>
      <c r="K10" s="365"/>
      <c r="M10" s="363"/>
      <c r="AJ10" s="363" t="s">
        <v>540</v>
      </c>
    </row>
    <row r="11" spans="1:41" ht="30" customHeight="1">
      <c r="A11" s="384" t="s">
        <v>541</v>
      </c>
      <c r="B11" s="378">
        <v>0.59722222222222221</v>
      </c>
      <c r="C11" s="385" t="s">
        <v>437</v>
      </c>
      <c r="D11" s="380">
        <v>0.79166666666666663</v>
      </c>
      <c r="E11" s="452" t="s">
        <v>533</v>
      </c>
      <c r="F11" s="447">
        <f t="shared" si="0"/>
        <v>4.6666666666666661</v>
      </c>
      <c r="G11" s="386">
        <f t="shared" si="1"/>
        <v>4.6666666666666661</v>
      </c>
      <c r="I11" s="408"/>
      <c r="K11" s="365"/>
      <c r="M11" s="363"/>
      <c r="O11" s="366"/>
      <c r="P11" s="366"/>
      <c r="Q11" s="366"/>
      <c r="R11" s="366"/>
      <c r="S11" s="366"/>
      <c r="T11" s="366"/>
      <c r="U11" s="366"/>
      <c r="V11" s="366"/>
    </row>
    <row r="12" spans="1:41" ht="30" customHeight="1">
      <c r="A12" s="384" t="s">
        <v>542</v>
      </c>
      <c r="B12" s="378">
        <v>0.59722222222222221</v>
      </c>
      <c r="C12" s="385" t="s">
        <v>437</v>
      </c>
      <c r="D12" s="380">
        <v>0.79166666666666663</v>
      </c>
      <c r="E12" s="452" t="s">
        <v>533</v>
      </c>
      <c r="F12" s="447">
        <f t="shared" si="0"/>
        <v>4.6666666666666661</v>
      </c>
      <c r="G12" s="386">
        <f t="shared" si="1"/>
        <v>4.6666666666666661</v>
      </c>
      <c r="I12" s="408"/>
      <c r="K12" s="365"/>
      <c r="M12" s="363"/>
      <c r="O12" s="421"/>
      <c r="P12" s="366"/>
      <c r="Q12" s="366"/>
      <c r="R12" s="366"/>
      <c r="S12" s="366"/>
      <c r="T12" s="366"/>
      <c r="U12" s="366"/>
      <c r="V12" s="366"/>
    </row>
    <row r="13" spans="1:41" ht="30" customHeight="1" thickBot="1">
      <c r="A13" s="384" t="s">
        <v>543</v>
      </c>
      <c r="B13" s="419">
        <v>0.33333333333333331</v>
      </c>
      <c r="C13" s="385" t="s">
        <v>437</v>
      </c>
      <c r="D13" s="420">
        <v>0.79166666666666663</v>
      </c>
      <c r="E13" s="452" t="s">
        <v>538</v>
      </c>
      <c r="F13" s="448">
        <f t="shared" si="0"/>
        <v>5.5</v>
      </c>
      <c r="G13" s="386">
        <f t="shared" si="1"/>
        <v>11</v>
      </c>
      <c r="I13" s="408"/>
      <c r="K13" s="365"/>
      <c r="M13" s="363"/>
      <c r="O13" s="422"/>
      <c r="P13" s="366"/>
      <c r="Q13" s="366"/>
      <c r="R13" s="366"/>
      <c r="S13" s="366"/>
      <c r="T13" s="366"/>
      <c r="U13" s="366"/>
      <c r="V13" s="366"/>
    </row>
    <row r="14" spans="1:41" ht="15" customHeight="1"/>
    <row r="15" spans="1:41" ht="30" customHeight="1" thickBot="1">
      <c r="A15" s="366" t="s">
        <v>632</v>
      </c>
    </row>
    <row r="16" spans="1:41" ht="30" customHeight="1">
      <c r="A16" s="584" t="s">
        <v>453</v>
      </c>
      <c r="B16" s="585"/>
      <c r="C16" s="586"/>
      <c r="D16" s="590" t="s">
        <v>628</v>
      </c>
      <c r="E16" s="591"/>
      <c r="F16" s="591"/>
      <c r="G16" s="591"/>
      <c r="H16" s="592"/>
      <c r="I16" s="590" t="s">
        <v>629</v>
      </c>
      <c r="J16" s="591"/>
      <c r="K16" s="591"/>
      <c r="L16" s="591"/>
      <c r="M16" s="592"/>
      <c r="N16" s="590" t="s">
        <v>630</v>
      </c>
      <c r="O16" s="591"/>
      <c r="P16" s="591"/>
      <c r="Q16" s="591"/>
      <c r="R16" s="592"/>
      <c r="S16" s="590" t="s">
        <v>631</v>
      </c>
      <c r="T16" s="591"/>
      <c r="U16" s="591"/>
      <c r="V16" s="591"/>
      <c r="W16" s="592"/>
      <c r="AK16" s="363" t="s">
        <v>527</v>
      </c>
      <c r="AL16" s="387" t="s">
        <v>121</v>
      </c>
      <c r="AM16" s="363" t="s">
        <v>134</v>
      </c>
      <c r="AN16" s="363" t="s">
        <v>296</v>
      </c>
      <c r="AO16" s="363" t="s">
        <v>544</v>
      </c>
    </row>
    <row r="17" spans="1:41" ht="30" customHeight="1" thickBot="1">
      <c r="A17" s="587"/>
      <c r="B17" s="588"/>
      <c r="C17" s="589"/>
      <c r="D17" s="388" t="s">
        <v>545</v>
      </c>
      <c r="E17" s="368" t="s">
        <v>546</v>
      </c>
      <c r="F17" s="368" t="s">
        <v>526</v>
      </c>
      <c r="G17" s="368" t="s">
        <v>528</v>
      </c>
      <c r="H17" s="389" t="s">
        <v>547</v>
      </c>
      <c r="I17" s="388" t="s">
        <v>545</v>
      </c>
      <c r="J17" s="368" t="s">
        <v>546</v>
      </c>
      <c r="K17" s="368" t="s">
        <v>526</v>
      </c>
      <c r="L17" s="368" t="s">
        <v>528</v>
      </c>
      <c r="M17" s="389" t="s">
        <v>547</v>
      </c>
      <c r="N17" s="388" t="s">
        <v>545</v>
      </c>
      <c r="O17" s="368" t="s">
        <v>546</v>
      </c>
      <c r="P17" s="368" t="s">
        <v>526</v>
      </c>
      <c r="Q17" s="368" t="s">
        <v>528</v>
      </c>
      <c r="R17" s="389" t="s">
        <v>547</v>
      </c>
      <c r="S17" s="388" t="s">
        <v>545</v>
      </c>
      <c r="T17" s="368" t="s">
        <v>546</v>
      </c>
      <c r="U17" s="368" t="s">
        <v>526</v>
      </c>
      <c r="V17" s="368" t="s">
        <v>528</v>
      </c>
      <c r="W17" s="389" t="s">
        <v>547</v>
      </c>
      <c r="X17" s="390"/>
      <c r="Z17" s="366" t="s">
        <v>548</v>
      </c>
      <c r="AJ17" s="391" t="s">
        <v>534</v>
      </c>
      <c r="AK17" s="391">
        <f>IF(E8="毎週", 4, IF(E8="月３回", 3, IF(E8="月２回", 2, IF(E8="月１回", 1, 0))))</f>
        <v>4</v>
      </c>
      <c r="AL17" s="363">
        <f>IF(F18="毎週", 4, IF(F18="月３回", 3, IF(F18="月２回", 2, IF(F18="月１回", 1, 0))))</f>
        <v>4</v>
      </c>
      <c r="AM17" s="363">
        <f>IF(K18="毎週", 4, IF(K18="月３回", 3, IF(K18="月２回", 2, IF(K18="月１回", 1, 0))))</f>
        <v>4</v>
      </c>
      <c r="AN17" s="391">
        <f>IF(P18="毎週", 4, IF(P18="月３回", 3, IF(P18="月２回", 2, IF(P18="月１回", 1, 0))))</f>
        <v>4</v>
      </c>
      <c r="AO17" s="363">
        <f>IF(U18="毎週", 4, IF(U18="月３回", 3, IF(U18="月２回", 2, IF(U18="月１回", 1, 0))))</f>
        <v>4</v>
      </c>
    </row>
    <row r="18" spans="1:41" ht="30" customHeight="1" thickTop="1">
      <c r="A18" s="593" t="s">
        <v>549</v>
      </c>
      <c r="B18" s="593"/>
      <c r="C18" s="594"/>
      <c r="D18" s="393">
        <v>0.59722222222222221</v>
      </c>
      <c r="E18" s="380">
        <v>0.79166666666666663</v>
      </c>
      <c r="F18" s="453" t="s">
        <v>533</v>
      </c>
      <c r="G18" s="392">
        <f>(E18-D18)*24</f>
        <v>4.6666666666666661</v>
      </c>
      <c r="H18" s="449">
        <f>IF(F18="毎週", G18,
    IF(F18="月３回", G18*(3/4),
    IF(F18="月２回", G18*(2/4),
    IF(F18="月１回", G18*(1/4),
    ""))))</f>
        <v>4.6666666666666661</v>
      </c>
      <c r="I18" s="393">
        <v>0.59722222222222221</v>
      </c>
      <c r="J18" s="380">
        <v>0.79166666666666663</v>
      </c>
      <c r="K18" s="453" t="s">
        <v>533</v>
      </c>
      <c r="L18" s="392">
        <f>(J18-I18)*24</f>
        <v>4.6666666666666661</v>
      </c>
      <c r="M18" s="449">
        <f>IF(K18="毎週", L18,
    IF(K18="月３回", L18*(3/4),
    IF(K18="月２回", L18*(2/4),
    IF(K18="月１回", L18*(1/4),
    ""))))</f>
        <v>4.6666666666666661</v>
      </c>
      <c r="N18" s="393">
        <v>0.59722222222222221</v>
      </c>
      <c r="O18" s="380">
        <v>0.79166666666666663</v>
      </c>
      <c r="P18" s="453" t="s">
        <v>533</v>
      </c>
      <c r="Q18" s="392">
        <f>(O18-N18)*24</f>
        <v>4.6666666666666661</v>
      </c>
      <c r="R18" s="449">
        <f>IF(P18="毎週", Q18,
    IF(P18="月３回", Q18*(3/4),
    IF(P18="月２回", Q18*(2/4),
    IF(P18="月１回", Q18*(1/4),
    ""))))</f>
        <v>4.6666666666666661</v>
      </c>
      <c r="S18" s="393">
        <v>0.59722222222222221</v>
      </c>
      <c r="T18" s="380">
        <v>0.79166666666666663</v>
      </c>
      <c r="U18" s="453" t="s">
        <v>533</v>
      </c>
      <c r="V18" s="392">
        <f>(T18-S18)*24</f>
        <v>4.6666666666666661</v>
      </c>
      <c r="W18" s="449">
        <f>IF(U18="毎週", V18,
    IF(U18="月３回", V18*(3/4),
    IF(U18="月２回", V18*(2/4),
    IF(U18="月１回", V18*(1/4),
    ""))))</f>
        <v>4.6666666666666661</v>
      </c>
      <c r="X18" s="394"/>
      <c r="Z18" s="395" t="str">
        <f t="shared" ref="Z18:Z23" si="2">IF(OR(
        AND($E$8="毎週", OR(E18="毎週", E18="月３回", E18="月２回", E18="月１回")),
        AND($E$8="月３回", OR(E18="月３回", E18="月２回", E18="月１回")),
        AND($E$8="月２回", OR(E18="月２回", E18="月１回")),
        AND($E$8="月１回", E18="月１回")
    ), "", "月曜日の勤務頻度が開所頻度を超えています！")</f>
        <v>月曜日の勤務頻度が開所頻度を超えています！</v>
      </c>
      <c r="AA18" s="366" t="str">
        <f t="shared" ref="AA18:AA23" si="3">IF(OR(
        AND($E$9="毎週", OR(I18="毎週", I18="月３回", I18="月２回", I18="月１回")),
        AND($E$9="月３回", OR(I18="月３回", I18="月２回", I18="月１回")),
        AND($E$9="月２回", OR(I18="月２回", I18="月１回")),
        AND($E$9="月１回", I18="月１回")
    ), "", "火曜日の勤務頻度が開所頻度を超えています！")</f>
        <v>火曜日の勤務頻度が開所頻度を超えています！</v>
      </c>
      <c r="AB18" s="366" t="str">
        <f t="shared" ref="AB18:AB23" si="4">IF(OR(
        AND($E$10="毎週", OR(L18="毎週", L18="月３回", L18="月２回", L18="月１回")),
        AND($E$10="月３回", OR(L18="月３回", L18="月２回", L18="月１回")),
        AND($E$10="月２回", OR(L18="月２回", L18="月１回")),
        AND($E$10="月１回", L18="月１回")
    ), "", "水曜日の勤務頻度が開所頻度を超えています！")</f>
        <v>水曜日の勤務頻度が開所頻度を超えています！</v>
      </c>
      <c r="AC18" s="366" t="str">
        <f t="shared" ref="AC18:AC23" si="5">IF(OR(
        AND($E$11="毎週", OR(O18="毎週", O18="月３回", O18="月２回", O18="月１回")),
        AND($E$11="月３回", OR(O18="月３回", O18="月２回", O18="月１回")),
        AND($E$11="月２回", OR(O18="月２回", O18="月１回")),
        AND($E$11="月１回", O18="月１回")
    ), "", "木曜日の勤務頻度が開所頻度を超えています！")</f>
        <v>木曜日の勤務頻度が開所頻度を超えています！</v>
      </c>
      <c r="AD18" s="366" t="str">
        <f t="shared" ref="AD18:AD23" si="6">IF(OR(
        AND($E$12="毎週", OR(R18="毎週", R18="月３回", R18="月２回", R18="月１回")),
        AND($E$12="月３回", OR(R18="月３回", R18="月２回", R18="月１回")),
        AND($E$12="月２回", OR(R18="月２回", R18="月１回")),
        AND($E$12="月１回", R18="月１回")
    ), "", "金曜日の勤務頻度が開所頻度を超えています！")</f>
        <v>金曜日の勤務頻度が開所頻度を超えています！</v>
      </c>
      <c r="AE18" s="366" t="str">
        <f t="shared" ref="AE18:AE23" si="7">IF(OR(
        AND($E$13="毎週", OR(U18="毎週", U18="月３回", U18="月２回", U18="月１回")),
        AND($E$13="月３回", OR(U18="月３回", U18="月２回", U18="月１回")),
        AND($E$13="月２回", OR(U18="月２回", U18="月１回")),
        AND($E$13="月１回", U18="月１回")
    ), "", "土曜日の勤務頻度が開所頻度を超えています！")</f>
        <v>土曜日の勤務頻度が開所頻度を超えています！</v>
      </c>
      <c r="AJ18" s="363" t="s">
        <v>537</v>
      </c>
      <c r="AK18" s="391">
        <f t="shared" ref="AK18:AK22" si="8">IF(E9="毎週", 4, IF(E9="月３回", 3, IF(E9="月２回", 2, IF(E9="月１回", 1, 0))))</f>
        <v>4</v>
      </c>
      <c r="AL18" s="363">
        <f t="shared" ref="AL18:AL22" si="9">IF(F19="毎週", 4, IF(F19="月３回", 3, IF(F19="月２回", 2, IF(F19="月１回", 1, 0))))</f>
        <v>4</v>
      </c>
      <c r="AM18" s="363">
        <f t="shared" ref="AM18:AM22" si="10">IF(K19="毎週", 4, IF(K19="月３回", 3, IF(K19="月２回", 2, IF(K19="月１回", 1, 0))))</f>
        <v>4</v>
      </c>
      <c r="AN18" s="391">
        <f t="shared" ref="AN18:AN22" si="11">IF(P19="毎週", 4, IF(P19="月３回", 3, IF(P19="月２回", 2, IF(P19="月１回", 1, 0))))</f>
        <v>4</v>
      </c>
      <c r="AO18" s="363">
        <f t="shared" ref="AO18:AO22" si="12">IF(U19="毎週", 4, IF(U19="月３回", 3, IF(U19="月２回", 2, IF(U19="月１回", 1, 0))))</f>
        <v>4</v>
      </c>
    </row>
    <row r="19" spans="1:41" ht="30" customHeight="1">
      <c r="A19" s="581" t="s">
        <v>550</v>
      </c>
      <c r="B19" s="581"/>
      <c r="C19" s="582"/>
      <c r="D19" s="396">
        <v>0.59722222222222221</v>
      </c>
      <c r="E19" s="380">
        <v>0.79166666666666663</v>
      </c>
      <c r="F19" s="453" t="s">
        <v>533</v>
      </c>
      <c r="G19" s="392">
        <f t="shared" ref="G19:G23" si="13">(E19-D19)*24</f>
        <v>4.6666666666666661</v>
      </c>
      <c r="H19" s="449">
        <f t="shared" ref="H19:H23" si="14">IF(F19="毎週", G19,
    IF(F19="月３回", G19*(3/4),
    IF(F19="月２回", G19*(2/4),
    IF(F19="月１回", G19*(1/4),
    ""))))</f>
        <v>4.6666666666666661</v>
      </c>
      <c r="I19" s="396">
        <v>0.59722222222222221</v>
      </c>
      <c r="J19" s="380">
        <v>0.79166666666666663</v>
      </c>
      <c r="K19" s="453" t="s">
        <v>533</v>
      </c>
      <c r="L19" s="392">
        <f t="shared" ref="L19:L23" si="15">(J19-I19)*24</f>
        <v>4.6666666666666661</v>
      </c>
      <c r="M19" s="449">
        <f t="shared" ref="M19:M23" si="16">IF(K19="毎週", L19,
    IF(K19="月３回", L19*(3/4),
    IF(K19="月２回", L19*(2/4),
    IF(K19="月１回", L19*(1/4),
    ""))))</f>
        <v>4.6666666666666661</v>
      </c>
      <c r="N19" s="396">
        <v>0.59722222222222221</v>
      </c>
      <c r="O19" s="380">
        <v>0.79166666666666663</v>
      </c>
      <c r="P19" s="453" t="s">
        <v>533</v>
      </c>
      <c r="Q19" s="392">
        <f t="shared" ref="Q19:Q23" si="17">(O19-N19)*24</f>
        <v>4.6666666666666661</v>
      </c>
      <c r="R19" s="449">
        <f t="shared" ref="R19:R23" si="18">IF(P19="毎週", Q19,
    IF(P19="月３回", Q19*(3/4),
    IF(P19="月２回", Q19*(2/4),
    IF(P19="月１回", Q19*(1/4),
    ""))))</f>
        <v>4.6666666666666661</v>
      </c>
      <c r="S19" s="396">
        <v>0.59722222222222221</v>
      </c>
      <c r="T19" s="380">
        <v>0.79166666666666663</v>
      </c>
      <c r="U19" s="453" t="s">
        <v>533</v>
      </c>
      <c r="V19" s="392">
        <f t="shared" ref="V19:V23" si="19">(T19-S19)*24</f>
        <v>4.6666666666666661</v>
      </c>
      <c r="W19" s="449">
        <f t="shared" ref="W19:W23" si="20">IF(U19="毎週", V19,
    IF(U19="月３回", V19*(3/4),
    IF(U19="月２回", V19*(2/4),
    IF(U19="月１回", V19*(1/4),
    ""))))</f>
        <v>4.6666666666666661</v>
      </c>
      <c r="X19" s="394"/>
      <c r="Z19" s="395" t="str">
        <f t="shared" si="2"/>
        <v>月曜日の勤務頻度が開所頻度を超えています！</v>
      </c>
      <c r="AA19" s="366" t="str">
        <f t="shared" si="3"/>
        <v>火曜日の勤務頻度が開所頻度を超えています！</v>
      </c>
      <c r="AB19" s="366" t="str">
        <f t="shared" si="4"/>
        <v>水曜日の勤務頻度が開所頻度を超えています！</v>
      </c>
      <c r="AC19" s="366" t="str">
        <f t="shared" si="5"/>
        <v>木曜日の勤務頻度が開所頻度を超えています！</v>
      </c>
      <c r="AD19" s="366" t="str">
        <f t="shared" si="6"/>
        <v>金曜日の勤務頻度が開所頻度を超えています！</v>
      </c>
      <c r="AE19" s="366" t="str">
        <f t="shared" si="7"/>
        <v>土曜日の勤務頻度が開所頻度を超えています！</v>
      </c>
      <c r="AJ19" s="363" t="s">
        <v>539</v>
      </c>
      <c r="AK19" s="391">
        <f t="shared" si="8"/>
        <v>4</v>
      </c>
      <c r="AL19" s="363">
        <f t="shared" si="9"/>
        <v>4</v>
      </c>
      <c r="AM19" s="363">
        <f t="shared" si="10"/>
        <v>4</v>
      </c>
      <c r="AN19" s="391">
        <f t="shared" si="11"/>
        <v>4</v>
      </c>
      <c r="AO19" s="363">
        <f t="shared" si="12"/>
        <v>4</v>
      </c>
    </row>
    <row r="20" spans="1:41" ht="30" customHeight="1">
      <c r="A20" s="581" t="s">
        <v>551</v>
      </c>
      <c r="B20" s="581"/>
      <c r="C20" s="582"/>
      <c r="D20" s="396">
        <v>0.55555555555555558</v>
      </c>
      <c r="E20" s="380">
        <v>0.79166666666666663</v>
      </c>
      <c r="F20" s="453" t="s">
        <v>533</v>
      </c>
      <c r="G20" s="392">
        <f t="shared" si="13"/>
        <v>5.6666666666666652</v>
      </c>
      <c r="H20" s="449">
        <f t="shared" si="14"/>
        <v>5.6666666666666652</v>
      </c>
      <c r="I20" s="396">
        <v>0.55555555555555558</v>
      </c>
      <c r="J20" s="380">
        <v>0.79166666666666663</v>
      </c>
      <c r="K20" s="453" t="s">
        <v>533</v>
      </c>
      <c r="L20" s="392">
        <f t="shared" si="15"/>
        <v>5.6666666666666652</v>
      </c>
      <c r="M20" s="449">
        <f t="shared" si="16"/>
        <v>5.6666666666666652</v>
      </c>
      <c r="N20" s="396">
        <v>0.55555555555555558</v>
      </c>
      <c r="O20" s="380">
        <v>0.79166666666666663</v>
      </c>
      <c r="P20" s="453" t="s">
        <v>533</v>
      </c>
      <c r="Q20" s="392">
        <f t="shared" si="17"/>
        <v>5.6666666666666652</v>
      </c>
      <c r="R20" s="449">
        <f t="shared" si="18"/>
        <v>5.6666666666666652</v>
      </c>
      <c r="S20" s="396">
        <v>0.55555555555555558</v>
      </c>
      <c r="T20" s="380">
        <v>0.79166666666666663</v>
      </c>
      <c r="U20" s="453" t="s">
        <v>533</v>
      </c>
      <c r="V20" s="392">
        <f t="shared" si="19"/>
        <v>5.6666666666666652</v>
      </c>
      <c r="W20" s="449">
        <f t="shared" si="20"/>
        <v>5.6666666666666652</v>
      </c>
      <c r="X20" s="394"/>
      <c r="Z20" s="395" t="str">
        <f t="shared" si="2"/>
        <v>月曜日の勤務頻度が開所頻度を超えています！</v>
      </c>
      <c r="AA20" s="366" t="str">
        <f t="shared" si="3"/>
        <v>火曜日の勤務頻度が開所頻度を超えています！</v>
      </c>
      <c r="AB20" s="366" t="str">
        <f t="shared" si="4"/>
        <v>水曜日の勤務頻度が開所頻度を超えています！</v>
      </c>
      <c r="AC20" s="366" t="str">
        <f t="shared" si="5"/>
        <v>木曜日の勤務頻度が開所頻度を超えています！</v>
      </c>
      <c r="AD20" s="366" t="str">
        <f t="shared" si="6"/>
        <v>金曜日の勤務頻度が開所頻度を超えています！</v>
      </c>
      <c r="AE20" s="366" t="str">
        <f t="shared" si="7"/>
        <v>土曜日の勤務頻度が開所頻度を超えています！</v>
      </c>
      <c r="AJ20" s="363" t="s">
        <v>541</v>
      </c>
      <c r="AK20" s="391">
        <f t="shared" si="8"/>
        <v>4</v>
      </c>
      <c r="AL20" s="363">
        <f t="shared" si="9"/>
        <v>4</v>
      </c>
      <c r="AM20" s="363">
        <f t="shared" si="10"/>
        <v>4</v>
      </c>
      <c r="AN20" s="391">
        <f t="shared" si="11"/>
        <v>4</v>
      </c>
      <c r="AO20" s="363">
        <f t="shared" si="12"/>
        <v>4</v>
      </c>
    </row>
    <row r="21" spans="1:41" ht="30" customHeight="1">
      <c r="A21" s="581" t="s">
        <v>552</v>
      </c>
      <c r="B21" s="581"/>
      <c r="C21" s="582"/>
      <c r="D21" s="396">
        <v>0.59722222222222221</v>
      </c>
      <c r="E21" s="380">
        <v>0.79166666666666663</v>
      </c>
      <c r="F21" s="453" t="s">
        <v>533</v>
      </c>
      <c r="G21" s="392">
        <f t="shared" si="13"/>
        <v>4.6666666666666661</v>
      </c>
      <c r="H21" s="449">
        <f t="shared" si="14"/>
        <v>4.6666666666666661</v>
      </c>
      <c r="I21" s="396">
        <v>0.59722222222222221</v>
      </c>
      <c r="J21" s="380">
        <v>0.79166666666666663</v>
      </c>
      <c r="K21" s="453" t="s">
        <v>533</v>
      </c>
      <c r="L21" s="392">
        <f t="shared" si="15"/>
        <v>4.6666666666666661</v>
      </c>
      <c r="M21" s="449">
        <f t="shared" si="16"/>
        <v>4.6666666666666661</v>
      </c>
      <c r="N21" s="396">
        <v>0.59722222222222221</v>
      </c>
      <c r="O21" s="380">
        <v>0.79166666666666663</v>
      </c>
      <c r="P21" s="453" t="s">
        <v>533</v>
      </c>
      <c r="Q21" s="392">
        <f t="shared" si="17"/>
        <v>4.6666666666666661</v>
      </c>
      <c r="R21" s="449">
        <f t="shared" si="18"/>
        <v>4.6666666666666661</v>
      </c>
      <c r="S21" s="396">
        <v>0.59722222222222221</v>
      </c>
      <c r="T21" s="380">
        <v>0.79166666666666663</v>
      </c>
      <c r="U21" s="453" t="s">
        <v>533</v>
      </c>
      <c r="V21" s="392">
        <f t="shared" si="19"/>
        <v>4.6666666666666661</v>
      </c>
      <c r="W21" s="449">
        <f t="shared" si="20"/>
        <v>4.6666666666666661</v>
      </c>
      <c r="X21" s="394"/>
      <c r="Z21" s="395" t="str">
        <f t="shared" si="2"/>
        <v>月曜日の勤務頻度が開所頻度を超えています！</v>
      </c>
      <c r="AA21" s="366" t="str">
        <f t="shared" si="3"/>
        <v>火曜日の勤務頻度が開所頻度を超えています！</v>
      </c>
      <c r="AB21" s="366" t="str">
        <f t="shared" si="4"/>
        <v>水曜日の勤務頻度が開所頻度を超えています！</v>
      </c>
      <c r="AC21" s="366" t="str">
        <f t="shared" si="5"/>
        <v>木曜日の勤務頻度が開所頻度を超えています！</v>
      </c>
      <c r="AD21" s="366" t="str">
        <f t="shared" si="6"/>
        <v>金曜日の勤務頻度が開所頻度を超えています！</v>
      </c>
      <c r="AE21" s="366" t="str">
        <f t="shared" si="7"/>
        <v>土曜日の勤務頻度が開所頻度を超えています！</v>
      </c>
      <c r="AJ21" s="363" t="s">
        <v>542</v>
      </c>
      <c r="AK21" s="391">
        <f t="shared" si="8"/>
        <v>4</v>
      </c>
      <c r="AL21" s="363">
        <f t="shared" si="9"/>
        <v>4</v>
      </c>
      <c r="AM21" s="363">
        <f t="shared" si="10"/>
        <v>0</v>
      </c>
      <c r="AN21" s="391">
        <f t="shared" si="11"/>
        <v>2</v>
      </c>
      <c r="AO21" s="363">
        <f t="shared" si="12"/>
        <v>4</v>
      </c>
    </row>
    <row r="22" spans="1:41" ht="30" customHeight="1">
      <c r="A22" s="581" t="s">
        <v>553</v>
      </c>
      <c r="B22" s="581"/>
      <c r="C22" s="582"/>
      <c r="D22" s="396">
        <v>0.59722222222222221</v>
      </c>
      <c r="E22" s="380">
        <v>0.79166666666666663</v>
      </c>
      <c r="F22" s="453" t="s">
        <v>533</v>
      </c>
      <c r="G22" s="392">
        <f t="shared" si="13"/>
        <v>4.6666666666666661</v>
      </c>
      <c r="H22" s="449">
        <f t="shared" si="14"/>
        <v>4.6666666666666661</v>
      </c>
      <c r="I22" s="396">
        <v>0.59722222222222221</v>
      </c>
      <c r="J22" s="380">
        <v>0.79166666666666663</v>
      </c>
      <c r="K22" s="453" t="s">
        <v>523</v>
      </c>
      <c r="L22" s="392">
        <f t="shared" si="15"/>
        <v>4.6666666666666661</v>
      </c>
      <c r="M22" s="449" t="str">
        <f t="shared" si="16"/>
        <v/>
      </c>
      <c r="N22" s="396">
        <v>0.59722222222222221</v>
      </c>
      <c r="O22" s="380">
        <v>0.79166666666666663</v>
      </c>
      <c r="P22" s="453" t="s">
        <v>538</v>
      </c>
      <c r="Q22" s="392">
        <f t="shared" si="17"/>
        <v>4.6666666666666661</v>
      </c>
      <c r="R22" s="449">
        <f t="shared" si="18"/>
        <v>2.333333333333333</v>
      </c>
      <c r="S22" s="396">
        <v>0.59722222222222221</v>
      </c>
      <c r="T22" s="380">
        <v>0.79166666666666663</v>
      </c>
      <c r="U22" s="453" t="s">
        <v>533</v>
      </c>
      <c r="V22" s="392">
        <f t="shared" si="19"/>
        <v>4.6666666666666661</v>
      </c>
      <c r="W22" s="449">
        <f t="shared" si="20"/>
        <v>4.6666666666666661</v>
      </c>
      <c r="X22" s="394"/>
      <c r="Z22" s="395" t="str">
        <f t="shared" si="2"/>
        <v>月曜日の勤務頻度が開所頻度を超えています！</v>
      </c>
      <c r="AA22" s="366" t="str">
        <f t="shared" si="3"/>
        <v>火曜日の勤務頻度が開所頻度を超えています！</v>
      </c>
      <c r="AB22" s="366" t="str">
        <f t="shared" si="4"/>
        <v>水曜日の勤務頻度が開所頻度を超えています！</v>
      </c>
      <c r="AC22" s="366" t="str">
        <f t="shared" si="5"/>
        <v>木曜日の勤務頻度が開所頻度を超えています！</v>
      </c>
      <c r="AD22" s="366" t="str">
        <f t="shared" si="6"/>
        <v>金曜日の勤務頻度が開所頻度を超えています！</v>
      </c>
      <c r="AE22" s="366" t="str">
        <f t="shared" si="7"/>
        <v>土曜日の勤務頻度が開所頻度を超えています！</v>
      </c>
      <c r="AJ22" s="363" t="s">
        <v>543</v>
      </c>
      <c r="AK22" s="391">
        <f t="shared" si="8"/>
        <v>2</v>
      </c>
      <c r="AL22" s="363">
        <f t="shared" si="9"/>
        <v>4</v>
      </c>
      <c r="AM22" s="363">
        <f t="shared" si="10"/>
        <v>2</v>
      </c>
      <c r="AN22" s="391">
        <f t="shared" si="11"/>
        <v>0</v>
      </c>
      <c r="AO22" s="363">
        <f t="shared" si="12"/>
        <v>0</v>
      </c>
    </row>
    <row r="23" spans="1:41" ht="30" customHeight="1" thickBot="1">
      <c r="A23" s="581" t="s">
        <v>554</v>
      </c>
      <c r="B23" s="581"/>
      <c r="C23" s="582"/>
      <c r="D23" s="398">
        <v>0.33333333333333331</v>
      </c>
      <c r="E23" s="399">
        <v>0.79166666666666663</v>
      </c>
      <c r="F23" s="453" t="s">
        <v>533</v>
      </c>
      <c r="G23" s="397">
        <f t="shared" si="13"/>
        <v>11</v>
      </c>
      <c r="H23" s="450">
        <f t="shared" si="14"/>
        <v>11</v>
      </c>
      <c r="I23" s="398">
        <v>0.33333333333333331</v>
      </c>
      <c r="J23" s="399">
        <v>0.79166666666666663</v>
      </c>
      <c r="K23" s="453" t="s">
        <v>538</v>
      </c>
      <c r="L23" s="397">
        <f t="shared" si="15"/>
        <v>11</v>
      </c>
      <c r="M23" s="450">
        <f t="shared" si="16"/>
        <v>5.5</v>
      </c>
      <c r="N23" s="398">
        <v>0.33333333333333331</v>
      </c>
      <c r="O23" s="399">
        <v>0.79166666666666663</v>
      </c>
      <c r="P23" s="453" t="s">
        <v>523</v>
      </c>
      <c r="Q23" s="397">
        <f t="shared" si="17"/>
        <v>11</v>
      </c>
      <c r="R23" s="450" t="str">
        <f t="shared" si="18"/>
        <v/>
      </c>
      <c r="S23" s="398">
        <v>0.33333333333333331</v>
      </c>
      <c r="T23" s="399">
        <v>0.79166666666666663</v>
      </c>
      <c r="U23" s="453" t="s">
        <v>523</v>
      </c>
      <c r="V23" s="397">
        <f t="shared" si="19"/>
        <v>11</v>
      </c>
      <c r="W23" s="450" t="str">
        <f t="shared" si="20"/>
        <v/>
      </c>
      <c r="X23" s="394"/>
      <c r="Z23" s="395" t="str">
        <f t="shared" si="2"/>
        <v>月曜日の勤務頻度が開所頻度を超えています！</v>
      </c>
      <c r="AA23" s="366" t="str">
        <f t="shared" si="3"/>
        <v>火曜日の勤務頻度が開所頻度を超えています！</v>
      </c>
      <c r="AB23" s="366" t="str">
        <f t="shared" si="4"/>
        <v>水曜日の勤務頻度が開所頻度を超えています！</v>
      </c>
      <c r="AC23" s="366" t="str">
        <f t="shared" si="5"/>
        <v>木曜日の勤務頻度が開所頻度を超えています！</v>
      </c>
      <c r="AD23" s="366" t="str">
        <f t="shared" si="6"/>
        <v>金曜日の勤務頻度が開所頻度を超えています！</v>
      </c>
      <c r="AE23" s="366" t="str">
        <f t="shared" si="7"/>
        <v>土曜日の勤務頻度が開所頻度を超えています！</v>
      </c>
    </row>
    <row r="24" spans="1:41" ht="30" customHeight="1" thickTop="1" thickBot="1">
      <c r="D24" s="400" t="s">
        <v>555</v>
      </c>
      <c r="E24" s="401" t="str">
        <f>IF(H24&gt;$M$8,"○","×")</f>
        <v>○</v>
      </c>
      <c r="F24" s="402" t="s">
        <v>556</v>
      </c>
      <c r="G24" s="403"/>
      <c r="H24" s="451">
        <f>SUM(H18:H23)</f>
        <v>35.333333333333329</v>
      </c>
      <c r="I24" s="400" t="s">
        <v>555</v>
      </c>
      <c r="J24" s="401" t="str">
        <f>IF(M24&gt;$M$8,"○","×")</f>
        <v>○</v>
      </c>
      <c r="K24" s="402" t="s">
        <v>556</v>
      </c>
      <c r="L24" s="403"/>
      <c r="M24" s="451">
        <f>SUM(M18:M23)</f>
        <v>25.166666666666664</v>
      </c>
      <c r="N24" s="400" t="s">
        <v>555</v>
      </c>
      <c r="O24" s="401" t="str">
        <f>IF(R24&gt;$M$8,"○","×")</f>
        <v>×</v>
      </c>
      <c r="P24" s="402" t="s">
        <v>556</v>
      </c>
      <c r="Q24" s="403"/>
      <c r="R24" s="451">
        <f>SUM(R18:R23)</f>
        <v>21.999999999999996</v>
      </c>
      <c r="S24" s="400" t="s">
        <v>555</v>
      </c>
      <c r="T24" s="401" t="str">
        <f>IF(W24&gt;$M$8,"○","×")</f>
        <v>○</v>
      </c>
      <c r="U24" s="402" t="s">
        <v>556</v>
      </c>
      <c r="V24" s="403"/>
      <c r="W24" s="451">
        <f>SUM(W18:W23)</f>
        <v>24.333333333333329</v>
      </c>
      <c r="X24" s="391"/>
      <c r="Z24" s="395"/>
      <c r="AA24" s="366"/>
      <c r="AB24" s="366"/>
      <c r="AC24" s="366"/>
      <c r="AD24" s="366"/>
      <c r="AE24" s="366"/>
    </row>
    <row r="25" spans="1:41" ht="15" customHeight="1">
      <c r="A25" s="366"/>
      <c r="B25" s="366"/>
      <c r="C25" s="366"/>
      <c r="M25" s="363"/>
      <c r="X25" s="391"/>
    </row>
    <row r="26" spans="1:41" ht="30" customHeight="1">
      <c r="A26" s="578" t="s">
        <v>633</v>
      </c>
      <c r="B26" s="578"/>
      <c r="C26" s="578"/>
      <c r="D26" s="578"/>
      <c r="E26" s="578"/>
      <c r="F26" s="578"/>
      <c r="G26" s="578"/>
      <c r="H26" s="578"/>
      <c r="I26" s="578"/>
      <c r="J26" s="578"/>
      <c r="K26" s="578"/>
      <c r="L26" s="578"/>
      <c r="M26" s="578"/>
      <c r="N26" s="578"/>
      <c r="O26" s="578"/>
      <c r="P26" s="578"/>
      <c r="Q26" s="578"/>
      <c r="R26" s="578"/>
      <c r="S26" s="578"/>
      <c r="T26" s="578"/>
      <c r="U26" s="578"/>
      <c r="V26" s="578"/>
      <c r="W26" s="578"/>
      <c r="X26" s="578"/>
    </row>
    <row r="27" spans="1:41" ht="30" customHeight="1">
      <c r="A27" s="579" t="s">
        <v>634</v>
      </c>
      <c r="B27" s="579"/>
      <c r="C27" s="579"/>
      <c r="D27" s="579"/>
      <c r="E27" s="579"/>
      <c r="F27" s="579"/>
      <c r="G27" s="579"/>
      <c r="H27" s="579"/>
      <c r="I27" s="579"/>
      <c r="J27" s="579"/>
      <c r="K27" s="579"/>
      <c r="L27" s="579"/>
      <c r="M27" s="579"/>
      <c r="N27" s="579"/>
      <c r="O27" s="579"/>
      <c r="P27" s="579"/>
      <c r="Q27" s="579"/>
      <c r="R27" s="579"/>
      <c r="S27" s="579"/>
      <c r="T27" s="579"/>
      <c r="U27" s="579"/>
      <c r="V27" s="579"/>
      <c r="W27" s="579"/>
      <c r="X27" s="579"/>
    </row>
    <row r="28" spans="1:41" ht="30" customHeight="1">
      <c r="A28" s="579" t="s">
        <v>635</v>
      </c>
      <c r="B28" s="579"/>
      <c r="C28" s="579"/>
      <c r="D28" s="579"/>
      <c r="E28" s="579"/>
      <c r="F28" s="579"/>
      <c r="G28" s="579"/>
      <c r="H28" s="579"/>
      <c r="I28" s="579"/>
      <c r="J28" s="579"/>
      <c r="K28" s="579"/>
      <c r="L28" s="579"/>
      <c r="M28" s="579"/>
      <c r="N28" s="579"/>
      <c r="O28" s="579"/>
      <c r="P28" s="579"/>
      <c r="Q28" s="579"/>
      <c r="R28" s="579"/>
      <c r="S28" s="579"/>
      <c r="T28" s="579"/>
      <c r="U28" s="579"/>
      <c r="V28" s="579"/>
      <c r="W28" s="579"/>
      <c r="X28" s="579"/>
    </row>
    <row r="29" spans="1:41" ht="30" customHeight="1">
      <c r="A29" s="404" t="s">
        <v>636</v>
      </c>
      <c r="B29" s="404"/>
      <c r="C29" s="404"/>
      <c r="D29" s="404"/>
      <c r="E29" s="404"/>
      <c r="F29" s="404"/>
      <c r="G29" s="404"/>
      <c r="H29" s="404"/>
      <c r="I29" s="404"/>
      <c r="J29" s="404"/>
      <c r="K29" s="404"/>
      <c r="L29" s="404"/>
      <c r="M29" s="404"/>
      <c r="N29" s="404"/>
      <c r="O29" s="404"/>
      <c r="P29" s="404"/>
      <c r="Q29" s="405" t="s">
        <v>557</v>
      </c>
      <c r="R29" s="404"/>
      <c r="S29" s="404"/>
      <c r="T29" s="404"/>
      <c r="U29" s="404"/>
      <c r="V29" s="404"/>
      <c r="W29" s="404"/>
      <c r="X29" s="404"/>
    </row>
    <row r="30" spans="1:41" ht="30" customHeight="1">
      <c r="A30" s="578" t="s">
        <v>558</v>
      </c>
      <c r="B30" s="578"/>
      <c r="C30" s="578"/>
      <c r="D30" s="578"/>
      <c r="E30" s="578"/>
      <c r="F30" s="578"/>
      <c r="G30" s="578"/>
      <c r="H30" s="578"/>
      <c r="I30" s="578"/>
      <c r="J30" s="578"/>
      <c r="K30" s="578"/>
      <c r="L30" s="578"/>
      <c r="M30" s="578"/>
      <c r="N30" s="578"/>
      <c r="O30" s="580"/>
      <c r="P30" s="580"/>
      <c r="Q30" s="580"/>
      <c r="R30" s="580"/>
      <c r="S30" s="580"/>
      <c r="T30" s="406" t="s">
        <v>559</v>
      </c>
      <c r="U30" s="365"/>
      <c r="V30" s="365"/>
      <c r="W30" s="365"/>
      <c r="X30" s="365"/>
    </row>
    <row r="31" spans="1:41" ht="30" customHeight="1">
      <c r="A31" s="365"/>
      <c r="B31" s="365"/>
      <c r="C31" s="365"/>
      <c r="D31" s="365"/>
      <c r="E31" s="365"/>
      <c r="F31" s="365"/>
      <c r="G31" s="365"/>
      <c r="H31" s="365"/>
      <c r="I31" s="365"/>
      <c r="J31" s="365"/>
      <c r="K31" s="365"/>
      <c r="L31" s="365"/>
      <c r="N31" s="365"/>
      <c r="O31" s="365"/>
      <c r="P31" s="365"/>
      <c r="Q31" s="365"/>
      <c r="R31" s="365"/>
      <c r="S31" s="365"/>
      <c r="T31" s="365"/>
      <c r="U31" s="365"/>
      <c r="V31" s="365"/>
      <c r="W31" s="365"/>
      <c r="X31" s="365"/>
    </row>
  </sheetData>
  <mergeCells count="25">
    <mergeCell ref="A4:B4"/>
    <mergeCell ref="C4:I4"/>
    <mergeCell ref="A1:Y1"/>
    <mergeCell ref="A2:B2"/>
    <mergeCell ref="C2:I2"/>
    <mergeCell ref="A3:B3"/>
    <mergeCell ref="C3:I3"/>
    <mergeCell ref="A23:C23"/>
    <mergeCell ref="S7:T7"/>
    <mergeCell ref="S8:T8"/>
    <mergeCell ref="A16:C17"/>
    <mergeCell ref="D16:H16"/>
    <mergeCell ref="I16:M16"/>
    <mergeCell ref="N16:R16"/>
    <mergeCell ref="S16:W16"/>
    <mergeCell ref="A18:C18"/>
    <mergeCell ref="A19:C19"/>
    <mergeCell ref="A20:C20"/>
    <mergeCell ref="A21:C21"/>
    <mergeCell ref="A22:C22"/>
    <mergeCell ref="A26:X26"/>
    <mergeCell ref="A27:X27"/>
    <mergeCell ref="A28:X28"/>
    <mergeCell ref="A30:N30"/>
    <mergeCell ref="O30:S30"/>
  </mergeCells>
  <phoneticPr fontId="1"/>
  <conditionalFormatting sqref="D18:D24">
    <cfRule type="expression" dxfId="11" priority="7">
      <formula>D18&lt;$B8</formula>
    </cfRule>
  </conditionalFormatting>
  <conditionalFormatting sqref="F18:F23">
    <cfRule type="expression" dxfId="10" priority="8">
      <formula>$AK17&lt;AL17</formula>
    </cfRule>
  </conditionalFormatting>
  <conditionalFormatting sqref="I18:I24">
    <cfRule type="expression" dxfId="9" priority="6">
      <formula>I18&lt;$B8</formula>
    </cfRule>
  </conditionalFormatting>
  <conditionalFormatting sqref="K18:K23">
    <cfRule type="expression" dxfId="8" priority="4">
      <formula>$AK17&lt;AM17</formula>
    </cfRule>
  </conditionalFormatting>
  <conditionalFormatting sqref="N18:N24">
    <cfRule type="expression" dxfId="7" priority="5">
      <formula>N18&lt;$B8</formula>
    </cfRule>
  </conditionalFormatting>
  <conditionalFormatting sqref="P18:P23">
    <cfRule type="expression" dxfId="6" priority="3">
      <formula>$AK17&lt;AN17</formula>
    </cfRule>
  </conditionalFormatting>
  <conditionalFormatting sqref="S18:S24">
    <cfRule type="expression" dxfId="5" priority="2">
      <formula>S18&lt;$B8</formula>
    </cfRule>
  </conditionalFormatting>
  <conditionalFormatting sqref="U18:U23">
    <cfRule type="expression" dxfId="4" priority="1">
      <formula>$AK17&lt;AO17</formula>
    </cfRule>
  </conditionalFormatting>
  <dataValidations count="3">
    <dataValidation type="list" allowBlank="1" showInputMessage="1" showErrorMessage="1" sqref="K18:K23 P18:P24 F18:F23 U18:U23" xr:uid="{2EB8921C-7318-4785-AD84-3FC9EAFED10A}">
      <formula1>$AJ$6:$AJ$11</formula1>
    </dataValidation>
    <dataValidation type="list" allowBlank="1" showInputMessage="1" showErrorMessage="1" sqref="E8:E13" xr:uid="{2B397A13-9576-4636-86B1-27BBBD5CDB05}">
      <formula1>$AJ$7:$AJ$11</formula1>
    </dataValidation>
    <dataValidation type="list" allowBlank="1" showInputMessage="1" showErrorMessage="1" sqref="O25 I25 E25 U25 R25 L25" xr:uid="{5235EF86-917E-4962-A7C6-3BDF166B54E1}">
      <formula1>$X$7:$X$11</formula1>
    </dataValidation>
  </dataValidations>
  <pageMargins left="0.7" right="0.7" top="0.75" bottom="0.75" header="0.3" footer="0.3"/>
  <pageSetup paperSize="9" scale="53"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9</xdr:col>
                    <xdr:colOff>133350</xdr:colOff>
                    <xdr:row>26</xdr:row>
                    <xdr:rowOff>19050</xdr:rowOff>
                  </from>
                  <to>
                    <xdr:col>12</xdr:col>
                    <xdr:colOff>28575</xdr:colOff>
                    <xdr:row>26</xdr:row>
                    <xdr:rowOff>371475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10</xdr:col>
                    <xdr:colOff>638175</xdr:colOff>
                    <xdr:row>26</xdr:row>
                    <xdr:rowOff>19050</xdr:rowOff>
                  </from>
                  <to>
                    <xdr:col>13</xdr:col>
                    <xdr:colOff>533400</xdr:colOff>
                    <xdr:row>26</xdr:row>
                    <xdr:rowOff>371475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20</xdr:col>
                    <xdr:colOff>295275</xdr:colOff>
                    <xdr:row>27</xdr:row>
                    <xdr:rowOff>19050</xdr:rowOff>
                  </from>
                  <to>
                    <xdr:col>23</xdr:col>
                    <xdr:colOff>180975</xdr:colOff>
                    <xdr:row>27</xdr:row>
                    <xdr:rowOff>371475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23</xdr:col>
                    <xdr:colOff>114300</xdr:colOff>
                    <xdr:row>27</xdr:row>
                    <xdr:rowOff>19050</xdr:rowOff>
                  </from>
                  <to>
                    <xdr:col>24</xdr:col>
                    <xdr:colOff>657225</xdr:colOff>
                    <xdr:row>27</xdr:row>
                    <xdr:rowOff>371475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xdr:col>
                    <xdr:colOff>647700</xdr:colOff>
                    <xdr:row>29</xdr:row>
                    <xdr:rowOff>9525</xdr:rowOff>
                  </from>
                  <to>
                    <xdr:col>4</xdr:col>
                    <xdr:colOff>257175</xdr:colOff>
                    <xdr:row>29</xdr:row>
                    <xdr:rowOff>371475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4</xdr:col>
                    <xdr:colOff>219075</xdr:colOff>
                    <xdr:row>29</xdr:row>
                    <xdr:rowOff>9525</xdr:rowOff>
                  </from>
                  <to>
                    <xdr:col>7</xdr:col>
                    <xdr:colOff>104775</xdr:colOff>
                    <xdr:row>29</xdr:row>
                    <xdr:rowOff>371475</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7</xdr:col>
                    <xdr:colOff>266700</xdr:colOff>
                    <xdr:row>28</xdr:row>
                    <xdr:rowOff>361950</xdr:rowOff>
                  </from>
                  <to>
                    <xdr:col>10</xdr:col>
                    <xdr:colOff>342900</xdr:colOff>
                    <xdr:row>29</xdr:row>
                    <xdr:rowOff>371475</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12</xdr:col>
                    <xdr:colOff>200025</xdr:colOff>
                    <xdr:row>29</xdr:row>
                    <xdr:rowOff>9525</xdr:rowOff>
                  </from>
                  <to>
                    <xdr:col>14</xdr:col>
                    <xdr:colOff>85725</xdr:colOff>
                    <xdr:row>29</xdr:row>
                    <xdr:rowOff>371475</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9</xdr:col>
                    <xdr:colOff>19050</xdr:colOff>
                    <xdr:row>28</xdr:row>
                    <xdr:rowOff>19050</xdr:rowOff>
                  </from>
                  <to>
                    <xdr:col>10</xdr:col>
                    <xdr:colOff>581025</xdr:colOff>
                    <xdr:row>28</xdr:row>
                    <xdr:rowOff>371475</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10</xdr:col>
                    <xdr:colOff>247650</xdr:colOff>
                    <xdr:row>28</xdr:row>
                    <xdr:rowOff>28575</xdr:rowOff>
                  </from>
                  <to>
                    <xdr:col>19</xdr:col>
                    <xdr:colOff>200025</xdr:colOff>
                    <xdr:row>28</xdr:row>
                    <xdr:rowOff>371475</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10</xdr:col>
                    <xdr:colOff>228600</xdr:colOff>
                    <xdr:row>25</xdr:row>
                    <xdr:rowOff>9525</xdr:rowOff>
                  </from>
                  <to>
                    <xdr:col>13</xdr:col>
                    <xdr:colOff>133350</xdr:colOff>
                    <xdr:row>25</xdr:row>
                    <xdr:rowOff>371475</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12</xdr:col>
                    <xdr:colOff>676275</xdr:colOff>
                    <xdr:row>25</xdr:row>
                    <xdr:rowOff>28575</xdr:rowOff>
                  </from>
                  <to>
                    <xdr:col>14</xdr:col>
                    <xdr:colOff>561975</xdr:colOff>
                    <xdr:row>26</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5B05-675F-41A6-B10A-F7023D5EBD9F}">
  <sheetPr>
    <pageSetUpPr fitToPage="1"/>
  </sheetPr>
  <dimension ref="A1:M31"/>
  <sheetViews>
    <sheetView view="pageBreakPreview" zoomScaleNormal="100" zoomScaleSheetLayoutView="100" workbookViewId="0">
      <selection activeCell="F3" sqref="F3:G3"/>
    </sheetView>
  </sheetViews>
  <sheetFormatPr defaultRowHeight="18.75"/>
  <cols>
    <col min="1" max="1" width="4.375" customWidth="1"/>
    <col min="2" max="2" width="10.625" customWidth="1"/>
    <col min="4" max="4" width="42.375" customWidth="1"/>
    <col min="5" max="6" width="20.625" customWidth="1"/>
    <col min="7" max="7" width="20.625" style="7" customWidth="1"/>
    <col min="8" max="8" width="17" customWidth="1"/>
    <col min="9" max="9" width="15.125" customWidth="1"/>
  </cols>
  <sheetData>
    <row r="1" spans="1:13">
      <c r="A1" t="s">
        <v>637</v>
      </c>
    </row>
    <row r="2" spans="1:13">
      <c r="D2" s="210"/>
      <c r="E2" s="210" t="s">
        <v>124</v>
      </c>
      <c r="F2" s="605" t="str">
        <f>'様式１（交付申請書）'!L12</f>
        <v>はぐくみ学童クラブ</v>
      </c>
      <c r="G2" s="605"/>
    </row>
    <row r="3" spans="1:13">
      <c r="D3" s="210"/>
      <c r="E3" s="210" t="s">
        <v>638</v>
      </c>
      <c r="F3" s="606" t="s">
        <v>667</v>
      </c>
      <c r="G3" s="606"/>
      <c r="I3" t="s">
        <v>639</v>
      </c>
    </row>
    <row r="4" spans="1:13">
      <c r="D4" s="210"/>
      <c r="E4" s="210"/>
      <c r="F4" s="411"/>
      <c r="G4" s="411"/>
      <c r="I4" t="s">
        <v>640</v>
      </c>
    </row>
    <row r="5" spans="1:13" ht="19.5" thickBot="1">
      <c r="D5" s="210"/>
      <c r="E5" s="423" t="s">
        <v>641</v>
      </c>
      <c r="F5" s="424" t="s">
        <v>642</v>
      </c>
      <c r="G5" s="425"/>
    </row>
    <row r="6" spans="1:13" ht="18.75" customHeight="1">
      <c r="B6" s="211" t="s">
        <v>202</v>
      </c>
      <c r="C6" s="212"/>
      <c r="D6" s="212"/>
      <c r="E6" s="603"/>
      <c r="F6" s="604"/>
      <c r="G6" s="426">
        <v>14000000</v>
      </c>
      <c r="I6" s="427"/>
      <c r="J6" s="427"/>
      <c r="K6" s="427"/>
      <c r="L6" s="427"/>
      <c r="M6" s="427"/>
    </row>
    <row r="7" spans="1:13">
      <c r="B7" s="211" t="s">
        <v>643</v>
      </c>
      <c r="C7" s="212"/>
      <c r="D7" s="428" t="s">
        <v>69</v>
      </c>
      <c r="E7" s="603"/>
      <c r="F7" s="604"/>
      <c r="G7" s="429">
        <f>'様式３（事業計画書別紙）'!I13</f>
        <v>2009000</v>
      </c>
    </row>
    <row r="8" spans="1:13">
      <c r="B8" s="211"/>
      <c r="C8" s="212"/>
      <c r="D8" s="428" t="s">
        <v>70</v>
      </c>
      <c r="E8" s="603"/>
      <c r="F8" s="604"/>
      <c r="G8" s="429">
        <f>'様式３（事業計画書別紙）'!I14</f>
        <v>0</v>
      </c>
    </row>
    <row r="9" spans="1:13">
      <c r="B9" s="211"/>
      <c r="C9" s="212"/>
      <c r="D9" s="428" t="s">
        <v>71</v>
      </c>
      <c r="E9" s="603"/>
      <c r="F9" s="604"/>
      <c r="G9" s="429">
        <f>'様式３（事業計画書別紙）'!I15</f>
        <v>1500000</v>
      </c>
    </row>
    <row r="10" spans="1:13">
      <c r="B10" s="211"/>
      <c r="C10" s="212"/>
      <c r="D10" s="428" t="s">
        <v>73</v>
      </c>
      <c r="E10" s="603"/>
      <c r="F10" s="604"/>
      <c r="G10" s="429">
        <f>'様式３（事業計画書別紙）'!I18</f>
        <v>788000</v>
      </c>
    </row>
    <row r="11" spans="1:13">
      <c r="B11" s="211"/>
      <c r="C11" s="212"/>
      <c r="D11" s="428" t="s">
        <v>245</v>
      </c>
      <c r="E11" s="603"/>
      <c r="F11" s="604"/>
      <c r="G11" s="430">
        <f>'様式３（事業計画書別紙）'!I21</f>
        <v>712800</v>
      </c>
    </row>
    <row r="12" spans="1:13" ht="19.5" thickBot="1">
      <c r="B12" s="211"/>
      <c r="C12" s="212"/>
      <c r="D12" s="169" t="s">
        <v>644</v>
      </c>
      <c r="E12" s="603"/>
      <c r="F12" s="604"/>
      <c r="G12" s="431">
        <v>454545</v>
      </c>
      <c r="H12" t="s">
        <v>645</v>
      </c>
    </row>
    <row r="13" spans="1:13">
      <c r="B13" s="211"/>
      <c r="C13" s="212"/>
      <c r="D13" s="169" t="s">
        <v>646</v>
      </c>
      <c r="E13" s="603"/>
      <c r="F13" s="604"/>
      <c r="G13" s="431">
        <v>500000</v>
      </c>
      <c r="H13" s="432" t="s">
        <v>647</v>
      </c>
      <c r="I13" s="433" t="s">
        <v>648</v>
      </c>
    </row>
    <row r="14" spans="1:13">
      <c r="B14" s="211" t="s">
        <v>649</v>
      </c>
      <c r="C14" s="212"/>
      <c r="D14" s="212"/>
      <c r="E14" s="434" t="s">
        <v>650</v>
      </c>
      <c r="F14" s="435" t="s">
        <v>651</v>
      </c>
      <c r="G14" s="429">
        <f>IF(F3="【常勤２名】原則、設備運営基準どおり放課後児童支援員（常勤職員）を２名以上配置している。", I14, H14)</f>
        <v>0</v>
      </c>
      <c r="H14" s="436">
        <f>IF(AND('様式３（事業計画書別紙）'!C7&gt;=250,1&lt;='様式３（事業計画書別紙）'!C5,'様式３（事業計画書別紙）'!C5&lt;=19),4137000,0)</f>
        <v>0</v>
      </c>
      <c r="I14" s="437">
        <f>IF(AND('様式３（事業計画書別紙）'!C7&gt;=250,1&lt;='様式３（事業計画書別紙）'!C5,'様式３（事業計画書別紙）'!C5&lt;=19),7505000,0)</f>
        <v>0</v>
      </c>
    </row>
    <row r="15" spans="1:13">
      <c r="B15" s="438" t="s">
        <v>652</v>
      </c>
      <c r="C15" s="212"/>
      <c r="D15" s="212"/>
      <c r="E15" s="607" t="s">
        <v>653</v>
      </c>
      <c r="F15" s="608"/>
      <c r="G15" s="429">
        <f>IF(F3="【常勤２名】原則、設備運営基準どおり放課後児童支援員（常勤職員）を２名以上配置している。", I15, H15)</f>
        <v>0</v>
      </c>
      <c r="H15" s="436">
        <f>IF(G14&gt;=1,1286000,0)</f>
        <v>0</v>
      </c>
      <c r="I15" s="437">
        <f>IF(G14&gt;=1,1286000,0)</f>
        <v>0</v>
      </c>
    </row>
    <row r="16" spans="1:13">
      <c r="B16" s="211" t="s">
        <v>654</v>
      </c>
      <c r="C16" s="212"/>
      <c r="D16" s="212"/>
      <c r="E16" s="434" t="s">
        <v>655</v>
      </c>
      <c r="F16" s="435" t="s">
        <v>656</v>
      </c>
      <c r="G16" s="429">
        <f>IF(F3="【常勤２名】原則、設備運営基準どおり放課後児童支援員（常勤職員）を２名以上配置している。", I16, H16)</f>
        <v>10966000</v>
      </c>
      <c r="H16" s="436">
        <f>IF(AND('様式３（事業計画書別紙）'!C7&gt;=250,20&lt;='様式３（事業計画書別紙）'!C5,'様式３（事業計画書別紙）'!C5&lt;=70),7598000,0)</f>
        <v>7598000</v>
      </c>
      <c r="I16" s="437">
        <f>IF(AND('様式３（事業計画書別紙）'!C7&gt;=250,20&lt;='様式３（事業計画書別紙）'!C5,'様式３（事業計画書別紙）'!C5&lt;=70),10966000,0)</f>
        <v>10966000</v>
      </c>
    </row>
    <row r="17" spans="2:9">
      <c r="B17" s="211" t="s">
        <v>657</v>
      </c>
      <c r="C17" s="212"/>
      <c r="D17" s="212"/>
      <c r="E17" s="434" t="s">
        <v>658</v>
      </c>
      <c r="F17" s="435" t="s">
        <v>659</v>
      </c>
      <c r="G17" s="429">
        <f>IF(F3="【常勤２名】原則、設備運営基準どおり放課後児童支援員（常勤職員）を２名以上配置している。", I17, H17)</f>
        <v>34000</v>
      </c>
      <c r="H17" s="436">
        <f>('様式３（事業計画書別紙）'!C7-250)*21000</f>
        <v>21000</v>
      </c>
      <c r="I17" s="437">
        <f>('様式３（事業計画書別紙）'!C7-250)*34000</f>
        <v>34000</v>
      </c>
    </row>
    <row r="18" spans="2:9">
      <c r="B18" s="211" t="s">
        <v>660</v>
      </c>
      <c r="C18" s="212"/>
      <c r="D18" s="212"/>
      <c r="E18" s="434" t="s">
        <v>661</v>
      </c>
      <c r="F18" s="435" t="s">
        <v>662</v>
      </c>
      <c r="G18" s="429">
        <f>IF(F3="【常勤２名】原則、設備運営基準どおり放課後児童支援員（常勤職員）を２名以上配置している。", I18, H18)</f>
        <v>645000</v>
      </c>
      <c r="H18" s="436">
        <f>IF('様式３（事業計画書別紙）'!C9*24 &gt; 18.5, ('様式３（事業計画書別紙）'!C9*24 - 18.5) * 789000, 0)</f>
        <v>394500</v>
      </c>
      <c r="I18" s="437">
        <f>IF('様式３（事業計画書別紙）'!C9*24 &gt; 18.5, ('様式３（事業計画書別紙）'!C9*24 - 18.5) * 1290000, 0)</f>
        <v>645000</v>
      </c>
    </row>
    <row r="19" spans="2:9" ht="19.5" thickBot="1">
      <c r="B19" s="211" t="s">
        <v>663</v>
      </c>
      <c r="C19" s="212"/>
      <c r="D19" s="212"/>
      <c r="E19" s="434" t="s">
        <v>664</v>
      </c>
      <c r="F19" s="435" t="s">
        <v>665</v>
      </c>
      <c r="G19" s="429">
        <f>IF(F3="【常勤２名】原則、設備運営基準どおり放課後児童支援員（常勤職員）を２名以上配置している。", I19, H19)</f>
        <v>1162000</v>
      </c>
      <c r="H19" s="439">
        <f>ROUNDDOWN(IF(('様式３（事業計画書別紙）'!C11*24-'様式３（事業計画書別紙）'!C10*24)&gt;7.9999,('様式３（事業計画書別紙）'!C11*24-(ROUND('様式３（事業計画書別紙）'!C10*24+8,2)))*356000,0),-3)</f>
        <v>712000</v>
      </c>
      <c r="I19" s="440">
        <f>ROUNDDOWN(IF(('様式３（事業計画書別紙）'!C11*24-'様式３（事業計画書別紙）'!C10*24)&gt;7.9999,('様式３（事業計画書別紙）'!C11*24-(ROUND('様式３（事業計画書別紙）'!C10*24+8,2)))*581000,0),-3)</f>
        <v>1162000</v>
      </c>
    </row>
    <row r="20" spans="2:9" ht="19.5" thickBot="1">
      <c r="B20" s="211"/>
      <c r="C20" s="212"/>
      <c r="D20" s="212"/>
      <c r="E20" s="212"/>
      <c r="F20" s="213" t="s">
        <v>246</v>
      </c>
      <c r="G20" s="214">
        <f>G6-SUM(G7:G19)</f>
        <v>-4771345</v>
      </c>
    </row>
    <row r="21" spans="2:9" ht="20.25" thickTop="1" thickBot="1">
      <c r="F21" s="210" t="s">
        <v>666</v>
      </c>
      <c r="G21" s="441">
        <f>MIN(G20,3158000)</f>
        <v>-4771345</v>
      </c>
    </row>
    <row r="22" spans="2:9" ht="19.5" thickTop="1"/>
    <row r="25" spans="2:9">
      <c r="E25" s="442"/>
    </row>
    <row r="26" spans="2:9">
      <c r="E26" s="442"/>
      <c r="F26" s="443"/>
    </row>
    <row r="27" spans="2:9">
      <c r="E27" s="442"/>
    </row>
    <row r="28" spans="2:9">
      <c r="E28" s="442"/>
    </row>
    <row r="29" spans="2:9">
      <c r="E29" s="442"/>
    </row>
    <row r="30" spans="2:9">
      <c r="E30" s="442"/>
    </row>
    <row r="31" spans="2:9">
      <c r="E31" s="442"/>
    </row>
  </sheetData>
  <mergeCells count="11">
    <mergeCell ref="E10:F10"/>
    <mergeCell ref="E11:F11"/>
    <mergeCell ref="E12:F12"/>
    <mergeCell ref="E13:F13"/>
    <mergeCell ref="E15:F15"/>
    <mergeCell ref="E9:F9"/>
    <mergeCell ref="F2:G2"/>
    <mergeCell ref="F3:G3"/>
    <mergeCell ref="E6:F6"/>
    <mergeCell ref="E7:F7"/>
    <mergeCell ref="E8:F8"/>
  </mergeCells>
  <phoneticPr fontId="1"/>
  <dataValidations count="1">
    <dataValidation type="list" allowBlank="1" showInputMessage="1" showErrorMessage="1" sqref="F3:G3" xr:uid="{7B1B8BF8-737B-49BE-9D7A-D34513E024C2}">
      <formula1>$I$3:$I$4</formula1>
    </dataValidation>
  </dataValidations>
  <pageMargins left="0.7" right="0.7" top="0.75" bottom="0.75" header="0.3" footer="0.3"/>
  <pageSetup paperSize="9" scale="94"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4DBBD-8911-4EC4-A1F1-D73A4ED1FE21}">
  <sheetPr>
    <pageSetUpPr fitToPage="1"/>
  </sheetPr>
  <dimension ref="A1:BO387"/>
  <sheetViews>
    <sheetView view="pageBreakPreview" topLeftCell="A4" zoomScaleNormal="100" zoomScaleSheetLayoutView="100" workbookViewId="0">
      <selection activeCell="X52" sqref="X52:AK52"/>
    </sheetView>
  </sheetViews>
  <sheetFormatPr defaultColWidth="9" defaultRowHeight="24"/>
  <cols>
    <col min="1" max="38" width="3.75" style="59" customWidth="1"/>
    <col min="39" max="39" width="7.375" style="59" customWidth="1"/>
    <col min="40" max="66" width="3.75" style="59" customWidth="1"/>
    <col min="67" max="67" width="3.75" style="59" hidden="1" customWidth="1"/>
    <col min="68" max="81" width="3.75" style="59" customWidth="1"/>
    <col min="82" max="16384" width="9" style="59"/>
  </cols>
  <sheetData>
    <row r="1" spans="1:37" ht="18.75" customHeight="1">
      <c r="A1" s="59" t="s">
        <v>481</v>
      </c>
    </row>
    <row r="2" spans="1:37" ht="18.75" customHeight="1">
      <c r="A2" s="632" t="s">
        <v>250</v>
      </c>
      <c r="B2" s="632"/>
      <c r="C2" s="632"/>
      <c r="D2" s="632"/>
      <c r="E2" s="632"/>
      <c r="F2" s="632"/>
      <c r="G2" s="632"/>
      <c r="H2" s="632"/>
      <c r="I2" s="632"/>
      <c r="J2" s="632"/>
      <c r="K2" s="632"/>
      <c r="L2" s="632"/>
      <c r="M2" s="632"/>
      <c r="N2" s="632"/>
      <c r="O2" s="632"/>
      <c r="P2" s="632"/>
      <c r="Q2" s="632"/>
      <c r="R2" s="632"/>
      <c r="S2" s="632"/>
      <c r="T2" s="632"/>
      <c r="U2" s="632"/>
      <c r="V2" s="632"/>
      <c r="W2" s="632"/>
      <c r="X2" s="632"/>
      <c r="Y2" s="632"/>
      <c r="Z2" s="632"/>
      <c r="AA2" s="632"/>
      <c r="AB2" s="632"/>
      <c r="AC2" s="632"/>
      <c r="AD2" s="632"/>
      <c r="AE2" s="632"/>
      <c r="AF2" s="632"/>
      <c r="AG2" s="632"/>
      <c r="AH2" s="632"/>
      <c r="AI2" s="632"/>
      <c r="AJ2" s="632"/>
      <c r="AK2" s="632"/>
    </row>
    <row r="3" spans="1:37" ht="18.75" customHeight="1">
      <c r="AB3" s="60" t="s">
        <v>27</v>
      </c>
      <c r="AC3" s="633" t="str">
        <f>'様式１（交付申請書）'!L12</f>
        <v>はぐくみ学童クラブ</v>
      </c>
      <c r="AD3" s="633"/>
      <c r="AE3" s="633"/>
      <c r="AF3" s="633"/>
      <c r="AG3" s="633"/>
      <c r="AH3" s="633"/>
      <c r="AI3" s="633"/>
      <c r="AJ3" s="633"/>
      <c r="AK3" s="633"/>
    </row>
    <row r="4" spans="1:37" ht="18.75" customHeight="1">
      <c r="B4" s="59" t="s">
        <v>28</v>
      </c>
    </row>
    <row r="5" spans="1:37" ht="17.100000000000001" customHeight="1">
      <c r="C5" s="634" t="s">
        <v>29</v>
      </c>
      <c r="D5" s="634"/>
      <c r="E5" s="634"/>
      <c r="F5" s="634"/>
      <c r="G5" s="634"/>
      <c r="H5" s="634"/>
      <c r="I5" s="634"/>
      <c r="J5" s="634"/>
      <c r="K5" s="634"/>
      <c r="L5" s="634"/>
      <c r="M5" s="634"/>
      <c r="N5" s="634"/>
      <c r="O5" s="634"/>
      <c r="P5" s="634"/>
      <c r="Q5" s="635"/>
      <c r="R5" s="634" t="s">
        <v>30</v>
      </c>
      <c r="S5" s="634"/>
      <c r="T5" s="634"/>
      <c r="U5" s="634"/>
      <c r="V5" s="634"/>
      <c r="W5" s="634"/>
      <c r="X5" s="634" t="s">
        <v>31</v>
      </c>
      <c r="Y5" s="634"/>
      <c r="Z5" s="634"/>
      <c r="AA5" s="634"/>
      <c r="AB5" s="634"/>
      <c r="AC5" s="634"/>
      <c r="AD5" s="634"/>
      <c r="AE5" s="634"/>
      <c r="AF5" s="634"/>
      <c r="AG5" s="634"/>
      <c r="AH5" s="634"/>
      <c r="AI5" s="634"/>
      <c r="AJ5" s="634"/>
      <c r="AK5" s="634"/>
    </row>
    <row r="6" spans="1:37" ht="17.100000000000001" customHeight="1">
      <c r="C6" s="636" t="s">
        <v>32</v>
      </c>
      <c r="D6" s="637"/>
      <c r="E6" s="637"/>
      <c r="F6" s="637"/>
      <c r="G6" s="637"/>
      <c r="H6" s="637"/>
      <c r="I6" s="637"/>
      <c r="J6" s="637"/>
      <c r="K6" s="637"/>
      <c r="L6" s="637"/>
      <c r="M6" s="637"/>
      <c r="N6" s="637"/>
      <c r="O6" s="637"/>
      <c r="P6" s="637"/>
      <c r="Q6" s="637"/>
      <c r="R6" s="638">
        <f>SUM(R7:W9,R10:W11)</f>
        <v>7804200</v>
      </c>
      <c r="S6" s="639"/>
      <c r="T6" s="639"/>
      <c r="U6" s="639"/>
      <c r="V6" s="639"/>
      <c r="W6" s="640"/>
      <c r="X6" s="641"/>
      <c r="Y6" s="642"/>
      <c r="Z6" s="642"/>
      <c r="AA6" s="642"/>
      <c r="AB6" s="642"/>
      <c r="AC6" s="642"/>
      <c r="AD6" s="642"/>
      <c r="AE6" s="642"/>
      <c r="AF6" s="642"/>
      <c r="AG6" s="642"/>
      <c r="AH6" s="642"/>
      <c r="AI6" s="642"/>
      <c r="AJ6" s="642"/>
      <c r="AK6" s="643"/>
    </row>
    <row r="7" spans="1:37" ht="17.100000000000001" customHeight="1">
      <c r="C7" s="61"/>
      <c r="D7" s="618" t="s">
        <v>33</v>
      </c>
      <c r="E7" s="619"/>
      <c r="F7" s="619"/>
      <c r="G7" s="619"/>
      <c r="H7" s="619"/>
      <c r="I7" s="619"/>
      <c r="J7" s="619"/>
      <c r="K7" s="619"/>
      <c r="L7" s="619"/>
      <c r="M7" s="619"/>
      <c r="N7" s="619"/>
      <c r="O7" s="619"/>
      <c r="P7" s="619"/>
      <c r="Q7" s="619"/>
      <c r="R7" s="620">
        <v>654000</v>
      </c>
      <c r="S7" s="621"/>
      <c r="T7" s="621"/>
      <c r="U7" s="621"/>
      <c r="V7" s="621"/>
      <c r="W7" s="622"/>
      <c r="X7" s="623" t="s">
        <v>581</v>
      </c>
      <c r="Y7" s="624"/>
      <c r="Z7" s="624"/>
      <c r="AA7" s="624"/>
      <c r="AB7" s="624"/>
      <c r="AC7" s="624"/>
      <c r="AD7" s="624"/>
      <c r="AE7" s="624"/>
      <c r="AF7" s="624"/>
      <c r="AG7" s="624"/>
      <c r="AH7" s="624"/>
      <c r="AI7" s="624"/>
      <c r="AJ7" s="624"/>
      <c r="AK7" s="625"/>
    </row>
    <row r="8" spans="1:37" ht="17.100000000000001" customHeight="1">
      <c r="C8" s="62"/>
      <c r="D8" s="612" t="s">
        <v>34</v>
      </c>
      <c r="E8" s="613"/>
      <c r="F8" s="613"/>
      <c r="G8" s="613"/>
      <c r="H8" s="613"/>
      <c r="I8" s="613"/>
      <c r="J8" s="613"/>
      <c r="K8" s="613"/>
      <c r="L8" s="613"/>
      <c r="M8" s="613"/>
      <c r="N8" s="613"/>
      <c r="O8" s="613"/>
      <c r="P8" s="613"/>
      <c r="Q8" s="613"/>
      <c r="R8" s="626">
        <v>6840000</v>
      </c>
      <c r="S8" s="627"/>
      <c r="T8" s="627"/>
      <c r="U8" s="627"/>
      <c r="V8" s="627"/>
      <c r="W8" s="628"/>
      <c r="X8" s="629"/>
      <c r="Y8" s="630"/>
      <c r="Z8" s="630"/>
      <c r="AA8" s="630"/>
      <c r="AB8" s="630"/>
      <c r="AC8" s="630"/>
      <c r="AD8" s="630"/>
      <c r="AE8" s="630"/>
      <c r="AF8" s="630"/>
      <c r="AG8" s="630"/>
      <c r="AH8" s="630"/>
      <c r="AI8" s="630"/>
      <c r="AJ8" s="630"/>
      <c r="AK8" s="631"/>
    </row>
    <row r="9" spans="1:37" ht="17.100000000000001" customHeight="1">
      <c r="C9" s="62"/>
      <c r="D9" s="652" t="s">
        <v>35</v>
      </c>
      <c r="E9" s="613"/>
      <c r="F9" s="613"/>
      <c r="G9" s="613"/>
      <c r="H9" s="613"/>
      <c r="I9" s="613"/>
      <c r="J9" s="613"/>
      <c r="K9" s="613"/>
      <c r="L9" s="613"/>
      <c r="M9" s="613"/>
      <c r="N9" s="613"/>
      <c r="O9" s="613"/>
      <c r="P9" s="613"/>
      <c r="Q9" s="613"/>
      <c r="R9" s="626">
        <v>200000</v>
      </c>
      <c r="S9" s="627"/>
      <c r="T9" s="627"/>
      <c r="U9" s="627"/>
      <c r="V9" s="627"/>
      <c r="W9" s="628"/>
      <c r="X9" s="629"/>
      <c r="Y9" s="630"/>
      <c r="Z9" s="630"/>
      <c r="AA9" s="630"/>
      <c r="AB9" s="630"/>
      <c r="AC9" s="630"/>
      <c r="AD9" s="630"/>
      <c r="AE9" s="630"/>
      <c r="AF9" s="630"/>
      <c r="AG9" s="630"/>
      <c r="AH9" s="630"/>
      <c r="AI9" s="630"/>
      <c r="AJ9" s="630"/>
      <c r="AK9" s="631"/>
    </row>
    <row r="10" spans="1:37" ht="17.100000000000001" customHeight="1">
      <c r="C10" s="62"/>
      <c r="D10" s="612" t="s">
        <v>36</v>
      </c>
      <c r="E10" s="613"/>
      <c r="F10" s="613"/>
      <c r="G10" s="613"/>
      <c r="H10" s="613"/>
      <c r="I10" s="613"/>
      <c r="J10" s="613"/>
      <c r="K10" s="613"/>
      <c r="L10" s="613"/>
      <c r="M10" s="613"/>
      <c r="N10" s="613"/>
      <c r="O10" s="613"/>
      <c r="P10" s="613"/>
      <c r="Q10" s="613"/>
      <c r="R10" s="626">
        <v>100000</v>
      </c>
      <c r="S10" s="627"/>
      <c r="T10" s="627"/>
      <c r="U10" s="627"/>
      <c r="V10" s="627"/>
      <c r="W10" s="628"/>
      <c r="X10" s="629"/>
      <c r="Y10" s="630"/>
      <c r="Z10" s="630"/>
      <c r="AA10" s="630"/>
      <c r="AB10" s="630"/>
      <c r="AC10" s="630"/>
      <c r="AD10" s="630"/>
      <c r="AE10" s="630"/>
      <c r="AF10" s="630"/>
      <c r="AG10" s="630"/>
      <c r="AH10" s="630"/>
      <c r="AI10" s="630"/>
      <c r="AJ10" s="630"/>
      <c r="AK10" s="631"/>
    </row>
    <row r="11" spans="1:37" ht="17.100000000000001" customHeight="1">
      <c r="C11" s="63"/>
      <c r="D11" s="644" t="s">
        <v>37</v>
      </c>
      <c r="E11" s="645"/>
      <c r="F11" s="645"/>
      <c r="G11" s="645"/>
      <c r="H11" s="645"/>
      <c r="I11" s="645"/>
      <c r="J11" s="645"/>
      <c r="K11" s="645"/>
      <c r="L11" s="645"/>
      <c r="M11" s="645"/>
      <c r="N11" s="645"/>
      <c r="O11" s="645"/>
      <c r="P11" s="645"/>
      <c r="Q11" s="645"/>
      <c r="R11" s="646">
        <v>10200</v>
      </c>
      <c r="S11" s="647"/>
      <c r="T11" s="647"/>
      <c r="U11" s="647"/>
      <c r="V11" s="647"/>
      <c r="W11" s="648"/>
      <c r="X11" s="649"/>
      <c r="Y11" s="650"/>
      <c r="Z11" s="650"/>
      <c r="AA11" s="650"/>
      <c r="AB11" s="650"/>
      <c r="AC11" s="650"/>
      <c r="AD11" s="650"/>
      <c r="AE11" s="650"/>
      <c r="AF11" s="650"/>
      <c r="AG11" s="650"/>
      <c r="AH11" s="650"/>
      <c r="AI11" s="650"/>
      <c r="AJ11" s="650"/>
      <c r="AK11" s="651"/>
    </row>
    <row r="12" spans="1:37" ht="17.100000000000001" customHeight="1">
      <c r="C12" s="636" t="s">
        <v>38</v>
      </c>
      <c r="D12" s="637"/>
      <c r="E12" s="637"/>
      <c r="F12" s="637"/>
      <c r="G12" s="637"/>
      <c r="H12" s="637"/>
      <c r="I12" s="637"/>
      <c r="J12" s="637"/>
      <c r="K12" s="637"/>
      <c r="L12" s="637"/>
      <c r="M12" s="637"/>
      <c r="N12" s="637"/>
      <c r="O12" s="637"/>
      <c r="P12" s="637"/>
      <c r="Q12" s="637"/>
      <c r="R12" s="638">
        <f>SUM(R13:W32)</f>
        <v>17839800</v>
      </c>
      <c r="S12" s="639"/>
      <c r="T12" s="639"/>
      <c r="U12" s="639"/>
      <c r="V12" s="639"/>
      <c r="W12" s="640"/>
      <c r="X12" s="641"/>
      <c r="Y12" s="642"/>
      <c r="Z12" s="642"/>
      <c r="AA12" s="642"/>
      <c r="AB12" s="642"/>
      <c r="AC12" s="642"/>
      <c r="AD12" s="642"/>
      <c r="AE12" s="642"/>
      <c r="AF12" s="642"/>
      <c r="AG12" s="642"/>
      <c r="AH12" s="642"/>
      <c r="AI12" s="642"/>
      <c r="AJ12" s="642"/>
      <c r="AK12" s="643"/>
    </row>
    <row r="13" spans="1:37" ht="17.100000000000001" customHeight="1">
      <c r="C13" s="62"/>
      <c r="D13" s="618" t="s">
        <v>64</v>
      </c>
      <c r="E13" s="619"/>
      <c r="F13" s="619"/>
      <c r="G13" s="619"/>
      <c r="H13" s="619"/>
      <c r="I13" s="619"/>
      <c r="J13" s="619"/>
      <c r="K13" s="619"/>
      <c r="L13" s="619"/>
      <c r="M13" s="619"/>
      <c r="N13" s="619"/>
      <c r="O13" s="619"/>
      <c r="P13" s="619"/>
      <c r="Q13" s="619"/>
      <c r="R13" s="659">
        <f>'様式１（交付申請書）'!X26</f>
        <v>6526000</v>
      </c>
      <c r="S13" s="660"/>
      <c r="T13" s="660"/>
      <c r="U13" s="660"/>
      <c r="V13" s="660"/>
      <c r="W13" s="661"/>
      <c r="X13" s="618"/>
      <c r="Y13" s="619"/>
      <c r="Z13" s="619"/>
      <c r="AA13" s="619"/>
      <c r="AB13" s="619"/>
      <c r="AC13" s="619"/>
      <c r="AD13" s="619"/>
      <c r="AE13" s="619"/>
      <c r="AF13" s="619"/>
      <c r="AG13" s="619"/>
      <c r="AH13" s="619"/>
      <c r="AI13" s="619"/>
      <c r="AJ13" s="619"/>
      <c r="AK13" s="662"/>
    </row>
    <row r="14" spans="1:37" ht="17.100000000000001" customHeight="1">
      <c r="C14" s="62"/>
      <c r="D14" s="612" t="s">
        <v>65</v>
      </c>
      <c r="E14" s="613"/>
      <c r="F14" s="613"/>
      <c r="G14" s="613"/>
      <c r="H14" s="613"/>
      <c r="I14" s="613"/>
      <c r="J14" s="613"/>
      <c r="K14" s="613"/>
      <c r="L14" s="613"/>
      <c r="M14" s="613"/>
      <c r="N14" s="613"/>
      <c r="O14" s="613"/>
      <c r="P14" s="613"/>
      <c r="Q14" s="613"/>
      <c r="R14" s="656">
        <f>'様式１（交付申請書）'!X27</f>
        <v>0</v>
      </c>
      <c r="S14" s="657"/>
      <c r="T14" s="657"/>
      <c r="U14" s="657"/>
      <c r="V14" s="657"/>
      <c r="W14" s="658"/>
      <c r="X14" s="612"/>
      <c r="Y14" s="613"/>
      <c r="Z14" s="613"/>
      <c r="AA14" s="613"/>
      <c r="AB14" s="613"/>
      <c r="AC14" s="613"/>
      <c r="AD14" s="613"/>
      <c r="AE14" s="613"/>
      <c r="AF14" s="613"/>
      <c r="AG14" s="613"/>
      <c r="AH14" s="613"/>
      <c r="AI14" s="613"/>
      <c r="AJ14" s="613"/>
      <c r="AK14" s="614"/>
    </row>
    <row r="15" spans="1:37" ht="17.100000000000001" customHeight="1">
      <c r="C15" s="62"/>
      <c r="D15" s="612" t="s">
        <v>66</v>
      </c>
      <c r="E15" s="613"/>
      <c r="F15" s="613"/>
      <c r="G15" s="613"/>
      <c r="H15" s="613"/>
      <c r="I15" s="613"/>
      <c r="J15" s="613"/>
      <c r="K15" s="613"/>
      <c r="L15" s="613"/>
      <c r="M15" s="613"/>
      <c r="N15" s="613"/>
      <c r="O15" s="613"/>
      <c r="P15" s="613"/>
      <c r="Q15" s="613"/>
      <c r="R15" s="653">
        <f>'様式１（交付申請書）'!X28</f>
        <v>26000</v>
      </c>
      <c r="S15" s="654"/>
      <c r="T15" s="654"/>
      <c r="U15" s="654"/>
      <c r="V15" s="654"/>
      <c r="W15" s="655"/>
      <c r="X15" s="612"/>
      <c r="Y15" s="613"/>
      <c r="Z15" s="613"/>
      <c r="AA15" s="613"/>
      <c r="AB15" s="613"/>
      <c r="AC15" s="613"/>
      <c r="AD15" s="613"/>
      <c r="AE15" s="613"/>
      <c r="AF15" s="613"/>
      <c r="AG15" s="613"/>
      <c r="AH15" s="613"/>
      <c r="AI15" s="613"/>
      <c r="AJ15" s="613"/>
      <c r="AK15" s="614"/>
    </row>
    <row r="16" spans="1:37" ht="17.100000000000001" customHeight="1">
      <c r="C16" s="62"/>
      <c r="D16" s="612" t="s">
        <v>67</v>
      </c>
      <c r="E16" s="613"/>
      <c r="F16" s="613"/>
      <c r="G16" s="613"/>
      <c r="H16" s="613"/>
      <c r="I16" s="613"/>
      <c r="J16" s="613"/>
      <c r="K16" s="613"/>
      <c r="L16" s="613"/>
      <c r="M16" s="613"/>
      <c r="N16" s="613"/>
      <c r="O16" s="613"/>
      <c r="P16" s="613"/>
      <c r="Q16" s="613"/>
      <c r="R16" s="656">
        <f>'様式１（交付申請書）'!T30</f>
        <v>313000</v>
      </c>
      <c r="S16" s="657"/>
      <c r="T16" s="657"/>
      <c r="U16" s="657"/>
      <c r="V16" s="657"/>
      <c r="W16" s="658"/>
      <c r="X16" s="612"/>
      <c r="Y16" s="613"/>
      <c r="Z16" s="613"/>
      <c r="AA16" s="613"/>
      <c r="AB16" s="613"/>
      <c r="AC16" s="613"/>
      <c r="AD16" s="613"/>
      <c r="AE16" s="613"/>
      <c r="AF16" s="613"/>
      <c r="AG16" s="613"/>
      <c r="AH16" s="613"/>
      <c r="AI16" s="613"/>
      <c r="AJ16" s="613"/>
      <c r="AK16" s="614"/>
    </row>
    <row r="17" spans="3:43" ht="17.100000000000001" customHeight="1">
      <c r="C17" s="62"/>
      <c r="D17" s="612" t="s">
        <v>68</v>
      </c>
      <c r="E17" s="613"/>
      <c r="F17" s="613"/>
      <c r="G17" s="613"/>
      <c r="H17" s="613"/>
      <c r="I17" s="613"/>
      <c r="J17" s="613"/>
      <c r="K17" s="613"/>
      <c r="L17" s="613"/>
      <c r="M17" s="613"/>
      <c r="N17" s="613"/>
      <c r="O17" s="613"/>
      <c r="P17" s="613"/>
      <c r="Q17" s="613"/>
      <c r="R17" s="656">
        <f>'様式１（交付申請書）'!T31</f>
        <v>604000</v>
      </c>
      <c r="S17" s="657"/>
      <c r="T17" s="657"/>
      <c r="U17" s="657"/>
      <c r="V17" s="657"/>
      <c r="W17" s="658"/>
      <c r="X17" s="612"/>
      <c r="Y17" s="613"/>
      <c r="Z17" s="613"/>
      <c r="AA17" s="613"/>
      <c r="AB17" s="613"/>
      <c r="AC17" s="613"/>
      <c r="AD17" s="613"/>
      <c r="AE17" s="613"/>
      <c r="AF17" s="613"/>
      <c r="AG17" s="613"/>
      <c r="AH17" s="613"/>
      <c r="AI17" s="613"/>
      <c r="AJ17" s="613"/>
      <c r="AK17" s="614"/>
    </row>
    <row r="18" spans="3:43" ht="17.100000000000001" customHeight="1">
      <c r="C18" s="62"/>
      <c r="D18" s="612" t="s">
        <v>69</v>
      </c>
      <c r="E18" s="613"/>
      <c r="F18" s="613"/>
      <c r="G18" s="613"/>
      <c r="H18" s="613"/>
      <c r="I18" s="613"/>
      <c r="J18" s="613"/>
      <c r="K18" s="613"/>
      <c r="L18" s="613"/>
      <c r="M18" s="613"/>
      <c r="N18" s="613"/>
      <c r="O18" s="613"/>
      <c r="P18" s="613"/>
      <c r="Q18" s="613"/>
      <c r="R18" s="656">
        <f>'様式１（交付申請書）'!X32</f>
        <v>2009000</v>
      </c>
      <c r="S18" s="657"/>
      <c r="T18" s="657"/>
      <c r="U18" s="657"/>
      <c r="V18" s="657"/>
      <c r="W18" s="658"/>
      <c r="X18" s="612"/>
      <c r="Y18" s="613"/>
      <c r="Z18" s="613"/>
      <c r="AA18" s="613"/>
      <c r="AB18" s="613"/>
      <c r="AC18" s="613"/>
      <c r="AD18" s="613"/>
      <c r="AE18" s="613"/>
      <c r="AF18" s="613"/>
      <c r="AG18" s="613"/>
      <c r="AH18" s="613"/>
      <c r="AI18" s="613"/>
      <c r="AJ18" s="613"/>
      <c r="AK18" s="614"/>
    </row>
    <row r="19" spans="3:43" ht="17.100000000000001" customHeight="1">
      <c r="C19" s="62"/>
      <c r="D19" s="612" t="s">
        <v>70</v>
      </c>
      <c r="E19" s="613"/>
      <c r="F19" s="613"/>
      <c r="G19" s="613"/>
      <c r="H19" s="613"/>
      <c r="I19" s="613"/>
      <c r="J19" s="613"/>
      <c r="K19" s="613"/>
      <c r="L19" s="613"/>
      <c r="M19" s="613"/>
      <c r="N19" s="613"/>
      <c r="O19" s="613"/>
      <c r="P19" s="613"/>
      <c r="Q19" s="613"/>
      <c r="R19" s="656">
        <f>'様式１（交付申請書）'!X33</f>
        <v>0</v>
      </c>
      <c r="S19" s="657"/>
      <c r="T19" s="657"/>
      <c r="U19" s="657"/>
      <c r="V19" s="657"/>
      <c r="W19" s="658"/>
      <c r="X19" s="612"/>
      <c r="Y19" s="613"/>
      <c r="Z19" s="613"/>
      <c r="AA19" s="613"/>
      <c r="AB19" s="613"/>
      <c r="AC19" s="613"/>
      <c r="AD19" s="613"/>
      <c r="AE19" s="613"/>
      <c r="AF19" s="613"/>
      <c r="AG19" s="613"/>
      <c r="AH19" s="613"/>
      <c r="AI19" s="613"/>
      <c r="AJ19" s="613"/>
      <c r="AK19" s="614"/>
    </row>
    <row r="20" spans="3:43" ht="17.100000000000001" customHeight="1">
      <c r="C20" s="62"/>
      <c r="D20" s="612" t="s">
        <v>71</v>
      </c>
      <c r="E20" s="613"/>
      <c r="F20" s="613"/>
      <c r="G20" s="613"/>
      <c r="H20" s="613"/>
      <c r="I20" s="613"/>
      <c r="J20" s="613"/>
      <c r="K20" s="613"/>
      <c r="L20" s="613"/>
      <c r="M20" s="613"/>
      <c r="N20" s="613"/>
      <c r="O20" s="613"/>
      <c r="P20" s="613"/>
      <c r="Q20" s="613"/>
      <c r="R20" s="656">
        <f>'様式１（交付申請書）'!X34</f>
        <v>1500000</v>
      </c>
      <c r="S20" s="657"/>
      <c r="T20" s="657"/>
      <c r="U20" s="657"/>
      <c r="V20" s="657"/>
      <c r="W20" s="658"/>
      <c r="X20" s="612"/>
      <c r="Y20" s="613"/>
      <c r="Z20" s="613"/>
      <c r="AA20" s="613"/>
      <c r="AB20" s="613"/>
      <c r="AC20" s="613"/>
      <c r="AD20" s="613"/>
      <c r="AE20" s="613"/>
      <c r="AF20" s="613"/>
      <c r="AG20" s="613"/>
      <c r="AH20" s="613"/>
      <c r="AI20" s="613"/>
      <c r="AJ20" s="613"/>
      <c r="AK20" s="614"/>
    </row>
    <row r="21" spans="3:43" ht="17.100000000000001" customHeight="1">
      <c r="C21" s="62"/>
      <c r="D21" s="612" t="s">
        <v>72</v>
      </c>
      <c r="E21" s="613"/>
      <c r="F21" s="613"/>
      <c r="G21" s="613"/>
      <c r="H21" s="613"/>
      <c r="I21" s="613"/>
      <c r="J21" s="613"/>
      <c r="K21" s="613"/>
      <c r="L21" s="613"/>
      <c r="M21" s="613"/>
      <c r="N21" s="613"/>
      <c r="O21" s="613"/>
      <c r="P21" s="613"/>
      <c r="Q21" s="613"/>
      <c r="R21" s="656">
        <f>'様式１（交付申請書）'!X35</f>
        <v>1500000</v>
      </c>
      <c r="S21" s="657"/>
      <c r="T21" s="657"/>
      <c r="U21" s="657"/>
      <c r="V21" s="657"/>
      <c r="W21" s="658"/>
      <c r="X21" s="612"/>
      <c r="Y21" s="613"/>
      <c r="Z21" s="613"/>
      <c r="AA21" s="613"/>
      <c r="AB21" s="613"/>
      <c r="AC21" s="613"/>
      <c r="AD21" s="613"/>
      <c r="AE21" s="613"/>
      <c r="AF21" s="613"/>
      <c r="AG21" s="613"/>
      <c r="AH21" s="613"/>
      <c r="AI21" s="613"/>
      <c r="AJ21" s="613"/>
      <c r="AK21" s="614"/>
    </row>
    <row r="22" spans="3:43" ht="17.100000000000001" customHeight="1">
      <c r="C22" s="62"/>
      <c r="D22" s="663" t="s">
        <v>73</v>
      </c>
      <c r="E22" s="664"/>
      <c r="F22" s="664"/>
      <c r="G22" s="664"/>
      <c r="H22" s="664"/>
      <c r="I22" s="664"/>
      <c r="J22" s="664"/>
      <c r="K22" s="664"/>
      <c r="L22" s="664"/>
      <c r="M22" s="664"/>
      <c r="N22" s="664"/>
      <c r="O22" s="664"/>
      <c r="P22" s="664"/>
      <c r="Q22" s="665"/>
      <c r="R22" s="656">
        <f>'様式１（交付申請書）'!Y36</f>
        <v>788000</v>
      </c>
      <c r="S22" s="657"/>
      <c r="T22" s="657"/>
      <c r="U22" s="657"/>
      <c r="V22" s="657"/>
      <c r="W22" s="658"/>
      <c r="X22" s="612"/>
      <c r="Y22" s="613"/>
      <c r="Z22" s="613"/>
      <c r="AA22" s="613"/>
      <c r="AB22" s="613"/>
      <c r="AC22" s="613"/>
      <c r="AD22" s="613"/>
      <c r="AE22" s="613"/>
      <c r="AF22" s="613"/>
      <c r="AG22" s="613"/>
      <c r="AH22" s="613"/>
      <c r="AI22" s="613"/>
      <c r="AJ22" s="613"/>
      <c r="AK22" s="614"/>
    </row>
    <row r="23" spans="3:43" ht="17.100000000000001" customHeight="1">
      <c r="C23" s="62"/>
      <c r="D23" s="612" t="s">
        <v>206</v>
      </c>
      <c r="E23" s="613"/>
      <c r="F23" s="613"/>
      <c r="G23" s="613"/>
      <c r="H23" s="613"/>
      <c r="I23" s="613"/>
      <c r="J23" s="613"/>
      <c r="K23" s="613"/>
      <c r="L23" s="613"/>
      <c r="M23" s="613"/>
      <c r="N23" s="613"/>
      <c r="O23" s="613"/>
      <c r="P23" s="613"/>
      <c r="Q23" s="613"/>
      <c r="R23" s="656">
        <f>'様式１（交付申請書）'!Y37</f>
        <v>712800</v>
      </c>
      <c r="S23" s="657"/>
      <c r="T23" s="657"/>
      <c r="U23" s="657"/>
      <c r="V23" s="657"/>
      <c r="W23" s="658"/>
      <c r="X23" s="612"/>
      <c r="Y23" s="613"/>
      <c r="Z23" s="613"/>
      <c r="AA23" s="613"/>
      <c r="AB23" s="613"/>
      <c r="AC23" s="613"/>
      <c r="AD23" s="613"/>
      <c r="AE23" s="613"/>
      <c r="AF23" s="613"/>
      <c r="AG23" s="613"/>
      <c r="AH23" s="613"/>
      <c r="AI23" s="613"/>
      <c r="AJ23" s="613"/>
      <c r="AK23" s="614"/>
      <c r="AQ23" s="73"/>
    </row>
    <row r="24" spans="3:43" ht="17.100000000000001" customHeight="1">
      <c r="C24" s="62"/>
      <c r="D24" s="612" t="s">
        <v>74</v>
      </c>
      <c r="E24" s="613"/>
      <c r="F24" s="613"/>
      <c r="G24" s="613"/>
      <c r="H24" s="613"/>
      <c r="I24" s="613"/>
      <c r="J24" s="613"/>
      <c r="K24" s="613"/>
      <c r="L24" s="613"/>
      <c r="M24" s="613"/>
      <c r="N24" s="613"/>
      <c r="O24" s="613"/>
      <c r="P24" s="613"/>
      <c r="Q24" s="613"/>
      <c r="R24" s="656">
        <f>'様式１（交付申請書）'!W38</f>
        <v>454000</v>
      </c>
      <c r="S24" s="657"/>
      <c r="T24" s="657"/>
      <c r="U24" s="657"/>
      <c r="V24" s="657"/>
      <c r="W24" s="658"/>
      <c r="X24" s="612"/>
      <c r="Y24" s="613"/>
      <c r="Z24" s="613"/>
      <c r="AA24" s="613"/>
      <c r="AB24" s="613"/>
      <c r="AC24" s="613"/>
      <c r="AD24" s="613"/>
      <c r="AE24" s="613"/>
      <c r="AF24" s="613"/>
      <c r="AG24" s="613"/>
      <c r="AH24" s="613"/>
      <c r="AI24" s="613"/>
      <c r="AJ24" s="613"/>
      <c r="AK24" s="614"/>
    </row>
    <row r="25" spans="3:43" ht="17.100000000000001" customHeight="1">
      <c r="C25" s="62"/>
      <c r="D25" s="612" t="s">
        <v>75</v>
      </c>
      <c r="E25" s="613"/>
      <c r="F25" s="613"/>
      <c r="G25" s="613"/>
      <c r="H25" s="613"/>
      <c r="I25" s="613"/>
      <c r="J25" s="613"/>
      <c r="K25" s="613"/>
      <c r="L25" s="613"/>
      <c r="M25" s="613"/>
      <c r="N25" s="613"/>
      <c r="O25" s="613"/>
      <c r="P25" s="613"/>
      <c r="Q25" s="614"/>
      <c r="R25" s="656">
        <f>'様式１（交付申請書）'!X39</f>
        <v>500000</v>
      </c>
      <c r="S25" s="657"/>
      <c r="T25" s="657"/>
      <c r="U25" s="657"/>
      <c r="V25" s="657"/>
      <c r="W25" s="658"/>
      <c r="X25" s="612"/>
      <c r="Y25" s="613"/>
      <c r="Z25" s="613"/>
      <c r="AA25" s="613"/>
      <c r="AB25" s="613"/>
      <c r="AC25" s="613"/>
      <c r="AD25" s="613"/>
      <c r="AE25" s="613"/>
      <c r="AF25" s="613"/>
      <c r="AG25" s="613"/>
      <c r="AH25" s="613"/>
      <c r="AI25" s="613"/>
      <c r="AJ25" s="613"/>
      <c r="AK25" s="614"/>
    </row>
    <row r="26" spans="3:43" ht="17.100000000000001" customHeight="1">
      <c r="C26" s="62"/>
      <c r="D26" s="612" t="s">
        <v>76</v>
      </c>
      <c r="E26" s="613"/>
      <c r="F26" s="613"/>
      <c r="G26" s="613"/>
      <c r="H26" s="613"/>
      <c r="I26" s="613"/>
      <c r="J26" s="613"/>
      <c r="K26" s="613"/>
      <c r="L26" s="613"/>
      <c r="M26" s="613"/>
      <c r="N26" s="613"/>
      <c r="O26" s="613"/>
      <c r="P26" s="613"/>
      <c r="Q26" s="614"/>
      <c r="R26" s="656">
        <f>'様式１（交付申請書）'!X40</f>
        <v>200000</v>
      </c>
      <c r="S26" s="657"/>
      <c r="T26" s="657"/>
      <c r="U26" s="657"/>
      <c r="V26" s="657"/>
      <c r="W26" s="658"/>
      <c r="X26" s="612"/>
      <c r="Y26" s="613"/>
      <c r="Z26" s="613"/>
      <c r="AA26" s="613"/>
      <c r="AB26" s="613"/>
      <c r="AC26" s="613"/>
      <c r="AD26" s="613"/>
      <c r="AE26" s="613"/>
      <c r="AF26" s="613"/>
      <c r="AG26" s="613"/>
      <c r="AH26" s="613"/>
      <c r="AI26" s="613"/>
      <c r="AJ26" s="613"/>
      <c r="AK26" s="614"/>
    </row>
    <row r="27" spans="3:43" ht="17.100000000000001" customHeight="1">
      <c r="C27" s="62"/>
      <c r="D27" s="612" t="s">
        <v>77</v>
      </c>
      <c r="E27" s="613"/>
      <c r="F27" s="613"/>
      <c r="G27" s="613"/>
      <c r="H27" s="613"/>
      <c r="I27" s="613"/>
      <c r="J27" s="613"/>
      <c r="K27" s="613"/>
      <c r="L27" s="613"/>
      <c r="M27" s="613"/>
      <c r="N27" s="613"/>
      <c r="O27" s="613"/>
      <c r="P27" s="613"/>
      <c r="Q27" s="614"/>
      <c r="R27" s="656">
        <f>'様式１（交付申請書）'!X41</f>
        <v>300000</v>
      </c>
      <c r="S27" s="657"/>
      <c r="T27" s="657"/>
      <c r="U27" s="657"/>
      <c r="V27" s="657"/>
      <c r="W27" s="658"/>
      <c r="X27" s="612"/>
      <c r="Y27" s="613"/>
      <c r="Z27" s="613"/>
      <c r="AA27" s="613"/>
      <c r="AB27" s="613"/>
      <c r="AC27" s="613"/>
      <c r="AD27" s="613"/>
      <c r="AE27" s="613"/>
      <c r="AF27" s="613"/>
      <c r="AG27" s="613"/>
      <c r="AH27" s="613"/>
      <c r="AI27" s="613"/>
      <c r="AJ27" s="613"/>
      <c r="AK27" s="614"/>
    </row>
    <row r="28" spans="3:43" ht="17.100000000000001" customHeight="1">
      <c r="C28" s="62"/>
      <c r="D28" s="612" t="s">
        <v>78</v>
      </c>
      <c r="E28" s="613"/>
      <c r="F28" s="613"/>
      <c r="G28" s="613"/>
      <c r="H28" s="613"/>
      <c r="I28" s="613"/>
      <c r="J28" s="613"/>
      <c r="K28" s="613"/>
      <c r="L28" s="613"/>
      <c r="M28" s="613"/>
      <c r="N28" s="613"/>
      <c r="O28" s="613"/>
      <c r="P28" s="613"/>
      <c r="Q28" s="614"/>
      <c r="R28" s="656">
        <f>'様式１（交付申請書）'!X42</f>
        <v>7000</v>
      </c>
      <c r="S28" s="657"/>
      <c r="T28" s="657"/>
      <c r="U28" s="657"/>
      <c r="V28" s="657"/>
      <c r="W28" s="658"/>
      <c r="X28" s="612"/>
      <c r="Y28" s="613"/>
      <c r="Z28" s="613"/>
      <c r="AA28" s="613"/>
      <c r="AB28" s="613"/>
      <c r="AC28" s="613"/>
      <c r="AD28" s="613"/>
      <c r="AE28" s="613"/>
      <c r="AF28" s="613"/>
      <c r="AG28" s="613"/>
      <c r="AH28" s="613"/>
      <c r="AI28" s="613"/>
      <c r="AJ28" s="613"/>
      <c r="AK28" s="614"/>
    </row>
    <row r="29" spans="3:43" ht="17.100000000000001" customHeight="1">
      <c r="C29" s="62"/>
      <c r="D29" s="612" t="s">
        <v>79</v>
      </c>
      <c r="E29" s="613"/>
      <c r="F29" s="613"/>
      <c r="G29" s="613"/>
      <c r="H29" s="613"/>
      <c r="I29" s="613"/>
      <c r="J29" s="613"/>
      <c r="K29" s="613"/>
      <c r="L29" s="613"/>
      <c r="M29" s="613"/>
      <c r="N29" s="613"/>
      <c r="O29" s="613"/>
      <c r="P29" s="613"/>
      <c r="Q29" s="614"/>
      <c r="R29" s="656">
        <f>'様式３（事業計画書別紙）'!I27</f>
        <v>2400000</v>
      </c>
      <c r="S29" s="657"/>
      <c r="T29" s="657"/>
      <c r="U29" s="657"/>
      <c r="V29" s="657"/>
      <c r="W29" s="658"/>
      <c r="X29" s="612"/>
      <c r="Y29" s="613"/>
      <c r="Z29" s="613"/>
      <c r="AA29" s="613"/>
      <c r="AB29" s="613"/>
      <c r="AC29" s="613"/>
      <c r="AD29" s="613"/>
      <c r="AE29" s="613"/>
      <c r="AF29" s="613"/>
      <c r="AG29" s="613"/>
      <c r="AH29" s="613"/>
      <c r="AI29" s="613"/>
      <c r="AJ29" s="613"/>
      <c r="AK29" s="614"/>
    </row>
    <row r="30" spans="3:43" ht="17.100000000000001" customHeight="1">
      <c r="C30" s="62"/>
      <c r="D30" s="612" t="s">
        <v>80</v>
      </c>
      <c r="E30" s="613"/>
      <c r="F30" s="613"/>
      <c r="G30" s="613"/>
      <c r="H30" s="613"/>
      <c r="I30" s="613"/>
      <c r="J30" s="613"/>
      <c r="K30" s="613"/>
      <c r="L30" s="613"/>
      <c r="M30" s="613"/>
      <c r="N30" s="613"/>
      <c r="O30" s="613"/>
      <c r="P30" s="613"/>
      <c r="Q30" s="613"/>
      <c r="R30" s="609">
        <v>0</v>
      </c>
      <c r="S30" s="610"/>
      <c r="T30" s="610"/>
      <c r="U30" s="610"/>
      <c r="V30" s="610"/>
      <c r="W30" s="611"/>
      <c r="X30" s="612"/>
      <c r="Y30" s="613"/>
      <c r="Z30" s="613"/>
      <c r="AA30" s="613"/>
      <c r="AB30" s="613"/>
      <c r="AC30" s="613"/>
      <c r="AD30" s="613"/>
      <c r="AE30" s="613"/>
      <c r="AF30" s="613"/>
      <c r="AG30" s="613"/>
      <c r="AH30" s="613"/>
      <c r="AI30" s="613"/>
      <c r="AJ30" s="613"/>
      <c r="AK30" s="614"/>
    </row>
    <row r="31" spans="3:43" ht="17.100000000000001" customHeight="1">
      <c r="C31" s="62"/>
      <c r="D31" s="612" t="s">
        <v>334</v>
      </c>
      <c r="E31" s="613"/>
      <c r="F31" s="613"/>
      <c r="G31" s="613"/>
      <c r="H31" s="613"/>
      <c r="I31" s="613"/>
      <c r="J31" s="613"/>
      <c r="K31" s="613"/>
      <c r="L31" s="613"/>
      <c r="M31" s="613"/>
      <c r="N31" s="613"/>
      <c r="O31" s="613"/>
      <c r="P31" s="613"/>
      <c r="Q31" s="613"/>
      <c r="R31" s="676"/>
      <c r="S31" s="676"/>
      <c r="T31" s="676"/>
      <c r="U31" s="676"/>
      <c r="V31" s="676"/>
      <c r="W31" s="676"/>
      <c r="X31" s="612"/>
      <c r="Y31" s="613"/>
      <c r="Z31" s="613"/>
      <c r="AA31" s="613"/>
      <c r="AB31" s="613"/>
      <c r="AC31" s="613"/>
      <c r="AD31" s="613"/>
      <c r="AE31" s="613"/>
      <c r="AF31" s="613"/>
      <c r="AG31" s="613"/>
      <c r="AH31" s="613"/>
      <c r="AI31" s="613"/>
      <c r="AJ31" s="613"/>
      <c r="AK31" s="614"/>
    </row>
    <row r="32" spans="3:43" ht="17.100000000000001" customHeight="1">
      <c r="C32" s="62"/>
      <c r="D32" s="612" t="s">
        <v>335</v>
      </c>
      <c r="E32" s="613"/>
      <c r="F32" s="613"/>
      <c r="G32" s="613"/>
      <c r="H32" s="613"/>
      <c r="I32" s="613"/>
      <c r="J32" s="613"/>
      <c r="K32" s="613"/>
      <c r="L32" s="613"/>
      <c r="M32" s="613"/>
      <c r="N32" s="613"/>
      <c r="O32" s="613"/>
      <c r="P32" s="613"/>
      <c r="Q32" s="613"/>
      <c r="R32" s="677"/>
      <c r="S32" s="677"/>
      <c r="T32" s="677"/>
      <c r="U32" s="677"/>
      <c r="V32" s="677"/>
      <c r="W32" s="677"/>
      <c r="X32" s="612"/>
      <c r="Y32" s="613"/>
      <c r="Z32" s="613"/>
      <c r="AA32" s="613"/>
      <c r="AB32" s="613"/>
      <c r="AC32" s="613"/>
      <c r="AD32" s="613"/>
      <c r="AE32" s="613"/>
      <c r="AF32" s="613"/>
      <c r="AG32" s="613"/>
      <c r="AH32" s="613"/>
      <c r="AI32" s="613"/>
      <c r="AJ32" s="613"/>
      <c r="AK32" s="614"/>
    </row>
    <row r="33" spans="2:37" ht="17.100000000000001" customHeight="1">
      <c r="C33" s="666" t="s">
        <v>39</v>
      </c>
      <c r="D33" s="667"/>
      <c r="E33" s="667"/>
      <c r="F33" s="667"/>
      <c r="G33" s="667"/>
      <c r="H33" s="667"/>
      <c r="I33" s="667"/>
      <c r="J33" s="667"/>
      <c r="K33" s="667"/>
      <c r="L33" s="667"/>
      <c r="M33" s="667"/>
      <c r="N33" s="667"/>
      <c r="O33" s="667"/>
      <c r="P33" s="667"/>
      <c r="Q33" s="668"/>
      <c r="R33" s="669"/>
      <c r="S33" s="669"/>
      <c r="T33" s="669"/>
      <c r="U33" s="669"/>
      <c r="V33" s="669"/>
      <c r="W33" s="669"/>
      <c r="X33" s="674" t="s">
        <v>207</v>
      </c>
      <c r="Y33" s="674"/>
      <c r="Z33" s="674"/>
      <c r="AA33" s="674"/>
      <c r="AB33" s="674"/>
      <c r="AC33" s="674"/>
      <c r="AD33" s="674"/>
      <c r="AE33" s="674"/>
      <c r="AF33" s="674"/>
      <c r="AG33" s="674"/>
      <c r="AH33" s="674"/>
      <c r="AI33" s="674"/>
      <c r="AJ33" s="674"/>
      <c r="AK33" s="674"/>
    </row>
    <row r="34" spans="2:37" ht="17.100000000000001" customHeight="1">
      <c r="C34" s="666" t="s">
        <v>41</v>
      </c>
      <c r="D34" s="667"/>
      <c r="E34" s="667"/>
      <c r="F34" s="667"/>
      <c r="G34" s="667"/>
      <c r="H34" s="667"/>
      <c r="I34" s="667"/>
      <c r="J34" s="667"/>
      <c r="K34" s="667"/>
      <c r="L34" s="667"/>
      <c r="M34" s="667"/>
      <c r="N34" s="667"/>
      <c r="O34" s="667"/>
      <c r="P34" s="667"/>
      <c r="Q34" s="668"/>
      <c r="R34" s="669">
        <v>100000</v>
      </c>
      <c r="S34" s="669"/>
      <c r="T34" s="669"/>
      <c r="U34" s="669"/>
      <c r="V34" s="669"/>
      <c r="W34" s="669"/>
      <c r="X34" s="675" t="s">
        <v>242</v>
      </c>
      <c r="Y34" s="675"/>
      <c r="Z34" s="675"/>
      <c r="AA34" s="675"/>
      <c r="AB34" s="675"/>
      <c r="AC34" s="675"/>
      <c r="AD34" s="675"/>
      <c r="AE34" s="675"/>
      <c r="AF34" s="675"/>
      <c r="AG34" s="675"/>
      <c r="AH34" s="675"/>
      <c r="AI34" s="675"/>
      <c r="AJ34" s="675"/>
      <c r="AK34" s="675"/>
    </row>
    <row r="35" spans="2:37" ht="17.100000000000001" customHeight="1">
      <c r="C35" s="666" t="s">
        <v>37</v>
      </c>
      <c r="D35" s="667"/>
      <c r="E35" s="667"/>
      <c r="F35" s="667"/>
      <c r="G35" s="667"/>
      <c r="H35" s="667"/>
      <c r="I35" s="667"/>
      <c r="J35" s="667"/>
      <c r="K35" s="667"/>
      <c r="L35" s="667"/>
      <c r="M35" s="667"/>
      <c r="N35" s="667"/>
      <c r="O35" s="667"/>
      <c r="P35" s="667"/>
      <c r="Q35" s="668"/>
      <c r="R35" s="669"/>
      <c r="S35" s="669"/>
      <c r="T35" s="669"/>
      <c r="U35" s="669"/>
      <c r="V35" s="669"/>
      <c r="W35" s="669"/>
      <c r="X35" s="670" t="s">
        <v>342</v>
      </c>
      <c r="Y35" s="670"/>
      <c r="Z35" s="670"/>
      <c r="AA35" s="670"/>
      <c r="AB35" s="670"/>
      <c r="AC35" s="670"/>
      <c r="AD35" s="670"/>
      <c r="AE35" s="670"/>
      <c r="AF35" s="670"/>
      <c r="AG35" s="670"/>
      <c r="AH35" s="670"/>
      <c r="AI35" s="670"/>
      <c r="AJ35" s="670"/>
      <c r="AK35" s="670"/>
    </row>
    <row r="36" spans="2:37" ht="17.100000000000001" customHeight="1">
      <c r="C36" s="635" t="s">
        <v>42</v>
      </c>
      <c r="D36" s="671"/>
      <c r="E36" s="671"/>
      <c r="F36" s="671"/>
      <c r="G36" s="671"/>
      <c r="H36" s="671"/>
      <c r="I36" s="671"/>
      <c r="J36" s="671"/>
      <c r="K36" s="671"/>
      <c r="L36" s="671"/>
      <c r="M36" s="671"/>
      <c r="N36" s="671"/>
      <c r="O36" s="671"/>
      <c r="P36" s="671"/>
      <c r="Q36" s="672"/>
      <c r="R36" s="673">
        <f>SUM(R6,R12,R33:W35)</f>
        <v>25744000</v>
      </c>
      <c r="S36" s="673"/>
      <c r="T36" s="673"/>
      <c r="U36" s="673"/>
      <c r="V36" s="673"/>
      <c r="W36" s="673"/>
      <c r="X36" s="674"/>
      <c r="Y36" s="674"/>
      <c r="Z36" s="674"/>
      <c r="AA36" s="674"/>
      <c r="AB36" s="674"/>
      <c r="AC36" s="674"/>
      <c r="AD36" s="674"/>
      <c r="AE36" s="674"/>
      <c r="AF36" s="674"/>
      <c r="AG36" s="674"/>
      <c r="AH36" s="674"/>
      <c r="AI36" s="674"/>
      <c r="AJ36" s="674"/>
      <c r="AK36" s="674"/>
    </row>
    <row r="37" spans="2:37" ht="17.100000000000001" customHeight="1">
      <c r="B37" s="59" t="s">
        <v>43</v>
      </c>
      <c r="D37" s="64"/>
      <c r="E37" s="64"/>
      <c r="F37" s="64"/>
      <c r="G37" s="64"/>
      <c r="H37" s="64"/>
      <c r="I37" s="64"/>
      <c r="J37" s="64"/>
      <c r="K37" s="64"/>
      <c r="L37" s="64"/>
      <c r="M37" s="64"/>
      <c r="N37" s="64"/>
      <c r="O37" s="64"/>
      <c r="P37" s="64"/>
      <c r="Q37" s="64"/>
      <c r="R37" s="65"/>
      <c r="S37" s="65"/>
      <c r="T37" s="65"/>
      <c r="U37" s="65"/>
      <c r="V37" s="65"/>
      <c r="W37" s="65"/>
      <c r="X37" s="64"/>
      <c r="Y37" s="64"/>
      <c r="Z37" s="64"/>
      <c r="AA37" s="64"/>
      <c r="AB37" s="64"/>
      <c r="AC37" s="64"/>
      <c r="AD37" s="64"/>
      <c r="AE37" s="64"/>
      <c r="AF37" s="64"/>
      <c r="AG37" s="64"/>
      <c r="AH37" s="64"/>
      <c r="AI37" s="64"/>
      <c r="AJ37" s="64"/>
      <c r="AK37" s="64"/>
    </row>
    <row r="38" spans="2:37" ht="17.100000000000001" customHeight="1">
      <c r="C38" s="635" t="s">
        <v>29</v>
      </c>
      <c r="D38" s="671"/>
      <c r="E38" s="671"/>
      <c r="F38" s="671"/>
      <c r="G38" s="671"/>
      <c r="H38" s="671"/>
      <c r="I38" s="671"/>
      <c r="J38" s="671"/>
      <c r="K38" s="671"/>
      <c r="L38" s="671"/>
      <c r="M38" s="671"/>
      <c r="N38" s="671"/>
      <c r="O38" s="671"/>
      <c r="P38" s="671"/>
      <c r="Q38" s="672"/>
      <c r="R38" s="634" t="s">
        <v>30</v>
      </c>
      <c r="S38" s="634"/>
      <c r="T38" s="634"/>
      <c r="U38" s="634"/>
      <c r="V38" s="634"/>
      <c r="W38" s="634"/>
      <c r="X38" s="672" t="s">
        <v>31</v>
      </c>
      <c r="Y38" s="634"/>
      <c r="Z38" s="634"/>
      <c r="AA38" s="634"/>
      <c r="AB38" s="634"/>
      <c r="AC38" s="634"/>
      <c r="AD38" s="634"/>
      <c r="AE38" s="634"/>
      <c r="AF38" s="634"/>
      <c r="AG38" s="634"/>
      <c r="AH38" s="634"/>
      <c r="AI38" s="634"/>
      <c r="AJ38" s="634"/>
      <c r="AK38" s="634"/>
    </row>
    <row r="39" spans="2:37" ht="17.100000000000001" customHeight="1">
      <c r="C39" s="678" t="s">
        <v>44</v>
      </c>
      <c r="D39" s="679"/>
      <c r="E39" s="679"/>
      <c r="F39" s="679"/>
      <c r="G39" s="679"/>
      <c r="H39" s="679"/>
      <c r="I39" s="679"/>
      <c r="J39" s="679"/>
      <c r="K39" s="679"/>
      <c r="L39" s="679"/>
      <c r="M39" s="679"/>
      <c r="N39" s="679"/>
      <c r="O39" s="679"/>
      <c r="P39" s="679"/>
      <c r="Q39" s="680"/>
      <c r="R39" s="638">
        <f>SUM(R44,R50,R40)</f>
        <v>22591000</v>
      </c>
      <c r="S39" s="639"/>
      <c r="T39" s="639"/>
      <c r="U39" s="639"/>
      <c r="V39" s="639"/>
      <c r="W39" s="640"/>
      <c r="X39" s="642"/>
      <c r="Y39" s="642"/>
      <c r="Z39" s="642"/>
      <c r="AA39" s="642"/>
      <c r="AB39" s="642"/>
      <c r="AC39" s="642"/>
      <c r="AD39" s="642"/>
      <c r="AE39" s="642"/>
      <c r="AF39" s="642"/>
      <c r="AG39" s="642"/>
      <c r="AH39" s="642"/>
      <c r="AI39" s="642"/>
      <c r="AJ39" s="642"/>
      <c r="AK39" s="643"/>
    </row>
    <row r="40" spans="2:37" ht="17.100000000000001" customHeight="1">
      <c r="C40" s="62"/>
      <c r="D40" s="641" t="s">
        <v>45</v>
      </c>
      <c r="E40" s="642"/>
      <c r="F40" s="642"/>
      <c r="G40" s="642"/>
      <c r="H40" s="642"/>
      <c r="I40" s="642"/>
      <c r="J40" s="642"/>
      <c r="K40" s="642"/>
      <c r="L40" s="642"/>
      <c r="M40" s="642"/>
      <c r="N40" s="642"/>
      <c r="O40" s="642"/>
      <c r="P40" s="642"/>
      <c r="Q40" s="642"/>
      <c r="R40" s="638">
        <f>R41+R42+R43</f>
        <v>16814000</v>
      </c>
      <c r="S40" s="639"/>
      <c r="T40" s="639"/>
      <c r="U40" s="639"/>
      <c r="V40" s="639"/>
      <c r="W40" s="640"/>
      <c r="X40" s="642"/>
      <c r="Y40" s="642"/>
      <c r="Z40" s="642"/>
      <c r="AA40" s="642"/>
      <c r="AB40" s="642"/>
      <c r="AC40" s="642"/>
      <c r="AD40" s="642"/>
      <c r="AE40" s="642"/>
      <c r="AF40" s="642"/>
      <c r="AG40" s="642"/>
      <c r="AH40" s="642"/>
      <c r="AI40" s="642"/>
      <c r="AJ40" s="642"/>
      <c r="AK40" s="643"/>
    </row>
    <row r="41" spans="2:37" ht="17.100000000000001" customHeight="1">
      <c r="C41" s="62"/>
      <c r="D41" s="61"/>
      <c r="E41" s="641" t="s">
        <v>46</v>
      </c>
      <c r="F41" s="619"/>
      <c r="G41" s="619"/>
      <c r="H41" s="619"/>
      <c r="I41" s="619"/>
      <c r="J41" s="619"/>
      <c r="K41" s="619"/>
      <c r="L41" s="619"/>
      <c r="M41" s="619"/>
      <c r="N41" s="619"/>
      <c r="O41" s="619"/>
      <c r="P41" s="619"/>
      <c r="Q41" s="619"/>
      <c r="R41" s="620">
        <v>15804000</v>
      </c>
      <c r="S41" s="621"/>
      <c r="T41" s="621"/>
      <c r="U41" s="621"/>
      <c r="V41" s="621"/>
      <c r="W41" s="622"/>
      <c r="X41" s="624"/>
      <c r="Y41" s="624"/>
      <c r="Z41" s="624"/>
      <c r="AA41" s="624"/>
      <c r="AB41" s="624"/>
      <c r="AC41" s="624"/>
      <c r="AD41" s="624"/>
      <c r="AE41" s="624"/>
      <c r="AF41" s="624"/>
      <c r="AG41" s="624"/>
      <c r="AH41" s="624"/>
      <c r="AI41" s="624"/>
      <c r="AJ41" s="624"/>
      <c r="AK41" s="625"/>
    </row>
    <row r="42" spans="2:37" ht="16.5" customHeight="1">
      <c r="C42" s="62"/>
      <c r="D42" s="61"/>
      <c r="E42" s="612" t="s">
        <v>47</v>
      </c>
      <c r="F42" s="613"/>
      <c r="G42" s="613"/>
      <c r="H42" s="613"/>
      <c r="I42" s="613"/>
      <c r="J42" s="613"/>
      <c r="K42" s="613"/>
      <c r="L42" s="613"/>
      <c r="M42" s="613"/>
      <c r="N42" s="613"/>
      <c r="O42" s="613"/>
      <c r="P42" s="613"/>
      <c r="Q42" s="613"/>
      <c r="R42" s="626">
        <v>1010000</v>
      </c>
      <c r="S42" s="627"/>
      <c r="T42" s="627"/>
      <c r="U42" s="627"/>
      <c r="V42" s="627"/>
      <c r="W42" s="628"/>
      <c r="X42" s="681"/>
      <c r="Y42" s="682"/>
      <c r="Z42" s="682"/>
      <c r="AA42" s="682"/>
      <c r="AB42" s="682"/>
      <c r="AC42" s="682"/>
      <c r="AD42" s="682"/>
      <c r="AE42" s="682"/>
      <c r="AF42" s="682"/>
      <c r="AG42" s="682"/>
      <c r="AH42" s="682"/>
      <c r="AI42" s="682"/>
      <c r="AJ42" s="682"/>
      <c r="AK42" s="683"/>
    </row>
    <row r="43" spans="2:37" ht="17.100000000000001" customHeight="1">
      <c r="C43" s="62"/>
      <c r="D43" s="66"/>
      <c r="E43" s="684" t="s">
        <v>37</v>
      </c>
      <c r="F43" s="685"/>
      <c r="G43" s="685"/>
      <c r="H43" s="685"/>
      <c r="I43" s="685"/>
      <c r="J43" s="685"/>
      <c r="K43" s="685"/>
      <c r="L43" s="685"/>
      <c r="M43" s="685"/>
      <c r="N43" s="685"/>
      <c r="O43" s="685"/>
      <c r="P43" s="685"/>
      <c r="Q43" s="685"/>
      <c r="R43" s="646"/>
      <c r="S43" s="647"/>
      <c r="T43" s="647"/>
      <c r="U43" s="647"/>
      <c r="V43" s="647"/>
      <c r="W43" s="648"/>
      <c r="X43" s="650"/>
      <c r="Y43" s="650"/>
      <c r="Z43" s="650"/>
      <c r="AA43" s="650"/>
      <c r="AB43" s="650"/>
      <c r="AC43" s="650"/>
      <c r="AD43" s="650"/>
      <c r="AE43" s="650"/>
      <c r="AF43" s="650"/>
      <c r="AG43" s="650"/>
      <c r="AH43" s="650"/>
      <c r="AI43" s="650"/>
      <c r="AJ43" s="650"/>
      <c r="AK43" s="651"/>
    </row>
    <row r="44" spans="2:37" ht="17.100000000000001" customHeight="1">
      <c r="C44" s="62"/>
      <c r="D44" s="636" t="s">
        <v>48</v>
      </c>
      <c r="E44" s="637"/>
      <c r="F44" s="637"/>
      <c r="G44" s="637"/>
      <c r="H44" s="637"/>
      <c r="I44" s="637"/>
      <c r="J44" s="637"/>
      <c r="K44" s="637"/>
      <c r="L44" s="637"/>
      <c r="M44" s="637"/>
      <c r="N44" s="637"/>
      <c r="O44" s="637"/>
      <c r="P44" s="637"/>
      <c r="Q44" s="637"/>
      <c r="R44" s="638">
        <f>SUM(R45:W49)</f>
        <v>1559000</v>
      </c>
      <c r="S44" s="639"/>
      <c r="T44" s="639"/>
      <c r="U44" s="639"/>
      <c r="V44" s="639"/>
      <c r="W44" s="640"/>
      <c r="X44" s="642"/>
      <c r="Y44" s="642"/>
      <c r="Z44" s="642"/>
      <c r="AA44" s="642"/>
      <c r="AB44" s="642"/>
      <c r="AC44" s="642"/>
      <c r="AD44" s="642"/>
      <c r="AE44" s="642"/>
      <c r="AF44" s="642"/>
      <c r="AG44" s="642"/>
      <c r="AH44" s="642"/>
      <c r="AI44" s="642"/>
      <c r="AJ44" s="642"/>
      <c r="AK44" s="643"/>
    </row>
    <row r="45" spans="2:37" ht="17.100000000000001" customHeight="1">
      <c r="C45" s="62"/>
      <c r="D45" s="61"/>
      <c r="E45" s="618" t="s">
        <v>49</v>
      </c>
      <c r="F45" s="619"/>
      <c r="G45" s="619"/>
      <c r="H45" s="619"/>
      <c r="I45" s="619"/>
      <c r="J45" s="619"/>
      <c r="K45" s="619"/>
      <c r="L45" s="619"/>
      <c r="M45" s="619"/>
      <c r="N45" s="619"/>
      <c r="O45" s="619"/>
      <c r="P45" s="619"/>
      <c r="Q45" s="619"/>
      <c r="R45" s="620">
        <v>889000</v>
      </c>
      <c r="S45" s="621"/>
      <c r="T45" s="621"/>
      <c r="U45" s="621"/>
      <c r="V45" s="621"/>
      <c r="W45" s="622"/>
      <c r="X45" s="624"/>
      <c r="Y45" s="624"/>
      <c r="Z45" s="624"/>
      <c r="AA45" s="624"/>
      <c r="AB45" s="624"/>
      <c r="AC45" s="624"/>
      <c r="AD45" s="624"/>
      <c r="AE45" s="624"/>
      <c r="AF45" s="624"/>
      <c r="AG45" s="624"/>
      <c r="AH45" s="624"/>
      <c r="AI45" s="624"/>
      <c r="AJ45" s="624"/>
      <c r="AK45" s="625"/>
    </row>
    <row r="46" spans="2:37" ht="17.100000000000001" customHeight="1">
      <c r="C46" s="62"/>
      <c r="D46" s="61"/>
      <c r="E46" s="612" t="s">
        <v>50</v>
      </c>
      <c r="F46" s="613"/>
      <c r="G46" s="613"/>
      <c r="H46" s="613"/>
      <c r="I46" s="613"/>
      <c r="J46" s="613"/>
      <c r="K46" s="613"/>
      <c r="L46" s="613"/>
      <c r="M46" s="613"/>
      <c r="N46" s="613"/>
      <c r="O46" s="613"/>
      <c r="P46" s="613"/>
      <c r="Q46" s="613"/>
      <c r="R46" s="626">
        <v>220000</v>
      </c>
      <c r="S46" s="627"/>
      <c r="T46" s="627"/>
      <c r="U46" s="627"/>
      <c r="V46" s="627"/>
      <c r="W46" s="628"/>
      <c r="X46" s="630"/>
      <c r="Y46" s="630"/>
      <c r="Z46" s="630"/>
      <c r="AA46" s="630"/>
      <c r="AB46" s="630"/>
      <c r="AC46" s="630"/>
      <c r="AD46" s="630"/>
      <c r="AE46" s="630"/>
      <c r="AF46" s="630"/>
      <c r="AG46" s="630"/>
      <c r="AH46" s="630"/>
      <c r="AI46" s="630"/>
      <c r="AJ46" s="630"/>
      <c r="AK46" s="631"/>
    </row>
    <row r="47" spans="2:37" ht="17.100000000000001" customHeight="1">
      <c r="C47" s="62"/>
      <c r="D47" s="61"/>
      <c r="E47" s="612" t="s">
        <v>51</v>
      </c>
      <c r="F47" s="613"/>
      <c r="G47" s="613"/>
      <c r="H47" s="613"/>
      <c r="I47" s="613"/>
      <c r="J47" s="613"/>
      <c r="K47" s="613"/>
      <c r="L47" s="613"/>
      <c r="M47" s="613"/>
      <c r="N47" s="613"/>
      <c r="O47" s="613"/>
      <c r="P47" s="613"/>
      <c r="Q47" s="613"/>
      <c r="R47" s="626">
        <v>240000</v>
      </c>
      <c r="S47" s="627"/>
      <c r="T47" s="627"/>
      <c r="U47" s="627"/>
      <c r="V47" s="627"/>
      <c r="W47" s="628"/>
      <c r="X47" s="630"/>
      <c r="Y47" s="630"/>
      <c r="Z47" s="630"/>
      <c r="AA47" s="630"/>
      <c r="AB47" s="630"/>
      <c r="AC47" s="630"/>
      <c r="AD47" s="630"/>
      <c r="AE47" s="630"/>
      <c r="AF47" s="630"/>
      <c r="AG47" s="630"/>
      <c r="AH47" s="630"/>
      <c r="AI47" s="630"/>
      <c r="AJ47" s="630"/>
      <c r="AK47" s="631"/>
    </row>
    <row r="48" spans="2:37" ht="17.100000000000001" customHeight="1">
      <c r="C48" s="62"/>
      <c r="D48" s="61"/>
      <c r="E48" s="612" t="s">
        <v>52</v>
      </c>
      <c r="F48" s="613"/>
      <c r="G48" s="613"/>
      <c r="H48" s="613"/>
      <c r="I48" s="613"/>
      <c r="J48" s="613"/>
      <c r="K48" s="613"/>
      <c r="L48" s="613"/>
      <c r="M48" s="613"/>
      <c r="N48" s="613"/>
      <c r="O48" s="613"/>
      <c r="P48" s="613"/>
      <c r="Q48" s="613"/>
      <c r="R48" s="626">
        <v>110000</v>
      </c>
      <c r="S48" s="627"/>
      <c r="T48" s="627"/>
      <c r="U48" s="627"/>
      <c r="V48" s="627"/>
      <c r="W48" s="628"/>
      <c r="X48" s="630"/>
      <c r="Y48" s="630"/>
      <c r="Z48" s="630"/>
      <c r="AA48" s="630"/>
      <c r="AB48" s="630"/>
      <c r="AC48" s="630"/>
      <c r="AD48" s="630"/>
      <c r="AE48" s="630"/>
      <c r="AF48" s="630"/>
      <c r="AG48" s="630"/>
      <c r="AH48" s="630"/>
      <c r="AI48" s="630"/>
      <c r="AJ48" s="630"/>
      <c r="AK48" s="631"/>
    </row>
    <row r="49" spans="3:49" ht="17.100000000000001" customHeight="1">
      <c r="C49" s="62"/>
      <c r="D49" s="66"/>
      <c r="E49" s="684" t="s">
        <v>37</v>
      </c>
      <c r="F49" s="685"/>
      <c r="G49" s="685"/>
      <c r="H49" s="685"/>
      <c r="I49" s="685"/>
      <c r="J49" s="685"/>
      <c r="K49" s="685"/>
      <c r="L49" s="685"/>
      <c r="M49" s="685"/>
      <c r="N49" s="685"/>
      <c r="O49" s="685"/>
      <c r="P49" s="685"/>
      <c r="Q49" s="685"/>
      <c r="R49" s="646">
        <v>100000</v>
      </c>
      <c r="S49" s="647"/>
      <c r="T49" s="647"/>
      <c r="U49" s="647"/>
      <c r="V49" s="647"/>
      <c r="W49" s="648"/>
      <c r="X49" s="650"/>
      <c r="Y49" s="650"/>
      <c r="Z49" s="650"/>
      <c r="AA49" s="650"/>
      <c r="AB49" s="650"/>
      <c r="AC49" s="650"/>
      <c r="AD49" s="650"/>
      <c r="AE49" s="650"/>
      <c r="AF49" s="650"/>
      <c r="AG49" s="650"/>
      <c r="AH49" s="650"/>
      <c r="AI49" s="650"/>
      <c r="AJ49" s="650"/>
      <c r="AK49" s="651"/>
    </row>
    <row r="50" spans="3:49" ht="17.100000000000001" customHeight="1">
      <c r="C50" s="62"/>
      <c r="D50" s="641" t="s">
        <v>53</v>
      </c>
      <c r="E50" s="642"/>
      <c r="F50" s="642"/>
      <c r="G50" s="642"/>
      <c r="H50" s="642"/>
      <c r="I50" s="642"/>
      <c r="J50" s="642"/>
      <c r="K50" s="642"/>
      <c r="L50" s="642"/>
      <c r="M50" s="642"/>
      <c r="N50" s="642"/>
      <c r="O50" s="642"/>
      <c r="P50" s="642"/>
      <c r="Q50" s="642"/>
      <c r="R50" s="638">
        <f>SUM(R51:W59)</f>
        <v>4218000</v>
      </c>
      <c r="S50" s="639"/>
      <c r="T50" s="639"/>
      <c r="U50" s="639"/>
      <c r="V50" s="639"/>
      <c r="W50" s="640"/>
      <c r="X50" s="642"/>
      <c r="Y50" s="642"/>
      <c r="Z50" s="642"/>
      <c r="AA50" s="642"/>
      <c r="AB50" s="642"/>
      <c r="AC50" s="642"/>
      <c r="AD50" s="642"/>
      <c r="AE50" s="642"/>
      <c r="AF50" s="642"/>
      <c r="AG50" s="642"/>
      <c r="AH50" s="642"/>
      <c r="AI50" s="642"/>
      <c r="AJ50" s="642"/>
      <c r="AK50" s="643"/>
    </row>
    <row r="51" spans="3:49" ht="17.100000000000001" customHeight="1">
      <c r="C51" s="62"/>
      <c r="D51" s="61"/>
      <c r="E51" s="618" t="s">
        <v>54</v>
      </c>
      <c r="F51" s="619"/>
      <c r="G51" s="619"/>
      <c r="H51" s="619"/>
      <c r="I51" s="619"/>
      <c r="J51" s="619"/>
      <c r="K51" s="619"/>
      <c r="L51" s="619"/>
      <c r="M51" s="619"/>
      <c r="N51" s="619"/>
      <c r="O51" s="619"/>
      <c r="P51" s="619"/>
      <c r="Q51" s="619"/>
      <c r="R51" s="620">
        <v>2637000</v>
      </c>
      <c r="S51" s="621"/>
      <c r="T51" s="621"/>
      <c r="U51" s="621"/>
      <c r="V51" s="621"/>
      <c r="W51" s="622"/>
      <c r="X51" s="624"/>
      <c r="Y51" s="624"/>
      <c r="Z51" s="624"/>
      <c r="AA51" s="624"/>
      <c r="AB51" s="624"/>
      <c r="AC51" s="624"/>
      <c r="AD51" s="624"/>
      <c r="AE51" s="624"/>
      <c r="AF51" s="624"/>
      <c r="AG51" s="624"/>
      <c r="AH51" s="624"/>
      <c r="AI51" s="624"/>
      <c r="AJ51" s="624"/>
      <c r="AK51" s="625"/>
    </row>
    <row r="52" spans="3:49" ht="17.100000000000001" customHeight="1">
      <c r="C52" s="62"/>
      <c r="D52" s="61"/>
      <c r="E52" s="612" t="s">
        <v>55</v>
      </c>
      <c r="F52" s="613"/>
      <c r="G52" s="613"/>
      <c r="H52" s="613"/>
      <c r="I52" s="613"/>
      <c r="J52" s="613"/>
      <c r="K52" s="613"/>
      <c r="L52" s="613"/>
      <c r="M52" s="613"/>
      <c r="N52" s="613"/>
      <c r="O52" s="613"/>
      <c r="P52" s="613"/>
      <c r="Q52" s="613"/>
      <c r="R52" s="626">
        <v>240000</v>
      </c>
      <c r="S52" s="627"/>
      <c r="T52" s="627"/>
      <c r="U52" s="627"/>
      <c r="V52" s="627"/>
      <c r="W52" s="628"/>
      <c r="X52" s="630"/>
      <c r="Y52" s="630"/>
      <c r="Z52" s="630"/>
      <c r="AA52" s="630"/>
      <c r="AB52" s="630"/>
      <c r="AC52" s="630"/>
      <c r="AD52" s="630"/>
      <c r="AE52" s="630"/>
      <c r="AF52" s="630"/>
      <c r="AG52" s="630"/>
      <c r="AH52" s="630"/>
      <c r="AI52" s="630"/>
      <c r="AJ52" s="630"/>
      <c r="AK52" s="631"/>
    </row>
    <row r="53" spans="3:49" ht="17.100000000000001" customHeight="1">
      <c r="C53" s="62"/>
      <c r="D53" s="61"/>
      <c r="E53" s="612" t="s">
        <v>56</v>
      </c>
      <c r="F53" s="613"/>
      <c r="G53" s="613"/>
      <c r="H53" s="613"/>
      <c r="I53" s="613"/>
      <c r="J53" s="613"/>
      <c r="K53" s="613"/>
      <c r="L53" s="613"/>
      <c r="M53" s="613"/>
      <c r="N53" s="613"/>
      <c r="O53" s="613"/>
      <c r="P53" s="613"/>
      <c r="Q53" s="613"/>
      <c r="R53" s="626">
        <v>800000</v>
      </c>
      <c r="S53" s="627"/>
      <c r="T53" s="627"/>
      <c r="U53" s="627"/>
      <c r="V53" s="627"/>
      <c r="W53" s="628"/>
      <c r="X53" s="630"/>
      <c r="Y53" s="630"/>
      <c r="Z53" s="630"/>
      <c r="AA53" s="630"/>
      <c r="AB53" s="630"/>
      <c r="AC53" s="630"/>
      <c r="AD53" s="630"/>
      <c r="AE53" s="630"/>
      <c r="AF53" s="630"/>
      <c r="AG53" s="630"/>
      <c r="AH53" s="630"/>
      <c r="AI53" s="630"/>
      <c r="AJ53" s="630"/>
      <c r="AK53" s="631"/>
    </row>
    <row r="54" spans="3:49" ht="17.100000000000001" customHeight="1">
      <c r="C54" s="62"/>
      <c r="D54" s="61"/>
      <c r="E54" s="612" t="s">
        <v>57</v>
      </c>
      <c r="F54" s="613"/>
      <c r="G54" s="613"/>
      <c r="H54" s="613"/>
      <c r="I54" s="613"/>
      <c r="J54" s="613"/>
      <c r="K54" s="613"/>
      <c r="L54" s="613"/>
      <c r="M54" s="613"/>
      <c r="N54" s="613"/>
      <c r="O54" s="613"/>
      <c r="P54" s="613"/>
      <c r="Q54" s="613"/>
      <c r="R54" s="626">
        <v>100000</v>
      </c>
      <c r="S54" s="627"/>
      <c r="T54" s="627"/>
      <c r="U54" s="627"/>
      <c r="V54" s="627"/>
      <c r="W54" s="628"/>
      <c r="X54" s="630"/>
      <c r="Y54" s="630"/>
      <c r="Z54" s="630"/>
      <c r="AA54" s="630"/>
      <c r="AB54" s="630"/>
      <c r="AC54" s="630"/>
      <c r="AD54" s="630"/>
      <c r="AE54" s="630"/>
      <c r="AF54" s="630"/>
      <c r="AG54" s="630"/>
      <c r="AH54" s="630"/>
      <c r="AI54" s="630"/>
      <c r="AJ54" s="630"/>
      <c r="AK54" s="631"/>
    </row>
    <row r="55" spans="3:49" ht="17.100000000000001" customHeight="1">
      <c r="C55" s="62"/>
      <c r="D55" s="61"/>
      <c r="E55" s="612" t="s">
        <v>58</v>
      </c>
      <c r="F55" s="613"/>
      <c r="G55" s="613"/>
      <c r="H55" s="613"/>
      <c r="I55" s="613"/>
      <c r="J55" s="613"/>
      <c r="K55" s="613"/>
      <c r="L55" s="613"/>
      <c r="M55" s="613"/>
      <c r="N55" s="613"/>
      <c r="O55" s="613"/>
      <c r="P55" s="613"/>
      <c r="Q55" s="613"/>
      <c r="R55" s="626">
        <v>200000</v>
      </c>
      <c r="S55" s="627"/>
      <c r="T55" s="627"/>
      <c r="U55" s="627"/>
      <c r="V55" s="627"/>
      <c r="W55" s="628"/>
      <c r="X55" s="630"/>
      <c r="Y55" s="630"/>
      <c r="Z55" s="630"/>
      <c r="AA55" s="630"/>
      <c r="AB55" s="630"/>
      <c r="AC55" s="630"/>
      <c r="AD55" s="630"/>
      <c r="AE55" s="630"/>
      <c r="AF55" s="630"/>
      <c r="AG55" s="630"/>
      <c r="AH55" s="630"/>
      <c r="AI55" s="630"/>
      <c r="AJ55" s="630"/>
      <c r="AK55" s="631"/>
    </row>
    <row r="56" spans="3:49" ht="17.100000000000001" customHeight="1">
      <c r="C56" s="62"/>
      <c r="D56" s="61"/>
      <c r="E56" s="612" t="s">
        <v>61</v>
      </c>
      <c r="F56" s="613"/>
      <c r="G56" s="613"/>
      <c r="H56" s="613"/>
      <c r="I56" s="613"/>
      <c r="J56" s="613"/>
      <c r="K56" s="613"/>
      <c r="L56" s="613"/>
      <c r="M56" s="613"/>
      <c r="N56" s="613"/>
      <c r="O56" s="613"/>
      <c r="P56" s="613"/>
      <c r="Q56" s="613"/>
      <c r="R56" s="626">
        <v>200000</v>
      </c>
      <c r="S56" s="627"/>
      <c r="T56" s="627"/>
      <c r="U56" s="627"/>
      <c r="V56" s="627"/>
      <c r="W56" s="628"/>
      <c r="X56" s="630"/>
      <c r="Y56" s="630"/>
      <c r="Z56" s="630"/>
      <c r="AA56" s="630"/>
      <c r="AB56" s="630"/>
      <c r="AC56" s="630"/>
      <c r="AD56" s="630"/>
      <c r="AE56" s="630"/>
      <c r="AF56" s="630"/>
      <c r="AG56" s="630"/>
      <c r="AH56" s="630"/>
      <c r="AI56" s="630"/>
      <c r="AJ56" s="630"/>
      <c r="AK56" s="631"/>
    </row>
    <row r="57" spans="3:49" ht="17.100000000000001" customHeight="1">
      <c r="C57" s="62"/>
      <c r="D57" s="61"/>
      <c r="E57" s="652" t="s">
        <v>37</v>
      </c>
      <c r="F57" s="686"/>
      <c r="G57" s="686"/>
      <c r="H57" s="686"/>
      <c r="I57" s="686"/>
      <c r="J57" s="686"/>
      <c r="K57" s="686"/>
      <c r="L57" s="686"/>
      <c r="M57" s="686"/>
      <c r="N57" s="686"/>
      <c r="O57" s="686"/>
      <c r="P57" s="686"/>
      <c r="Q57" s="686"/>
      <c r="R57" s="687">
        <v>41000</v>
      </c>
      <c r="S57" s="688"/>
      <c r="T57" s="688"/>
      <c r="U57" s="688"/>
      <c r="V57" s="688"/>
      <c r="W57" s="689"/>
      <c r="X57" s="690"/>
      <c r="Y57" s="690"/>
      <c r="Z57" s="690"/>
      <c r="AA57" s="690"/>
      <c r="AB57" s="690"/>
      <c r="AC57" s="690"/>
      <c r="AD57" s="690"/>
      <c r="AE57" s="690"/>
      <c r="AF57" s="690"/>
      <c r="AG57" s="690"/>
      <c r="AH57" s="690"/>
      <c r="AI57" s="690"/>
      <c r="AJ57" s="690"/>
      <c r="AK57" s="691"/>
    </row>
    <row r="58" spans="3:49" s="206" customFormat="1" ht="16.5" customHeight="1">
      <c r="C58" s="207"/>
      <c r="D58" s="209"/>
      <c r="E58" s="706" t="s">
        <v>340</v>
      </c>
      <c r="F58" s="707"/>
      <c r="G58" s="707"/>
      <c r="H58" s="707"/>
      <c r="I58" s="707"/>
      <c r="J58" s="707"/>
      <c r="K58" s="707"/>
      <c r="L58" s="707"/>
      <c r="M58" s="707"/>
      <c r="N58" s="707"/>
      <c r="O58" s="707"/>
      <c r="P58" s="707"/>
      <c r="Q58" s="708"/>
      <c r="R58" s="626">
        <v>0</v>
      </c>
      <c r="S58" s="627"/>
      <c r="T58" s="627"/>
      <c r="U58" s="627"/>
      <c r="V58" s="627"/>
      <c r="W58" s="628"/>
      <c r="X58" s="709"/>
      <c r="Y58" s="710"/>
      <c r="Z58" s="710"/>
      <c r="AA58" s="710"/>
      <c r="AB58" s="710"/>
      <c r="AC58" s="710"/>
      <c r="AD58" s="710"/>
      <c r="AE58" s="710"/>
      <c r="AF58" s="710"/>
      <c r="AG58" s="710"/>
      <c r="AH58" s="710"/>
      <c r="AI58" s="710"/>
      <c r="AJ58" s="710"/>
      <c r="AK58" s="711"/>
    </row>
    <row r="59" spans="3:49" s="206" customFormat="1" ht="17.100000000000001" customHeight="1">
      <c r="C59" s="207"/>
      <c r="D59" s="208"/>
      <c r="E59" s="706" t="s">
        <v>341</v>
      </c>
      <c r="F59" s="707"/>
      <c r="G59" s="707"/>
      <c r="H59" s="707"/>
      <c r="I59" s="707"/>
      <c r="J59" s="707"/>
      <c r="K59" s="707"/>
      <c r="L59" s="707"/>
      <c r="M59" s="707"/>
      <c r="N59" s="707"/>
      <c r="O59" s="707"/>
      <c r="P59" s="707"/>
      <c r="Q59" s="708"/>
      <c r="R59" s="626">
        <v>0</v>
      </c>
      <c r="S59" s="627"/>
      <c r="T59" s="627"/>
      <c r="U59" s="627"/>
      <c r="V59" s="627"/>
      <c r="W59" s="628"/>
      <c r="X59" s="712"/>
      <c r="Y59" s="713"/>
      <c r="Z59" s="713"/>
      <c r="AA59" s="713"/>
      <c r="AB59" s="713"/>
      <c r="AC59" s="713"/>
      <c r="AD59" s="713"/>
      <c r="AE59" s="713"/>
      <c r="AF59" s="713"/>
      <c r="AG59" s="713"/>
      <c r="AH59" s="713"/>
      <c r="AI59" s="713"/>
      <c r="AJ59" s="713"/>
      <c r="AK59" s="714"/>
    </row>
    <row r="60" spans="3:49" ht="17.100000000000001" customHeight="1">
      <c r="C60" s="79" t="s">
        <v>62</v>
      </c>
      <c r="D60" s="78"/>
      <c r="E60" s="78"/>
      <c r="F60" s="78"/>
      <c r="G60" s="78"/>
      <c r="H60" s="78"/>
      <c r="I60" s="78"/>
      <c r="J60" s="78"/>
      <c r="K60" s="78"/>
      <c r="L60" s="78"/>
      <c r="M60" s="78"/>
      <c r="N60" s="78"/>
      <c r="O60" s="78"/>
      <c r="P60" s="78"/>
      <c r="Q60" s="78"/>
      <c r="R60" s="638">
        <f>SUM(R61:W62)</f>
        <v>500000</v>
      </c>
      <c r="S60" s="639"/>
      <c r="T60" s="639"/>
      <c r="U60" s="639"/>
      <c r="V60" s="639"/>
      <c r="W60" s="640"/>
      <c r="X60" s="642"/>
      <c r="Y60" s="642"/>
      <c r="Z60" s="642"/>
      <c r="AA60" s="642"/>
      <c r="AB60" s="642"/>
      <c r="AC60" s="642"/>
      <c r="AD60" s="642"/>
      <c r="AE60" s="642"/>
      <c r="AF60" s="642"/>
      <c r="AG60" s="642"/>
      <c r="AH60" s="642"/>
      <c r="AI60" s="642"/>
      <c r="AJ60" s="642"/>
      <c r="AK60" s="643"/>
      <c r="AL60" s="67"/>
    </row>
    <row r="61" spans="3:49" ht="17.100000000000001" customHeight="1">
      <c r="C61" s="62"/>
      <c r="D61" s="618" t="s">
        <v>63</v>
      </c>
      <c r="E61" s="619"/>
      <c r="F61" s="619"/>
      <c r="G61" s="619"/>
      <c r="H61" s="619"/>
      <c r="I61" s="619"/>
      <c r="J61" s="619"/>
      <c r="K61" s="619"/>
      <c r="L61" s="619"/>
      <c r="M61" s="619"/>
      <c r="N61" s="619"/>
      <c r="O61" s="619"/>
      <c r="P61" s="619"/>
      <c r="Q61" s="619"/>
      <c r="R61" s="620">
        <v>500000</v>
      </c>
      <c r="S61" s="621"/>
      <c r="T61" s="621"/>
      <c r="U61" s="621"/>
      <c r="V61" s="621"/>
      <c r="W61" s="622"/>
      <c r="X61" s="624"/>
      <c r="Y61" s="624"/>
      <c r="Z61" s="624"/>
      <c r="AA61" s="624"/>
      <c r="AB61" s="624"/>
      <c r="AC61" s="624"/>
      <c r="AD61" s="624"/>
      <c r="AE61" s="624"/>
      <c r="AF61" s="624"/>
      <c r="AG61" s="624"/>
      <c r="AH61" s="624"/>
      <c r="AI61" s="624"/>
      <c r="AJ61" s="624"/>
      <c r="AK61" s="625"/>
      <c r="AW61" s="73"/>
    </row>
    <row r="62" spans="3:49" ht="17.100000000000001" customHeight="1">
      <c r="C62" s="63"/>
      <c r="D62" s="644" t="s">
        <v>201</v>
      </c>
      <c r="E62" s="645"/>
      <c r="F62" s="645"/>
      <c r="G62" s="645"/>
      <c r="H62" s="645"/>
      <c r="I62" s="645"/>
      <c r="J62" s="645"/>
      <c r="K62" s="645"/>
      <c r="L62" s="645"/>
      <c r="M62" s="645"/>
      <c r="N62" s="645"/>
      <c r="O62" s="645"/>
      <c r="P62" s="645"/>
      <c r="Q62" s="645"/>
      <c r="R62" s="646">
        <v>0</v>
      </c>
      <c r="S62" s="647"/>
      <c r="T62" s="647"/>
      <c r="U62" s="647"/>
      <c r="V62" s="647"/>
      <c r="W62" s="648"/>
      <c r="X62" s="650"/>
      <c r="Y62" s="650"/>
      <c r="Z62" s="650"/>
      <c r="AA62" s="650"/>
      <c r="AB62" s="650"/>
      <c r="AC62" s="650"/>
      <c r="AD62" s="650"/>
      <c r="AE62" s="650"/>
      <c r="AF62" s="650"/>
      <c r="AG62" s="650"/>
      <c r="AH62" s="650"/>
      <c r="AI62" s="650"/>
      <c r="AJ62" s="650"/>
      <c r="AK62" s="651"/>
    </row>
    <row r="63" spans="3:49" ht="17.100000000000001" customHeight="1">
      <c r="C63" s="695" t="s">
        <v>39</v>
      </c>
      <c r="D63" s="696"/>
      <c r="E63" s="696"/>
      <c r="F63" s="696"/>
      <c r="G63" s="696"/>
      <c r="H63" s="696"/>
      <c r="I63" s="696"/>
      <c r="J63" s="696"/>
      <c r="K63" s="696"/>
      <c r="L63" s="696"/>
      <c r="M63" s="696"/>
      <c r="N63" s="696"/>
      <c r="O63" s="696"/>
      <c r="P63" s="696"/>
      <c r="Q63" s="697"/>
      <c r="R63" s="698"/>
      <c r="S63" s="699"/>
      <c r="T63" s="699"/>
      <c r="U63" s="699"/>
      <c r="V63" s="699"/>
      <c r="W63" s="700"/>
      <c r="X63" s="666" t="s">
        <v>40</v>
      </c>
      <c r="Y63" s="667"/>
      <c r="Z63" s="667"/>
      <c r="AA63" s="667"/>
      <c r="AB63" s="667"/>
      <c r="AC63" s="667"/>
      <c r="AD63" s="667"/>
      <c r="AE63" s="667"/>
      <c r="AF63" s="667"/>
      <c r="AG63" s="667"/>
      <c r="AH63" s="667"/>
      <c r="AI63" s="667"/>
      <c r="AJ63" s="667"/>
      <c r="AK63" s="668"/>
    </row>
    <row r="64" spans="3:49" ht="17.100000000000001" customHeight="1">
      <c r="C64" s="695" t="s">
        <v>37</v>
      </c>
      <c r="D64" s="696"/>
      <c r="E64" s="696"/>
      <c r="F64" s="696"/>
      <c r="G64" s="696"/>
      <c r="H64" s="696"/>
      <c r="I64" s="696"/>
      <c r="J64" s="696"/>
      <c r="K64" s="696"/>
      <c r="L64" s="696"/>
      <c r="M64" s="696"/>
      <c r="N64" s="696"/>
      <c r="O64" s="696"/>
      <c r="P64" s="696"/>
      <c r="Q64" s="697"/>
      <c r="R64" s="698">
        <v>200000</v>
      </c>
      <c r="S64" s="699"/>
      <c r="T64" s="699"/>
      <c r="U64" s="699"/>
      <c r="V64" s="699"/>
      <c r="W64" s="700"/>
      <c r="X64" s="704"/>
      <c r="Y64" s="704"/>
      <c r="Z64" s="704"/>
      <c r="AA64" s="704"/>
      <c r="AB64" s="704"/>
      <c r="AC64" s="704"/>
      <c r="AD64" s="704"/>
      <c r="AE64" s="704"/>
      <c r="AF64" s="704"/>
      <c r="AG64" s="704"/>
      <c r="AH64" s="704"/>
      <c r="AI64" s="704"/>
      <c r="AJ64" s="704"/>
      <c r="AK64" s="705"/>
    </row>
    <row r="65" spans="3:39" ht="17.100000000000001" customHeight="1" thickBot="1">
      <c r="C65" s="666" t="s">
        <v>41</v>
      </c>
      <c r="D65" s="667"/>
      <c r="E65" s="667"/>
      <c r="F65" s="667"/>
      <c r="G65" s="667"/>
      <c r="H65" s="667"/>
      <c r="I65" s="667"/>
      <c r="J65" s="667"/>
      <c r="K65" s="667"/>
      <c r="L65" s="667"/>
      <c r="M65" s="667"/>
      <c r="N65" s="667"/>
      <c r="O65" s="667"/>
      <c r="P65" s="667"/>
      <c r="Q65" s="668"/>
      <c r="R65" s="701">
        <v>0</v>
      </c>
      <c r="S65" s="702"/>
      <c r="T65" s="702"/>
      <c r="U65" s="702"/>
      <c r="V65" s="702"/>
      <c r="W65" s="703"/>
      <c r="X65" s="696" t="s">
        <v>240</v>
      </c>
      <c r="Y65" s="696"/>
      <c r="Z65" s="696"/>
      <c r="AA65" s="696"/>
      <c r="AB65" s="696"/>
      <c r="AC65" s="696"/>
      <c r="AD65" s="696"/>
      <c r="AE65" s="696"/>
      <c r="AF65" s="696"/>
      <c r="AG65" s="696"/>
      <c r="AH65" s="696"/>
      <c r="AI65" s="696"/>
      <c r="AJ65" s="696"/>
      <c r="AK65" s="697"/>
      <c r="AM65" s="71" t="s">
        <v>243</v>
      </c>
    </row>
    <row r="66" spans="3:39" ht="17.100000000000001" customHeight="1" thickBot="1">
      <c r="C66" s="635" t="s">
        <v>42</v>
      </c>
      <c r="D66" s="671"/>
      <c r="E66" s="671"/>
      <c r="F66" s="671"/>
      <c r="G66" s="671"/>
      <c r="H66" s="671"/>
      <c r="I66" s="671"/>
      <c r="J66" s="671"/>
      <c r="K66" s="671"/>
      <c r="L66" s="671"/>
      <c r="M66" s="671"/>
      <c r="N66" s="671"/>
      <c r="O66" s="671"/>
      <c r="P66" s="671"/>
      <c r="Q66" s="672"/>
      <c r="R66" s="692">
        <f>SUM(R39,R60,R63:W65)</f>
        <v>23291000</v>
      </c>
      <c r="S66" s="693"/>
      <c r="T66" s="693"/>
      <c r="U66" s="693"/>
      <c r="V66" s="693"/>
      <c r="W66" s="694"/>
      <c r="X66" s="671"/>
      <c r="Y66" s="671"/>
      <c r="Z66" s="671"/>
      <c r="AA66" s="671"/>
      <c r="AB66" s="671"/>
      <c r="AC66" s="671"/>
      <c r="AD66" s="671"/>
      <c r="AE66" s="671"/>
      <c r="AF66" s="671"/>
      <c r="AG66" s="671"/>
      <c r="AH66" s="671"/>
      <c r="AI66" s="671"/>
      <c r="AJ66" s="671"/>
      <c r="AK66" s="672"/>
      <c r="AM66" s="74" t="str">
        <f>IF(R36&lt;&gt;R66, "収入の合計と支出の合計が合っていません", "OK")</f>
        <v>収入の合計と支出の合計が合っていません</v>
      </c>
    </row>
    <row r="67" spans="3:39" ht="17.100000000000001" customHeight="1">
      <c r="C67" s="59" t="s">
        <v>59</v>
      </c>
    </row>
    <row r="68" spans="3:39" ht="17.100000000000001" customHeight="1"/>
    <row r="69" spans="3:39" ht="18.75" customHeight="1">
      <c r="C69" s="68" t="s">
        <v>228</v>
      </c>
      <c r="D69" s="69"/>
      <c r="E69" s="69"/>
      <c r="F69" s="69"/>
      <c r="G69" s="69"/>
      <c r="H69" s="69"/>
      <c r="I69" s="69"/>
      <c r="J69" s="69"/>
      <c r="K69" s="69"/>
      <c r="L69" s="69"/>
      <c r="M69" s="69"/>
      <c r="N69" s="69"/>
      <c r="O69" s="69"/>
      <c r="P69" s="69"/>
      <c r="Q69" s="70"/>
      <c r="R69" s="615">
        <f>R34-R65</f>
        <v>100000</v>
      </c>
      <c r="S69" s="616"/>
      <c r="T69" s="616"/>
      <c r="U69" s="616"/>
      <c r="V69" s="616"/>
      <c r="W69" s="617"/>
      <c r="X69" s="69" t="s">
        <v>227</v>
      </c>
      <c r="Y69" s="69"/>
      <c r="Z69" s="69"/>
      <c r="AA69" s="69"/>
      <c r="AB69" s="69"/>
      <c r="AC69" s="69"/>
      <c r="AD69" s="69"/>
      <c r="AE69" s="69"/>
      <c r="AF69" s="69"/>
      <c r="AG69" s="69"/>
      <c r="AH69" s="69"/>
      <c r="AI69" s="69"/>
      <c r="AJ69" s="69"/>
      <c r="AK69" s="70"/>
      <c r="AM69" s="71"/>
    </row>
    <row r="70" spans="3:39" ht="18.75" customHeight="1"/>
    <row r="71" spans="3:39" ht="18.75" customHeight="1"/>
    <row r="72" spans="3:39" ht="18.75" customHeight="1"/>
    <row r="73" spans="3:39" ht="18.75" customHeight="1"/>
    <row r="74" spans="3:39" ht="18.75" customHeight="1"/>
    <row r="75" spans="3:39" ht="18.75" customHeight="1"/>
    <row r="76" spans="3:39" ht="18.75" customHeight="1"/>
    <row r="77" spans="3:39" ht="18.75" customHeight="1"/>
    <row r="78" spans="3:39" ht="18.75" customHeight="1"/>
    <row r="79" spans="3:39" ht="18.75" customHeight="1"/>
    <row r="80" spans="3:39"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8.75" customHeight="1"/>
    <row r="311" ht="18.75" customHeight="1"/>
    <row r="312" ht="18.75" customHeight="1"/>
    <row r="313" ht="18.75" customHeight="1"/>
    <row r="314" ht="18.75" customHeight="1"/>
    <row r="315" ht="18.75" customHeight="1"/>
    <row r="316" ht="18.75" customHeight="1"/>
    <row r="317" ht="18.75" customHeight="1"/>
    <row r="318" ht="18.75" customHeight="1"/>
    <row r="319" ht="18.75" customHeight="1"/>
    <row r="320" ht="18.75" customHeight="1"/>
    <row r="321" ht="18.75" customHeight="1"/>
    <row r="322" ht="18.75" customHeight="1"/>
    <row r="323" ht="18.75" customHeight="1"/>
    <row r="324" ht="18.75" customHeight="1"/>
    <row r="325" ht="18.75" customHeight="1"/>
    <row r="326" ht="18.75" customHeight="1"/>
    <row r="327" ht="18.75" customHeight="1"/>
    <row r="328" ht="18.75" customHeight="1"/>
    <row r="329" ht="18.75" customHeight="1"/>
    <row r="330" ht="18.75" customHeight="1"/>
    <row r="331" ht="18.75" customHeight="1"/>
    <row r="332" ht="18.75" customHeight="1"/>
    <row r="333" ht="18.75" customHeight="1"/>
    <row r="334" ht="18.75" customHeight="1"/>
    <row r="335" ht="18.75" customHeight="1"/>
    <row r="336" ht="18.75" customHeight="1"/>
    <row r="337" ht="18.75" customHeight="1"/>
    <row r="338" ht="18.75" customHeight="1"/>
    <row r="339" ht="18.75" customHeight="1"/>
    <row r="340" ht="18.75" customHeight="1"/>
    <row r="341" ht="18.75" customHeight="1"/>
    <row r="342" ht="18.75" customHeight="1"/>
    <row r="343" ht="18.75" customHeight="1"/>
    <row r="344" ht="18.75" customHeight="1"/>
    <row r="345" ht="18.75" customHeight="1"/>
    <row r="346" ht="18.75" customHeight="1"/>
    <row r="347" ht="18.75" customHeight="1"/>
    <row r="348" ht="18.75" customHeight="1"/>
    <row r="349" ht="18.75" customHeight="1"/>
    <row r="350" ht="18.75" customHeight="1"/>
    <row r="351" ht="18.75" customHeight="1"/>
    <row r="352" ht="18.75" customHeight="1"/>
    <row r="353" ht="18.75" customHeight="1"/>
    <row r="354" ht="18.75" customHeight="1"/>
    <row r="355" ht="18.75" customHeight="1"/>
    <row r="356" ht="18.75" customHeight="1"/>
    <row r="357" ht="18.75" customHeight="1"/>
    <row r="358" ht="18.75" customHeight="1"/>
    <row r="359" ht="18.75" customHeight="1"/>
    <row r="360" ht="18.75" customHeight="1"/>
    <row r="361" ht="18.75" customHeight="1"/>
    <row r="362" ht="18.75" customHeight="1"/>
    <row r="363" ht="18.75" customHeight="1"/>
    <row r="364" ht="18.75" customHeight="1"/>
    <row r="365" ht="18.75" customHeight="1"/>
    <row r="366" ht="18.75" customHeight="1"/>
    <row r="367" ht="18.75" customHeight="1"/>
    <row r="368" ht="18.75" customHeight="1"/>
    <row r="369" ht="18.75" customHeight="1"/>
    <row r="370" ht="18.75" customHeight="1"/>
    <row r="371" ht="18.75" customHeight="1"/>
    <row r="372" ht="18.75" customHeight="1"/>
    <row r="373" ht="18.75" customHeight="1"/>
    <row r="374" ht="18.75" customHeight="1"/>
    <row r="375" ht="18.75" customHeight="1"/>
    <row r="376" ht="18.75" customHeight="1"/>
    <row r="377" ht="18.75" customHeight="1"/>
    <row r="378" ht="18.75" customHeight="1"/>
    <row r="379" ht="18.75" customHeight="1"/>
    <row r="380" ht="18.75" customHeight="1"/>
    <row r="381" ht="18.75" customHeight="1"/>
    <row r="382" ht="18.75" customHeight="1"/>
    <row r="383" ht="18.75" customHeight="1"/>
    <row r="384" ht="18.75" customHeight="1"/>
    <row r="385" ht="18.75" customHeight="1"/>
    <row r="386" ht="18.75" customHeight="1"/>
    <row r="387" ht="18.75" customHeight="1"/>
  </sheetData>
  <mergeCells count="185">
    <mergeCell ref="E58:Q58"/>
    <mergeCell ref="R58:W58"/>
    <mergeCell ref="E59:Q59"/>
    <mergeCell ref="R59:W59"/>
    <mergeCell ref="X58:AK58"/>
    <mergeCell ref="X59:AK59"/>
    <mergeCell ref="R60:W60"/>
    <mergeCell ref="X60:AK60"/>
    <mergeCell ref="D61:Q61"/>
    <mergeCell ref="R61:W61"/>
    <mergeCell ref="X61:AK61"/>
    <mergeCell ref="D62:Q62"/>
    <mergeCell ref="R62:W62"/>
    <mergeCell ref="X62:AK62"/>
    <mergeCell ref="C66:Q66"/>
    <mergeCell ref="R66:W66"/>
    <mergeCell ref="X66:AK66"/>
    <mergeCell ref="C64:Q64"/>
    <mergeCell ref="R64:W64"/>
    <mergeCell ref="X63:AK63"/>
    <mergeCell ref="C65:Q65"/>
    <mergeCell ref="R65:W65"/>
    <mergeCell ref="X65:AK65"/>
    <mergeCell ref="X64:AK64"/>
    <mergeCell ref="C63:Q63"/>
    <mergeCell ref="R63:W63"/>
    <mergeCell ref="E56:Q56"/>
    <mergeCell ref="R56:W56"/>
    <mergeCell ref="X56:AK56"/>
    <mergeCell ref="E57:Q57"/>
    <mergeCell ref="R57:W57"/>
    <mergeCell ref="X57:AK57"/>
    <mergeCell ref="E54:Q54"/>
    <mergeCell ref="R54:W54"/>
    <mergeCell ref="X54:AK54"/>
    <mergeCell ref="E55:Q55"/>
    <mergeCell ref="R55:W55"/>
    <mergeCell ref="X55:AK55"/>
    <mergeCell ref="E52:Q52"/>
    <mergeCell ref="R52:W52"/>
    <mergeCell ref="X52:AK52"/>
    <mergeCell ref="E53:Q53"/>
    <mergeCell ref="R53:W53"/>
    <mergeCell ref="X53:AK53"/>
    <mergeCell ref="D50:Q50"/>
    <mergeCell ref="R50:W50"/>
    <mergeCell ref="X50:AK50"/>
    <mergeCell ref="E51:Q51"/>
    <mergeCell ref="R51:W51"/>
    <mergeCell ref="X51:AK51"/>
    <mergeCell ref="E48:Q48"/>
    <mergeCell ref="R48:W48"/>
    <mergeCell ref="X48:AK48"/>
    <mergeCell ref="E49:Q49"/>
    <mergeCell ref="R49:W49"/>
    <mergeCell ref="X49:AK49"/>
    <mergeCell ref="E46:Q46"/>
    <mergeCell ref="R46:W46"/>
    <mergeCell ref="X46:AK46"/>
    <mergeCell ref="E47:Q47"/>
    <mergeCell ref="R47:W47"/>
    <mergeCell ref="X47:AK47"/>
    <mergeCell ref="D44:Q44"/>
    <mergeCell ref="R44:W44"/>
    <mergeCell ref="X44:AK44"/>
    <mergeCell ref="E45:Q45"/>
    <mergeCell ref="R45:W45"/>
    <mergeCell ref="X45:AK45"/>
    <mergeCell ref="E42:Q42"/>
    <mergeCell ref="R42:W42"/>
    <mergeCell ref="X42:AK42"/>
    <mergeCell ref="E43:Q43"/>
    <mergeCell ref="R43:W43"/>
    <mergeCell ref="X43:AK43"/>
    <mergeCell ref="D40:Q40"/>
    <mergeCell ref="R40:W40"/>
    <mergeCell ref="X40:AK40"/>
    <mergeCell ref="E41:Q41"/>
    <mergeCell ref="R41:W41"/>
    <mergeCell ref="X41:AK41"/>
    <mergeCell ref="C38:Q38"/>
    <mergeCell ref="R38:W38"/>
    <mergeCell ref="X38:AK38"/>
    <mergeCell ref="C39:Q39"/>
    <mergeCell ref="R39:W39"/>
    <mergeCell ref="X39:AK39"/>
    <mergeCell ref="C35:Q35"/>
    <mergeCell ref="R35:W35"/>
    <mergeCell ref="X35:AK35"/>
    <mergeCell ref="C36:Q36"/>
    <mergeCell ref="R36:W36"/>
    <mergeCell ref="X36:AK36"/>
    <mergeCell ref="D27:Q27"/>
    <mergeCell ref="R27:W27"/>
    <mergeCell ref="D28:Q28"/>
    <mergeCell ref="R28:W28"/>
    <mergeCell ref="C33:Q33"/>
    <mergeCell ref="R33:W33"/>
    <mergeCell ref="X33:AK33"/>
    <mergeCell ref="C34:Q34"/>
    <mergeCell ref="R34:W34"/>
    <mergeCell ref="X34:AK34"/>
    <mergeCell ref="D29:Q29"/>
    <mergeCell ref="R29:W29"/>
    <mergeCell ref="D31:Q31"/>
    <mergeCell ref="R31:W31"/>
    <mergeCell ref="D32:Q32"/>
    <mergeCell ref="R32:W32"/>
    <mergeCell ref="X32:AK32"/>
    <mergeCell ref="D30:Q30"/>
    <mergeCell ref="D25:Q25"/>
    <mergeCell ref="R25:W25"/>
    <mergeCell ref="D21:Q21"/>
    <mergeCell ref="R21:W21"/>
    <mergeCell ref="D22:Q22"/>
    <mergeCell ref="R22:W22"/>
    <mergeCell ref="D23:Q23"/>
    <mergeCell ref="R23:W23"/>
    <mergeCell ref="D26:Q26"/>
    <mergeCell ref="R26:W26"/>
    <mergeCell ref="D19:Q19"/>
    <mergeCell ref="R19:W19"/>
    <mergeCell ref="D20:Q20"/>
    <mergeCell ref="R20:W20"/>
    <mergeCell ref="D17:Q17"/>
    <mergeCell ref="R17:W17"/>
    <mergeCell ref="D18:Q18"/>
    <mergeCell ref="R18:W18"/>
    <mergeCell ref="D24:Q24"/>
    <mergeCell ref="R24:W24"/>
    <mergeCell ref="D10:Q10"/>
    <mergeCell ref="R10:W10"/>
    <mergeCell ref="X10:AK10"/>
    <mergeCell ref="D15:Q15"/>
    <mergeCell ref="R15:W15"/>
    <mergeCell ref="D16:Q16"/>
    <mergeCell ref="R16:W16"/>
    <mergeCell ref="D13:Q13"/>
    <mergeCell ref="R13:W13"/>
    <mergeCell ref="D14:Q14"/>
    <mergeCell ref="R14:W14"/>
    <mergeCell ref="X13:AK13"/>
    <mergeCell ref="X14:AK14"/>
    <mergeCell ref="X15:AK15"/>
    <mergeCell ref="X16:AK16"/>
    <mergeCell ref="R69:W69"/>
    <mergeCell ref="D7:Q7"/>
    <mergeCell ref="R7:W7"/>
    <mergeCell ref="X7:AK7"/>
    <mergeCell ref="D8:Q8"/>
    <mergeCell ref="R8:W8"/>
    <mergeCell ref="X8:AK8"/>
    <mergeCell ref="A2:AK2"/>
    <mergeCell ref="AC3:AK3"/>
    <mergeCell ref="C5:Q5"/>
    <mergeCell ref="R5:W5"/>
    <mergeCell ref="X5:AK5"/>
    <mergeCell ref="C6:Q6"/>
    <mergeCell ref="R6:W6"/>
    <mergeCell ref="X6:AK6"/>
    <mergeCell ref="D11:Q11"/>
    <mergeCell ref="R11:W11"/>
    <mergeCell ref="X11:AK11"/>
    <mergeCell ref="C12:Q12"/>
    <mergeCell ref="R12:W12"/>
    <mergeCell ref="X12:AK12"/>
    <mergeCell ref="D9:Q9"/>
    <mergeCell ref="R9:W9"/>
    <mergeCell ref="X9:AK9"/>
    <mergeCell ref="R30:W30"/>
    <mergeCell ref="X30:AK30"/>
    <mergeCell ref="X26:AK26"/>
    <mergeCell ref="X27:AK27"/>
    <mergeCell ref="X28:AK28"/>
    <mergeCell ref="X29:AK29"/>
    <mergeCell ref="X31:AK31"/>
    <mergeCell ref="X17:AK17"/>
    <mergeCell ref="X18:AK18"/>
    <mergeCell ref="X19:AK19"/>
    <mergeCell ref="X20:AK20"/>
    <mergeCell ref="X21:AK21"/>
    <mergeCell ref="X22:AK22"/>
    <mergeCell ref="X23:AK23"/>
    <mergeCell ref="X24:AK24"/>
    <mergeCell ref="X25:AK25"/>
  </mergeCells>
  <phoneticPr fontId="1"/>
  <dataValidations count="2">
    <dataValidation type="whole" allowBlank="1" showInputMessage="1" showErrorMessage="1" sqref="R41:W43 R51:W59 R61:W65 R45:W49" xr:uid="{716215C8-2FAE-43E9-BC81-AD13AC6787F7}">
      <formula1>-999999999</formula1>
      <formula2>99999999999</formula2>
    </dataValidation>
    <dataValidation type="whole" allowBlank="1" showInputMessage="1" showErrorMessage="1" sqref="R31:W35 R7:W11" xr:uid="{9A87628B-0BB7-41AB-A054-8193560E6774}">
      <formula1>0</formula1>
      <formula2>99999999999</formula2>
    </dataValidation>
  </dataValidations>
  <pageMargins left="0.51181102362204722" right="0.31496062992125984" top="0.55118110236220474" bottom="0.15748031496062992" header="0.31496062992125984" footer="0.31496062992125984"/>
  <pageSetup paperSize="9" scale="63"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CA421-CDCF-4412-8793-F955475E5489}">
  <dimension ref="A1:W67"/>
  <sheetViews>
    <sheetView view="pageBreakPreview" topLeftCell="A24" zoomScaleNormal="100" zoomScaleSheetLayoutView="100" workbookViewId="0">
      <selection activeCell="AC52" sqref="AC51:AC52"/>
    </sheetView>
  </sheetViews>
  <sheetFormatPr defaultRowHeight="18.75"/>
  <cols>
    <col min="1" max="20" width="3.25" style="3" customWidth="1"/>
    <col min="21" max="22" width="3.625" style="3" customWidth="1"/>
    <col min="23" max="23" width="3.25" style="3" customWidth="1"/>
    <col min="24" max="16384" width="9" style="11"/>
  </cols>
  <sheetData>
    <row r="1" spans="1:23" ht="10.5" customHeight="1">
      <c r="A1" s="5" t="s">
        <v>480</v>
      </c>
      <c r="B1" s="6"/>
      <c r="C1" s="5"/>
      <c r="T1" s="4"/>
      <c r="U1" s="4"/>
    </row>
    <row r="2" spans="1:23" ht="10.5" customHeight="1">
      <c r="T2" s="80"/>
      <c r="U2" s="80"/>
    </row>
    <row r="3" spans="1:23" ht="20.25" customHeight="1">
      <c r="A3" s="789" t="s">
        <v>119</v>
      </c>
      <c r="B3" s="789"/>
      <c r="C3" s="789"/>
      <c r="D3" s="789"/>
      <c r="E3" s="789"/>
      <c r="F3" s="789"/>
      <c r="G3" s="789"/>
      <c r="H3" s="789"/>
      <c r="I3" s="789"/>
      <c r="J3" s="789"/>
      <c r="K3" s="789"/>
      <c r="L3" s="789"/>
      <c r="M3" s="789"/>
      <c r="N3" s="789"/>
      <c r="O3" s="789"/>
      <c r="P3" s="789"/>
      <c r="Q3" s="789"/>
      <c r="R3" s="789"/>
      <c r="S3" s="789"/>
      <c r="T3" s="789"/>
      <c r="U3" s="789"/>
      <c r="V3" s="789"/>
      <c r="W3" s="789"/>
    </row>
    <row r="4" spans="1:23" ht="10.5" customHeight="1"/>
    <row r="5" spans="1:23" ht="21" customHeight="1">
      <c r="A5" s="1" t="s">
        <v>120</v>
      </c>
      <c r="B5" s="1"/>
      <c r="C5" s="1"/>
      <c r="D5" s="1"/>
    </row>
    <row r="6" spans="1:23" ht="10.5" customHeight="1"/>
    <row r="7" spans="1:23" ht="10.5" customHeight="1"/>
    <row r="8" spans="1:23" ht="10.5" customHeight="1">
      <c r="A8" s="790" t="s">
        <v>121</v>
      </c>
      <c r="B8" s="791" t="s">
        <v>122</v>
      </c>
      <c r="C8" s="792"/>
      <c r="D8" s="797" t="s">
        <v>123</v>
      </c>
      <c r="E8" s="798"/>
      <c r="F8" s="798"/>
      <c r="G8" s="798"/>
      <c r="H8" s="764" t="str">
        <f>'様式１（交付申請書）'!L10</f>
        <v>横須賀市小川町１１</v>
      </c>
      <c r="I8" s="764"/>
      <c r="J8" s="764"/>
      <c r="K8" s="764"/>
      <c r="L8" s="764"/>
      <c r="M8" s="764"/>
      <c r="N8" s="764"/>
      <c r="O8" s="764"/>
      <c r="P8" s="764"/>
      <c r="Q8" s="764"/>
      <c r="R8" s="764"/>
      <c r="S8" s="764"/>
      <c r="T8" s="764"/>
      <c r="U8" s="764"/>
      <c r="V8" s="764"/>
    </row>
    <row r="9" spans="1:23" ht="10.5" customHeight="1">
      <c r="A9" s="790"/>
      <c r="B9" s="793"/>
      <c r="C9" s="794"/>
      <c r="D9" s="797"/>
      <c r="E9" s="798"/>
      <c r="F9" s="798"/>
      <c r="G9" s="798"/>
      <c r="H9" s="764"/>
      <c r="I9" s="764"/>
      <c r="J9" s="764"/>
      <c r="K9" s="764"/>
      <c r="L9" s="764"/>
      <c r="M9" s="764"/>
      <c r="N9" s="764"/>
      <c r="O9" s="764"/>
      <c r="P9" s="764"/>
      <c r="Q9" s="764"/>
      <c r="R9" s="764"/>
      <c r="S9" s="764"/>
      <c r="T9" s="764"/>
      <c r="U9" s="764"/>
      <c r="V9" s="764"/>
    </row>
    <row r="10" spans="1:23" ht="10.5" customHeight="1">
      <c r="A10" s="790"/>
      <c r="B10" s="793"/>
      <c r="C10" s="794"/>
      <c r="D10" s="797"/>
      <c r="E10" s="798"/>
      <c r="F10" s="798"/>
      <c r="G10" s="798"/>
      <c r="H10" s="764"/>
      <c r="I10" s="764"/>
      <c r="J10" s="764"/>
      <c r="K10" s="764"/>
      <c r="L10" s="764"/>
      <c r="M10" s="764"/>
      <c r="N10" s="764"/>
      <c r="O10" s="764"/>
      <c r="P10" s="764"/>
      <c r="Q10" s="764"/>
      <c r="R10" s="764"/>
      <c r="S10" s="764"/>
      <c r="T10" s="764"/>
      <c r="U10" s="764"/>
      <c r="V10" s="764"/>
    </row>
    <row r="11" spans="1:23" ht="10.5" customHeight="1">
      <c r="A11" s="790"/>
      <c r="B11" s="793"/>
      <c r="C11" s="794"/>
      <c r="D11" s="797" t="s">
        <v>124</v>
      </c>
      <c r="E11" s="798"/>
      <c r="F11" s="798"/>
      <c r="G11" s="798"/>
      <c r="H11" s="764" t="str">
        <f>'様式１（交付申請書）'!L12</f>
        <v>はぐくみ学童クラブ</v>
      </c>
      <c r="I11" s="764"/>
      <c r="J11" s="764"/>
      <c r="K11" s="764"/>
      <c r="L11" s="764"/>
      <c r="M11" s="764"/>
      <c r="N11" s="764"/>
      <c r="O11" s="764"/>
      <c r="P11" s="764"/>
      <c r="Q11" s="764"/>
      <c r="R11" s="764"/>
      <c r="S11" s="764"/>
      <c r="T11" s="764"/>
      <c r="U11" s="764"/>
      <c r="V11" s="764"/>
    </row>
    <row r="12" spans="1:23" ht="10.5" customHeight="1">
      <c r="A12" s="790"/>
      <c r="B12" s="793"/>
      <c r="C12" s="794"/>
      <c r="D12" s="797"/>
      <c r="E12" s="798"/>
      <c r="F12" s="798"/>
      <c r="G12" s="798"/>
      <c r="H12" s="764"/>
      <c r="I12" s="764"/>
      <c r="J12" s="764"/>
      <c r="K12" s="764"/>
      <c r="L12" s="764"/>
      <c r="M12" s="764"/>
      <c r="N12" s="764"/>
      <c r="O12" s="764"/>
      <c r="P12" s="764"/>
      <c r="Q12" s="764"/>
      <c r="R12" s="764"/>
      <c r="S12" s="764"/>
      <c r="T12" s="764"/>
      <c r="U12" s="764"/>
      <c r="V12" s="764"/>
    </row>
    <row r="13" spans="1:23" ht="10.5" customHeight="1">
      <c r="A13" s="790"/>
      <c r="B13" s="793"/>
      <c r="C13" s="794"/>
      <c r="D13" s="797"/>
      <c r="E13" s="798"/>
      <c r="F13" s="798"/>
      <c r="G13" s="798"/>
      <c r="H13" s="764"/>
      <c r="I13" s="764"/>
      <c r="J13" s="764"/>
      <c r="K13" s="764"/>
      <c r="L13" s="764"/>
      <c r="M13" s="764"/>
      <c r="N13" s="764"/>
      <c r="O13" s="764"/>
      <c r="P13" s="764"/>
      <c r="Q13" s="764"/>
      <c r="R13" s="764"/>
      <c r="S13" s="764"/>
      <c r="T13" s="764"/>
      <c r="U13" s="764"/>
      <c r="V13" s="764"/>
    </row>
    <row r="14" spans="1:23" ht="10.5" customHeight="1">
      <c r="A14" s="790"/>
      <c r="B14" s="793"/>
      <c r="C14" s="794"/>
      <c r="D14" s="797" t="s">
        <v>125</v>
      </c>
      <c r="E14" s="798"/>
      <c r="F14" s="798"/>
      <c r="G14" s="798"/>
      <c r="H14" s="799" t="s">
        <v>244</v>
      </c>
      <c r="I14" s="800"/>
      <c r="J14" s="766" t="str">
        <f>'様式１（交付申請書）'!O14</f>
        <v>運営委員長</v>
      </c>
      <c r="K14" s="766"/>
      <c r="L14" s="766"/>
      <c r="M14" s="766"/>
      <c r="N14" s="766"/>
      <c r="O14" s="766"/>
      <c r="P14" s="766"/>
      <c r="Q14" s="766"/>
      <c r="R14" s="766"/>
      <c r="S14" s="766"/>
      <c r="T14" s="766"/>
      <c r="U14" s="81"/>
      <c r="V14" s="82"/>
    </row>
    <row r="15" spans="1:23" ht="10.5" customHeight="1">
      <c r="A15" s="790"/>
      <c r="B15" s="793"/>
      <c r="C15" s="794"/>
      <c r="D15" s="797"/>
      <c r="E15" s="798"/>
      <c r="F15" s="798"/>
      <c r="G15" s="798"/>
      <c r="H15" s="781"/>
      <c r="I15" s="782"/>
      <c r="J15" s="772"/>
      <c r="K15" s="772"/>
      <c r="L15" s="772"/>
      <c r="M15" s="772"/>
      <c r="N15" s="772"/>
      <c r="O15" s="772"/>
      <c r="P15" s="772"/>
      <c r="Q15" s="772"/>
      <c r="R15" s="772"/>
      <c r="S15" s="772"/>
      <c r="T15" s="772"/>
      <c r="U15" s="83"/>
      <c r="V15" s="84"/>
    </row>
    <row r="16" spans="1:23" ht="10.5" customHeight="1">
      <c r="A16" s="790"/>
      <c r="B16" s="793"/>
      <c r="C16" s="794"/>
      <c r="D16" s="797"/>
      <c r="E16" s="798"/>
      <c r="F16" s="798"/>
      <c r="G16" s="798"/>
      <c r="H16" s="781" t="s">
        <v>126</v>
      </c>
      <c r="I16" s="782"/>
      <c r="J16" s="766" t="str">
        <f>'様式１（交付申請書）'!O15</f>
        <v>横須賀　花子</v>
      </c>
      <c r="K16" s="766"/>
      <c r="L16" s="766"/>
      <c r="M16" s="766"/>
      <c r="N16" s="766"/>
      <c r="O16" s="766"/>
      <c r="P16" s="766"/>
      <c r="Q16" s="766"/>
      <c r="R16" s="766"/>
      <c r="S16" s="766"/>
      <c r="T16" s="766"/>
      <c r="U16" s="83"/>
      <c r="V16" s="84"/>
    </row>
    <row r="17" spans="1:22" ht="10.5" customHeight="1">
      <c r="A17" s="790"/>
      <c r="B17" s="793"/>
      <c r="C17" s="794"/>
      <c r="D17" s="797"/>
      <c r="E17" s="798"/>
      <c r="F17" s="798"/>
      <c r="G17" s="798"/>
      <c r="H17" s="783"/>
      <c r="I17" s="784"/>
      <c r="J17" s="772"/>
      <c r="K17" s="772"/>
      <c r="L17" s="772"/>
      <c r="M17" s="772"/>
      <c r="N17" s="772"/>
      <c r="O17" s="772"/>
      <c r="P17" s="772"/>
      <c r="Q17" s="772"/>
      <c r="R17" s="772"/>
      <c r="S17" s="772"/>
      <c r="T17" s="772"/>
      <c r="U17" s="85"/>
      <c r="V17" s="86"/>
    </row>
    <row r="18" spans="1:22" ht="15" customHeight="1">
      <c r="A18" s="87"/>
      <c r="B18" s="793"/>
      <c r="C18" s="794"/>
      <c r="D18" s="785" t="s">
        <v>127</v>
      </c>
      <c r="E18" s="785"/>
      <c r="F18" s="785"/>
      <c r="G18" s="785"/>
      <c r="H18" s="785"/>
      <c r="I18" s="785"/>
      <c r="J18" s="785"/>
      <c r="K18" s="785"/>
      <c r="L18" s="786" t="s">
        <v>143</v>
      </c>
      <c r="M18" s="786"/>
      <c r="N18" s="786"/>
      <c r="O18" s="786"/>
      <c r="P18" s="786"/>
      <c r="Q18" s="786"/>
      <c r="R18" s="786"/>
      <c r="S18" s="786"/>
      <c r="T18" s="786"/>
      <c r="U18" s="786"/>
      <c r="V18" s="786"/>
    </row>
    <row r="19" spans="1:22" ht="10.5" customHeight="1">
      <c r="A19" s="87"/>
      <c r="B19" s="793"/>
      <c r="C19" s="794"/>
      <c r="D19" s="787" t="str">
        <f>鑑!F16</f>
        <v>AA AA</v>
      </c>
      <c r="E19" s="787"/>
      <c r="F19" s="787"/>
      <c r="G19" s="787"/>
      <c r="H19" s="787"/>
      <c r="I19" s="787"/>
      <c r="J19" s="787"/>
      <c r="K19" s="787"/>
      <c r="L19" s="787" t="str">
        <f>鑑!F17</f>
        <v>８２２－＊＊＊＊</v>
      </c>
      <c r="M19" s="787"/>
      <c r="N19" s="787"/>
      <c r="O19" s="787"/>
      <c r="P19" s="787"/>
      <c r="Q19" s="787"/>
      <c r="R19" s="787"/>
      <c r="S19" s="787"/>
      <c r="T19" s="787"/>
      <c r="U19" s="787"/>
      <c r="V19" s="787"/>
    </row>
    <row r="20" spans="1:22" ht="10.5" customHeight="1">
      <c r="A20" s="87"/>
      <c r="B20" s="793"/>
      <c r="C20" s="794"/>
      <c r="D20" s="787"/>
      <c r="E20" s="787"/>
      <c r="F20" s="787"/>
      <c r="G20" s="787"/>
      <c r="H20" s="787"/>
      <c r="I20" s="787"/>
      <c r="J20" s="787"/>
      <c r="K20" s="787"/>
      <c r="L20" s="787"/>
      <c r="M20" s="787"/>
      <c r="N20" s="787"/>
      <c r="O20" s="787"/>
      <c r="P20" s="787"/>
      <c r="Q20" s="787"/>
      <c r="R20" s="787"/>
      <c r="S20" s="787"/>
      <c r="T20" s="787"/>
      <c r="U20" s="787"/>
      <c r="V20" s="787"/>
    </row>
    <row r="21" spans="1:22" ht="15.75" customHeight="1">
      <c r="A21" s="87"/>
      <c r="B21" s="793"/>
      <c r="C21" s="794"/>
      <c r="D21" s="786" t="s">
        <v>128</v>
      </c>
      <c r="E21" s="786"/>
      <c r="F21" s="786"/>
      <c r="G21" s="786"/>
      <c r="H21" s="786"/>
      <c r="I21" s="786"/>
      <c r="J21" s="786"/>
      <c r="K21" s="786"/>
      <c r="L21" s="786" t="s">
        <v>143</v>
      </c>
      <c r="M21" s="786"/>
      <c r="N21" s="786"/>
      <c r="O21" s="786"/>
      <c r="P21" s="786"/>
      <c r="Q21" s="786"/>
      <c r="R21" s="786"/>
      <c r="S21" s="786"/>
      <c r="T21" s="786"/>
      <c r="U21" s="786"/>
      <c r="V21" s="786"/>
    </row>
    <row r="22" spans="1:22" ht="10.5" customHeight="1">
      <c r="A22" s="87"/>
      <c r="B22" s="793"/>
      <c r="C22" s="794"/>
      <c r="D22" s="787" t="str">
        <f>鑑!N16</f>
        <v>BB BB</v>
      </c>
      <c r="E22" s="787"/>
      <c r="F22" s="787"/>
      <c r="G22" s="787"/>
      <c r="H22" s="787"/>
      <c r="I22" s="787"/>
      <c r="J22" s="787"/>
      <c r="K22" s="787"/>
      <c r="L22" s="787" t="str">
        <f>鑑!N17</f>
        <v>同じ</v>
      </c>
      <c r="M22" s="787"/>
      <c r="N22" s="787"/>
      <c r="O22" s="787"/>
      <c r="P22" s="787"/>
      <c r="Q22" s="787"/>
      <c r="R22" s="787"/>
      <c r="S22" s="787"/>
      <c r="T22" s="787"/>
      <c r="U22" s="787"/>
      <c r="V22" s="787"/>
    </row>
    <row r="23" spans="1:22" ht="10.5" customHeight="1">
      <c r="B23" s="795"/>
      <c r="C23" s="796"/>
      <c r="D23" s="787"/>
      <c r="E23" s="787"/>
      <c r="F23" s="787"/>
      <c r="G23" s="787"/>
      <c r="H23" s="787"/>
      <c r="I23" s="787"/>
      <c r="J23" s="787"/>
      <c r="K23" s="787"/>
      <c r="L23" s="787"/>
      <c r="M23" s="787"/>
      <c r="N23" s="787"/>
      <c r="O23" s="787"/>
      <c r="P23" s="787"/>
      <c r="Q23" s="787"/>
      <c r="R23" s="787"/>
      <c r="S23" s="787"/>
      <c r="T23" s="787"/>
      <c r="U23" s="787"/>
      <c r="V23" s="787"/>
    </row>
    <row r="24" spans="1:22" ht="10.5" customHeight="1">
      <c r="B24" s="788" t="s">
        <v>129</v>
      </c>
      <c r="C24" s="788"/>
      <c r="D24" s="788"/>
      <c r="E24" s="788"/>
      <c r="F24" s="788"/>
      <c r="G24" s="788"/>
      <c r="H24" s="788"/>
      <c r="I24" s="788"/>
      <c r="J24" s="788"/>
      <c r="K24" s="788"/>
      <c r="L24" s="788"/>
      <c r="M24" s="788"/>
      <c r="N24" s="788"/>
      <c r="O24" s="788"/>
      <c r="P24" s="788"/>
      <c r="Q24" s="788"/>
      <c r="R24" s="788"/>
      <c r="S24" s="788"/>
      <c r="T24" s="788"/>
      <c r="U24" s="788"/>
      <c r="V24" s="788"/>
    </row>
    <row r="25" spans="1:22" ht="10.5" customHeight="1">
      <c r="B25" s="788"/>
      <c r="C25" s="788"/>
      <c r="D25" s="788"/>
      <c r="E25" s="788"/>
      <c r="F25" s="788"/>
      <c r="G25" s="788"/>
      <c r="H25" s="788"/>
      <c r="I25" s="788"/>
      <c r="J25" s="788"/>
      <c r="K25" s="788"/>
      <c r="L25" s="788"/>
      <c r="M25" s="788"/>
      <c r="N25" s="788"/>
      <c r="O25" s="788"/>
      <c r="P25" s="788"/>
      <c r="Q25" s="788"/>
      <c r="R25" s="788"/>
      <c r="S25" s="788"/>
      <c r="T25" s="788"/>
      <c r="U25" s="788"/>
      <c r="V25" s="788"/>
    </row>
    <row r="26" spans="1:22" ht="10.5" customHeight="1"/>
    <row r="27" spans="1:22" ht="10.5" customHeight="1">
      <c r="B27" s="777" t="s">
        <v>130</v>
      </c>
      <c r="C27" s="777"/>
      <c r="D27" s="777"/>
      <c r="E27" s="779">
        <f>'様式１（交付申請書）'!U22</f>
        <v>17839800</v>
      </c>
      <c r="F27" s="779"/>
      <c r="G27" s="779"/>
      <c r="H27" s="779"/>
      <c r="I27" s="779"/>
      <c r="J27" s="779"/>
      <c r="K27" s="779"/>
      <c r="L27" s="779"/>
      <c r="M27" s="779"/>
      <c r="N27" s="779"/>
      <c r="O27" s="779"/>
      <c r="P27" s="779"/>
      <c r="Q27" s="779"/>
      <c r="R27" s="779"/>
      <c r="S27" s="779"/>
      <c r="T27" s="777" t="s">
        <v>131</v>
      </c>
      <c r="U27" s="777"/>
    </row>
    <row r="28" spans="1:22" ht="10.5" customHeight="1">
      <c r="B28" s="778"/>
      <c r="C28" s="778"/>
      <c r="D28" s="778"/>
      <c r="E28" s="780"/>
      <c r="F28" s="780"/>
      <c r="G28" s="780"/>
      <c r="H28" s="780"/>
      <c r="I28" s="780"/>
      <c r="J28" s="780"/>
      <c r="K28" s="780"/>
      <c r="L28" s="780"/>
      <c r="M28" s="780"/>
      <c r="N28" s="780"/>
      <c r="O28" s="780"/>
      <c r="P28" s="780"/>
      <c r="Q28" s="780"/>
      <c r="R28" s="780"/>
      <c r="S28" s="780"/>
      <c r="T28" s="778"/>
      <c r="U28" s="778"/>
    </row>
    <row r="29" spans="1:22" ht="10.5" customHeight="1"/>
    <row r="30" spans="1:22" ht="10.5" customHeight="1">
      <c r="B30" s="759" t="s">
        <v>251</v>
      </c>
      <c r="C30" s="759"/>
      <c r="D30" s="759"/>
      <c r="E30" s="759"/>
      <c r="F30" s="759"/>
      <c r="G30" s="759"/>
      <c r="H30" s="759"/>
      <c r="I30" s="759"/>
      <c r="J30" s="759"/>
      <c r="K30" s="759"/>
      <c r="L30" s="759"/>
      <c r="M30" s="759"/>
      <c r="N30" s="759"/>
      <c r="O30" s="759"/>
      <c r="P30" s="759"/>
      <c r="Q30" s="759"/>
      <c r="R30" s="759"/>
      <c r="S30" s="759"/>
      <c r="T30" s="759"/>
      <c r="U30" s="759"/>
      <c r="V30" s="759"/>
    </row>
    <row r="31" spans="1:22" ht="10.5" customHeight="1">
      <c r="B31" s="759"/>
      <c r="C31" s="759"/>
      <c r="D31" s="759"/>
      <c r="E31" s="759"/>
      <c r="F31" s="759"/>
      <c r="G31" s="759"/>
      <c r="H31" s="759"/>
      <c r="I31" s="759"/>
      <c r="J31" s="759"/>
      <c r="K31" s="759"/>
      <c r="L31" s="759"/>
      <c r="M31" s="759"/>
      <c r="N31" s="759"/>
      <c r="O31" s="759"/>
      <c r="P31" s="759"/>
      <c r="Q31" s="759"/>
      <c r="R31" s="759"/>
      <c r="S31" s="759"/>
      <c r="T31" s="759"/>
      <c r="U31" s="759"/>
      <c r="V31" s="759"/>
    </row>
    <row r="32" spans="1:22" ht="10.5" customHeight="1"/>
    <row r="33" spans="1:23" ht="10.5" customHeight="1">
      <c r="A33" s="760" t="s">
        <v>132</v>
      </c>
      <c r="B33" s="760"/>
      <c r="C33" s="760"/>
      <c r="D33" s="760"/>
      <c r="E33" s="760"/>
      <c r="F33" s="760"/>
      <c r="G33" s="760"/>
      <c r="H33" s="760"/>
      <c r="I33" s="760"/>
      <c r="J33" s="760"/>
      <c r="K33" s="760"/>
      <c r="L33" s="760"/>
      <c r="M33" s="760"/>
      <c r="N33" s="760"/>
      <c r="O33" s="760"/>
      <c r="P33" s="760"/>
      <c r="Q33" s="760"/>
      <c r="R33" s="760"/>
      <c r="S33" s="760"/>
      <c r="T33" s="760"/>
      <c r="U33" s="760"/>
      <c r="V33" s="760"/>
      <c r="W33" s="760"/>
    </row>
    <row r="34" spans="1:23" ht="10.5" customHeight="1">
      <c r="A34" s="761" t="s">
        <v>133</v>
      </c>
      <c r="B34" s="761"/>
      <c r="C34" s="761"/>
      <c r="D34" s="761"/>
      <c r="E34" s="761"/>
      <c r="F34" s="761"/>
      <c r="G34" s="761"/>
      <c r="H34" s="761"/>
      <c r="I34" s="761"/>
      <c r="J34" s="761"/>
      <c r="K34" s="761"/>
      <c r="L34" s="761"/>
      <c r="M34" s="761"/>
      <c r="N34" s="761"/>
      <c r="O34" s="761"/>
      <c r="P34" s="761"/>
      <c r="Q34" s="761"/>
      <c r="R34" s="761"/>
      <c r="S34" s="761"/>
      <c r="T34" s="761"/>
      <c r="U34" s="761"/>
      <c r="V34" s="761"/>
      <c r="W34" s="761"/>
    </row>
    <row r="35" spans="1:23" ht="10.5" customHeight="1">
      <c r="A35" s="761"/>
      <c r="B35" s="761"/>
      <c r="C35" s="761"/>
      <c r="D35" s="761"/>
      <c r="E35" s="761"/>
      <c r="F35" s="761"/>
      <c r="G35" s="761"/>
      <c r="H35" s="761"/>
      <c r="I35" s="761"/>
      <c r="J35" s="761"/>
      <c r="K35" s="761"/>
      <c r="L35" s="761"/>
      <c r="M35" s="761"/>
      <c r="N35" s="761"/>
      <c r="O35" s="761"/>
      <c r="P35" s="761"/>
      <c r="Q35" s="761"/>
      <c r="R35" s="761"/>
      <c r="S35" s="761"/>
      <c r="T35" s="761"/>
      <c r="U35" s="761"/>
      <c r="V35" s="761"/>
      <c r="W35" s="761"/>
    </row>
    <row r="36" spans="1:23" ht="10.5" customHeight="1">
      <c r="A36" s="761"/>
      <c r="B36" s="761"/>
      <c r="C36" s="761"/>
      <c r="D36" s="761"/>
      <c r="E36" s="761"/>
      <c r="F36" s="761"/>
      <c r="G36" s="761"/>
      <c r="H36" s="761"/>
      <c r="I36" s="761"/>
      <c r="J36" s="761"/>
      <c r="K36" s="761"/>
      <c r="L36" s="761"/>
      <c r="M36" s="761"/>
      <c r="N36" s="761"/>
      <c r="O36" s="761"/>
      <c r="P36" s="761"/>
      <c r="Q36" s="761"/>
      <c r="R36" s="761"/>
      <c r="S36" s="761"/>
      <c r="T36" s="761"/>
      <c r="U36" s="761"/>
      <c r="V36" s="761"/>
      <c r="W36" s="761"/>
    </row>
    <row r="37" spans="1:23" ht="10.5" customHeight="1"/>
    <row r="38" spans="1:23" ht="10.5" customHeight="1">
      <c r="A38" s="762" t="s">
        <v>134</v>
      </c>
      <c r="B38" s="763" t="s">
        <v>123</v>
      </c>
      <c r="C38" s="763"/>
      <c r="D38" s="763"/>
      <c r="E38" s="763"/>
      <c r="F38" s="763"/>
      <c r="G38" s="763"/>
      <c r="H38" s="764" t="str">
        <f>+H8</f>
        <v>横須賀市小川町１１</v>
      </c>
      <c r="I38" s="764"/>
      <c r="J38" s="764"/>
      <c r="K38" s="764"/>
      <c r="L38" s="764"/>
      <c r="M38" s="764"/>
      <c r="N38" s="764"/>
      <c r="O38" s="764"/>
      <c r="P38" s="764"/>
      <c r="Q38" s="764"/>
      <c r="R38" s="764"/>
      <c r="S38" s="764"/>
      <c r="T38" s="764"/>
      <c r="U38" s="764"/>
      <c r="V38" s="764"/>
    </row>
    <row r="39" spans="1:23" ht="10.5" customHeight="1">
      <c r="A39" s="762"/>
      <c r="B39" s="763"/>
      <c r="C39" s="763"/>
      <c r="D39" s="763"/>
      <c r="E39" s="763"/>
      <c r="F39" s="763"/>
      <c r="G39" s="763"/>
      <c r="H39" s="764"/>
      <c r="I39" s="764"/>
      <c r="J39" s="764"/>
      <c r="K39" s="764"/>
      <c r="L39" s="764"/>
      <c r="M39" s="764"/>
      <c r="N39" s="764"/>
      <c r="O39" s="764"/>
      <c r="P39" s="764"/>
      <c r="Q39" s="764"/>
      <c r="R39" s="764"/>
      <c r="S39" s="764"/>
      <c r="T39" s="764"/>
      <c r="U39" s="764"/>
      <c r="V39" s="764"/>
    </row>
    <row r="40" spans="1:23" ht="10.5" customHeight="1">
      <c r="A40" s="762"/>
      <c r="B40" s="763"/>
      <c r="C40" s="763"/>
      <c r="D40" s="763"/>
      <c r="E40" s="763"/>
      <c r="F40" s="763"/>
      <c r="G40" s="763"/>
      <c r="H40" s="764"/>
      <c r="I40" s="764"/>
      <c r="J40" s="764"/>
      <c r="K40" s="764"/>
      <c r="L40" s="764"/>
      <c r="M40" s="764"/>
      <c r="N40" s="764"/>
      <c r="O40" s="764"/>
      <c r="P40" s="764"/>
      <c r="Q40" s="764"/>
      <c r="R40" s="764"/>
      <c r="S40" s="764"/>
      <c r="T40" s="764"/>
      <c r="U40" s="764"/>
      <c r="V40" s="764"/>
    </row>
    <row r="41" spans="1:23" ht="10.5" customHeight="1">
      <c r="A41" s="762"/>
      <c r="B41" s="763" t="s">
        <v>124</v>
      </c>
      <c r="C41" s="763"/>
      <c r="D41" s="763"/>
      <c r="E41" s="763"/>
      <c r="F41" s="763"/>
      <c r="G41" s="763"/>
      <c r="H41" s="765" t="str">
        <f>+H11</f>
        <v>はぐくみ学童クラブ</v>
      </c>
      <c r="I41" s="766"/>
      <c r="J41" s="766"/>
      <c r="K41" s="766"/>
      <c r="L41" s="766"/>
      <c r="M41" s="766"/>
      <c r="N41" s="766"/>
      <c r="O41" s="766"/>
      <c r="P41" s="766"/>
      <c r="Q41" s="766"/>
      <c r="R41" s="766"/>
      <c r="S41" s="766"/>
      <c r="T41" s="766"/>
      <c r="U41" s="766"/>
      <c r="V41" s="767"/>
    </row>
    <row r="42" spans="1:23" ht="10.5" customHeight="1">
      <c r="A42" s="762"/>
      <c r="B42" s="763"/>
      <c r="C42" s="763"/>
      <c r="D42" s="763"/>
      <c r="E42" s="763"/>
      <c r="F42" s="763"/>
      <c r="G42" s="763"/>
      <c r="H42" s="768"/>
      <c r="I42" s="769"/>
      <c r="J42" s="769"/>
      <c r="K42" s="769"/>
      <c r="L42" s="769"/>
      <c r="M42" s="769"/>
      <c r="N42" s="769"/>
      <c r="O42" s="769"/>
      <c r="P42" s="769"/>
      <c r="Q42" s="769"/>
      <c r="R42" s="769"/>
      <c r="S42" s="769"/>
      <c r="T42" s="769"/>
      <c r="U42" s="769"/>
      <c r="V42" s="770"/>
    </row>
    <row r="43" spans="1:23" ht="10.5" customHeight="1">
      <c r="A43" s="762"/>
      <c r="B43" s="763"/>
      <c r="C43" s="763"/>
      <c r="D43" s="763"/>
      <c r="E43" s="763"/>
      <c r="F43" s="763"/>
      <c r="G43" s="763"/>
      <c r="H43" s="771"/>
      <c r="I43" s="772"/>
      <c r="J43" s="772"/>
      <c r="K43" s="772"/>
      <c r="L43" s="772"/>
      <c r="M43" s="772"/>
      <c r="N43" s="772"/>
      <c r="O43" s="772"/>
      <c r="P43" s="772"/>
      <c r="Q43" s="772"/>
      <c r="R43" s="772"/>
      <c r="S43" s="772"/>
      <c r="T43" s="772"/>
      <c r="U43" s="772"/>
      <c r="V43" s="773"/>
    </row>
    <row r="44" spans="1:23" ht="10.5" customHeight="1">
      <c r="A44" s="762"/>
      <c r="B44" s="763" t="s">
        <v>125</v>
      </c>
      <c r="C44" s="763"/>
      <c r="D44" s="763"/>
      <c r="E44" s="763"/>
      <c r="F44" s="763"/>
      <c r="G44" s="763"/>
      <c r="H44" s="741" t="str">
        <f>+H14</f>
        <v>（役職）</v>
      </c>
      <c r="I44" s="742"/>
      <c r="J44" s="766" t="str">
        <f>+J14</f>
        <v>運営委員長</v>
      </c>
      <c r="K44" s="766"/>
      <c r="L44" s="766"/>
      <c r="M44" s="766"/>
      <c r="N44" s="766"/>
      <c r="O44" s="766"/>
      <c r="P44" s="766"/>
      <c r="Q44" s="766"/>
      <c r="R44" s="766"/>
      <c r="S44" s="766"/>
      <c r="T44" s="766"/>
      <c r="U44" s="742"/>
      <c r="V44" s="743"/>
    </row>
    <row r="45" spans="1:23" ht="10.5" customHeight="1">
      <c r="A45" s="762"/>
      <c r="B45" s="763"/>
      <c r="C45" s="763"/>
      <c r="D45" s="763"/>
      <c r="E45" s="763"/>
      <c r="F45" s="763"/>
      <c r="G45" s="763"/>
      <c r="H45" s="774"/>
      <c r="I45" s="775"/>
      <c r="J45" s="772"/>
      <c r="K45" s="772"/>
      <c r="L45" s="772"/>
      <c r="M45" s="772"/>
      <c r="N45" s="772"/>
      <c r="O45" s="772"/>
      <c r="P45" s="772"/>
      <c r="Q45" s="772"/>
      <c r="R45" s="772"/>
      <c r="S45" s="772"/>
      <c r="T45" s="772"/>
      <c r="U45" s="775"/>
      <c r="V45" s="776"/>
    </row>
    <row r="46" spans="1:23" ht="10.5" customHeight="1">
      <c r="A46" s="762"/>
      <c r="B46" s="763"/>
      <c r="C46" s="763"/>
      <c r="D46" s="763"/>
      <c r="E46" s="763"/>
      <c r="F46" s="763"/>
      <c r="G46" s="763"/>
      <c r="H46" s="774" t="s">
        <v>126</v>
      </c>
      <c r="I46" s="775"/>
      <c r="J46" s="766" t="str">
        <f>+J16</f>
        <v>横須賀　花子</v>
      </c>
      <c r="K46" s="766"/>
      <c r="L46" s="766"/>
      <c r="M46" s="766"/>
      <c r="N46" s="766"/>
      <c r="O46" s="766"/>
      <c r="P46" s="766"/>
      <c r="Q46" s="766"/>
      <c r="R46" s="766"/>
      <c r="S46" s="766"/>
      <c r="T46" s="766"/>
      <c r="U46" s="775"/>
      <c r="V46" s="776"/>
    </row>
    <row r="47" spans="1:23" ht="10.5" customHeight="1">
      <c r="A47" s="762"/>
      <c r="B47" s="763"/>
      <c r="C47" s="763"/>
      <c r="D47" s="763"/>
      <c r="E47" s="763"/>
      <c r="F47" s="763"/>
      <c r="G47" s="763"/>
      <c r="H47" s="744"/>
      <c r="I47" s="745"/>
      <c r="J47" s="772"/>
      <c r="K47" s="772"/>
      <c r="L47" s="772"/>
      <c r="M47" s="772"/>
      <c r="N47" s="772"/>
      <c r="O47" s="772"/>
      <c r="P47" s="772"/>
      <c r="Q47" s="772"/>
      <c r="R47" s="772"/>
      <c r="S47" s="772"/>
      <c r="T47" s="772"/>
      <c r="U47" s="745"/>
      <c r="V47" s="746"/>
    </row>
    <row r="48" spans="1:23" ht="10.5" customHeight="1"/>
    <row r="49" spans="2:22" ht="10.5" customHeight="1"/>
    <row r="50" spans="2:22" ht="10.5" customHeight="1">
      <c r="B50" s="741" t="s">
        <v>135</v>
      </c>
      <c r="C50" s="742"/>
      <c r="D50" s="742"/>
      <c r="E50" s="742"/>
      <c r="F50" s="742"/>
      <c r="G50" s="742"/>
      <c r="H50" s="742"/>
      <c r="I50" s="742"/>
      <c r="J50" s="742"/>
      <c r="K50" s="742"/>
      <c r="L50" s="742"/>
      <c r="M50" s="742"/>
      <c r="N50" s="742"/>
      <c r="O50" s="742"/>
      <c r="P50" s="742"/>
      <c r="Q50" s="742"/>
      <c r="R50" s="742"/>
      <c r="S50" s="742"/>
      <c r="T50" s="742"/>
      <c r="U50" s="742"/>
      <c r="V50" s="743"/>
    </row>
    <row r="51" spans="2:22" ht="10.5" customHeight="1">
      <c r="B51" s="744"/>
      <c r="C51" s="745"/>
      <c r="D51" s="745"/>
      <c r="E51" s="745"/>
      <c r="F51" s="745"/>
      <c r="G51" s="745"/>
      <c r="H51" s="745"/>
      <c r="I51" s="745"/>
      <c r="J51" s="745"/>
      <c r="K51" s="745"/>
      <c r="L51" s="745"/>
      <c r="M51" s="745"/>
      <c r="N51" s="745"/>
      <c r="O51" s="745"/>
      <c r="P51" s="745"/>
      <c r="Q51" s="745"/>
      <c r="R51" s="745"/>
      <c r="S51" s="745"/>
      <c r="T51" s="745"/>
      <c r="U51" s="745"/>
      <c r="V51" s="746"/>
    </row>
    <row r="52" spans="2:22" ht="10.5" customHeight="1">
      <c r="B52" s="747" t="s">
        <v>582</v>
      </c>
      <c r="C52" s="748"/>
      <c r="D52" s="748"/>
      <c r="E52" s="748"/>
      <c r="F52" s="748"/>
      <c r="G52" s="749"/>
      <c r="H52" s="733" t="s">
        <v>589</v>
      </c>
      <c r="I52" s="734"/>
      <c r="J52" s="734"/>
      <c r="K52" s="735"/>
      <c r="L52" s="747" t="s">
        <v>583</v>
      </c>
      <c r="M52" s="748"/>
      <c r="N52" s="748"/>
      <c r="O52" s="748"/>
      <c r="P52" s="748"/>
      <c r="Q52" s="748"/>
      <c r="R52" s="749"/>
      <c r="S52" s="733" t="s">
        <v>136</v>
      </c>
      <c r="T52" s="734"/>
      <c r="U52" s="734"/>
      <c r="V52" s="735"/>
    </row>
    <row r="53" spans="2:22" ht="10.5" customHeight="1">
      <c r="B53" s="750"/>
      <c r="C53" s="751"/>
      <c r="D53" s="751"/>
      <c r="E53" s="751"/>
      <c r="F53" s="751"/>
      <c r="G53" s="752"/>
      <c r="H53" s="756"/>
      <c r="I53" s="757"/>
      <c r="J53" s="757"/>
      <c r="K53" s="758"/>
      <c r="L53" s="750"/>
      <c r="M53" s="751"/>
      <c r="N53" s="751"/>
      <c r="O53" s="751"/>
      <c r="P53" s="751"/>
      <c r="Q53" s="751"/>
      <c r="R53" s="752"/>
      <c r="S53" s="756"/>
      <c r="T53" s="757"/>
      <c r="U53" s="757"/>
      <c r="V53" s="758"/>
    </row>
    <row r="54" spans="2:22" ht="10.5" customHeight="1">
      <c r="B54" s="750"/>
      <c r="C54" s="751"/>
      <c r="D54" s="751"/>
      <c r="E54" s="751"/>
      <c r="F54" s="751"/>
      <c r="G54" s="752"/>
      <c r="H54" s="756" t="s">
        <v>588</v>
      </c>
      <c r="I54" s="757"/>
      <c r="J54" s="757"/>
      <c r="K54" s="758"/>
      <c r="L54" s="750"/>
      <c r="M54" s="751"/>
      <c r="N54" s="751"/>
      <c r="O54" s="751"/>
      <c r="P54" s="751"/>
      <c r="Q54" s="751"/>
      <c r="R54" s="752"/>
      <c r="S54" s="756" t="s">
        <v>137</v>
      </c>
      <c r="T54" s="757"/>
      <c r="U54" s="757"/>
      <c r="V54" s="758"/>
    </row>
    <row r="55" spans="2:22" ht="10.5" customHeight="1">
      <c r="B55" s="753"/>
      <c r="C55" s="754"/>
      <c r="D55" s="754"/>
      <c r="E55" s="754"/>
      <c r="F55" s="754"/>
      <c r="G55" s="755"/>
      <c r="H55" s="736"/>
      <c r="I55" s="737"/>
      <c r="J55" s="737"/>
      <c r="K55" s="738"/>
      <c r="L55" s="753"/>
      <c r="M55" s="754"/>
      <c r="N55" s="754"/>
      <c r="O55" s="754"/>
      <c r="P55" s="754"/>
      <c r="Q55" s="754"/>
      <c r="R55" s="755"/>
      <c r="S55" s="736"/>
      <c r="T55" s="737"/>
      <c r="U55" s="737"/>
      <c r="V55" s="738"/>
    </row>
    <row r="56" spans="2:22" ht="15.75" customHeight="1">
      <c r="B56" s="727" t="s">
        <v>138</v>
      </c>
      <c r="C56" s="728"/>
      <c r="D56" s="728"/>
      <c r="E56" s="728"/>
      <c r="F56" s="728"/>
      <c r="G56" s="728"/>
      <c r="H56" s="729"/>
      <c r="I56" s="730" t="s">
        <v>584</v>
      </c>
      <c r="J56" s="731"/>
      <c r="K56" s="731"/>
      <c r="L56" s="731"/>
      <c r="M56" s="731"/>
      <c r="N56" s="731"/>
      <c r="O56" s="731"/>
      <c r="P56" s="731"/>
      <c r="Q56" s="731"/>
      <c r="R56" s="731"/>
      <c r="S56" s="731"/>
      <c r="T56" s="731"/>
      <c r="U56" s="731"/>
      <c r="V56" s="732"/>
    </row>
    <row r="57" spans="2:22" ht="10.5" customHeight="1">
      <c r="B57" s="733" t="s">
        <v>139</v>
      </c>
      <c r="C57" s="734"/>
      <c r="D57" s="734"/>
      <c r="E57" s="734"/>
      <c r="F57" s="734"/>
      <c r="G57" s="734"/>
      <c r="H57" s="735"/>
      <c r="I57" s="721" t="s">
        <v>585</v>
      </c>
      <c r="J57" s="723"/>
      <c r="K57" s="721" t="s">
        <v>585</v>
      </c>
      <c r="L57" s="723"/>
      <c r="M57" s="721" t="s">
        <v>585</v>
      </c>
      <c r="N57" s="723"/>
      <c r="O57" s="721" t="s">
        <v>585</v>
      </c>
      <c r="P57" s="723"/>
      <c r="Q57" s="721" t="s">
        <v>585</v>
      </c>
      <c r="R57" s="723"/>
      <c r="S57" s="721" t="s">
        <v>585</v>
      </c>
      <c r="T57" s="723"/>
      <c r="U57" s="721" t="s">
        <v>585</v>
      </c>
      <c r="V57" s="723"/>
    </row>
    <row r="58" spans="2:22" ht="10.5" customHeight="1">
      <c r="B58" s="736"/>
      <c r="C58" s="737"/>
      <c r="D58" s="737"/>
      <c r="E58" s="737"/>
      <c r="F58" s="737"/>
      <c r="G58" s="737"/>
      <c r="H58" s="738"/>
      <c r="I58" s="739"/>
      <c r="J58" s="740"/>
      <c r="K58" s="739"/>
      <c r="L58" s="740"/>
      <c r="M58" s="739"/>
      <c r="N58" s="740"/>
      <c r="O58" s="739"/>
      <c r="P58" s="740"/>
      <c r="Q58" s="739"/>
      <c r="R58" s="740"/>
      <c r="S58" s="739"/>
      <c r="T58" s="740"/>
      <c r="U58" s="739"/>
      <c r="V58" s="740"/>
    </row>
    <row r="59" spans="2:22" ht="10.5" customHeight="1">
      <c r="B59" s="733" t="s">
        <v>140</v>
      </c>
      <c r="C59" s="734"/>
      <c r="D59" s="734"/>
      <c r="E59" s="734"/>
      <c r="F59" s="734"/>
      <c r="G59" s="734"/>
      <c r="H59" s="735"/>
      <c r="I59" s="739"/>
      <c r="J59" s="740"/>
      <c r="K59" s="739"/>
      <c r="L59" s="740"/>
      <c r="M59" s="739"/>
      <c r="N59" s="740"/>
      <c r="O59" s="739"/>
      <c r="P59" s="740"/>
      <c r="Q59" s="739"/>
      <c r="R59" s="740"/>
      <c r="S59" s="739"/>
      <c r="T59" s="740"/>
      <c r="U59" s="739"/>
      <c r="V59" s="740"/>
    </row>
    <row r="60" spans="2:22" ht="10.5" customHeight="1">
      <c r="B60" s="736"/>
      <c r="C60" s="737"/>
      <c r="D60" s="737"/>
      <c r="E60" s="737"/>
      <c r="F60" s="737"/>
      <c r="G60" s="737"/>
      <c r="H60" s="738"/>
      <c r="I60" s="724"/>
      <c r="J60" s="726"/>
      <c r="K60" s="724"/>
      <c r="L60" s="726"/>
      <c r="M60" s="724"/>
      <c r="N60" s="726"/>
      <c r="O60" s="724"/>
      <c r="P60" s="726"/>
      <c r="Q60" s="724"/>
      <c r="R60" s="726"/>
      <c r="S60" s="724"/>
      <c r="T60" s="726"/>
      <c r="U60" s="724"/>
      <c r="V60" s="726"/>
    </row>
    <row r="61" spans="2:22" ht="10.5" customHeight="1">
      <c r="B61" s="715" t="s">
        <v>141</v>
      </c>
      <c r="C61" s="716"/>
      <c r="D61" s="716"/>
      <c r="E61" s="716"/>
      <c r="F61" s="717"/>
      <c r="G61" s="721" t="s">
        <v>586</v>
      </c>
      <c r="H61" s="722"/>
      <c r="I61" s="722"/>
      <c r="J61" s="722"/>
      <c r="K61" s="722"/>
      <c r="L61" s="722"/>
      <c r="M61" s="722"/>
      <c r="N61" s="722"/>
      <c r="O61" s="722"/>
      <c r="P61" s="722"/>
      <c r="Q61" s="722"/>
      <c r="R61" s="722"/>
      <c r="S61" s="722"/>
      <c r="T61" s="722"/>
      <c r="U61" s="722"/>
      <c r="V61" s="723"/>
    </row>
    <row r="62" spans="2:22" ht="10.5" customHeight="1">
      <c r="B62" s="718"/>
      <c r="C62" s="719"/>
      <c r="D62" s="719"/>
      <c r="E62" s="719"/>
      <c r="F62" s="720"/>
      <c r="G62" s="724"/>
      <c r="H62" s="725"/>
      <c r="I62" s="725"/>
      <c r="J62" s="725"/>
      <c r="K62" s="725"/>
      <c r="L62" s="725"/>
      <c r="M62" s="725"/>
      <c r="N62" s="725"/>
      <c r="O62" s="725"/>
      <c r="P62" s="725"/>
      <c r="Q62" s="725"/>
      <c r="R62" s="725"/>
      <c r="S62" s="725"/>
      <c r="T62" s="725"/>
      <c r="U62" s="725"/>
      <c r="V62" s="726"/>
    </row>
    <row r="63" spans="2:22" ht="10.5" customHeight="1">
      <c r="B63" s="715" t="s">
        <v>142</v>
      </c>
      <c r="C63" s="716"/>
      <c r="D63" s="716"/>
      <c r="E63" s="716"/>
      <c r="F63" s="717"/>
      <c r="G63" s="721" t="s">
        <v>587</v>
      </c>
      <c r="H63" s="722"/>
      <c r="I63" s="722"/>
      <c r="J63" s="722"/>
      <c r="K63" s="722"/>
      <c r="L63" s="722"/>
      <c r="M63" s="722"/>
      <c r="N63" s="722"/>
      <c r="O63" s="722"/>
      <c r="P63" s="722"/>
      <c r="Q63" s="722"/>
      <c r="R63" s="722"/>
      <c r="S63" s="722"/>
      <c r="T63" s="722"/>
      <c r="U63" s="722"/>
      <c r="V63" s="723"/>
    </row>
    <row r="64" spans="2:22" ht="10.5" customHeight="1">
      <c r="B64" s="718"/>
      <c r="C64" s="719"/>
      <c r="D64" s="719"/>
      <c r="E64" s="719"/>
      <c r="F64" s="720"/>
      <c r="G64" s="724"/>
      <c r="H64" s="725"/>
      <c r="I64" s="725"/>
      <c r="J64" s="725"/>
      <c r="K64" s="725"/>
      <c r="L64" s="725"/>
      <c r="M64" s="725"/>
      <c r="N64" s="725"/>
      <c r="O64" s="725"/>
      <c r="P64" s="725"/>
      <c r="Q64" s="725"/>
      <c r="R64" s="725"/>
      <c r="S64" s="725"/>
      <c r="T64" s="725"/>
      <c r="U64" s="725"/>
      <c r="V64" s="726"/>
    </row>
    <row r="65" spans="11:19" ht="11.25" customHeight="1">
      <c r="K65" s="72"/>
      <c r="S65" s="72"/>
    </row>
    <row r="66" spans="11:19" ht="11.25" customHeight="1">
      <c r="K66" s="72"/>
      <c r="S66" s="72"/>
    </row>
    <row r="67" spans="11:19" ht="11.25" customHeight="1">
      <c r="S67" s="72"/>
    </row>
  </sheetData>
  <mergeCells count="60">
    <mergeCell ref="A3:W3"/>
    <mergeCell ref="A8:A17"/>
    <mergeCell ref="B8:C23"/>
    <mergeCell ref="D8:G10"/>
    <mergeCell ref="H8:V10"/>
    <mergeCell ref="D11:G13"/>
    <mergeCell ref="H11:V13"/>
    <mergeCell ref="D14:G17"/>
    <mergeCell ref="H14:I15"/>
    <mergeCell ref="J14:T15"/>
    <mergeCell ref="B27:D28"/>
    <mergeCell ref="E27:S28"/>
    <mergeCell ref="T27:U28"/>
    <mergeCell ref="H16:I17"/>
    <mergeCell ref="J16:T17"/>
    <mergeCell ref="D18:K18"/>
    <mergeCell ref="L18:V18"/>
    <mergeCell ref="D19:K20"/>
    <mergeCell ref="L19:V20"/>
    <mergeCell ref="D21:K21"/>
    <mergeCell ref="L21:V21"/>
    <mergeCell ref="D22:K23"/>
    <mergeCell ref="L22:V23"/>
    <mergeCell ref="B24:V25"/>
    <mergeCell ref="B30:V31"/>
    <mergeCell ref="A33:W33"/>
    <mergeCell ref="A34:W36"/>
    <mergeCell ref="A38:A47"/>
    <mergeCell ref="B38:G40"/>
    <mergeCell ref="H38:V40"/>
    <mergeCell ref="B41:G43"/>
    <mergeCell ref="H41:V43"/>
    <mergeCell ref="B44:G47"/>
    <mergeCell ref="H44:I45"/>
    <mergeCell ref="J44:T45"/>
    <mergeCell ref="H46:I47"/>
    <mergeCell ref="J46:T47"/>
    <mergeCell ref="U44:V47"/>
    <mergeCell ref="B50:V51"/>
    <mergeCell ref="B52:G55"/>
    <mergeCell ref="H52:K53"/>
    <mergeCell ref="L52:R55"/>
    <mergeCell ref="S52:V53"/>
    <mergeCell ref="H54:K55"/>
    <mergeCell ref="S54:V55"/>
    <mergeCell ref="B61:F62"/>
    <mergeCell ref="G61:V62"/>
    <mergeCell ref="B63:F64"/>
    <mergeCell ref="G63:V64"/>
    <mergeCell ref="B56:H56"/>
    <mergeCell ref="I56:V56"/>
    <mergeCell ref="B57:H58"/>
    <mergeCell ref="I57:J60"/>
    <mergeCell ref="K57:L60"/>
    <mergeCell ref="M57:N60"/>
    <mergeCell ref="O57:P60"/>
    <mergeCell ref="Q57:R60"/>
    <mergeCell ref="S57:T60"/>
    <mergeCell ref="U57:V60"/>
    <mergeCell ref="B59:H60"/>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7</xdr:col>
                    <xdr:colOff>85725</xdr:colOff>
                    <xdr:row>51</xdr:row>
                    <xdr:rowOff>57150</xdr:rowOff>
                  </from>
                  <to>
                    <xdr:col>9</xdr:col>
                    <xdr:colOff>200025</xdr:colOff>
                    <xdr:row>52</xdr:row>
                    <xdr:rowOff>123825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7</xdr:col>
                    <xdr:colOff>85725</xdr:colOff>
                    <xdr:row>53</xdr:row>
                    <xdr:rowOff>28575</xdr:rowOff>
                  </from>
                  <to>
                    <xdr:col>9</xdr:col>
                    <xdr:colOff>200025</xdr:colOff>
                    <xdr:row>54</xdr:row>
                    <xdr:rowOff>95250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18</xdr:col>
                    <xdr:colOff>114300</xdr:colOff>
                    <xdr:row>53</xdr:row>
                    <xdr:rowOff>66675</xdr:rowOff>
                  </from>
                  <to>
                    <xdr:col>20</xdr:col>
                    <xdr:colOff>228600</xdr:colOff>
                    <xdr:row>55</xdr:row>
                    <xdr:rowOff>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18</xdr:col>
                    <xdr:colOff>104775</xdr:colOff>
                    <xdr:row>51</xdr:row>
                    <xdr:rowOff>57150</xdr:rowOff>
                  </from>
                  <to>
                    <xdr:col>20</xdr:col>
                    <xdr:colOff>219075</xdr:colOff>
                    <xdr:row>52</xdr:row>
                    <xdr:rowOff>123825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xdr:col>
                    <xdr:colOff>76200</xdr:colOff>
                    <xdr:row>58</xdr:row>
                    <xdr:rowOff>76200</xdr:rowOff>
                  </from>
                  <to>
                    <xdr:col>3</xdr:col>
                    <xdr:colOff>190500</xdr:colOff>
                    <xdr:row>60</xdr:row>
                    <xdr:rowOff>9525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xdr:col>
                    <xdr:colOff>76200</xdr:colOff>
                    <xdr:row>56</xdr:row>
                    <xdr:rowOff>66675</xdr:rowOff>
                  </from>
                  <to>
                    <xdr:col>3</xdr:col>
                    <xdr:colOff>190500</xdr:colOff>
                    <xdr:row>58</xdr:row>
                    <xdr:rowOff>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7</xdr:col>
                    <xdr:colOff>85725</xdr:colOff>
                    <xdr:row>51</xdr:row>
                    <xdr:rowOff>57150</xdr:rowOff>
                  </from>
                  <to>
                    <xdr:col>9</xdr:col>
                    <xdr:colOff>200025</xdr:colOff>
                    <xdr:row>52</xdr:row>
                    <xdr:rowOff>123825</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7</xdr:col>
                    <xdr:colOff>85725</xdr:colOff>
                    <xdr:row>53</xdr:row>
                    <xdr:rowOff>28575</xdr:rowOff>
                  </from>
                  <to>
                    <xdr:col>9</xdr:col>
                    <xdr:colOff>200025</xdr:colOff>
                    <xdr:row>54</xdr:row>
                    <xdr:rowOff>95250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18</xdr:col>
                    <xdr:colOff>114300</xdr:colOff>
                    <xdr:row>53</xdr:row>
                    <xdr:rowOff>66675</xdr:rowOff>
                  </from>
                  <to>
                    <xdr:col>20</xdr:col>
                    <xdr:colOff>228600</xdr:colOff>
                    <xdr:row>55</xdr:row>
                    <xdr:rowOff>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18</xdr:col>
                    <xdr:colOff>104775</xdr:colOff>
                    <xdr:row>51</xdr:row>
                    <xdr:rowOff>57150</xdr:rowOff>
                  </from>
                  <to>
                    <xdr:col>20</xdr:col>
                    <xdr:colOff>219075</xdr:colOff>
                    <xdr:row>52</xdr:row>
                    <xdr:rowOff>123825</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1</xdr:col>
                    <xdr:colOff>76200</xdr:colOff>
                    <xdr:row>58</xdr:row>
                    <xdr:rowOff>76200</xdr:rowOff>
                  </from>
                  <to>
                    <xdr:col>3</xdr:col>
                    <xdr:colOff>190500</xdr:colOff>
                    <xdr:row>60</xdr:row>
                    <xdr:rowOff>9525</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1</xdr:col>
                    <xdr:colOff>76200</xdr:colOff>
                    <xdr:row>56</xdr:row>
                    <xdr:rowOff>66675</xdr:rowOff>
                  </from>
                  <to>
                    <xdr:col>3</xdr:col>
                    <xdr:colOff>190500</xdr:colOff>
                    <xdr:row>58</xdr:row>
                    <xdr:rowOff>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7</xdr:col>
                    <xdr:colOff>85725</xdr:colOff>
                    <xdr:row>51</xdr:row>
                    <xdr:rowOff>57150</xdr:rowOff>
                  </from>
                  <to>
                    <xdr:col>9</xdr:col>
                    <xdr:colOff>200025</xdr:colOff>
                    <xdr:row>52</xdr:row>
                    <xdr:rowOff>123825</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7</xdr:col>
                    <xdr:colOff>85725</xdr:colOff>
                    <xdr:row>53</xdr:row>
                    <xdr:rowOff>28575</xdr:rowOff>
                  </from>
                  <to>
                    <xdr:col>9</xdr:col>
                    <xdr:colOff>200025</xdr:colOff>
                    <xdr:row>54</xdr:row>
                    <xdr:rowOff>95250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18</xdr:col>
                    <xdr:colOff>114300</xdr:colOff>
                    <xdr:row>53</xdr:row>
                    <xdr:rowOff>66675</xdr:rowOff>
                  </from>
                  <to>
                    <xdr:col>20</xdr:col>
                    <xdr:colOff>228600</xdr:colOff>
                    <xdr:row>55</xdr:row>
                    <xdr:rowOff>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18</xdr:col>
                    <xdr:colOff>104775</xdr:colOff>
                    <xdr:row>51</xdr:row>
                    <xdr:rowOff>57150</xdr:rowOff>
                  </from>
                  <to>
                    <xdr:col>20</xdr:col>
                    <xdr:colOff>219075</xdr:colOff>
                    <xdr:row>52</xdr:row>
                    <xdr:rowOff>123825</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1</xdr:col>
                    <xdr:colOff>76200</xdr:colOff>
                    <xdr:row>58</xdr:row>
                    <xdr:rowOff>76200</xdr:rowOff>
                  </from>
                  <to>
                    <xdr:col>3</xdr:col>
                    <xdr:colOff>190500</xdr:colOff>
                    <xdr:row>60</xdr:row>
                    <xdr:rowOff>9525</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1</xdr:col>
                    <xdr:colOff>76200</xdr:colOff>
                    <xdr:row>56</xdr:row>
                    <xdr:rowOff>66675</xdr:rowOff>
                  </from>
                  <to>
                    <xdr:col>3</xdr:col>
                    <xdr:colOff>190500</xdr:colOff>
                    <xdr:row>58</xdr:row>
                    <xdr:rowOff>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7</xdr:col>
                    <xdr:colOff>85725</xdr:colOff>
                    <xdr:row>51</xdr:row>
                    <xdr:rowOff>66675</xdr:rowOff>
                  </from>
                  <to>
                    <xdr:col>9</xdr:col>
                    <xdr:colOff>219075</xdr:colOff>
                    <xdr:row>52</xdr:row>
                    <xdr:rowOff>114300</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7</xdr:col>
                    <xdr:colOff>85725</xdr:colOff>
                    <xdr:row>53</xdr:row>
                    <xdr:rowOff>28575</xdr:rowOff>
                  </from>
                  <to>
                    <xdr:col>9</xdr:col>
                    <xdr:colOff>219075</xdr:colOff>
                    <xdr:row>54</xdr:row>
                    <xdr:rowOff>95250</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18</xdr:col>
                    <xdr:colOff>114300</xdr:colOff>
                    <xdr:row>53</xdr:row>
                    <xdr:rowOff>66675</xdr:rowOff>
                  </from>
                  <to>
                    <xdr:col>20</xdr:col>
                    <xdr:colOff>247650</xdr:colOff>
                    <xdr:row>55</xdr:row>
                    <xdr:rowOff>0</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18</xdr:col>
                    <xdr:colOff>104775</xdr:colOff>
                    <xdr:row>51</xdr:row>
                    <xdr:rowOff>66675</xdr:rowOff>
                  </from>
                  <to>
                    <xdr:col>20</xdr:col>
                    <xdr:colOff>238125</xdr:colOff>
                    <xdr:row>52</xdr:row>
                    <xdr:rowOff>114300</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1</xdr:col>
                    <xdr:colOff>76200</xdr:colOff>
                    <xdr:row>58</xdr:row>
                    <xdr:rowOff>76200</xdr:rowOff>
                  </from>
                  <to>
                    <xdr:col>3</xdr:col>
                    <xdr:colOff>209550</xdr:colOff>
                    <xdr:row>60</xdr:row>
                    <xdr:rowOff>19050</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1</xdr:col>
                    <xdr:colOff>76200</xdr:colOff>
                    <xdr:row>56</xdr:row>
                    <xdr:rowOff>66675</xdr:rowOff>
                  </from>
                  <to>
                    <xdr:col>3</xdr:col>
                    <xdr:colOff>209550</xdr:colOff>
                    <xdr:row>58</xdr:row>
                    <xdr:rowOff>0</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7</xdr:col>
                    <xdr:colOff>85725</xdr:colOff>
                    <xdr:row>51</xdr:row>
                    <xdr:rowOff>66675</xdr:rowOff>
                  </from>
                  <to>
                    <xdr:col>9</xdr:col>
                    <xdr:colOff>219075</xdr:colOff>
                    <xdr:row>52</xdr:row>
                    <xdr:rowOff>114300</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7</xdr:col>
                    <xdr:colOff>85725</xdr:colOff>
                    <xdr:row>53</xdr:row>
                    <xdr:rowOff>28575</xdr:rowOff>
                  </from>
                  <to>
                    <xdr:col>9</xdr:col>
                    <xdr:colOff>219075</xdr:colOff>
                    <xdr:row>54</xdr:row>
                    <xdr:rowOff>95250</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18</xdr:col>
                    <xdr:colOff>114300</xdr:colOff>
                    <xdr:row>53</xdr:row>
                    <xdr:rowOff>66675</xdr:rowOff>
                  </from>
                  <to>
                    <xdr:col>20</xdr:col>
                    <xdr:colOff>247650</xdr:colOff>
                    <xdr:row>55</xdr:row>
                    <xdr:rowOff>0</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18</xdr:col>
                    <xdr:colOff>104775</xdr:colOff>
                    <xdr:row>51</xdr:row>
                    <xdr:rowOff>66675</xdr:rowOff>
                  </from>
                  <to>
                    <xdr:col>20</xdr:col>
                    <xdr:colOff>238125</xdr:colOff>
                    <xdr:row>52</xdr:row>
                    <xdr:rowOff>114300</xdr:rowOff>
                  </to>
                </anchor>
              </controlPr>
            </control>
          </mc:Choice>
        </mc:AlternateContent>
        <mc:AlternateContent xmlns:mc="http://schemas.openxmlformats.org/markup-compatibility/2006">
          <mc:Choice Requires="x14">
            <control shapeId="12317" r:id="rId32" name="Check Box 29">
              <controlPr defaultSize="0" autoFill="0" autoLine="0" autoPict="0">
                <anchor moveWithCells="1">
                  <from>
                    <xdr:col>1</xdr:col>
                    <xdr:colOff>76200</xdr:colOff>
                    <xdr:row>58</xdr:row>
                    <xdr:rowOff>76200</xdr:rowOff>
                  </from>
                  <to>
                    <xdr:col>3</xdr:col>
                    <xdr:colOff>209550</xdr:colOff>
                    <xdr:row>60</xdr:row>
                    <xdr:rowOff>19050</xdr:rowOff>
                  </to>
                </anchor>
              </controlPr>
            </control>
          </mc:Choice>
        </mc:AlternateContent>
        <mc:AlternateContent xmlns:mc="http://schemas.openxmlformats.org/markup-compatibility/2006">
          <mc:Choice Requires="x14">
            <control shapeId="12318" r:id="rId33" name="Check Box 30">
              <controlPr defaultSize="0" autoFill="0" autoLine="0" autoPict="0">
                <anchor moveWithCells="1">
                  <from>
                    <xdr:col>1</xdr:col>
                    <xdr:colOff>76200</xdr:colOff>
                    <xdr:row>56</xdr:row>
                    <xdr:rowOff>66675</xdr:rowOff>
                  </from>
                  <to>
                    <xdr:col>3</xdr:col>
                    <xdr:colOff>209550</xdr:colOff>
                    <xdr:row>58</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68B9C-DECA-4E5D-93AE-1DEDDF6BE44C}">
  <sheetPr>
    <pageSetUpPr fitToPage="1"/>
  </sheetPr>
  <dimension ref="A1:BE165"/>
  <sheetViews>
    <sheetView view="pageBreakPreview" topLeftCell="H29" zoomScaleNormal="100" zoomScaleSheetLayoutView="100" workbookViewId="0">
      <selection activeCell="P37" sqref="P37:R37"/>
    </sheetView>
  </sheetViews>
  <sheetFormatPr defaultColWidth="9" defaultRowHeight="19.5"/>
  <cols>
    <col min="1" max="1" width="3.875" style="127" customWidth="1"/>
    <col min="2" max="2" width="8.125" style="127" customWidth="1"/>
    <col min="3" max="4" width="4.625" style="127" customWidth="1"/>
    <col min="5" max="5" width="7" style="127" customWidth="1"/>
    <col min="6" max="6" width="5.875" style="127" bestFit="1" customWidth="1"/>
    <col min="7" max="10" width="7.125" style="127" customWidth="1"/>
    <col min="11" max="15" width="5.875" style="127" customWidth="1"/>
    <col min="16" max="18" width="4.875" style="128" customWidth="1"/>
    <col min="19" max="19" width="13.625" style="128" customWidth="1"/>
    <col min="20" max="20" width="7" style="128" customWidth="1"/>
    <col min="21" max="22" width="12.375" style="129" customWidth="1"/>
    <col min="23" max="43" width="5.875" style="127" customWidth="1"/>
    <col min="44" max="44" width="4.875" style="127" bestFit="1" customWidth="1"/>
    <col min="45" max="58" width="5.875" style="127" customWidth="1"/>
    <col min="59" max="68" width="5.625" style="127" customWidth="1"/>
    <col min="69" max="16384" width="9" style="127"/>
  </cols>
  <sheetData>
    <row r="1" spans="1:57">
      <c r="A1" s="127" t="s">
        <v>424</v>
      </c>
    </row>
    <row r="2" spans="1:57" ht="25.5">
      <c r="A2" s="801" t="s">
        <v>254</v>
      </c>
      <c r="B2" s="801"/>
      <c r="C2" s="801"/>
      <c r="D2" s="801"/>
      <c r="E2" s="801"/>
      <c r="F2" s="801"/>
      <c r="G2" s="801"/>
      <c r="H2" s="801"/>
      <c r="I2" s="801"/>
      <c r="J2" s="801"/>
      <c r="K2" s="801"/>
      <c r="L2" s="801"/>
      <c r="M2" s="801"/>
      <c r="N2" s="801"/>
      <c r="O2" s="801"/>
      <c r="P2" s="801"/>
      <c r="Q2" s="801"/>
      <c r="R2" s="801"/>
      <c r="S2" s="801"/>
      <c r="T2" s="801"/>
      <c r="U2" s="801"/>
      <c r="V2" s="801"/>
    </row>
    <row r="3" spans="1:57">
      <c r="A3" s="130"/>
      <c r="H3" s="131"/>
      <c r="I3" s="132"/>
      <c r="J3" s="132"/>
      <c r="K3" s="132"/>
      <c r="L3" s="132"/>
      <c r="M3" s="802" t="s">
        <v>27</v>
      </c>
      <c r="N3" s="802"/>
      <c r="O3" s="802"/>
      <c r="P3" s="803" t="str">
        <f>'様式１（交付申請書）'!L12</f>
        <v>はぐくみ学童クラブ</v>
      </c>
      <c r="Q3" s="803"/>
      <c r="R3" s="803"/>
      <c r="S3" s="803"/>
      <c r="T3" s="803"/>
      <c r="U3" s="803"/>
      <c r="V3" s="803"/>
    </row>
    <row r="4" spans="1:57" ht="18" customHeight="1">
      <c r="M4" s="802" t="s">
        <v>198</v>
      </c>
      <c r="N4" s="802"/>
      <c r="O4" s="802"/>
      <c r="P4" s="804">
        <v>5000</v>
      </c>
      <c r="Q4" s="804"/>
      <c r="R4" s="804"/>
      <c r="S4" s="804"/>
      <c r="T4" s="804"/>
      <c r="U4" s="805" t="s">
        <v>194</v>
      </c>
      <c r="V4" s="805"/>
    </row>
    <row r="5" spans="1:57" ht="18" customHeight="1">
      <c r="M5" s="809" t="s">
        <v>199</v>
      </c>
      <c r="N5" s="809"/>
      <c r="O5" s="809"/>
      <c r="P5" s="804">
        <v>5000</v>
      </c>
      <c r="Q5" s="804"/>
      <c r="R5" s="804"/>
      <c r="S5" s="804"/>
      <c r="T5" s="804"/>
      <c r="U5" s="810" t="s">
        <v>194</v>
      </c>
      <c r="V5" s="810"/>
    </row>
    <row r="6" spans="1:57" ht="18" customHeight="1">
      <c r="A6" s="127" t="s">
        <v>160</v>
      </c>
    </row>
    <row r="7" spans="1:57" s="141" customFormat="1" ht="35.25" customHeight="1">
      <c r="A7" s="133" t="s">
        <v>161</v>
      </c>
      <c r="B7" s="811" t="s">
        <v>162</v>
      </c>
      <c r="C7" s="812"/>
      <c r="D7" s="813"/>
      <c r="E7" s="134" t="s">
        <v>163</v>
      </c>
      <c r="F7" s="134" t="s">
        <v>164</v>
      </c>
      <c r="G7" s="811" t="s">
        <v>123</v>
      </c>
      <c r="H7" s="812"/>
      <c r="I7" s="812"/>
      <c r="J7" s="813"/>
      <c r="K7" s="135" t="s">
        <v>193</v>
      </c>
      <c r="L7" s="136" t="s">
        <v>195</v>
      </c>
      <c r="M7" s="133" t="s">
        <v>165</v>
      </c>
      <c r="N7" s="137" t="s">
        <v>190</v>
      </c>
      <c r="O7" s="138" t="s">
        <v>191</v>
      </c>
      <c r="P7" s="814" t="s">
        <v>166</v>
      </c>
      <c r="Q7" s="815"/>
      <c r="R7" s="816"/>
      <c r="S7" s="330" t="s">
        <v>485</v>
      </c>
      <c r="T7" s="139" t="s">
        <v>192</v>
      </c>
      <c r="U7" s="140" t="s">
        <v>196</v>
      </c>
      <c r="V7" s="140" t="s">
        <v>197</v>
      </c>
      <c r="X7" s="127"/>
      <c r="Y7" s="127"/>
      <c r="Z7" s="127"/>
      <c r="AA7" s="127"/>
      <c r="AB7" s="127"/>
      <c r="AC7" s="127"/>
      <c r="AD7" s="127"/>
      <c r="AE7" s="127"/>
      <c r="AF7" s="127"/>
      <c r="AG7" s="127"/>
      <c r="AH7" s="127"/>
      <c r="AI7" s="127"/>
      <c r="AJ7" s="127"/>
      <c r="AK7" s="127"/>
      <c r="AL7" s="127"/>
    </row>
    <row r="8" spans="1:57" ht="21" customHeight="1">
      <c r="A8" s="142">
        <v>1</v>
      </c>
      <c r="B8" s="806" t="s">
        <v>590</v>
      </c>
      <c r="C8" s="807"/>
      <c r="D8" s="808"/>
      <c r="E8" s="143" t="s">
        <v>591</v>
      </c>
      <c r="F8" s="144">
        <v>1</v>
      </c>
      <c r="G8" s="806" t="s">
        <v>592</v>
      </c>
      <c r="H8" s="807"/>
      <c r="I8" s="807"/>
      <c r="J8" s="808"/>
      <c r="K8" s="145" t="s">
        <v>593</v>
      </c>
      <c r="L8" s="145"/>
      <c r="M8" s="145" t="s">
        <v>593</v>
      </c>
      <c r="N8" s="145"/>
      <c r="O8" s="146" t="s">
        <v>170</v>
      </c>
      <c r="P8" s="806" t="s">
        <v>590</v>
      </c>
      <c r="Q8" s="807"/>
      <c r="R8" s="808"/>
      <c r="S8" s="353" t="s">
        <v>484</v>
      </c>
      <c r="T8" s="147">
        <v>12</v>
      </c>
      <c r="U8" s="148">
        <f>IF(AND(K8 = "○", $P$4 &gt; 5000), 5000 * T8, IF(K8 = "○", $P$4 * T8, 0))</f>
        <v>60000</v>
      </c>
      <c r="V8" s="149">
        <f>IF(AND(L8 = "○", $P$5 &gt; 5000), 5000 * T8, IF(L8 = "○", $P$5 * T8, 0))</f>
        <v>0</v>
      </c>
      <c r="W8" s="150"/>
      <c r="BE8" s="127" t="str">
        <f>IF(V8=3,1,"")</f>
        <v/>
      </c>
    </row>
    <row r="9" spans="1:57" ht="21" customHeight="1">
      <c r="A9" s="142">
        <v>2</v>
      </c>
      <c r="B9" s="806" t="s">
        <v>590</v>
      </c>
      <c r="C9" s="807"/>
      <c r="D9" s="808"/>
      <c r="E9" s="143" t="s">
        <v>591</v>
      </c>
      <c r="F9" s="144">
        <v>1</v>
      </c>
      <c r="G9" s="806" t="s">
        <v>592</v>
      </c>
      <c r="H9" s="807"/>
      <c r="I9" s="807"/>
      <c r="J9" s="808"/>
      <c r="K9" s="145"/>
      <c r="L9" s="145"/>
      <c r="M9" s="145"/>
      <c r="N9" s="145"/>
      <c r="O9" s="146" t="s">
        <v>170</v>
      </c>
      <c r="P9" s="806" t="s">
        <v>590</v>
      </c>
      <c r="Q9" s="807"/>
      <c r="R9" s="808"/>
      <c r="S9" s="353" t="s">
        <v>484</v>
      </c>
      <c r="T9" s="147">
        <v>12</v>
      </c>
      <c r="U9" s="148">
        <f>IF(AND(K9 = "○", $P$4 &gt; 5000), 5000 * T9, IF(K9 = "○", $P$4 * T9, 0))</f>
        <v>0</v>
      </c>
      <c r="V9" s="149">
        <f t="shared" ref="V9:V72" si="0">IF(AND(L9 = "○", $P$5 &gt; 5000), 5000 * T9, IF(L9 = "○", $P$5 * T9, 0))</f>
        <v>0</v>
      </c>
      <c r="W9" s="150"/>
      <c r="AM9" s="127" t="s">
        <v>154</v>
      </c>
      <c r="AN9" s="127" t="s">
        <v>167</v>
      </c>
      <c r="AO9" s="127" t="s">
        <v>168</v>
      </c>
      <c r="AQ9" s="127" t="s">
        <v>169</v>
      </c>
      <c r="AR9" s="127" t="s">
        <v>170</v>
      </c>
      <c r="AS9" s="331" t="s">
        <v>484</v>
      </c>
    </row>
    <row r="10" spans="1:57" ht="21" customHeight="1">
      <c r="A10" s="142">
        <v>3</v>
      </c>
      <c r="B10" s="806" t="s">
        <v>590</v>
      </c>
      <c r="C10" s="807"/>
      <c r="D10" s="808"/>
      <c r="E10" s="143" t="s">
        <v>591</v>
      </c>
      <c r="F10" s="144">
        <v>1</v>
      </c>
      <c r="G10" s="806" t="s">
        <v>592</v>
      </c>
      <c r="H10" s="807"/>
      <c r="I10" s="807"/>
      <c r="J10" s="808"/>
      <c r="K10" s="145"/>
      <c r="L10" s="145"/>
      <c r="M10" s="145"/>
      <c r="N10" s="145"/>
      <c r="O10" s="146" t="s">
        <v>170</v>
      </c>
      <c r="P10" s="806" t="s">
        <v>590</v>
      </c>
      <c r="Q10" s="807"/>
      <c r="R10" s="808"/>
      <c r="S10" s="353" t="s">
        <v>484</v>
      </c>
      <c r="T10" s="147">
        <v>12</v>
      </c>
      <c r="U10" s="148">
        <f t="shared" ref="U10:U72" si="1">IF(AND(K10 = "○", $P$4 &gt; 5000), 5000 * T10, IF(K10 = "○", $P$4 * T10, 0))</f>
        <v>0</v>
      </c>
      <c r="V10" s="149">
        <f t="shared" si="0"/>
        <v>0</v>
      </c>
      <c r="W10" s="150"/>
      <c r="AM10" s="127" t="s">
        <v>155</v>
      </c>
      <c r="AO10" s="127" t="s">
        <v>171</v>
      </c>
      <c r="AQ10" s="127" t="s">
        <v>172</v>
      </c>
      <c r="AR10" s="127" t="s">
        <v>173</v>
      </c>
      <c r="AS10" s="331" t="s">
        <v>507</v>
      </c>
    </row>
    <row r="11" spans="1:57" ht="21" customHeight="1">
      <c r="A11" s="142">
        <v>4</v>
      </c>
      <c r="B11" s="806" t="s">
        <v>590</v>
      </c>
      <c r="C11" s="807"/>
      <c r="D11" s="808"/>
      <c r="E11" s="143" t="s">
        <v>591</v>
      </c>
      <c r="F11" s="144">
        <v>1</v>
      </c>
      <c r="G11" s="806" t="s">
        <v>592</v>
      </c>
      <c r="H11" s="807"/>
      <c r="I11" s="807"/>
      <c r="J11" s="808"/>
      <c r="K11" s="145"/>
      <c r="L11" s="145" t="s">
        <v>593</v>
      </c>
      <c r="M11" s="145"/>
      <c r="N11" s="145"/>
      <c r="O11" s="146" t="s">
        <v>170</v>
      </c>
      <c r="P11" s="806" t="s">
        <v>590</v>
      </c>
      <c r="Q11" s="807"/>
      <c r="R11" s="808"/>
      <c r="S11" s="353" t="s">
        <v>484</v>
      </c>
      <c r="T11" s="147">
        <v>12</v>
      </c>
      <c r="U11" s="148">
        <f t="shared" si="1"/>
        <v>0</v>
      </c>
      <c r="V11" s="149">
        <f t="shared" si="0"/>
        <v>60000</v>
      </c>
      <c r="W11" s="150"/>
      <c r="AM11" s="127" t="s">
        <v>156</v>
      </c>
      <c r="AO11" s="127" t="s">
        <v>174</v>
      </c>
      <c r="AQ11" s="127" t="s">
        <v>175</v>
      </c>
      <c r="AR11" s="127" t="s">
        <v>176</v>
      </c>
      <c r="AS11" s="331" t="s">
        <v>509</v>
      </c>
    </row>
    <row r="12" spans="1:57" ht="21" customHeight="1">
      <c r="A12" s="142">
        <v>5</v>
      </c>
      <c r="B12" s="806" t="s">
        <v>590</v>
      </c>
      <c r="C12" s="807"/>
      <c r="D12" s="808"/>
      <c r="E12" s="143" t="s">
        <v>591</v>
      </c>
      <c r="F12" s="144">
        <v>1</v>
      </c>
      <c r="G12" s="806" t="s">
        <v>592</v>
      </c>
      <c r="H12" s="807"/>
      <c r="I12" s="807"/>
      <c r="J12" s="808"/>
      <c r="K12" s="145"/>
      <c r="L12" s="145"/>
      <c r="M12" s="145"/>
      <c r="N12" s="145"/>
      <c r="O12" s="146" t="s">
        <v>170</v>
      </c>
      <c r="P12" s="806" t="s">
        <v>590</v>
      </c>
      <c r="Q12" s="807"/>
      <c r="R12" s="808"/>
      <c r="S12" s="353" t="s">
        <v>484</v>
      </c>
      <c r="T12" s="147">
        <v>8</v>
      </c>
      <c r="U12" s="148">
        <f t="shared" si="1"/>
        <v>0</v>
      </c>
      <c r="V12" s="149">
        <f t="shared" si="0"/>
        <v>0</v>
      </c>
      <c r="W12" s="150"/>
      <c r="AM12" s="127" t="s">
        <v>157</v>
      </c>
      <c r="AO12" s="127" t="s">
        <v>177</v>
      </c>
      <c r="AQ12" s="127" t="s">
        <v>178</v>
      </c>
      <c r="AR12" s="127" t="s">
        <v>179</v>
      </c>
    </row>
    <row r="13" spans="1:57" ht="21" customHeight="1">
      <c r="A13" s="142">
        <v>6</v>
      </c>
      <c r="B13" s="806" t="s">
        <v>590</v>
      </c>
      <c r="C13" s="807"/>
      <c r="D13" s="808"/>
      <c r="E13" s="143" t="s">
        <v>591</v>
      </c>
      <c r="F13" s="144">
        <v>1</v>
      </c>
      <c r="G13" s="806" t="s">
        <v>592</v>
      </c>
      <c r="H13" s="807"/>
      <c r="I13" s="807"/>
      <c r="J13" s="808"/>
      <c r="K13" s="145"/>
      <c r="L13" s="145"/>
      <c r="M13" s="145"/>
      <c r="N13" s="145"/>
      <c r="O13" s="146" t="s">
        <v>176</v>
      </c>
      <c r="P13" s="806" t="s">
        <v>590</v>
      </c>
      <c r="Q13" s="807"/>
      <c r="R13" s="808"/>
      <c r="S13" s="353" t="s">
        <v>507</v>
      </c>
      <c r="T13" s="147">
        <v>12</v>
      </c>
      <c r="U13" s="148">
        <f t="shared" si="1"/>
        <v>0</v>
      </c>
      <c r="V13" s="149">
        <f t="shared" si="0"/>
        <v>0</v>
      </c>
      <c r="AM13" s="127" t="s">
        <v>158</v>
      </c>
      <c r="AQ13" s="127" t="s">
        <v>180</v>
      </c>
      <c r="AR13" s="127" t="s">
        <v>181</v>
      </c>
    </row>
    <row r="14" spans="1:57" ht="21" customHeight="1">
      <c r="A14" s="142">
        <v>7</v>
      </c>
      <c r="B14" s="806" t="s">
        <v>590</v>
      </c>
      <c r="C14" s="807"/>
      <c r="D14" s="808"/>
      <c r="E14" s="143" t="s">
        <v>591</v>
      </c>
      <c r="F14" s="144">
        <v>1</v>
      </c>
      <c r="G14" s="806" t="s">
        <v>592</v>
      </c>
      <c r="H14" s="807"/>
      <c r="I14" s="807"/>
      <c r="J14" s="808"/>
      <c r="K14" s="145"/>
      <c r="L14" s="145" t="s">
        <v>593</v>
      </c>
      <c r="M14" s="145"/>
      <c r="N14" s="145"/>
      <c r="O14" s="146" t="s">
        <v>170</v>
      </c>
      <c r="P14" s="806" t="s">
        <v>590</v>
      </c>
      <c r="Q14" s="807"/>
      <c r="R14" s="808"/>
      <c r="S14" s="353" t="s">
        <v>484</v>
      </c>
      <c r="T14" s="147">
        <v>12</v>
      </c>
      <c r="U14" s="148">
        <f t="shared" si="1"/>
        <v>0</v>
      </c>
      <c r="V14" s="149">
        <f t="shared" si="0"/>
        <v>60000</v>
      </c>
      <c r="AM14" s="127" t="s">
        <v>159</v>
      </c>
      <c r="AQ14" s="127" t="s">
        <v>182</v>
      </c>
    </row>
    <row r="15" spans="1:57" ht="21" customHeight="1">
      <c r="A15" s="142">
        <v>8</v>
      </c>
      <c r="B15" s="806" t="s">
        <v>590</v>
      </c>
      <c r="C15" s="807"/>
      <c r="D15" s="808"/>
      <c r="E15" s="143" t="s">
        <v>591</v>
      </c>
      <c r="F15" s="144">
        <v>1</v>
      </c>
      <c r="G15" s="806" t="s">
        <v>592</v>
      </c>
      <c r="H15" s="807"/>
      <c r="I15" s="807"/>
      <c r="J15" s="808"/>
      <c r="K15" s="145" t="s">
        <v>593</v>
      </c>
      <c r="L15" s="145" t="s">
        <v>593</v>
      </c>
      <c r="M15" s="145"/>
      <c r="N15" s="145"/>
      <c r="O15" s="146" t="s">
        <v>170</v>
      </c>
      <c r="P15" s="806" t="s">
        <v>590</v>
      </c>
      <c r="Q15" s="807"/>
      <c r="R15" s="808"/>
      <c r="S15" s="353" t="s">
        <v>484</v>
      </c>
      <c r="T15" s="147">
        <v>12</v>
      </c>
      <c r="U15" s="148">
        <f t="shared" si="1"/>
        <v>60000</v>
      </c>
      <c r="V15" s="149">
        <f t="shared" si="0"/>
        <v>60000</v>
      </c>
      <c r="AQ15" s="127" t="s">
        <v>183</v>
      </c>
    </row>
    <row r="16" spans="1:57" ht="21" customHeight="1">
      <c r="A16" s="142">
        <v>9</v>
      </c>
      <c r="B16" s="806" t="s">
        <v>590</v>
      </c>
      <c r="C16" s="807"/>
      <c r="D16" s="808"/>
      <c r="E16" s="143" t="s">
        <v>591</v>
      </c>
      <c r="F16" s="144">
        <v>1</v>
      </c>
      <c r="G16" s="806" t="s">
        <v>592</v>
      </c>
      <c r="H16" s="807"/>
      <c r="I16" s="807"/>
      <c r="J16" s="808"/>
      <c r="K16" s="145"/>
      <c r="L16" s="145"/>
      <c r="M16" s="145"/>
      <c r="N16" s="145"/>
      <c r="O16" s="146" t="s">
        <v>170</v>
      </c>
      <c r="P16" s="806" t="s">
        <v>590</v>
      </c>
      <c r="Q16" s="807"/>
      <c r="R16" s="808"/>
      <c r="S16" s="353" t="s">
        <v>484</v>
      </c>
      <c r="T16" s="147">
        <v>4</v>
      </c>
      <c r="U16" s="148">
        <f t="shared" si="1"/>
        <v>0</v>
      </c>
      <c r="V16" s="149">
        <f t="shared" si="0"/>
        <v>0</v>
      </c>
      <c r="AQ16" s="127" t="s">
        <v>184</v>
      </c>
    </row>
    <row r="17" spans="1:43" ht="21" customHeight="1">
      <c r="A17" s="142">
        <v>10</v>
      </c>
      <c r="B17" s="806" t="s">
        <v>590</v>
      </c>
      <c r="C17" s="807"/>
      <c r="D17" s="808"/>
      <c r="E17" s="143" t="s">
        <v>591</v>
      </c>
      <c r="F17" s="144">
        <v>1</v>
      </c>
      <c r="G17" s="806" t="s">
        <v>592</v>
      </c>
      <c r="H17" s="807"/>
      <c r="I17" s="807"/>
      <c r="J17" s="808"/>
      <c r="K17" s="145"/>
      <c r="L17" s="145"/>
      <c r="M17" s="145"/>
      <c r="N17" s="145"/>
      <c r="O17" s="146" t="s">
        <v>170</v>
      </c>
      <c r="P17" s="806" t="s">
        <v>590</v>
      </c>
      <c r="Q17" s="807"/>
      <c r="R17" s="808"/>
      <c r="S17" s="353" t="s">
        <v>507</v>
      </c>
      <c r="T17" s="147">
        <v>12</v>
      </c>
      <c r="U17" s="148">
        <f t="shared" si="1"/>
        <v>0</v>
      </c>
      <c r="V17" s="149">
        <f t="shared" si="0"/>
        <v>0</v>
      </c>
      <c r="AQ17" s="127" t="s">
        <v>185</v>
      </c>
    </row>
    <row r="18" spans="1:43" ht="21" customHeight="1">
      <c r="A18" s="142">
        <v>11</v>
      </c>
      <c r="B18" s="806" t="s">
        <v>590</v>
      </c>
      <c r="C18" s="807"/>
      <c r="D18" s="808"/>
      <c r="E18" s="143" t="s">
        <v>591</v>
      </c>
      <c r="F18" s="144">
        <v>1</v>
      </c>
      <c r="G18" s="806" t="s">
        <v>592</v>
      </c>
      <c r="H18" s="807"/>
      <c r="I18" s="807"/>
      <c r="J18" s="808"/>
      <c r="K18" s="145"/>
      <c r="L18" s="145"/>
      <c r="M18" s="145"/>
      <c r="N18" s="145"/>
      <c r="O18" s="146" t="s">
        <v>170</v>
      </c>
      <c r="P18" s="806" t="s">
        <v>590</v>
      </c>
      <c r="Q18" s="807"/>
      <c r="R18" s="808"/>
      <c r="S18" s="353" t="s">
        <v>484</v>
      </c>
      <c r="T18" s="147">
        <v>12</v>
      </c>
      <c r="U18" s="148">
        <f t="shared" si="1"/>
        <v>0</v>
      </c>
      <c r="V18" s="149">
        <f t="shared" si="0"/>
        <v>0</v>
      </c>
      <c r="AQ18" s="127" t="s">
        <v>186</v>
      </c>
    </row>
    <row r="19" spans="1:43" ht="21" customHeight="1">
      <c r="A19" s="142">
        <v>12</v>
      </c>
      <c r="B19" s="806" t="s">
        <v>590</v>
      </c>
      <c r="C19" s="807"/>
      <c r="D19" s="808"/>
      <c r="E19" s="143" t="s">
        <v>591</v>
      </c>
      <c r="F19" s="144">
        <v>1</v>
      </c>
      <c r="G19" s="806" t="s">
        <v>592</v>
      </c>
      <c r="H19" s="807"/>
      <c r="I19" s="807"/>
      <c r="J19" s="808"/>
      <c r="K19" s="145" t="s">
        <v>593</v>
      </c>
      <c r="L19" s="145"/>
      <c r="M19" s="145"/>
      <c r="N19" s="145"/>
      <c r="O19" s="146" t="s">
        <v>170</v>
      </c>
      <c r="P19" s="806" t="s">
        <v>590</v>
      </c>
      <c r="Q19" s="807"/>
      <c r="R19" s="808"/>
      <c r="S19" s="353" t="s">
        <v>484</v>
      </c>
      <c r="T19" s="147">
        <v>12</v>
      </c>
      <c r="U19" s="148">
        <f t="shared" si="1"/>
        <v>60000</v>
      </c>
      <c r="V19" s="149">
        <f t="shared" si="0"/>
        <v>0</v>
      </c>
      <c r="AQ19" s="127" t="s">
        <v>187</v>
      </c>
    </row>
    <row r="20" spans="1:43" ht="21" customHeight="1">
      <c r="A20" s="142">
        <v>13</v>
      </c>
      <c r="B20" s="806" t="s">
        <v>590</v>
      </c>
      <c r="C20" s="807"/>
      <c r="D20" s="808"/>
      <c r="E20" s="143" t="s">
        <v>591</v>
      </c>
      <c r="F20" s="144">
        <v>1</v>
      </c>
      <c r="G20" s="806" t="s">
        <v>592</v>
      </c>
      <c r="H20" s="807"/>
      <c r="I20" s="807"/>
      <c r="J20" s="808"/>
      <c r="K20" s="145"/>
      <c r="L20" s="145"/>
      <c r="M20" s="145"/>
      <c r="N20" s="145" t="s">
        <v>593</v>
      </c>
      <c r="O20" s="146" t="s">
        <v>170</v>
      </c>
      <c r="P20" s="806" t="s">
        <v>590</v>
      </c>
      <c r="Q20" s="807"/>
      <c r="R20" s="808"/>
      <c r="S20" s="353" t="s">
        <v>484</v>
      </c>
      <c r="T20" s="147">
        <v>2</v>
      </c>
      <c r="U20" s="148">
        <f t="shared" si="1"/>
        <v>0</v>
      </c>
      <c r="V20" s="149">
        <f t="shared" si="0"/>
        <v>0</v>
      </c>
      <c r="AQ20" s="127" t="s">
        <v>188</v>
      </c>
    </row>
    <row r="21" spans="1:43" ht="21" customHeight="1">
      <c r="A21" s="142">
        <v>14</v>
      </c>
      <c r="B21" s="806" t="s">
        <v>590</v>
      </c>
      <c r="C21" s="807"/>
      <c r="D21" s="808"/>
      <c r="E21" s="143" t="s">
        <v>591</v>
      </c>
      <c r="F21" s="144">
        <v>1</v>
      </c>
      <c r="G21" s="806" t="s">
        <v>592</v>
      </c>
      <c r="H21" s="807"/>
      <c r="I21" s="807"/>
      <c r="J21" s="808"/>
      <c r="K21" s="145"/>
      <c r="L21" s="145"/>
      <c r="M21" s="145"/>
      <c r="N21" s="145"/>
      <c r="O21" s="146" t="s">
        <v>173</v>
      </c>
      <c r="P21" s="806" t="s">
        <v>590</v>
      </c>
      <c r="Q21" s="807"/>
      <c r="R21" s="808"/>
      <c r="S21" s="353" t="s">
        <v>484</v>
      </c>
      <c r="T21" s="147">
        <v>12</v>
      </c>
      <c r="U21" s="148">
        <f t="shared" si="1"/>
        <v>0</v>
      </c>
      <c r="V21" s="149">
        <f t="shared" si="0"/>
        <v>0</v>
      </c>
    </row>
    <row r="22" spans="1:43" ht="21" customHeight="1">
      <c r="A22" s="142">
        <v>15</v>
      </c>
      <c r="B22" s="806" t="s">
        <v>590</v>
      </c>
      <c r="C22" s="807"/>
      <c r="D22" s="808"/>
      <c r="E22" s="143" t="s">
        <v>591</v>
      </c>
      <c r="F22" s="144">
        <v>1</v>
      </c>
      <c r="G22" s="806" t="s">
        <v>592</v>
      </c>
      <c r="H22" s="807"/>
      <c r="I22" s="807"/>
      <c r="J22" s="808"/>
      <c r="K22" s="145"/>
      <c r="L22" s="145"/>
      <c r="M22" s="145"/>
      <c r="N22" s="145"/>
      <c r="O22" s="146" t="s">
        <v>170</v>
      </c>
      <c r="P22" s="806" t="s">
        <v>590</v>
      </c>
      <c r="Q22" s="807"/>
      <c r="R22" s="808"/>
      <c r="S22" s="353" t="s">
        <v>484</v>
      </c>
      <c r="T22" s="147">
        <v>12</v>
      </c>
      <c r="U22" s="148">
        <f t="shared" si="1"/>
        <v>0</v>
      </c>
      <c r="V22" s="149">
        <f t="shared" si="0"/>
        <v>0</v>
      </c>
    </row>
    <row r="23" spans="1:43" ht="21" customHeight="1">
      <c r="A23" s="142">
        <v>16</v>
      </c>
      <c r="B23" s="806" t="s">
        <v>590</v>
      </c>
      <c r="C23" s="807"/>
      <c r="D23" s="808"/>
      <c r="E23" s="143" t="s">
        <v>591</v>
      </c>
      <c r="F23" s="144">
        <v>1</v>
      </c>
      <c r="G23" s="806" t="s">
        <v>592</v>
      </c>
      <c r="H23" s="807"/>
      <c r="I23" s="807"/>
      <c r="J23" s="808"/>
      <c r="K23" s="145"/>
      <c r="L23" s="145"/>
      <c r="M23" s="145"/>
      <c r="N23" s="145"/>
      <c r="O23" s="146" t="s">
        <v>170</v>
      </c>
      <c r="P23" s="806" t="s">
        <v>590</v>
      </c>
      <c r="Q23" s="807"/>
      <c r="R23" s="808"/>
      <c r="S23" s="353" t="s">
        <v>484</v>
      </c>
      <c r="T23" s="147">
        <v>6</v>
      </c>
      <c r="U23" s="148">
        <f t="shared" si="1"/>
        <v>0</v>
      </c>
      <c r="V23" s="149">
        <f t="shared" si="0"/>
        <v>0</v>
      </c>
    </row>
    <row r="24" spans="1:43" ht="21" customHeight="1">
      <c r="A24" s="142">
        <v>17</v>
      </c>
      <c r="B24" s="806" t="s">
        <v>590</v>
      </c>
      <c r="C24" s="807"/>
      <c r="D24" s="808"/>
      <c r="E24" s="143" t="s">
        <v>591</v>
      </c>
      <c r="F24" s="144">
        <v>1</v>
      </c>
      <c r="G24" s="806" t="s">
        <v>592</v>
      </c>
      <c r="H24" s="807"/>
      <c r="I24" s="807"/>
      <c r="J24" s="808"/>
      <c r="K24" s="145"/>
      <c r="L24" s="145"/>
      <c r="M24" s="145"/>
      <c r="N24" s="145"/>
      <c r="O24" s="146" t="s">
        <v>170</v>
      </c>
      <c r="P24" s="806" t="s">
        <v>590</v>
      </c>
      <c r="Q24" s="807"/>
      <c r="R24" s="808"/>
      <c r="S24" s="353" t="s">
        <v>484</v>
      </c>
      <c r="T24" s="147">
        <v>12</v>
      </c>
      <c r="U24" s="148">
        <f t="shared" si="1"/>
        <v>0</v>
      </c>
      <c r="V24" s="149">
        <f t="shared" si="0"/>
        <v>0</v>
      </c>
    </row>
    <row r="25" spans="1:43" ht="21" customHeight="1">
      <c r="A25" s="142">
        <v>18</v>
      </c>
      <c r="B25" s="806" t="s">
        <v>590</v>
      </c>
      <c r="C25" s="807"/>
      <c r="D25" s="808"/>
      <c r="E25" s="143" t="s">
        <v>591</v>
      </c>
      <c r="F25" s="144">
        <v>2</v>
      </c>
      <c r="G25" s="806" t="s">
        <v>592</v>
      </c>
      <c r="H25" s="807"/>
      <c r="I25" s="807"/>
      <c r="J25" s="808"/>
      <c r="K25" s="145"/>
      <c r="L25" s="145"/>
      <c r="M25" s="145"/>
      <c r="N25" s="145"/>
      <c r="O25" s="146" t="s">
        <v>170</v>
      </c>
      <c r="P25" s="806" t="s">
        <v>590</v>
      </c>
      <c r="Q25" s="807"/>
      <c r="R25" s="808"/>
      <c r="S25" s="353" t="s">
        <v>484</v>
      </c>
      <c r="T25" s="147">
        <v>12</v>
      </c>
      <c r="U25" s="148">
        <f t="shared" si="1"/>
        <v>0</v>
      </c>
      <c r="V25" s="149">
        <f t="shared" si="0"/>
        <v>0</v>
      </c>
    </row>
    <row r="26" spans="1:43" ht="21" customHeight="1">
      <c r="A26" s="142">
        <v>19</v>
      </c>
      <c r="B26" s="806" t="s">
        <v>590</v>
      </c>
      <c r="C26" s="807"/>
      <c r="D26" s="808"/>
      <c r="E26" s="143" t="s">
        <v>591</v>
      </c>
      <c r="F26" s="144">
        <v>2</v>
      </c>
      <c r="G26" s="806" t="s">
        <v>592</v>
      </c>
      <c r="H26" s="807"/>
      <c r="I26" s="807"/>
      <c r="J26" s="808"/>
      <c r="K26" s="145"/>
      <c r="L26" s="145" t="s">
        <v>593</v>
      </c>
      <c r="M26" s="145"/>
      <c r="N26" s="145"/>
      <c r="O26" s="146" t="s">
        <v>170</v>
      </c>
      <c r="P26" s="806" t="s">
        <v>590</v>
      </c>
      <c r="Q26" s="807"/>
      <c r="R26" s="808"/>
      <c r="S26" s="353" t="s">
        <v>484</v>
      </c>
      <c r="T26" s="147">
        <v>12</v>
      </c>
      <c r="U26" s="148">
        <f t="shared" si="1"/>
        <v>0</v>
      </c>
      <c r="V26" s="149">
        <f t="shared" si="0"/>
        <v>60000</v>
      </c>
    </row>
    <row r="27" spans="1:43" ht="21" customHeight="1">
      <c r="A27" s="142">
        <v>20</v>
      </c>
      <c r="B27" s="806" t="s">
        <v>590</v>
      </c>
      <c r="C27" s="807"/>
      <c r="D27" s="808"/>
      <c r="E27" s="143" t="s">
        <v>591</v>
      </c>
      <c r="F27" s="144">
        <v>2</v>
      </c>
      <c r="G27" s="806" t="s">
        <v>592</v>
      </c>
      <c r="H27" s="807"/>
      <c r="I27" s="807"/>
      <c r="J27" s="808"/>
      <c r="K27" s="145"/>
      <c r="L27" s="145"/>
      <c r="M27" s="145"/>
      <c r="N27" s="145"/>
      <c r="O27" s="146" t="s">
        <v>173</v>
      </c>
      <c r="P27" s="806" t="s">
        <v>590</v>
      </c>
      <c r="Q27" s="807"/>
      <c r="R27" s="808"/>
      <c r="S27" s="353" t="s">
        <v>484</v>
      </c>
      <c r="T27" s="147">
        <v>12</v>
      </c>
      <c r="U27" s="148">
        <f t="shared" si="1"/>
        <v>0</v>
      </c>
      <c r="V27" s="149">
        <f t="shared" si="0"/>
        <v>0</v>
      </c>
    </row>
    <row r="28" spans="1:43" ht="21" customHeight="1">
      <c r="A28" s="142">
        <v>21</v>
      </c>
      <c r="B28" s="806" t="s">
        <v>590</v>
      </c>
      <c r="C28" s="807"/>
      <c r="D28" s="808"/>
      <c r="E28" s="143" t="s">
        <v>591</v>
      </c>
      <c r="F28" s="144">
        <v>2</v>
      </c>
      <c r="G28" s="806" t="s">
        <v>592</v>
      </c>
      <c r="H28" s="807"/>
      <c r="I28" s="807"/>
      <c r="J28" s="808"/>
      <c r="K28" s="145"/>
      <c r="L28" s="145"/>
      <c r="M28" s="145"/>
      <c r="N28" s="145"/>
      <c r="O28" s="146" t="s">
        <v>170</v>
      </c>
      <c r="P28" s="806" t="s">
        <v>590</v>
      </c>
      <c r="Q28" s="807"/>
      <c r="R28" s="808"/>
      <c r="S28" s="353" t="s">
        <v>484</v>
      </c>
      <c r="T28" s="147">
        <v>6</v>
      </c>
      <c r="U28" s="148">
        <f t="shared" si="1"/>
        <v>0</v>
      </c>
      <c r="V28" s="149">
        <f t="shared" si="0"/>
        <v>0</v>
      </c>
    </row>
    <row r="29" spans="1:43" ht="21" customHeight="1">
      <c r="A29" s="142">
        <v>22</v>
      </c>
      <c r="B29" s="806" t="s">
        <v>590</v>
      </c>
      <c r="C29" s="807"/>
      <c r="D29" s="808"/>
      <c r="E29" s="143" t="s">
        <v>591</v>
      </c>
      <c r="F29" s="144">
        <v>2</v>
      </c>
      <c r="G29" s="806" t="s">
        <v>592</v>
      </c>
      <c r="H29" s="807"/>
      <c r="I29" s="807"/>
      <c r="J29" s="808"/>
      <c r="K29" s="145"/>
      <c r="L29" s="145"/>
      <c r="M29" s="145" t="s">
        <v>593</v>
      </c>
      <c r="N29" s="145"/>
      <c r="O29" s="146" t="s">
        <v>173</v>
      </c>
      <c r="P29" s="806" t="s">
        <v>590</v>
      </c>
      <c r="Q29" s="807"/>
      <c r="R29" s="808"/>
      <c r="S29" s="353" t="s">
        <v>484</v>
      </c>
      <c r="T29" s="147">
        <v>12</v>
      </c>
      <c r="U29" s="148">
        <f t="shared" si="1"/>
        <v>0</v>
      </c>
      <c r="V29" s="149">
        <f t="shared" si="0"/>
        <v>0</v>
      </c>
    </row>
    <row r="30" spans="1:43" ht="21" customHeight="1">
      <c r="A30" s="142">
        <v>23</v>
      </c>
      <c r="B30" s="806" t="s">
        <v>590</v>
      </c>
      <c r="C30" s="807"/>
      <c r="D30" s="808"/>
      <c r="E30" s="143" t="s">
        <v>591</v>
      </c>
      <c r="F30" s="144">
        <v>2</v>
      </c>
      <c r="G30" s="806" t="s">
        <v>592</v>
      </c>
      <c r="H30" s="807"/>
      <c r="I30" s="807"/>
      <c r="J30" s="808"/>
      <c r="K30" s="145"/>
      <c r="L30" s="145"/>
      <c r="M30" s="145"/>
      <c r="N30" s="145"/>
      <c r="O30" s="146" t="s">
        <v>173</v>
      </c>
      <c r="P30" s="806" t="s">
        <v>590</v>
      </c>
      <c r="Q30" s="807"/>
      <c r="R30" s="808"/>
      <c r="S30" s="353" t="s">
        <v>484</v>
      </c>
      <c r="T30" s="147">
        <v>12</v>
      </c>
      <c r="U30" s="148">
        <f t="shared" si="1"/>
        <v>0</v>
      </c>
      <c r="V30" s="149">
        <f t="shared" si="0"/>
        <v>0</v>
      </c>
    </row>
    <row r="31" spans="1:43" ht="21" customHeight="1">
      <c r="A31" s="142">
        <v>24</v>
      </c>
      <c r="B31" s="806" t="s">
        <v>590</v>
      </c>
      <c r="C31" s="807"/>
      <c r="D31" s="808"/>
      <c r="E31" s="143" t="s">
        <v>591</v>
      </c>
      <c r="F31" s="144">
        <v>2</v>
      </c>
      <c r="G31" s="806" t="s">
        <v>592</v>
      </c>
      <c r="H31" s="807"/>
      <c r="I31" s="807"/>
      <c r="J31" s="808"/>
      <c r="K31" s="145"/>
      <c r="L31" s="145"/>
      <c r="M31" s="145"/>
      <c r="N31" s="145"/>
      <c r="O31" s="146" t="s">
        <v>170</v>
      </c>
      <c r="P31" s="806" t="s">
        <v>590</v>
      </c>
      <c r="Q31" s="807"/>
      <c r="R31" s="808"/>
      <c r="S31" s="353" t="s">
        <v>484</v>
      </c>
      <c r="T31" s="147">
        <v>12</v>
      </c>
      <c r="U31" s="148">
        <f t="shared" si="1"/>
        <v>0</v>
      </c>
      <c r="V31" s="149">
        <f t="shared" si="0"/>
        <v>0</v>
      </c>
    </row>
    <row r="32" spans="1:43" ht="21" customHeight="1">
      <c r="A32" s="142">
        <v>25</v>
      </c>
      <c r="B32" s="806" t="s">
        <v>590</v>
      </c>
      <c r="C32" s="807"/>
      <c r="D32" s="808"/>
      <c r="E32" s="143" t="s">
        <v>591</v>
      </c>
      <c r="F32" s="144">
        <v>2</v>
      </c>
      <c r="G32" s="806" t="s">
        <v>592</v>
      </c>
      <c r="H32" s="807"/>
      <c r="I32" s="807"/>
      <c r="J32" s="808"/>
      <c r="K32" s="145"/>
      <c r="L32" s="145"/>
      <c r="M32" s="145"/>
      <c r="N32" s="145"/>
      <c r="O32" s="146" t="s">
        <v>170</v>
      </c>
      <c r="P32" s="806" t="s">
        <v>590</v>
      </c>
      <c r="Q32" s="807"/>
      <c r="R32" s="808"/>
      <c r="S32" s="353" t="s">
        <v>484</v>
      </c>
      <c r="T32" s="147">
        <v>12</v>
      </c>
      <c r="U32" s="148">
        <f t="shared" si="1"/>
        <v>0</v>
      </c>
      <c r="V32" s="149">
        <f t="shared" si="0"/>
        <v>0</v>
      </c>
    </row>
    <row r="33" spans="1:22" ht="21" customHeight="1">
      <c r="A33" s="142">
        <v>26</v>
      </c>
      <c r="B33" s="806" t="s">
        <v>590</v>
      </c>
      <c r="C33" s="807"/>
      <c r="D33" s="808"/>
      <c r="E33" s="143" t="s">
        <v>591</v>
      </c>
      <c r="F33" s="144">
        <v>2</v>
      </c>
      <c r="G33" s="806" t="s">
        <v>592</v>
      </c>
      <c r="H33" s="807"/>
      <c r="I33" s="807"/>
      <c r="J33" s="808"/>
      <c r="K33" s="145"/>
      <c r="L33" s="145"/>
      <c r="M33" s="145"/>
      <c r="N33" s="145"/>
      <c r="O33" s="146" t="s">
        <v>170</v>
      </c>
      <c r="P33" s="806" t="s">
        <v>590</v>
      </c>
      <c r="Q33" s="807"/>
      <c r="R33" s="808"/>
      <c r="S33" s="353" t="s">
        <v>484</v>
      </c>
      <c r="T33" s="147">
        <v>12</v>
      </c>
      <c r="U33" s="148">
        <f t="shared" si="1"/>
        <v>0</v>
      </c>
      <c r="V33" s="149">
        <f t="shared" si="0"/>
        <v>0</v>
      </c>
    </row>
    <row r="34" spans="1:22" ht="21" customHeight="1">
      <c r="A34" s="142">
        <v>27</v>
      </c>
      <c r="B34" s="806" t="s">
        <v>590</v>
      </c>
      <c r="C34" s="807"/>
      <c r="D34" s="808"/>
      <c r="E34" s="143" t="s">
        <v>591</v>
      </c>
      <c r="F34" s="144">
        <v>2</v>
      </c>
      <c r="G34" s="806" t="s">
        <v>592</v>
      </c>
      <c r="H34" s="807"/>
      <c r="I34" s="807"/>
      <c r="J34" s="808"/>
      <c r="K34" s="145"/>
      <c r="L34" s="145"/>
      <c r="M34" s="145"/>
      <c r="N34" s="145"/>
      <c r="O34" s="146" t="s">
        <v>170</v>
      </c>
      <c r="P34" s="806" t="s">
        <v>590</v>
      </c>
      <c r="Q34" s="807"/>
      <c r="R34" s="808"/>
      <c r="S34" s="353" t="s">
        <v>484</v>
      </c>
      <c r="T34" s="147">
        <v>12</v>
      </c>
      <c r="U34" s="148">
        <f t="shared" si="1"/>
        <v>0</v>
      </c>
      <c r="V34" s="149">
        <f t="shared" si="0"/>
        <v>0</v>
      </c>
    </row>
    <row r="35" spans="1:22" ht="21" customHeight="1">
      <c r="A35" s="142">
        <v>28</v>
      </c>
      <c r="B35" s="806" t="s">
        <v>590</v>
      </c>
      <c r="C35" s="807"/>
      <c r="D35" s="808"/>
      <c r="E35" s="143" t="s">
        <v>591</v>
      </c>
      <c r="F35" s="144">
        <v>2</v>
      </c>
      <c r="G35" s="806" t="s">
        <v>592</v>
      </c>
      <c r="H35" s="807"/>
      <c r="I35" s="807"/>
      <c r="J35" s="808"/>
      <c r="K35" s="145" t="s">
        <v>593</v>
      </c>
      <c r="L35" s="145"/>
      <c r="M35" s="145"/>
      <c r="N35" s="145"/>
      <c r="O35" s="146" t="s">
        <v>179</v>
      </c>
      <c r="P35" s="806" t="s">
        <v>590</v>
      </c>
      <c r="Q35" s="807"/>
      <c r="R35" s="808"/>
      <c r="S35" s="353" t="s">
        <v>484</v>
      </c>
      <c r="T35" s="147">
        <v>4</v>
      </c>
      <c r="U35" s="148">
        <f t="shared" si="1"/>
        <v>20000</v>
      </c>
      <c r="V35" s="149">
        <f t="shared" si="0"/>
        <v>0</v>
      </c>
    </row>
    <row r="36" spans="1:22" ht="21" customHeight="1">
      <c r="A36" s="142">
        <v>29</v>
      </c>
      <c r="B36" s="806" t="s">
        <v>590</v>
      </c>
      <c r="C36" s="807"/>
      <c r="D36" s="808"/>
      <c r="E36" s="143" t="s">
        <v>591</v>
      </c>
      <c r="F36" s="144">
        <v>3</v>
      </c>
      <c r="G36" s="806" t="s">
        <v>592</v>
      </c>
      <c r="H36" s="807"/>
      <c r="I36" s="807"/>
      <c r="J36" s="808"/>
      <c r="K36" s="145"/>
      <c r="L36" s="145" t="s">
        <v>593</v>
      </c>
      <c r="M36" s="145"/>
      <c r="N36" s="145"/>
      <c r="O36" s="146" t="s">
        <v>170</v>
      </c>
      <c r="P36" s="806" t="s">
        <v>590</v>
      </c>
      <c r="Q36" s="807"/>
      <c r="R36" s="808"/>
      <c r="S36" s="353" t="s">
        <v>484</v>
      </c>
      <c r="T36" s="147">
        <v>12</v>
      </c>
      <c r="U36" s="148">
        <f t="shared" si="1"/>
        <v>0</v>
      </c>
      <c r="V36" s="149">
        <f t="shared" si="0"/>
        <v>60000</v>
      </c>
    </row>
    <row r="37" spans="1:22" ht="21" customHeight="1">
      <c r="A37" s="142">
        <v>30</v>
      </c>
      <c r="B37" s="806" t="s">
        <v>590</v>
      </c>
      <c r="C37" s="807"/>
      <c r="D37" s="808"/>
      <c r="E37" s="143" t="s">
        <v>591</v>
      </c>
      <c r="F37" s="144">
        <v>3</v>
      </c>
      <c r="G37" s="806" t="s">
        <v>592</v>
      </c>
      <c r="H37" s="807"/>
      <c r="I37" s="807"/>
      <c r="J37" s="808"/>
      <c r="K37" s="145"/>
      <c r="L37" s="145"/>
      <c r="M37" s="145"/>
      <c r="N37" s="145"/>
      <c r="O37" s="146" t="s">
        <v>170</v>
      </c>
      <c r="P37" s="806" t="s">
        <v>590</v>
      </c>
      <c r="Q37" s="807"/>
      <c r="R37" s="808"/>
      <c r="S37" s="353" t="s">
        <v>484</v>
      </c>
      <c r="T37" s="147">
        <v>12</v>
      </c>
      <c r="U37" s="148">
        <f t="shared" si="1"/>
        <v>0</v>
      </c>
      <c r="V37" s="149">
        <f t="shared" si="0"/>
        <v>0</v>
      </c>
    </row>
    <row r="38" spans="1:22" ht="21" customHeight="1">
      <c r="A38" s="142">
        <v>31</v>
      </c>
      <c r="B38" s="806" t="s">
        <v>590</v>
      </c>
      <c r="C38" s="807"/>
      <c r="D38" s="808"/>
      <c r="E38" s="143" t="s">
        <v>591</v>
      </c>
      <c r="F38" s="144">
        <v>3</v>
      </c>
      <c r="G38" s="806" t="s">
        <v>592</v>
      </c>
      <c r="H38" s="807"/>
      <c r="I38" s="807"/>
      <c r="J38" s="808"/>
      <c r="K38" s="145"/>
      <c r="L38" s="145"/>
      <c r="M38" s="145"/>
      <c r="N38" s="145"/>
      <c r="O38" s="146" t="s">
        <v>170</v>
      </c>
      <c r="P38" s="806" t="s">
        <v>590</v>
      </c>
      <c r="Q38" s="807"/>
      <c r="R38" s="808"/>
      <c r="S38" s="353" t="s">
        <v>484</v>
      </c>
      <c r="T38" s="147">
        <v>12</v>
      </c>
      <c r="U38" s="148">
        <f t="shared" si="1"/>
        <v>0</v>
      </c>
      <c r="V38" s="149">
        <f t="shared" si="0"/>
        <v>0</v>
      </c>
    </row>
    <row r="39" spans="1:22" ht="21" customHeight="1">
      <c r="A39" s="142">
        <v>32</v>
      </c>
      <c r="B39" s="806" t="s">
        <v>590</v>
      </c>
      <c r="C39" s="807"/>
      <c r="D39" s="808"/>
      <c r="E39" s="143" t="s">
        <v>591</v>
      </c>
      <c r="F39" s="144">
        <v>3</v>
      </c>
      <c r="G39" s="806" t="s">
        <v>592</v>
      </c>
      <c r="H39" s="807"/>
      <c r="I39" s="807"/>
      <c r="J39" s="808"/>
      <c r="K39" s="145"/>
      <c r="L39" s="145"/>
      <c r="M39" s="145" t="s">
        <v>593</v>
      </c>
      <c r="N39" s="145"/>
      <c r="O39" s="146" t="s">
        <v>170</v>
      </c>
      <c r="P39" s="806" t="s">
        <v>590</v>
      </c>
      <c r="Q39" s="807"/>
      <c r="R39" s="808"/>
      <c r="S39" s="353" t="s">
        <v>484</v>
      </c>
      <c r="T39" s="147">
        <v>5</v>
      </c>
      <c r="U39" s="148">
        <f t="shared" si="1"/>
        <v>0</v>
      </c>
      <c r="V39" s="149">
        <f t="shared" si="0"/>
        <v>0</v>
      </c>
    </row>
    <row r="40" spans="1:22" ht="21" customHeight="1">
      <c r="A40" s="142">
        <v>33</v>
      </c>
      <c r="B40" s="806" t="s">
        <v>590</v>
      </c>
      <c r="C40" s="807"/>
      <c r="D40" s="808"/>
      <c r="E40" s="143" t="s">
        <v>591</v>
      </c>
      <c r="F40" s="144">
        <v>3</v>
      </c>
      <c r="G40" s="806" t="s">
        <v>592</v>
      </c>
      <c r="H40" s="807"/>
      <c r="I40" s="807"/>
      <c r="J40" s="808"/>
      <c r="K40" s="145"/>
      <c r="L40" s="145"/>
      <c r="M40" s="145"/>
      <c r="N40" s="145"/>
      <c r="O40" s="146" t="s">
        <v>170</v>
      </c>
      <c r="P40" s="806" t="s">
        <v>590</v>
      </c>
      <c r="Q40" s="807"/>
      <c r="R40" s="808"/>
      <c r="S40" s="353" t="s">
        <v>484</v>
      </c>
      <c r="T40" s="147">
        <v>5</v>
      </c>
      <c r="U40" s="148">
        <f t="shared" si="1"/>
        <v>0</v>
      </c>
      <c r="V40" s="149">
        <f t="shared" si="0"/>
        <v>0</v>
      </c>
    </row>
    <row r="41" spans="1:22" ht="21" customHeight="1">
      <c r="A41" s="142">
        <v>34</v>
      </c>
      <c r="B41" s="806" t="s">
        <v>590</v>
      </c>
      <c r="C41" s="807"/>
      <c r="D41" s="808"/>
      <c r="E41" s="143" t="s">
        <v>591</v>
      </c>
      <c r="F41" s="144">
        <v>3</v>
      </c>
      <c r="G41" s="806" t="s">
        <v>592</v>
      </c>
      <c r="H41" s="807"/>
      <c r="I41" s="807"/>
      <c r="J41" s="808"/>
      <c r="K41" s="145"/>
      <c r="L41" s="145"/>
      <c r="M41" s="145"/>
      <c r="N41" s="145"/>
      <c r="O41" s="146" t="s">
        <v>181</v>
      </c>
      <c r="P41" s="806" t="s">
        <v>590</v>
      </c>
      <c r="Q41" s="807"/>
      <c r="R41" s="808"/>
      <c r="S41" s="353" t="s">
        <v>484</v>
      </c>
      <c r="T41" s="147">
        <v>9</v>
      </c>
      <c r="U41" s="148">
        <f t="shared" si="1"/>
        <v>0</v>
      </c>
      <c r="V41" s="149">
        <f t="shared" si="0"/>
        <v>0</v>
      </c>
    </row>
    <row r="42" spans="1:22" ht="21" customHeight="1">
      <c r="A42" s="142">
        <v>35</v>
      </c>
      <c r="B42" s="806" t="s">
        <v>590</v>
      </c>
      <c r="C42" s="807"/>
      <c r="D42" s="808"/>
      <c r="E42" s="143" t="s">
        <v>591</v>
      </c>
      <c r="F42" s="144">
        <v>4</v>
      </c>
      <c r="G42" s="806" t="s">
        <v>592</v>
      </c>
      <c r="H42" s="807"/>
      <c r="I42" s="807"/>
      <c r="J42" s="808"/>
      <c r="K42" s="145"/>
      <c r="L42" s="145"/>
      <c r="M42" s="145"/>
      <c r="N42" s="145"/>
      <c r="O42" s="146" t="s">
        <v>170</v>
      </c>
      <c r="P42" s="806" t="s">
        <v>590</v>
      </c>
      <c r="Q42" s="807"/>
      <c r="R42" s="808"/>
      <c r="S42" s="353" t="s">
        <v>484</v>
      </c>
      <c r="T42" s="147">
        <v>12</v>
      </c>
      <c r="U42" s="148">
        <f t="shared" si="1"/>
        <v>0</v>
      </c>
      <c r="V42" s="149">
        <f t="shared" si="0"/>
        <v>0</v>
      </c>
    </row>
    <row r="43" spans="1:22" ht="21" customHeight="1">
      <c r="A43" s="142">
        <v>36</v>
      </c>
      <c r="B43" s="806" t="s">
        <v>590</v>
      </c>
      <c r="C43" s="807"/>
      <c r="D43" s="808"/>
      <c r="E43" s="143" t="s">
        <v>591</v>
      </c>
      <c r="F43" s="144">
        <v>4</v>
      </c>
      <c r="G43" s="806" t="s">
        <v>592</v>
      </c>
      <c r="H43" s="807"/>
      <c r="I43" s="807"/>
      <c r="J43" s="808"/>
      <c r="K43" s="145"/>
      <c r="L43" s="145"/>
      <c r="M43" s="145"/>
      <c r="N43" s="145"/>
      <c r="O43" s="146" t="s">
        <v>181</v>
      </c>
      <c r="P43" s="806" t="s">
        <v>590</v>
      </c>
      <c r="Q43" s="807"/>
      <c r="R43" s="808"/>
      <c r="S43" s="353" t="s">
        <v>484</v>
      </c>
      <c r="T43" s="147">
        <v>12</v>
      </c>
      <c r="U43" s="148">
        <f t="shared" si="1"/>
        <v>0</v>
      </c>
      <c r="V43" s="149">
        <f t="shared" si="0"/>
        <v>0</v>
      </c>
    </row>
    <row r="44" spans="1:22" ht="21" customHeight="1">
      <c r="A44" s="142">
        <v>37</v>
      </c>
      <c r="B44" s="806" t="s">
        <v>590</v>
      </c>
      <c r="C44" s="807"/>
      <c r="D44" s="808"/>
      <c r="E44" s="143" t="s">
        <v>591</v>
      </c>
      <c r="F44" s="144">
        <v>4</v>
      </c>
      <c r="G44" s="806" t="s">
        <v>592</v>
      </c>
      <c r="H44" s="807"/>
      <c r="I44" s="807"/>
      <c r="J44" s="808"/>
      <c r="K44" s="145"/>
      <c r="L44" s="145"/>
      <c r="M44" s="145"/>
      <c r="N44" s="145"/>
      <c r="O44" s="146" t="s">
        <v>170</v>
      </c>
      <c r="P44" s="806" t="s">
        <v>590</v>
      </c>
      <c r="Q44" s="807"/>
      <c r="R44" s="808"/>
      <c r="S44" s="353" t="s">
        <v>507</v>
      </c>
      <c r="T44" s="147">
        <v>11</v>
      </c>
      <c r="U44" s="148">
        <f t="shared" si="1"/>
        <v>0</v>
      </c>
      <c r="V44" s="149">
        <f t="shared" si="0"/>
        <v>0</v>
      </c>
    </row>
    <row r="45" spans="1:22" ht="21" customHeight="1">
      <c r="A45" s="142">
        <v>38</v>
      </c>
      <c r="B45" s="806" t="s">
        <v>590</v>
      </c>
      <c r="C45" s="807"/>
      <c r="D45" s="808"/>
      <c r="E45" s="143" t="s">
        <v>591</v>
      </c>
      <c r="F45" s="144">
        <v>5</v>
      </c>
      <c r="G45" s="806" t="s">
        <v>592</v>
      </c>
      <c r="H45" s="807"/>
      <c r="I45" s="807"/>
      <c r="J45" s="808"/>
      <c r="K45" s="145"/>
      <c r="L45" s="145"/>
      <c r="M45" s="145"/>
      <c r="N45" s="145"/>
      <c r="O45" s="146" t="s">
        <v>170</v>
      </c>
      <c r="P45" s="806" t="s">
        <v>590</v>
      </c>
      <c r="Q45" s="807"/>
      <c r="R45" s="808"/>
      <c r="S45" s="353" t="s">
        <v>484</v>
      </c>
      <c r="T45" s="147">
        <v>12</v>
      </c>
      <c r="U45" s="148">
        <f t="shared" si="1"/>
        <v>0</v>
      </c>
      <c r="V45" s="149">
        <f t="shared" si="0"/>
        <v>0</v>
      </c>
    </row>
    <row r="46" spans="1:22" ht="21" customHeight="1">
      <c r="A46" s="142">
        <v>39</v>
      </c>
      <c r="B46" s="806" t="s">
        <v>590</v>
      </c>
      <c r="C46" s="807"/>
      <c r="D46" s="808"/>
      <c r="E46" s="143" t="s">
        <v>591</v>
      </c>
      <c r="F46" s="144">
        <v>5</v>
      </c>
      <c r="G46" s="806" t="s">
        <v>592</v>
      </c>
      <c r="H46" s="807"/>
      <c r="I46" s="807"/>
      <c r="J46" s="808"/>
      <c r="K46" s="145"/>
      <c r="L46" s="145"/>
      <c r="M46" s="145"/>
      <c r="N46" s="145"/>
      <c r="O46" s="146" t="s">
        <v>170</v>
      </c>
      <c r="P46" s="806" t="s">
        <v>590</v>
      </c>
      <c r="Q46" s="807"/>
      <c r="R46" s="808"/>
      <c r="S46" s="353" t="s">
        <v>484</v>
      </c>
      <c r="T46" s="147">
        <v>12</v>
      </c>
      <c r="U46" s="148">
        <f t="shared" si="1"/>
        <v>0</v>
      </c>
      <c r="V46" s="149">
        <f t="shared" si="0"/>
        <v>0</v>
      </c>
    </row>
    <row r="47" spans="1:22" ht="21" customHeight="1">
      <c r="A47" s="142">
        <v>40</v>
      </c>
      <c r="B47" s="806" t="s">
        <v>590</v>
      </c>
      <c r="C47" s="807"/>
      <c r="D47" s="808"/>
      <c r="E47" s="143" t="s">
        <v>591</v>
      </c>
      <c r="F47" s="144">
        <v>6</v>
      </c>
      <c r="G47" s="806" t="s">
        <v>592</v>
      </c>
      <c r="H47" s="807"/>
      <c r="I47" s="807"/>
      <c r="J47" s="808"/>
      <c r="K47" s="145"/>
      <c r="L47" s="145"/>
      <c r="M47" s="145"/>
      <c r="N47" s="145"/>
      <c r="O47" s="146" t="s">
        <v>170</v>
      </c>
      <c r="P47" s="806" t="s">
        <v>590</v>
      </c>
      <c r="Q47" s="807"/>
      <c r="R47" s="808"/>
      <c r="S47" s="353" t="s">
        <v>484</v>
      </c>
      <c r="T47" s="147">
        <v>12</v>
      </c>
      <c r="U47" s="148">
        <f t="shared" si="1"/>
        <v>0</v>
      </c>
      <c r="V47" s="149">
        <f t="shared" si="0"/>
        <v>0</v>
      </c>
    </row>
    <row r="48" spans="1:22" ht="21" customHeight="1">
      <c r="A48" s="142">
        <v>41</v>
      </c>
      <c r="B48" s="806"/>
      <c r="C48" s="807"/>
      <c r="D48" s="808"/>
      <c r="E48" s="143"/>
      <c r="F48" s="144"/>
      <c r="G48" s="806"/>
      <c r="H48" s="807"/>
      <c r="I48" s="807"/>
      <c r="J48" s="808"/>
      <c r="K48" s="145"/>
      <c r="L48" s="145"/>
      <c r="M48" s="145"/>
      <c r="N48" s="145"/>
      <c r="O48" s="146"/>
      <c r="P48" s="806"/>
      <c r="Q48" s="807"/>
      <c r="R48" s="808"/>
      <c r="S48" s="353"/>
      <c r="T48" s="147"/>
      <c r="U48" s="148">
        <f t="shared" si="1"/>
        <v>0</v>
      </c>
      <c r="V48" s="149">
        <f t="shared" si="0"/>
        <v>0</v>
      </c>
    </row>
    <row r="49" spans="1:22" ht="21" customHeight="1">
      <c r="A49" s="142">
        <v>42</v>
      </c>
      <c r="B49" s="806"/>
      <c r="C49" s="807"/>
      <c r="D49" s="808"/>
      <c r="E49" s="143"/>
      <c r="F49" s="144"/>
      <c r="G49" s="806"/>
      <c r="H49" s="807"/>
      <c r="I49" s="807"/>
      <c r="J49" s="808"/>
      <c r="K49" s="145"/>
      <c r="L49" s="145"/>
      <c r="M49" s="145"/>
      <c r="N49" s="145"/>
      <c r="O49" s="146"/>
      <c r="P49" s="806"/>
      <c r="Q49" s="807"/>
      <c r="R49" s="808"/>
      <c r="S49" s="353"/>
      <c r="T49" s="147"/>
      <c r="U49" s="148">
        <f t="shared" si="1"/>
        <v>0</v>
      </c>
      <c r="V49" s="149">
        <f t="shared" si="0"/>
        <v>0</v>
      </c>
    </row>
    <row r="50" spans="1:22" ht="21" customHeight="1">
      <c r="A50" s="142">
        <v>43</v>
      </c>
      <c r="B50" s="806"/>
      <c r="C50" s="807"/>
      <c r="D50" s="808"/>
      <c r="E50" s="143"/>
      <c r="F50" s="144"/>
      <c r="G50" s="806"/>
      <c r="H50" s="807"/>
      <c r="I50" s="807"/>
      <c r="J50" s="808"/>
      <c r="K50" s="145"/>
      <c r="L50" s="145"/>
      <c r="M50" s="145"/>
      <c r="N50" s="145"/>
      <c r="O50" s="146"/>
      <c r="P50" s="806"/>
      <c r="Q50" s="807"/>
      <c r="R50" s="808"/>
      <c r="S50" s="353"/>
      <c r="T50" s="147"/>
      <c r="U50" s="148">
        <f t="shared" si="1"/>
        <v>0</v>
      </c>
      <c r="V50" s="149">
        <f t="shared" si="0"/>
        <v>0</v>
      </c>
    </row>
    <row r="51" spans="1:22" ht="21" customHeight="1">
      <c r="A51" s="142">
        <v>44</v>
      </c>
      <c r="B51" s="806"/>
      <c r="C51" s="807"/>
      <c r="D51" s="808"/>
      <c r="E51" s="143"/>
      <c r="F51" s="144"/>
      <c r="G51" s="806"/>
      <c r="H51" s="807"/>
      <c r="I51" s="807"/>
      <c r="J51" s="808"/>
      <c r="K51" s="145"/>
      <c r="L51" s="145"/>
      <c r="M51" s="145"/>
      <c r="N51" s="145"/>
      <c r="O51" s="146"/>
      <c r="P51" s="806"/>
      <c r="Q51" s="807"/>
      <c r="R51" s="808"/>
      <c r="S51" s="353"/>
      <c r="T51" s="147"/>
      <c r="U51" s="148">
        <f t="shared" si="1"/>
        <v>0</v>
      </c>
      <c r="V51" s="149">
        <f>IF(AND(L51 = "○", $P$5 &gt; 5000), 5000 * T51, IF(L51 = "○", $P$5 * T51, 0))</f>
        <v>0</v>
      </c>
    </row>
    <row r="52" spans="1:22" ht="21" customHeight="1">
      <c r="A52" s="142">
        <v>45</v>
      </c>
      <c r="B52" s="806"/>
      <c r="C52" s="807"/>
      <c r="D52" s="808"/>
      <c r="E52" s="143"/>
      <c r="F52" s="144"/>
      <c r="G52" s="806"/>
      <c r="H52" s="807"/>
      <c r="I52" s="807"/>
      <c r="J52" s="808"/>
      <c r="K52" s="145"/>
      <c r="L52" s="145"/>
      <c r="M52" s="145"/>
      <c r="N52" s="145"/>
      <c r="O52" s="146"/>
      <c r="P52" s="806"/>
      <c r="Q52" s="807"/>
      <c r="R52" s="808"/>
      <c r="S52" s="353"/>
      <c r="T52" s="147"/>
      <c r="U52" s="148">
        <f t="shared" si="1"/>
        <v>0</v>
      </c>
      <c r="V52" s="149">
        <f t="shared" si="0"/>
        <v>0</v>
      </c>
    </row>
    <row r="53" spans="1:22" ht="21" customHeight="1">
      <c r="A53" s="142">
        <v>46</v>
      </c>
      <c r="B53" s="806"/>
      <c r="C53" s="807"/>
      <c r="D53" s="808"/>
      <c r="E53" s="143"/>
      <c r="F53" s="144"/>
      <c r="G53" s="806"/>
      <c r="H53" s="807"/>
      <c r="I53" s="807"/>
      <c r="J53" s="808"/>
      <c r="K53" s="145"/>
      <c r="L53" s="145"/>
      <c r="M53" s="145"/>
      <c r="N53" s="145"/>
      <c r="O53" s="146"/>
      <c r="P53" s="806"/>
      <c r="Q53" s="807"/>
      <c r="R53" s="808"/>
      <c r="S53" s="353"/>
      <c r="T53" s="147"/>
      <c r="U53" s="148">
        <f t="shared" si="1"/>
        <v>0</v>
      </c>
      <c r="V53" s="149">
        <f t="shared" si="0"/>
        <v>0</v>
      </c>
    </row>
    <row r="54" spans="1:22" ht="21" customHeight="1">
      <c r="A54" s="142">
        <v>47</v>
      </c>
      <c r="B54" s="806"/>
      <c r="C54" s="807"/>
      <c r="D54" s="808"/>
      <c r="E54" s="143"/>
      <c r="F54" s="144"/>
      <c r="G54" s="806"/>
      <c r="H54" s="807"/>
      <c r="I54" s="807"/>
      <c r="J54" s="808"/>
      <c r="K54" s="145"/>
      <c r="L54" s="145"/>
      <c r="M54" s="145"/>
      <c r="N54" s="145"/>
      <c r="O54" s="146"/>
      <c r="P54" s="806"/>
      <c r="Q54" s="807"/>
      <c r="R54" s="808"/>
      <c r="S54" s="353"/>
      <c r="T54" s="147"/>
      <c r="U54" s="148">
        <f t="shared" si="1"/>
        <v>0</v>
      </c>
      <c r="V54" s="149">
        <f t="shared" si="0"/>
        <v>0</v>
      </c>
    </row>
    <row r="55" spans="1:22" ht="21" customHeight="1">
      <c r="A55" s="142">
        <v>48</v>
      </c>
      <c r="B55" s="806"/>
      <c r="C55" s="807"/>
      <c r="D55" s="808"/>
      <c r="E55" s="143"/>
      <c r="F55" s="144"/>
      <c r="G55" s="806"/>
      <c r="H55" s="807"/>
      <c r="I55" s="807"/>
      <c r="J55" s="808"/>
      <c r="K55" s="145"/>
      <c r="L55" s="145"/>
      <c r="M55" s="145"/>
      <c r="N55" s="145"/>
      <c r="O55" s="146"/>
      <c r="P55" s="806"/>
      <c r="Q55" s="807"/>
      <c r="R55" s="808"/>
      <c r="S55" s="353"/>
      <c r="T55" s="147"/>
      <c r="U55" s="148">
        <f t="shared" si="1"/>
        <v>0</v>
      </c>
      <c r="V55" s="149">
        <f t="shared" si="0"/>
        <v>0</v>
      </c>
    </row>
    <row r="56" spans="1:22" ht="21" customHeight="1">
      <c r="A56" s="142">
        <v>49</v>
      </c>
      <c r="B56" s="806"/>
      <c r="C56" s="807"/>
      <c r="D56" s="808"/>
      <c r="E56" s="143"/>
      <c r="F56" s="144"/>
      <c r="G56" s="806"/>
      <c r="H56" s="807"/>
      <c r="I56" s="807"/>
      <c r="J56" s="808"/>
      <c r="K56" s="145"/>
      <c r="L56" s="145"/>
      <c r="M56" s="145"/>
      <c r="N56" s="145"/>
      <c r="O56" s="146"/>
      <c r="P56" s="806"/>
      <c r="Q56" s="807"/>
      <c r="R56" s="808"/>
      <c r="S56" s="353"/>
      <c r="T56" s="147"/>
      <c r="U56" s="148">
        <f t="shared" si="1"/>
        <v>0</v>
      </c>
      <c r="V56" s="149">
        <f t="shared" si="0"/>
        <v>0</v>
      </c>
    </row>
    <row r="57" spans="1:22" ht="21" customHeight="1">
      <c r="A57" s="142">
        <v>50</v>
      </c>
      <c r="B57" s="806"/>
      <c r="C57" s="807"/>
      <c r="D57" s="808"/>
      <c r="E57" s="143"/>
      <c r="F57" s="144"/>
      <c r="G57" s="806"/>
      <c r="H57" s="807"/>
      <c r="I57" s="807"/>
      <c r="J57" s="808"/>
      <c r="K57" s="145"/>
      <c r="L57" s="145"/>
      <c r="M57" s="145"/>
      <c r="N57" s="145"/>
      <c r="O57" s="146"/>
      <c r="P57" s="806"/>
      <c r="Q57" s="807"/>
      <c r="R57" s="808"/>
      <c r="S57" s="353"/>
      <c r="T57" s="147"/>
      <c r="U57" s="148">
        <f t="shared" si="1"/>
        <v>0</v>
      </c>
      <c r="V57" s="149">
        <f t="shared" si="0"/>
        <v>0</v>
      </c>
    </row>
    <row r="58" spans="1:22" ht="21" customHeight="1">
      <c r="A58" s="142">
        <v>51</v>
      </c>
      <c r="B58" s="806"/>
      <c r="C58" s="807"/>
      <c r="D58" s="808"/>
      <c r="E58" s="143"/>
      <c r="F58" s="144"/>
      <c r="G58" s="806"/>
      <c r="H58" s="807"/>
      <c r="I58" s="807"/>
      <c r="J58" s="808"/>
      <c r="K58" s="145"/>
      <c r="L58" s="145"/>
      <c r="M58" s="145"/>
      <c r="N58" s="145"/>
      <c r="O58" s="146"/>
      <c r="P58" s="806"/>
      <c r="Q58" s="807"/>
      <c r="R58" s="808"/>
      <c r="S58" s="353"/>
      <c r="T58" s="147"/>
      <c r="U58" s="148">
        <f t="shared" si="1"/>
        <v>0</v>
      </c>
      <c r="V58" s="149">
        <f t="shared" si="0"/>
        <v>0</v>
      </c>
    </row>
    <row r="59" spans="1:22" ht="21" customHeight="1">
      <c r="A59" s="142">
        <v>52</v>
      </c>
      <c r="B59" s="806"/>
      <c r="C59" s="807"/>
      <c r="D59" s="808"/>
      <c r="E59" s="143"/>
      <c r="F59" s="144"/>
      <c r="G59" s="806"/>
      <c r="H59" s="807"/>
      <c r="I59" s="807"/>
      <c r="J59" s="808"/>
      <c r="K59" s="145"/>
      <c r="L59" s="145"/>
      <c r="M59" s="145"/>
      <c r="N59" s="145"/>
      <c r="O59" s="146"/>
      <c r="P59" s="806"/>
      <c r="Q59" s="807"/>
      <c r="R59" s="808"/>
      <c r="S59" s="353"/>
      <c r="T59" s="147"/>
      <c r="U59" s="148">
        <f t="shared" si="1"/>
        <v>0</v>
      </c>
      <c r="V59" s="149">
        <f t="shared" si="0"/>
        <v>0</v>
      </c>
    </row>
    <row r="60" spans="1:22" ht="21" customHeight="1">
      <c r="A60" s="142">
        <v>53</v>
      </c>
      <c r="B60" s="806"/>
      <c r="C60" s="807"/>
      <c r="D60" s="808"/>
      <c r="E60" s="143"/>
      <c r="F60" s="144"/>
      <c r="G60" s="806"/>
      <c r="H60" s="807"/>
      <c r="I60" s="807"/>
      <c r="J60" s="808"/>
      <c r="K60" s="145"/>
      <c r="L60" s="145"/>
      <c r="M60" s="145"/>
      <c r="N60" s="145"/>
      <c r="O60" s="146"/>
      <c r="P60" s="806"/>
      <c r="Q60" s="807"/>
      <c r="R60" s="808"/>
      <c r="S60" s="353"/>
      <c r="T60" s="147"/>
      <c r="U60" s="148">
        <f t="shared" si="1"/>
        <v>0</v>
      </c>
      <c r="V60" s="149">
        <f t="shared" si="0"/>
        <v>0</v>
      </c>
    </row>
    <row r="61" spans="1:22" ht="21" customHeight="1">
      <c r="A61" s="142">
        <v>54</v>
      </c>
      <c r="B61" s="806"/>
      <c r="C61" s="807"/>
      <c r="D61" s="808"/>
      <c r="E61" s="143"/>
      <c r="F61" s="144"/>
      <c r="G61" s="806"/>
      <c r="H61" s="807"/>
      <c r="I61" s="807"/>
      <c r="J61" s="808"/>
      <c r="K61" s="145"/>
      <c r="L61" s="145"/>
      <c r="M61" s="145"/>
      <c r="N61" s="145"/>
      <c r="O61" s="146"/>
      <c r="P61" s="806"/>
      <c r="Q61" s="807"/>
      <c r="R61" s="808"/>
      <c r="S61" s="353"/>
      <c r="T61" s="147"/>
      <c r="U61" s="148">
        <f t="shared" si="1"/>
        <v>0</v>
      </c>
      <c r="V61" s="149">
        <f t="shared" si="0"/>
        <v>0</v>
      </c>
    </row>
    <row r="62" spans="1:22" ht="21" customHeight="1">
      <c r="A62" s="142">
        <v>55</v>
      </c>
      <c r="B62" s="806"/>
      <c r="C62" s="807"/>
      <c r="D62" s="808"/>
      <c r="E62" s="143"/>
      <c r="F62" s="144"/>
      <c r="G62" s="806"/>
      <c r="H62" s="807"/>
      <c r="I62" s="807"/>
      <c r="J62" s="808"/>
      <c r="K62" s="145"/>
      <c r="L62" s="145"/>
      <c r="M62" s="145"/>
      <c r="N62" s="145"/>
      <c r="O62" s="146"/>
      <c r="P62" s="806"/>
      <c r="Q62" s="807"/>
      <c r="R62" s="808"/>
      <c r="S62" s="353"/>
      <c r="T62" s="147"/>
      <c r="U62" s="148">
        <f t="shared" si="1"/>
        <v>0</v>
      </c>
      <c r="V62" s="149">
        <f t="shared" si="0"/>
        <v>0</v>
      </c>
    </row>
    <row r="63" spans="1:22" ht="21" customHeight="1">
      <c r="A63" s="142">
        <v>56</v>
      </c>
      <c r="B63" s="806"/>
      <c r="C63" s="807"/>
      <c r="D63" s="808"/>
      <c r="E63" s="143"/>
      <c r="F63" s="144"/>
      <c r="G63" s="806"/>
      <c r="H63" s="807"/>
      <c r="I63" s="807"/>
      <c r="J63" s="808"/>
      <c r="K63" s="145"/>
      <c r="L63" s="145"/>
      <c r="M63" s="145"/>
      <c r="N63" s="145"/>
      <c r="O63" s="146"/>
      <c r="P63" s="806"/>
      <c r="Q63" s="807"/>
      <c r="R63" s="808"/>
      <c r="S63" s="353"/>
      <c r="T63" s="147"/>
      <c r="U63" s="148">
        <f t="shared" si="1"/>
        <v>0</v>
      </c>
      <c r="V63" s="149">
        <f t="shared" si="0"/>
        <v>0</v>
      </c>
    </row>
    <row r="64" spans="1:22" ht="21" customHeight="1">
      <c r="A64" s="142">
        <v>57</v>
      </c>
      <c r="B64" s="806"/>
      <c r="C64" s="807"/>
      <c r="D64" s="808"/>
      <c r="E64" s="143"/>
      <c r="F64" s="144"/>
      <c r="G64" s="806"/>
      <c r="H64" s="807"/>
      <c r="I64" s="807"/>
      <c r="J64" s="808"/>
      <c r="K64" s="145"/>
      <c r="L64" s="145"/>
      <c r="M64" s="145"/>
      <c r="N64" s="145"/>
      <c r="O64" s="146"/>
      <c r="P64" s="806"/>
      <c r="Q64" s="807"/>
      <c r="R64" s="808"/>
      <c r="S64" s="353"/>
      <c r="T64" s="147"/>
      <c r="U64" s="148">
        <f t="shared" si="1"/>
        <v>0</v>
      </c>
      <c r="V64" s="149">
        <f t="shared" si="0"/>
        <v>0</v>
      </c>
    </row>
    <row r="65" spans="1:22" ht="21" customHeight="1">
      <c r="A65" s="142">
        <v>58</v>
      </c>
      <c r="B65" s="806"/>
      <c r="C65" s="807"/>
      <c r="D65" s="808"/>
      <c r="E65" s="143"/>
      <c r="F65" s="144"/>
      <c r="G65" s="806"/>
      <c r="H65" s="807"/>
      <c r="I65" s="807"/>
      <c r="J65" s="808"/>
      <c r="K65" s="145"/>
      <c r="L65" s="145"/>
      <c r="M65" s="145"/>
      <c r="N65" s="145"/>
      <c r="O65" s="146"/>
      <c r="P65" s="806"/>
      <c r="Q65" s="807"/>
      <c r="R65" s="808"/>
      <c r="S65" s="353"/>
      <c r="T65" s="147"/>
      <c r="U65" s="148">
        <f t="shared" si="1"/>
        <v>0</v>
      </c>
      <c r="V65" s="149">
        <f t="shared" si="0"/>
        <v>0</v>
      </c>
    </row>
    <row r="66" spans="1:22" ht="21" customHeight="1">
      <c r="A66" s="142">
        <v>59</v>
      </c>
      <c r="B66" s="806"/>
      <c r="C66" s="807"/>
      <c r="D66" s="808"/>
      <c r="E66" s="143"/>
      <c r="F66" s="144"/>
      <c r="G66" s="806"/>
      <c r="H66" s="807"/>
      <c r="I66" s="807"/>
      <c r="J66" s="808"/>
      <c r="K66" s="145"/>
      <c r="L66" s="145"/>
      <c r="M66" s="145"/>
      <c r="N66" s="145"/>
      <c r="O66" s="146"/>
      <c r="P66" s="806"/>
      <c r="Q66" s="807"/>
      <c r="R66" s="808"/>
      <c r="S66" s="353"/>
      <c r="T66" s="147"/>
      <c r="U66" s="148">
        <f t="shared" si="1"/>
        <v>0</v>
      </c>
      <c r="V66" s="149">
        <f t="shared" si="0"/>
        <v>0</v>
      </c>
    </row>
    <row r="67" spans="1:22" ht="21" customHeight="1">
      <c r="A67" s="142">
        <v>60</v>
      </c>
      <c r="B67" s="806"/>
      <c r="C67" s="807"/>
      <c r="D67" s="808"/>
      <c r="E67" s="143"/>
      <c r="F67" s="144"/>
      <c r="G67" s="806"/>
      <c r="H67" s="807"/>
      <c r="I67" s="807"/>
      <c r="J67" s="808"/>
      <c r="K67" s="145"/>
      <c r="L67" s="145"/>
      <c r="M67" s="145"/>
      <c r="N67" s="145"/>
      <c r="O67" s="146"/>
      <c r="P67" s="806"/>
      <c r="Q67" s="807"/>
      <c r="R67" s="808"/>
      <c r="S67" s="353"/>
      <c r="T67" s="147"/>
      <c r="U67" s="148">
        <f t="shared" si="1"/>
        <v>0</v>
      </c>
      <c r="V67" s="149">
        <f t="shared" si="0"/>
        <v>0</v>
      </c>
    </row>
    <row r="68" spans="1:22" ht="21" customHeight="1">
      <c r="A68" s="142">
        <v>61</v>
      </c>
      <c r="B68" s="806"/>
      <c r="C68" s="807"/>
      <c r="D68" s="808"/>
      <c r="E68" s="143"/>
      <c r="F68" s="144"/>
      <c r="G68" s="806"/>
      <c r="H68" s="807"/>
      <c r="I68" s="807"/>
      <c r="J68" s="808"/>
      <c r="K68" s="145"/>
      <c r="L68" s="145"/>
      <c r="M68" s="145"/>
      <c r="N68" s="145"/>
      <c r="O68" s="146"/>
      <c r="P68" s="806"/>
      <c r="Q68" s="807"/>
      <c r="R68" s="808"/>
      <c r="S68" s="353"/>
      <c r="T68" s="147"/>
      <c r="U68" s="148">
        <f t="shared" si="1"/>
        <v>0</v>
      </c>
      <c r="V68" s="149">
        <f t="shared" si="0"/>
        <v>0</v>
      </c>
    </row>
    <row r="69" spans="1:22" ht="21" customHeight="1">
      <c r="A69" s="142">
        <v>62</v>
      </c>
      <c r="B69" s="806"/>
      <c r="C69" s="807"/>
      <c r="D69" s="808"/>
      <c r="E69" s="143"/>
      <c r="F69" s="144"/>
      <c r="G69" s="806"/>
      <c r="H69" s="807"/>
      <c r="I69" s="807"/>
      <c r="J69" s="808"/>
      <c r="K69" s="145"/>
      <c r="L69" s="145"/>
      <c r="M69" s="145"/>
      <c r="N69" s="145"/>
      <c r="O69" s="146"/>
      <c r="P69" s="806"/>
      <c r="Q69" s="807"/>
      <c r="R69" s="808"/>
      <c r="S69" s="353"/>
      <c r="T69" s="147"/>
      <c r="U69" s="148">
        <f t="shared" si="1"/>
        <v>0</v>
      </c>
      <c r="V69" s="149">
        <f t="shared" si="0"/>
        <v>0</v>
      </c>
    </row>
    <row r="70" spans="1:22" ht="21" customHeight="1">
      <c r="A70" s="142">
        <v>63</v>
      </c>
      <c r="B70" s="806"/>
      <c r="C70" s="807"/>
      <c r="D70" s="808"/>
      <c r="E70" s="143"/>
      <c r="F70" s="144"/>
      <c r="G70" s="806"/>
      <c r="H70" s="807"/>
      <c r="I70" s="807"/>
      <c r="J70" s="808"/>
      <c r="K70" s="145"/>
      <c r="L70" s="145"/>
      <c r="M70" s="145"/>
      <c r="N70" s="145"/>
      <c r="O70" s="146"/>
      <c r="P70" s="806"/>
      <c r="Q70" s="807"/>
      <c r="R70" s="808"/>
      <c r="S70" s="353"/>
      <c r="T70" s="147"/>
      <c r="U70" s="148">
        <f t="shared" si="1"/>
        <v>0</v>
      </c>
      <c r="V70" s="149">
        <f t="shared" si="0"/>
        <v>0</v>
      </c>
    </row>
    <row r="71" spans="1:22" ht="21" customHeight="1">
      <c r="A71" s="142">
        <v>64</v>
      </c>
      <c r="B71" s="806"/>
      <c r="C71" s="807"/>
      <c r="D71" s="808"/>
      <c r="E71" s="143"/>
      <c r="F71" s="144"/>
      <c r="G71" s="806"/>
      <c r="H71" s="807"/>
      <c r="I71" s="807"/>
      <c r="J71" s="808"/>
      <c r="K71" s="145"/>
      <c r="L71" s="145"/>
      <c r="M71" s="145"/>
      <c r="N71" s="145"/>
      <c r="O71" s="146"/>
      <c r="P71" s="806"/>
      <c r="Q71" s="807"/>
      <c r="R71" s="808"/>
      <c r="S71" s="353"/>
      <c r="T71" s="147"/>
      <c r="U71" s="148">
        <f t="shared" si="1"/>
        <v>0</v>
      </c>
      <c r="V71" s="149">
        <f t="shared" si="0"/>
        <v>0</v>
      </c>
    </row>
    <row r="72" spans="1:22" ht="21" customHeight="1" thickBot="1">
      <c r="A72" s="142">
        <v>65</v>
      </c>
      <c r="B72" s="806"/>
      <c r="C72" s="807"/>
      <c r="D72" s="808"/>
      <c r="E72" s="143"/>
      <c r="F72" s="144"/>
      <c r="G72" s="806"/>
      <c r="H72" s="807"/>
      <c r="I72" s="807"/>
      <c r="J72" s="808"/>
      <c r="K72" s="145"/>
      <c r="L72" s="145"/>
      <c r="M72" s="145"/>
      <c r="N72" s="145"/>
      <c r="O72" s="146"/>
      <c r="P72" s="806"/>
      <c r="Q72" s="807"/>
      <c r="R72" s="808"/>
      <c r="S72" s="353"/>
      <c r="T72" s="147"/>
      <c r="U72" s="148">
        <f t="shared" si="1"/>
        <v>0</v>
      </c>
      <c r="V72" s="149">
        <f t="shared" si="0"/>
        <v>0</v>
      </c>
    </row>
    <row r="73" spans="1:22" ht="21" customHeight="1" thickBot="1">
      <c r="A73" s="817" t="s">
        <v>252</v>
      </c>
      <c r="B73" s="817"/>
      <c r="C73" s="817"/>
      <c r="D73" s="817"/>
      <c r="E73" s="142"/>
      <c r="F73" s="142"/>
      <c r="G73" s="814"/>
      <c r="H73" s="815"/>
      <c r="I73" s="815"/>
      <c r="J73" s="816"/>
      <c r="K73" s="142">
        <f>COUNTIF(K8:K72, "○")</f>
        <v>4</v>
      </c>
      <c r="L73" s="142">
        <f>COUNTIF(L8:L72, "○")</f>
        <v>5</v>
      </c>
      <c r="M73" s="142">
        <f>COUNTIF(M8:M72, "○")</f>
        <v>3</v>
      </c>
      <c r="N73" s="142">
        <f>COUNTIF(N8:N72, "○")</f>
        <v>1</v>
      </c>
      <c r="O73" s="142"/>
      <c r="P73" s="814"/>
      <c r="Q73" s="815"/>
      <c r="R73" s="815"/>
      <c r="S73" s="332"/>
      <c r="T73" s="151">
        <f>SUM(T8:T72)</f>
        <v>420</v>
      </c>
      <c r="U73" s="152">
        <f>ROUNDDOWN(SUM(U8:U72),-3)</f>
        <v>200000</v>
      </c>
      <c r="V73" s="153">
        <f>ROUNDDOWN(SUM(V8:V72),-3)</f>
        <v>300000</v>
      </c>
    </row>
    <row r="74" spans="1:22" ht="21" customHeight="1">
      <c r="A74" s="130" t="s">
        <v>189</v>
      </c>
      <c r="B74" s="132"/>
      <c r="C74" s="132"/>
      <c r="D74" s="132"/>
      <c r="E74" s="132"/>
      <c r="F74" s="132"/>
      <c r="G74" s="132"/>
      <c r="H74" s="132"/>
      <c r="I74" s="132"/>
      <c r="J74" s="132"/>
      <c r="K74" s="132" t="s">
        <v>215</v>
      </c>
      <c r="L74" s="132" t="s">
        <v>216</v>
      </c>
      <c r="M74" s="132" t="s">
        <v>217</v>
      </c>
      <c r="N74" s="132" t="s">
        <v>218</v>
      </c>
      <c r="O74" s="132" t="s">
        <v>219</v>
      </c>
      <c r="P74" s="132" t="s">
        <v>253</v>
      </c>
      <c r="Q74" s="132"/>
      <c r="R74" s="132"/>
      <c r="S74" s="132"/>
      <c r="T74" s="132"/>
    </row>
    <row r="75" spans="1:22" ht="21" customHeight="1">
      <c r="A75" s="132"/>
      <c r="B75" s="132"/>
      <c r="C75" s="132"/>
      <c r="D75" s="132"/>
      <c r="E75" s="132"/>
      <c r="F75" s="132"/>
      <c r="G75" s="132"/>
      <c r="H75" s="132"/>
      <c r="I75" s="132"/>
      <c r="J75" s="154" t="s">
        <v>213</v>
      </c>
      <c r="K75" s="154">
        <f>COUNTIF(O8:O72,"週５")</f>
        <v>32</v>
      </c>
      <c r="L75" s="154">
        <f>COUNTIF(O8:O72,"週４")</f>
        <v>4</v>
      </c>
      <c r="M75" s="154">
        <f>COUNTIF(O8:O72,"週３")</f>
        <v>1</v>
      </c>
      <c r="N75" s="154">
        <f>COUNTIF(O8:O72,"週２")</f>
        <v>1</v>
      </c>
      <c r="O75" s="154">
        <f>COUNTIF(O8:O72,"週１")</f>
        <v>2</v>
      </c>
      <c r="P75" s="154">
        <f>COUNTIF(M8:M72,"○")</f>
        <v>3</v>
      </c>
      <c r="Q75" s="132"/>
      <c r="R75" s="132"/>
      <c r="S75" s="132"/>
      <c r="T75" s="132"/>
    </row>
    <row r="76" spans="1:22" ht="21" customHeight="1">
      <c r="A76" s="132"/>
      <c r="B76" s="132"/>
      <c r="C76" s="132"/>
      <c r="D76" s="132"/>
      <c r="E76" s="132"/>
      <c r="F76" s="132"/>
      <c r="G76" s="132"/>
      <c r="H76" s="132"/>
      <c r="I76" s="132"/>
      <c r="J76" s="154" t="s">
        <v>214</v>
      </c>
      <c r="K76" s="154">
        <f>SUMIF(O8:O72,"週５",T8:T72)</f>
        <v>335</v>
      </c>
      <c r="L76" s="154">
        <f>SUMIF(O8:O72,"週４",T8:T72)</f>
        <v>48</v>
      </c>
      <c r="M76" s="154">
        <f>SUMIF(O8:O72,"週３",T8:T72)</f>
        <v>12</v>
      </c>
      <c r="N76" s="154">
        <f>SUMIF(O8:O72,"週２",T8:T72)</f>
        <v>4</v>
      </c>
      <c r="O76" s="154">
        <f>SUMIF(O8:O72,"週１",T8:T72)</f>
        <v>21</v>
      </c>
      <c r="P76" s="154">
        <f>SUMIF(M8:M72,"○",T8:T72)</f>
        <v>29</v>
      </c>
      <c r="Q76" s="132"/>
      <c r="R76" s="132"/>
      <c r="S76" s="132"/>
      <c r="T76" s="132"/>
    </row>
    <row r="77" spans="1:22" ht="21" customHeight="1">
      <c r="A77" s="132"/>
      <c r="B77" s="132"/>
      <c r="C77" s="132"/>
      <c r="D77" s="132"/>
      <c r="E77" s="132"/>
      <c r="F77" s="132"/>
      <c r="G77" s="132"/>
      <c r="H77" s="132"/>
      <c r="I77" s="132"/>
      <c r="J77" s="205" t="s">
        <v>339</v>
      </c>
      <c r="K77" s="205">
        <f>ROUNDUP(K76/12,0)</f>
        <v>28</v>
      </c>
      <c r="L77" s="205">
        <f>ROUNDUP(L76/12*0.8,0)</f>
        <v>4</v>
      </c>
      <c r="M77" s="205">
        <f>ROUNDUP(M76/12*0.6,0)</f>
        <v>1</v>
      </c>
      <c r="N77" s="205">
        <f>ROUNDUP(N76/12*0.4,0)</f>
        <v>1</v>
      </c>
      <c r="O77" s="205">
        <f>ROUNDUP(O76/12*0.2,0)</f>
        <v>1</v>
      </c>
      <c r="P77" s="205">
        <f>SUM(K77:O77)</f>
        <v>35</v>
      </c>
      <c r="Q77" s="132"/>
      <c r="R77" s="132"/>
      <c r="S77" s="132"/>
      <c r="T77" s="132"/>
    </row>
    <row r="78" spans="1:22" ht="21" customHeight="1">
      <c r="A78" s="132"/>
      <c r="B78" s="132"/>
      <c r="C78" s="132"/>
      <c r="D78" s="132"/>
      <c r="E78" s="132"/>
      <c r="F78" s="132"/>
      <c r="G78" s="132"/>
      <c r="H78" s="132"/>
      <c r="I78" s="132"/>
      <c r="J78" s="132"/>
      <c r="K78" s="132"/>
      <c r="L78" s="132"/>
      <c r="M78" s="132"/>
      <c r="N78" s="132"/>
      <c r="O78" s="132"/>
      <c r="P78" s="132"/>
      <c r="Q78" s="132"/>
      <c r="R78" s="132"/>
      <c r="S78" s="132"/>
      <c r="T78" s="132"/>
    </row>
    <row r="79" spans="1:22" ht="21" customHeight="1">
      <c r="A79" s="132"/>
      <c r="B79" s="132"/>
      <c r="C79" s="132"/>
      <c r="D79" s="132"/>
      <c r="E79" s="132"/>
      <c r="F79" s="132"/>
      <c r="G79" s="132"/>
      <c r="H79" s="132"/>
      <c r="I79" s="132"/>
      <c r="J79" s="132"/>
      <c r="K79" s="132"/>
      <c r="L79" s="132"/>
      <c r="M79" s="132"/>
      <c r="N79" s="132"/>
      <c r="O79" s="132"/>
      <c r="P79" s="132"/>
      <c r="Q79" s="132"/>
      <c r="R79" s="132"/>
      <c r="S79" s="132"/>
      <c r="T79" s="132"/>
    </row>
    <row r="80" spans="1:22" ht="21" customHeight="1">
      <c r="A80" s="132"/>
      <c r="B80" s="132"/>
      <c r="C80" s="132"/>
      <c r="D80" s="132"/>
      <c r="E80" s="132"/>
      <c r="F80" s="132"/>
      <c r="G80" s="132"/>
      <c r="H80" s="132"/>
      <c r="I80" s="132"/>
      <c r="J80" s="132"/>
      <c r="K80" s="132"/>
      <c r="L80" s="132"/>
      <c r="M80" s="132"/>
      <c r="N80" s="132"/>
      <c r="O80" s="132"/>
      <c r="P80" s="132"/>
      <c r="Q80" s="132"/>
      <c r="R80" s="132"/>
      <c r="S80" s="132"/>
      <c r="T80" s="132"/>
    </row>
    <row r="81" spans="1:20" ht="21" customHeight="1">
      <c r="A81" s="132"/>
      <c r="B81" s="132"/>
      <c r="C81" s="132"/>
      <c r="D81" s="132"/>
      <c r="E81" s="132"/>
      <c r="F81" s="132"/>
      <c r="G81" s="132"/>
      <c r="H81" s="132"/>
      <c r="I81" s="132"/>
      <c r="J81" s="132"/>
      <c r="K81" s="132"/>
      <c r="L81" s="132"/>
      <c r="M81" s="132"/>
      <c r="N81" s="132"/>
      <c r="O81" s="132"/>
      <c r="P81" s="132"/>
      <c r="Q81" s="132"/>
      <c r="R81" s="132"/>
      <c r="S81" s="132"/>
      <c r="T81" s="132"/>
    </row>
    <row r="82" spans="1:20" ht="21" customHeight="1">
      <c r="A82" s="132"/>
      <c r="B82" s="132"/>
      <c r="C82" s="132"/>
      <c r="D82" s="132"/>
      <c r="E82" s="132"/>
      <c r="F82" s="132"/>
      <c r="G82" s="132"/>
      <c r="H82" s="132"/>
      <c r="I82" s="132"/>
      <c r="J82" s="132"/>
      <c r="K82" s="132"/>
      <c r="L82" s="132"/>
      <c r="M82" s="132"/>
      <c r="N82" s="132"/>
      <c r="O82" s="132"/>
      <c r="P82" s="132"/>
      <c r="Q82" s="132"/>
      <c r="R82" s="132"/>
      <c r="S82" s="132"/>
      <c r="T82" s="132"/>
    </row>
    <row r="83" spans="1:20" ht="21" customHeight="1">
      <c r="A83" s="132"/>
      <c r="B83" s="132"/>
      <c r="C83" s="132"/>
      <c r="D83" s="132"/>
      <c r="E83" s="132"/>
      <c r="F83" s="132"/>
      <c r="G83" s="132"/>
      <c r="H83" s="132"/>
      <c r="I83" s="132"/>
      <c r="J83" s="132"/>
      <c r="K83" s="132"/>
      <c r="L83" s="132"/>
      <c r="M83" s="132"/>
      <c r="N83" s="132"/>
      <c r="O83" s="132"/>
      <c r="P83" s="132"/>
      <c r="Q83" s="132"/>
      <c r="R83" s="132"/>
      <c r="S83" s="132"/>
      <c r="T83" s="132"/>
    </row>
    <row r="84" spans="1:20" ht="21" customHeight="1">
      <c r="A84" s="132"/>
      <c r="B84" s="132"/>
      <c r="C84" s="132"/>
      <c r="D84" s="132"/>
      <c r="E84" s="132"/>
      <c r="F84" s="132"/>
      <c r="G84" s="132"/>
      <c r="H84" s="132"/>
      <c r="I84" s="132"/>
      <c r="J84" s="132"/>
      <c r="K84" s="132"/>
      <c r="L84" s="132"/>
      <c r="M84" s="132"/>
      <c r="N84" s="132"/>
      <c r="O84" s="132"/>
      <c r="P84" s="132"/>
      <c r="Q84" s="132"/>
      <c r="R84" s="132"/>
      <c r="S84" s="132"/>
      <c r="T84" s="132"/>
    </row>
    <row r="85" spans="1:20" ht="21" customHeight="1">
      <c r="A85" s="132"/>
      <c r="B85" s="132"/>
      <c r="C85" s="132"/>
      <c r="D85" s="132"/>
      <c r="E85" s="132"/>
      <c r="F85" s="132"/>
      <c r="G85" s="132"/>
      <c r="H85" s="132"/>
      <c r="I85" s="132"/>
      <c r="J85" s="132"/>
      <c r="K85" s="132"/>
      <c r="L85" s="132"/>
      <c r="M85" s="132"/>
      <c r="N85" s="132"/>
      <c r="O85" s="132"/>
      <c r="P85" s="132"/>
      <c r="Q85" s="132"/>
      <c r="R85" s="132"/>
      <c r="S85" s="132"/>
      <c r="T85" s="132"/>
    </row>
    <row r="86" spans="1:20" ht="21" customHeight="1">
      <c r="A86" s="132"/>
      <c r="B86" s="132"/>
      <c r="C86" s="132"/>
      <c r="D86" s="132"/>
      <c r="E86" s="132"/>
      <c r="F86" s="132"/>
      <c r="G86" s="132"/>
      <c r="H86" s="132"/>
      <c r="I86" s="132"/>
      <c r="J86" s="132"/>
      <c r="K86" s="132"/>
      <c r="L86" s="132"/>
      <c r="M86" s="132"/>
      <c r="N86" s="132"/>
      <c r="O86" s="132"/>
      <c r="P86" s="132"/>
      <c r="Q86" s="132"/>
      <c r="R86" s="132"/>
      <c r="S86" s="132"/>
      <c r="T86" s="132"/>
    </row>
    <row r="87" spans="1:20" ht="21" customHeight="1">
      <c r="A87" s="132"/>
      <c r="B87" s="132"/>
      <c r="C87" s="132"/>
      <c r="D87" s="132"/>
      <c r="E87" s="132"/>
      <c r="F87" s="132"/>
      <c r="G87" s="132"/>
      <c r="H87" s="132"/>
      <c r="I87" s="132"/>
      <c r="J87" s="132"/>
      <c r="K87" s="132"/>
      <c r="L87" s="132"/>
      <c r="M87" s="132"/>
      <c r="N87" s="132"/>
      <c r="O87" s="132"/>
      <c r="P87" s="132"/>
      <c r="Q87" s="132"/>
      <c r="R87" s="132"/>
      <c r="S87" s="132"/>
      <c r="T87" s="132"/>
    </row>
    <row r="88" spans="1:20" ht="21" customHeight="1">
      <c r="A88" s="132"/>
      <c r="B88" s="132"/>
      <c r="C88" s="132"/>
      <c r="D88" s="132"/>
      <c r="E88" s="132"/>
      <c r="F88" s="132"/>
      <c r="G88" s="132"/>
      <c r="H88" s="132"/>
      <c r="I88" s="132"/>
      <c r="J88" s="132"/>
      <c r="K88" s="132"/>
      <c r="L88" s="132"/>
      <c r="M88" s="132"/>
      <c r="N88" s="132"/>
      <c r="O88" s="132"/>
      <c r="P88" s="132"/>
      <c r="Q88" s="132"/>
      <c r="R88" s="132"/>
      <c r="S88" s="132"/>
      <c r="T88" s="132"/>
    </row>
    <row r="89" spans="1:20" ht="21" customHeight="1">
      <c r="A89" s="132"/>
      <c r="B89" s="132"/>
      <c r="C89" s="132"/>
      <c r="D89" s="132"/>
      <c r="E89" s="132"/>
      <c r="F89" s="132"/>
      <c r="G89" s="132"/>
      <c r="H89" s="132"/>
      <c r="I89" s="132"/>
      <c r="J89" s="132"/>
      <c r="K89" s="132"/>
      <c r="L89" s="132"/>
      <c r="M89" s="132"/>
      <c r="N89" s="132"/>
      <c r="O89" s="132"/>
      <c r="P89" s="132"/>
      <c r="Q89" s="132"/>
      <c r="R89" s="132"/>
      <c r="S89" s="132"/>
      <c r="T89" s="132"/>
    </row>
    <row r="90" spans="1:20" ht="21" customHeight="1">
      <c r="A90" s="132"/>
      <c r="B90" s="132"/>
      <c r="C90" s="132"/>
      <c r="D90" s="132"/>
      <c r="E90" s="132"/>
      <c r="F90" s="132"/>
      <c r="G90" s="132"/>
      <c r="H90" s="132"/>
      <c r="I90" s="132"/>
      <c r="J90" s="132"/>
      <c r="K90" s="132"/>
      <c r="L90" s="132"/>
      <c r="M90" s="132"/>
      <c r="N90" s="132"/>
      <c r="O90" s="132"/>
      <c r="P90" s="132"/>
      <c r="Q90" s="132"/>
      <c r="R90" s="132"/>
      <c r="S90" s="132"/>
      <c r="T90" s="132"/>
    </row>
    <row r="91" spans="1:20" ht="21" customHeight="1">
      <c r="A91" s="132"/>
      <c r="B91" s="132"/>
      <c r="C91" s="132"/>
      <c r="D91" s="132"/>
      <c r="E91" s="132"/>
      <c r="F91" s="132"/>
      <c r="G91" s="132"/>
      <c r="H91" s="132"/>
      <c r="I91" s="132"/>
      <c r="J91" s="132"/>
      <c r="K91" s="132"/>
      <c r="L91" s="132"/>
      <c r="M91" s="132"/>
      <c r="N91" s="132"/>
      <c r="O91" s="132"/>
      <c r="P91" s="132"/>
      <c r="Q91" s="132"/>
      <c r="R91" s="132"/>
      <c r="S91" s="132"/>
      <c r="T91" s="132"/>
    </row>
    <row r="92" spans="1:20" ht="21" customHeight="1">
      <c r="A92" s="132"/>
      <c r="B92" s="132"/>
      <c r="C92" s="132"/>
      <c r="D92" s="132"/>
      <c r="E92" s="132"/>
      <c r="F92" s="132"/>
      <c r="G92" s="132"/>
      <c r="H92" s="132"/>
      <c r="I92" s="132"/>
      <c r="J92" s="132"/>
      <c r="K92" s="132"/>
      <c r="L92" s="132"/>
      <c r="M92" s="132"/>
      <c r="N92" s="132"/>
      <c r="O92" s="132"/>
      <c r="P92" s="132"/>
      <c r="Q92" s="132"/>
      <c r="R92" s="132"/>
      <c r="S92" s="132"/>
      <c r="T92" s="132"/>
    </row>
    <row r="93" spans="1:20" ht="21" customHeight="1">
      <c r="A93" s="132"/>
      <c r="B93" s="132"/>
      <c r="C93" s="132"/>
      <c r="D93" s="132"/>
      <c r="E93" s="132"/>
      <c r="F93" s="132"/>
      <c r="G93" s="132"/>
      <c r="H93" s="132"/>
      <c r="I93" s="132"/>
      <c r="J93" s="132"/>
      <c r="K93" s="132"/>
      <c r="L93" s="132"/>
      <c r="M93" s="132"/>
      <c r="N93" s="132"/>
      <c r="O93" s="132"/>
      <c r="P93" s="132"/>
      <c r="Q93" s="132"/>
      <c r="R93" s="132"/>
      <c r="S93" s="132"/>
      <c r="T93" s="132"/>
    </row>
    <row r="94" spans="1:20" ht="21" customHeight="1">
      <c r="A94" s="132"/>
      <c r="B94" s="132"/>
      <c r="C94" s="132"/>
      <c r="D94" s="132"/>
      <c r="E94" s="132"/>
      <c r="F94" s="132"/>
      <c r="G94" s="132"/>
      <c r="H94" s="132"/>
      <c r="I94" s="132"/>
      <c r="J94" s="132"/>
      <c r="K94" s="132"/>
      <c r="L94" s="132"/>
      <c r="M94" s="132"/>
      <c r="N94" s="132"/>
      <c r="O94" s="132"/>
      <c r="P94" s="132"/>
      <c r="Q94" s="132"/>
      <c r="R94" s="132"/>
      <c r="S94" s="132"/>
      <c r="T94" s="132"/>
    </row>
    <row r="95" spans="1:20" ht="21" customHeight="1">
      <c r="A95" s="132"/>
      <c r="B95" s="132"/>
      <c r="C95" s="132"/>
      <c r="D95" s="132"/>
      <c r="E95" s="132"/>
      <c r="F95" s="132"/>
      <c r="G95" s="132"/>
      <c r="H95" s="132"/>
      <c r="I95" s="132"/>
      <c r="J95" s="132"/>
      <c r="K95" s="132"/>
      <c r="L95" s="132"/>
      <c r="M95" s="132"/>
      <c r="N95" s="132"/>
      <c r="O95" s="132"/>
      <c r="P95" s="132"/>
      <c r="Q95" s="132"/>
      <c r="R95" s="132"/>
      <c r="S95" s="132"/>
      <c r="T95" s="132"/>
    </row>
    <row r="96" spans="1:20" ht="21" customHeight="1">
      <c r="A96" s="132"/>
      <c r="B96" s="132"/>
      <c r="C96" s="132"/>
      <c r="D96" s="132"/>
      <c r="E96" s="132"/>
      <c r="F96" s="132"/>
      <c r="G96" s="132"/>
      <c r="H96" s="132"/>
      <c r="I96" s="132"/>
      <c r="J96" s="132"/>
      <c r="K96" s="132"/>
      <c r="L96" s="132"/>
      <c r="M96" s="132"/>
      <c r="N96" s="132"/>
      <c r="O96" s="132"/>
      <c r="P96" s="132"/>
      <c r="Q96" s="132"/>
      <c r="R96" s="132"/>
      <c r="S96" s="132"/>
      <c r="T96" s="132"/>
    </row>
    <row r="97" spans="1:20" ht="21" customHeight="1">
      <c r="A97" s="132"/>
      <c r="B97" s="132"/>
      <c r="C97" s="132"/>
      <c r="D97" s="132"/>
      <c r="E97" s="132"/>
      <c r="F97" s="132"/>
      <c r="G97" s="132"/>
      <c r="H97" s="132"/>
      <c r="I97" s="132"/>
      <c r="J97" s="132"/>
      <c r="K97" s="132"/>
      <c r="L97" s="132"/>
      <c r="M97" s="132"/>
      <c r="N97" s="132"/>
      <c r="O97" s="132"/>
      <c r="P97" s="132"/>
      <c r="Q97" s="132"/>
      <c r="R97" s="132"/>
      <c r="S97" s="132"/>
      <c r="T97" s="132"/>
    </row>
    <row r="98" spans="1:20" ht="21" customHeight="1">
      <c r="A98" s="132"/>
      <c r="B98" s="132"/>
      <c r="C98" s="132"/>
      <c r="D98" s="132"/>
      <c r="E98" s="132"/>
      <c r="F98" s="132"/>
      <c r="G98" s="132"/>
      <c r="H98" s="132"/>
      <c r="I98" s="132"/>
      <c r="J98" s="132"/>
      <c r="K98" s="132"/>
      <c r="L98" s="132"/>
      <c r="M98" s="132"/>
      <c r="N98" s="132"/>
      <c r="O98" s="132"/>
      <c r="P98" s="132"/>
      <c r="Q98" s="132"/>
      <c r="R98" s="132"/>
      <c r="S98" s="132"/>
      <c r="T98" s="132"/>
    </row>
    <row r="99" spans="1:20" ht="21" customHeight="1">
      <c r="A99" s="132"/>
      <c r="B99" s="132"/>
      <c r="C99" s="132"/>
      <c r="D99" s="132"/>
      <c r="E99" s="132"/>
      <c r="F99" s="132"/>
      <c r="G99" s="132"/>
      <c r="H99" s="132"/>
      <c r="I99" s="132"/>
      <c r="J99" s="132"/>
      <c r="K99" s="132"/>
      <c r="L99" s="132"/>
      <c r="M99" s="132"/>
      <c r="N99" s="132"/>
      <c r="O99" s="132"/>
      <c r="P99" s="132"/>
      <c r="Q99" s="132"/>
      <c r="R99" s="132"/>
      <c r="S99" s="132"/>
      <c r="T99" s="132"/>
    </row>
    <row r="100" spans="1:20" ht="21" customHeight="1">
      <c r="A100" s="132"/>
      <c r="B100" s="132"/>
      <c r="C100" s="132"/>
      <c r="D100" s="132"/>
      <c r="E100" s="132"/>
      <c r="F100" s="132"/>
      <c r="G100" s="132"/>
      <c r="H100" s="132"/>
      <c r="I100" s="132"/>
      <c r="J100" s="132"/>
      <c r="K100" s="132"/>
      <c r="L100" s="132"/>
      <c r="M100" s="132"/>
      <c r="N100" s="132"/>
      <c r="O100" s="132"/>
      <c r="P100" s="132"/>
      <c r="Q100" s="132"/>
      <c r="R100" s="132"/>
      <c r="S100" s="132"/>
      <c r="T100" s="132"/>
    </row>
    <row r="101" spans="1:20" ht="21" customHeight="1">
      <c r="A101" s="132"/>
      <c r="B101" s="132"/>
      <c r="C101" s="132"/>
      <c r="D101" s="132"/>
      <c r="E101" s="132"/>
      <c r="F101" s="132"/>
      <c r="G101" s="132"/>
      <c r="H101" s="132"/>
      <c r="I101" s="132"/>
      <c r="J101" s="132"/>
      <c r="K101" s="132"/>
      <c r="L101" s="132"/>
      <c r="M101" s="132"/>
      <c r="N101" s="132"/>
      <c r="O101" s="132"/>
      <c r="P101" s="132"/>
      <c r="Q101" s="132"/>
      <c r="R101" s="132"/>
      <c r="S101" s="132"/>
      <c r="T101" s="132"/>
    </row>
    <row r="102" spans="1:20" ht="21" customHeight="1">
      <c r="A102" s="132"/>
      <c r="B102" s="132"/>
      <c r="C102" s="132"/>
      <c r="D102" s="132"/>
      <c r="E102" s="132"/>
      <c r="F102" s="132"/>
      <c r="G102" s="132"/>
      <c r="H102" s="132"/>
      <c r="I102" s="132"/>
      <c r="J102" s="132"/>
      <c r="K102" s="132"/>
      <c r="L102" s="132"/>
      <c r="M102" s="132"/>
      <c r="N102" s="132"/>
      <c r="O102" s="132"/>
      <c r="P102" s="132"/>
      <c r="Q102" s="132"/>
      <c r="R102" s="132"/>
      <c r="S102" s="132"/>
      <c r="T102" s="132"/>
    </row>
    <row r="103" spans="1:20" ht="21" customHeight="1">
      <c r="A103" s="132"/>
      <c r="B103" s="132"/>
      <c r="C103" s="132"/>
      <c r="D103" s="132"/>
      <c r="E103" s="132"/>
      <c r="F103" s="132"/>
      <c r="G103" s="132"/>
      <c r="H103" s="132"/>
      <c r="I103" s="132"/>
      <c r="J103" s="132"/>
      <c r="K103" s="132"/>
      <c r="L103" s="132"/>
      <c r="M103" s="132"/>
      <c r="N103" s="132"/>
      <c r="O103" s="132"/>
      <c r="P103" s="132"/>
      <c r="Q103" s="132"/>
      <c r="R103" s="132"/>
      <c r="S103" s="132"/>
      <c r="T103" s="132"/>
    </row>
    <row r="104" spans="1:20" ht="21" customHeight="1">
      <c r="A104" s="132"/>
      <c r="B104" s="132"/>
      <c r="C104" s="132"/>
      <c r="D104" s="132"/>
      <c r="E104" s="132"/>
      <c r="F104" s="132"/>
      <c r="G104" s="132"/>
      <c r="H104" s="132"/>
      <c r="I104" s="132"/>
      <c r="J104" s="132"/>
      <c r="K104" s="132"/>
      <c r="L104" s="132"/>
      <c r="M104" s="132"/>
      <c r="N104" s="132"/>
      <c r="O104" s="132"/>
      <c r="P104" s="132"/>
      <c r="Q104" s="132"/>
      <c r="R104" s="132"/>
      <c r="S104" s="132"/>
      <c r="T104" s="132"/>
    </row>
    <row r="105" spans="1:20" ht="21" customHeight="1">
      <c r="A105" s="132"/>
      <c r="B105" s="132"/>
      <c r="C105" s="132"/>
      <c r="D105" s="132"/>
      <c r="E105" s="132"/>
      <c r="F105" s="132"/>
      <c r="G105" s="132"/>
      <c r="H105" s="132"/>
      <c r="I105" s="132"/>
      <c r="J105" s="132"/>
      <c r="K105" s="132"/>
      <c r="L105" s="132"/>
      <c r="M105" s="132"/>
      <c r="N105" s="132"/>
      <c r="O105" s="132"/>
      <c r="P105" s="132"/>
      <c r="Q105" s="132"/>
      <c r="R105" s="132"/>
      <c r="S105" s="132"/>
      <c r="T105" s="132"/>
    </row>
    <row r="106" spans="1:20" ht="21" customHeight="1">
      <c r="A106" s="132"/>
      <c r="B106" s="132"/>
      <c r="C106" s="132"/>
      <c r="D106" s="132"/>
      <c r="E106" s="132"/>
      <c r="F106" s="132"/>
      <c r="G106" s="132"/>
      <c r="H106" s="132"/>
      <c r="I106" s="132"/>
      <c r="J106" s="132"/>
      <c r="K106" s="132"/>
      <c r="L106" s="132"/>
      <c r="M106" s="132"/>
      <c r="N106" s="132"/>
      <c r="O106" s="132"/>
      <c r="P106" s="132"/>
      <c r="Q106" s="132"/>
      <c r="R106" s="132"/>
      <c r="S106" s="132"/>
      <c r="T106" s="132"/>
    </row>
    <row r="107" spans="1:20" ht="21" customHeight="1">
      <c r="A107" s="132"/>
      <c r="B107" s="132"/>
      <c r="C107" s="132"/>
      <c r="D107" s="132"/>
      <c r="E107" s="132"/>
      <c r="F107" s="132"/>
      <c r="G107" s="132"/>
      <c r="H107" s="132"/>
      <c r="I107" s="132"/>
      <c r="J107" s="132"/>
      <c r="K107" s="132"/>
      <c r="L107" s="132"/>
      <c r="M107" s="132"/>
      <c r="N107" s="132"/>
      <c r="O107" s="132"/>
      <c r="P107" s="132"/>
      <c r="Q107" s="132"/>
      <c r="R107" s="132"/>
      <c r="S107" s="132"/>
      <c r="T107" s="132"/>
    </row>
    <row r="108" spans="1:20" ht="21" customHeight="1">
      <c r="A108" s="132"/>
      <c r="B108" s="132"/>
      <c r="C108" s="132"/>
      <c r="D108" s="132"/>
      <c r="E108" s="132"/>
      <c r="F108" s="132"/>
      <c r="G108" s="132"/>
      <c r="H108" s="132"/>
      <c r="I108" s="132"/>
      <c r="J108" s="132"/>
      <c r="K108" s="132"/>
      <c r="L108" s="132"/>
      <c r="M108" s="132"/>
      <c r="N108" s="132"/>
      <c r="O108" s="132"/>
      <c r="P108" s="132"/>
      <c r="Q108" s="132"/>
      <c r="R108" s="132"/>
      <c r="S108" s="132"/>
      <c r="T108" s="132"/>
    </row>
    <row r="109" spans="1:20" ht="21" customHeight="1">
      <c r="A109" s="132"/>
      <c r="B109" s="132"/>
      <c r="C109" s="132"/>
      <c r="D109" s="132"/>
      <c r="E109" s="132"/>
      <c r="F109" s="132"/>
      <c r="G109" s="132"/>
      <c r="H109" s="132"/>
      <c r="I109" s="132"/>
      <c r="J109" s="132"/>
      <c r="K109" s="132"/>
      <c r="L109" s="132"/>
      <c r="M109" s="132"/>
      <c r="N109" s="132"/>
      <c r="O109" s="132"/>
      <c r="P109" s="132"/>
      <c r="Q109" s="132"/>
      <c r="R109" s="132"/>
      <c r="S109" s="132"/>
      <c r="T109" s="132"/>
    </row>
    <row r="110" spans="1:20" ht="21" customHeight="1">
      <c r="A110" s="132"/>
      <c r="B110" s="132"/>
      <c r="C110" s="132"/>
      <c r="D110" s="132"/>
      <c r="E110" s="132"/>
      <c r="F110" s="132"/>
      <c r="G110" s="132"/>
      <c r="H110" s="132"/>
      <c r="I110" s="132"/>
      <c r="J110" s="132"/>
      <c r="K110" s="132"/>
      <c r="L110" s="132"/>
      <c r="M110" s="132"/>
      <c r="N110" s="132"/>
      <c r="O110" s="132"/>
      <c r="P110" s="132"/>
      <c r="Q110" s="132"/>
      <c r="R110" s="132"/>
      <c r="S110" s="132"/>
      <c r="T110" s="132"/>
    </row>
    <row r="111" spans="1:20" ht="21" customHeight="1">
      <c r="A111" s="132"/>
      <c r="B111" s="132"/>
      <c r="C111" s="132"/>
      <c r="D111" s="132"/>
      <c r="E111" s="132"/>
      <c r="F111" s="132"/>
      <c r="G111" s="132"/>
      <c r="H111" s="132"/>
      <c r="I111" s="132"/>
      <c r="J111" s="132"/>
      <c r="K111" s="132"/>
      <c r="L111" s="132"/>
      <c r="M111" s="132"/>
      <c r="N111" s="132"/>
      <c r="O111" s="132"/>
      <c r="P111" s="132"/>
      <c r="Q111" s="132"/>
      <c r="R111" s="132"/>
      <c r="S111" s="132"/>
      <c r="T111" s="132"/>
    </row>
    <row r="112" spans="1:20" ht="21" customHeight="1">
      <c r="A112" s="132"/>
      <c r="B112" s="132"/>
      <c r="C112" s="132"/>
      <c r="D112" s="132"/>
      <c r="E112" s="132"/>
      <c r="F112" s="132"/>
      <c r="G112" s="132"/>
      <c r="H112" s="132"/>
      <c r="I112" s="132"/>
      <c r="J112" s="132"/>
      <c r="K112" s="132"/>
      <c r="L112" s="132"/>
      <c r="M112" s="132"/>
      <c r="N112" s="132"/>
      <c r="O112" s="132"/>
      <c r="P112" s="132"/>
      <c r="Q112" s="132"/>
      <c r="R112" s="132"/>
      <c r="S112" s="132"/>
      <c r="T112" s="132"/>
    </row>
    <row r="113" spans="1:20" ht="21" customHeight="1">
      <c r="A113" s="132"/>
      <c r="B113" s="132"/>
      <c r="C113" s="132"/>
      <c r="D113" s="132"/>
      <c r="E113" s="132"/>
      <c r="F113" s="132"/>
      <c r="G113" s="132"/>
      <c r="H113" s="132"/>
      <c r="I113" s="132"/>
      <c r="J113" s="132"/>
      <c r="K113" s="132"/>
      <c r="L113" s="132"/>
      <c r="M113" s="132"/>
      <c r="N113" s="132"/>
      <c r="O113" s="132"/>
      <c r="P113" s="132"/>
      <c r="Q113" s="132"/>
      <c r="R113" s="132"/>
      <c r="S113" s="132"/>
      <c r="T113" s="132"/>
    </row>
    <row r="114" spans="1:20" ht="21" customHeight="1">
      <c r="A114" s="132"/>
      <c r="B114" s="132"/>
      <c r="C114" s="132"/>
      <c r="D114" s="132"/>
      <c r="E114" s="132"/>
      <c r="F114" s="132"/>
      <c r="G114" s="132"/>
      <c r="H114" s="132"/>
      <c r="I114" s="132"/>
      <c r="J114" s="132"/>
      <c r="K114" s="132"/>
      <c r="L114" s="132"/>
      <c r="M114" s="132"/>
      <c r="N114" s="132"/>
      <c r="O114" s="132"/>
      <c r="P114" s="132"/>
      <c r="Q114" s="132"/>
      <c r="R114" s="132"/>
      <c r="S114" s="132"/>
      <c r="T114" s="132"/>
    </row>
    <row r="115" spans="1:20" ht="21" customHeight="1">
      <c r="A115" s="132"/>
      <c r="B115" s="132"/>
      <c r="C115" s="132"/>
      <c r="D115" s="132"/>
      <c r="E115" s="132"/>
      <c r="F115" s="132"/>
      <c r="G115" s="132"/>
      <c r="H115" s="132"/>
      <c r="I115" s="132"/>
      <c r="J115" s="132"/>
      <c r="K115" s="132"/>
      <c r="L115" s="132"/>
      <c r="M115" s="132"/>
      <c r="N115" s="132"/>
      <c r="O115" s="132"/>
      <c r="P115" s="132"/>
      <c r="Q115" s="132"/>
      <c r="R115" s="132"/>
      <c r="S115" s="132"/>
      <c r="T115" s="132"/>
    </row>
    <row r="116" spans="1:20" ht="21" customHeight="1">
      <c r="A116" s="132"/>
      <c r="B116" s="132"/>
      <c r="C116" s="132"/>
      <c r="D116" s="132"/>
      <c r="E116" s="132"/>
      <c r="F116" s="132"/>
      <c r="G116" s="132"/>
      <c r="H116" s="132"/>
      <c r="I116" s="132"/>
      <c r="J116" s="132"/>
      <c r="K116" s="132"/>
      <c r="L116" s="132"/>
      <c r="M116" s="132"/>
      <c r="N116" s="132"/>
      <c r="O116" s="132"/>
      <c r="P116" s="132"/>
      <c r="Q116" s="132"/>
      <c r="R116" s="132"/>
      <c r="S116" s="132"/>
      <c r="T116" s="132"/>
    </row>
    <row r="117" spans="1:20" ht="21" customHeight="1">
      <c r="A117" s="132"/>
      <c r="B117" s="132"/>
      <c r="C117" s="132"/>
      <c r="D117" s="132"/>
      <c r="E117" s="132"/>
      <c r="F117" s="132"/>
      <c r="G117" s="132"/>
      <c r="H117" s="132"/>
      <c r="I117" s="132"/>
      <c r="J117" s="132"/>
      <c r="K117" s="132"/>
      <c r="L117" s="132"/>
      <c r="M117" s="132"/>
      <c r="N117" s="132"/>
      <c r="O117" s="132"/>
      <c r="P117" s="132"/>
      <c r="Q117" s="132"/>
      <c r="R117" s="132"/>
      <c r="S117" s="132"/>
      <c r="T117" s="132"/>
    </row>
    <row r="118" spans="1:20" ht="21" customHeight="1">
      <c r="A118" s="132"/>
      <c r="B118" s="132"/>
      <c r="C118" s="132"/>
      <c r="D118" s="132"/>
      <c r="E118" s="132"/>
      <c r="F118" s="132"/>
      <c r="G118" s="132"/>
      <c r="H118" s="132"/>
      <c r="I118" s="132"/>
      <c r="J118" s="132"/>
      <c r="K118" s="132"/>
      <c r="L118" s="132"/>
      <c r="M118" s="132"/>
      <c r="N118" s="132"/>
      <c r="O118" s="132"/>
      <c r="P118" s="132"/>
      <c r="Q118" s="132"/>
      <c r="R118" s="132"/>
      <c r="S118" s="132"/>
      <c r="T118" s="132"/>
    </row>
    <row r="119" spans="1:20" ht="21" customHeight="1">
      <c r="A119" s="132"/>
      <c r="B119" s="132"/>
      <c r="C119" s="132"/>
      <c r="D119" s="132"/>
      <c r="E119" s="132"/>
      <c r="F119" s="132"/>
      <c r="G119" s="132"/>
      <c r="H119" s="132"/>
      <c r="I119" s="132"/>
      <c r="J119" s="132"/>
      <c r="K119" s="132"/>
      <c r="L119" s="132"/>
      <c r="M119" s="132"/>
      <c r="N119" s="132"/>
      <c r="O119" s="132"/>
      <c r="P119" s="132"/>
      <c r="Q119" s="132"/>
      <c r="R119" s="132"/>
      <c r="S119" s="132"/>
      <c r="T119" s="132"/>
    </row>
    <row r="120" spans="1:20" ht="21" customHeight="1">
      <c r="A120" s="132"/>
      <c r="B120" s="132"/>
      <c r="C120" s="132"/>
      <c r="D120" s="132"/>
      <c r="E120" s="132"/>
      <c r="F120" s="132"/>
      <c r="G120" s="132"/>
      <c r="H120" s="132"/>
      <c r="I120" s="132"/>
      <c r="J120" s="132"/>
      <c r="K120" s="132"/>
      <c r="L120" s="132"/>
      <c r="M120" s="132"/>
      <c r="N120" s="132"/>
      <c r="O120" s="132"/>
      <c r="P120" s="132"/>
      <c r="Q120" s="132"/>
      <c r="R120" s="132"/>
      <c r="S120" s="132"/>
      <c r="T120" s="132"/>
    </row>
    <row r="121" spans="1:20" ht="21" customHeight="1">
      <c r="A121" s="132"/>
      <c r="B121" s="132"/>
      <c r="C121" s="132"/>
      <c r="D121" s="132"/>
      <c r="E121" s="132"/>
      <c r="F121" s="132"/>
      <c r="G121" s="132"/>
      <c r="H121" s="132"/>
      <c r="I121" s="132"/>
      <c r="J121" s="132"/>
      <c r="K121" s="132"/>
      <c r="L121" s="132"/>
      <c r="M121" s="132"/>
      <c r="N121" s="132"/>
      <c r="O121" s="132"/>
      <c r="P121" s="132"/>
      <c r="Q121" s="132"/>
      <c r="R121" s="132"/>
      <c r="S121" s="132"/>
      <c r="T121" s="132"/>
    </row>
    <row r="122" spans="1:20">
      <c r="A122" s="132"/>
      <c r="B122" s="132"/>
      <c r="C122" s="132"/>
      <c r="D122" s="132"/>
      <c r="E122" s="132"/>
      <c r="F122" s="132"/>
      <c r="G122" s="132"/>
      <c r="H122" s="132"/>
      <c r="I122" s="132"/>
      <c r="J122" s="132"/>
      <c r="K122" s="132"/>
      <c r="L122" s="132"/>
      <c r="M122" s="132"/>
      <c r="N122" s="132"/>
      <c r="O122" s="132"/>
      <c r="P122" s="132"/>
      <c r="Q122" s="132"/>
      <c r="R122" s="132"/>
      <c r="S122" s="132"/>
      <c r="T122" s="132"/>
    </row>
    <row r="123" spans="1:20">
      <c r="A123" s="132"/>
      <c r="B123" s="132"/>
      <c r="C123" s="132"/>
      <c r="D123" s="132"/>
      <c r="E123" s="132"/>
      <c r="F123" s="132"/>
      <c r="G123" s="132"/>
      <c r="H123" s="132"/>
      <c r="I123" s="132"/>
      <c r="J123" s="132"/>
      <c r="K123" s="132"/>
      <c r="L123" s="132"/>
      <c r="M123" s="132"/>
      <c r="N123" s="132"/>
      <c r="O123" s="132"/>
      <c r="P123" s="132"/>
      <c r="Q123" s="132"/>
      <c r="R123" s="132"/>
      <c r="S123" s="132"/>
      <c r="T123" s="132"/>
    </row>
    <row r="124" spans="1:20">
      <c r="A124" s="132"/>
      <c r="B124" s="132"/>
      <c r="C124" s="132"/>
      <c r="D124" s="132"/>
      <c r="E124" s="132"/>
      <c r="F124" s="132"/>
      <c r="G124" s="132"/>
      <c r="H124" s="132"/>
      <c r="I124" s="132"/>
      <c r="J124" s="132"/>
      <c r="K124" s="132"/>
      <c r="L124" s="132"/>
      <c r="M124" s="132"/>
      <c r="N124" s="132"/>
      <c r="O124" s="132"/>
      <c r="P124" s="132"/>
      <c r="Q124" s="132"/>
      <c r="R124" s="132"/>
      <c r="S124" s="132"/>
      <c r="T124" s="132"/>
    </row>
    <row r="125" spans="1:20">
      <c r="A125" s="132"/>
      <c r="B125" s="132"/>
      <c r="C125" s="132"/>
      <c r="D125" s="132"/>
      <c r="E125" s="132"/>
      <c r="F125" s="132"/>
      <c r="G125" s="132"/>
      <c r="H125" s="132"/>
      <c r="I125" s="132"/>
      <c r="J125" s="132"/>
      <c r="K125" s="132"/>
      <c r="L125" s="132"/>
      <c r="M125" s="132"/>
      <c r="N125" s="132"/>
      <c r="O125" s="132"/>
      <c r="P125" s="132"/>
      <c r="Q125" s="132"/>
      <c r="R125" s="132"/>
      <c r="S125" s="132"/>
      <c r="T125" s="132"/>
    </row>
    <row r="126" spans="1:20">
      <c r="A126" s="132"/>
      <c r="B126" s="132"/>
      <c r="C126" s="132"/>
      <c r="D126" s="132"/>
      <c r="E126" s="132"/>
      <c r="F126" s="132"/>
      <c r="G126" s="132"/>
      <c r="H126" s="132"/>
      <c r="I126" s="132"/>
      <c r="J126" s="132"/>
      <c r="K126" s="132"/>
      <c r="L126" s="132"/>
      <c r="M126" s="132"/>
      <c r="N126" s="132"/>
      <c r="O126" s="132"/>
      <c r="P126" s="132"/>
      <c r="Q126" s="132"/>
      <c r="R126" s="132"/>
      <c r="S126" s="132"/>
      <c r="T126" s="132"/>
    </row>
    <row r="127" spans="1:20">
      <c r="A127" s="132"/>
      <c r="B127" s="132"/>
      <c r="C127" s="132"/>
      <c r="D127" s="132"/>
      <c r="E127" s="132"/>
      <c r="F127" s="132"/>
      <c r="G127" s="132"/>
      <c r="H127" s="132"/>
      <c r="I127" s="132"/>
      <c r="J127" s="132"/>
      <c r="K127" s="132"/>
      <c r="L127" s="132"/>
      <c r="M127" s="132"/>
      <c r="N127" s="132"/>
      <c r="O127" s="132"/>
      <c r="P127" s="132"/>
      <c r="Q127" s="132"/>
      <c r="R127" s="132"/>
      <c r="S127" s="132"/>
      <c r="T127" s="132"/>
    </row>
    <row r="128" spans="1:20">
      <c r="A128" s="132"/>
      <c r="B128" s="132"/>
      <c r="C128" s="132"/>
      <c r="D128" s="132"/>
      <c r="E128" s="132"/>
      <c r="F128" s="132"/>
      <c r="G128" s="132"/>
      <c r="H128" s="132"/>
      <c r="I128" s="132"/>
      <c r="J128" s="132"/>
      <c r="K128" s="132"/>
      <c r="L128" s="132"/>
      <c r="M128" s="132"/>
      <c r="N128" s="132"/>
      <c r="O128" s="132"/>
      <c r="P128" s="132"/>
      <c r="Q128" s="132"/>
      <c r="R128" s="132"/>
      <c r="S128" s="132"/>
      <c r="T128" s="132"/>
    </row>
    <row r="129" spans="1:20">
      <c r="A129" s="132"/>
      <c r="B129" s="132"/>
      <c r="C129" s="132"/>
      <c r="D129" s="132"/>
      <c r="E129" s="132"/>
      <c r="F129" s="132"/>
      <c r="G129" s="132"/>
      <c r="H129" s="132"/>
      <c r="I129" s="132"/>
      <c r="J129" s="132"/>
      <c r="K129" s="132"/>
      <c r="L129" s="132"/>
      <c r="M129" s="132"/>
      <c r="N129" s="132"/>
      <c r="O129" s="132"/>
      <c r="P129" s="132"/>
      <c r="Q129" s="132"/>
      <c r="R129" s="132"/>
      <c r="S129" s="132"/>
      <c r="T129" s="132"/>
    </row>
    <row r="130" spans="1:20">
      <c r="A130" s="132"/>
      <c r="B130" s="132"/>
      <c r="C130" s="132"/>
      <c r="D130" s="132"/>
      <c r="E130" s="132"/>
      <c r="F130" s="132"/>
      <c r="G130" s="132"/>
      <c r="H130" s="132"/>
      <c r="I130" s="132"/>
      <c r="J130" s="132"/>
      <c r="K130" s="132"/>
      <c r="L130" s="132"/>
      <c r="M130" s="132"/>
      <c r="N130" s="132"/>
      <c r="O130" s="132"/>
      <c r="P130" s="132"/>
      <c r="Q130" s="132"/>
      <c r="R130" s="132"/>
      <c r="S130" s="132"/>
      <c r="T130" s="132"/>
    </row>
    <row r="131" spans="1:20">
      <c r="A131" s="132"/>
      <c r="B131" s="132"/>
      <c r="C131" s="132"/>
      <c r="D131" s="132"/>
      <c r="E131" s="132"/>
      <c r="F131" s="132"/>
      <c r="G131" s="132"/>
      <c r="H131" s="132"/>
      <c r="I131" s="132"/>
      <c r="J131" s="132"/>
      <c r="K131" s="132"/>
      <c r="L131" s="132"/>
      <c r="M131" s="132"/>
      <c r="N131" s="132"/>
      <c r="O131" s="132"/>
      <c r="P131" s="132"/>
      <c r="Q131" s="132"/>
      <c r="R131" s="132"/>
      <c r="S131" s="132"/>
      <c r="T131" s="132"/>
    </row>
    <row r="132" spans="1:20">
      <c r="A132" s="132"/>
      <c r="B132" s="132"/>
      <c r="C132" s="132"/>
      <c r="D132" s="132"/>
      <c r="E132" s="132"/>
      <c r="F132" s="132"/>
      <c r="G132" s="132"/>
      <c r="H132" s="132"/>
      <c r="I132" s="132"/>
      <c r="J132" s="132"/>
      <c r="K132" s="132"/>
      <c r="L132" s="132"/>
      <c r="M132" s="132"/>
      <c r="N132" s="132"/>
      <c r="O132" s="132"/>
      <c r="P132" s="132"/>
      <c r="Q132" s="132"/>
      <c r="R132" s="132"/>
      <c r="S132" s="132"/>
      <c r="T132" s="132"/>
    </row>
    <row r="133" spans="1:20">
      <c r="A133" s="132"/>
      <c r="B133" s="132"/>
      <c r="C133" s="132"/>
      <c r="D133" s="132"/>
      <c r="E133" s="132"/>
      <c r="F133" s="132"/>
      <c r="G133" s="132"/>
      <c r="H133" s="132"/>
      <c r="I133" s="132"/>
      <c r="J133" s="132"/>
      <c r="K133" s="132"/>
      <c r="L133" s="132"/>
      <c r="M133" s="132"/>
      <c r="N133" s="132"/>
      <c r="O133" s="132"/>
      <c r="P133" s="132"/>
      <c r="Q133" s="132"/>
      <c r="R133" s="132"/>
      <c r="S133" s="132"/>
      <c r="T133" s="132"/>
    </row>
    <row r="134" spans="1:20">
      <c r="A134" s="132"/>
      <c r="B134" s="132"/>
      <c r="C134" s="132"/>
      <c r="D134" s="132"/>
      <c r="E134" s="132"/>
      <c r="F134" s="132"/>
      <c r="G134" s="132"/>
      <c r="H134" s="132"/>
      <c r="I134" s="132"/>
      <c r="J134" s="132"/>
      <c r="K134" s="132"/>
      <c r="L134" s="132"/>
      <c r="M134" s="132"/>
      <c r="N134" s="132"/>
      <c r="O134" s="132"/>
      <c r="P134" s="132"/>
      <c r="Q134" s="132"/>
      <c r="R134" s="132"/>
      <c r="S134" s="132"/>
      <c r="T134" s="132"/>
    </row>
    <row r="135" spans="1:20">
      <c r="A135" s="132"/>
      <c r="B135" s="132"/>
      <c r="C135" s="132"/>
      <c r="D135" s="132"/>
      <c r="E135" s="132"/>
      <c r="F135" s="132"/>
      <c r="G135" s="132"/>
      <c r="H135" s="132"/>
      <c r="I135" s="132"/>
      <c r="J135" s="132"/>
      <c r="K135" s="132"/>
      <c r="L135" s="132"/>
      <c r="M135" s="132"/>
      <c r="N135" s="132"/>
      <c r="O135" s="132"/>
      <c r="P135" s="132"/>
      <c r="Q135" s="132"/>
      <c r="R135" s="132"/>
      <c r="S135" s="132"/>
      <c r="T135" s="132"/>
    </row>
    <row r="136" spans="1:20">
      <c r="A136" s="132"/>
      <c r="B136" s="132"/>
      <c r="C136" s="132"/>
      <c r="D136" s="132"/>
      <c r="E136" s="132"/>
      <c r="F136" s="132"/>
      <c r="G136" s="132"/>
      <c r="H136" s="132"/>
      <c r="I136" s="132"/>
      <c r="J136" s="132"/>
      <c r="K136" s="132"/>
      <c r="L136" s="132"/>
      <c r="M136" s="132"/>
      <c r="N136" s="132"/>
      <c r="O136" s="132"/>
      <c r="P136" s="132"/>
      <c r="Q136" s="132"/>
      <c r="R136" s="132"/>
      <c r="S136" s="132"/>
      <c r="T136" s="132"/>
    </row>
    <row r="137" spans="1:20">
      <c r="A137" s="132"/>
      <c r="B137" s="132"/>
      <c r="C137" s="132"/>
      <c r="D137" s="132"/>
      <c r="E137" s="132"/>
      <c r="F137" s="132"/>
      <c r="G137" s="132"/>
      <c r="H137" s="132"/>
      <c r="I137" s="132"/>
      <c r="J137" s="132"/>
      <c r="K137" s="132"/>
      <c r="L137" s="132"/>
      <c r="M137" s="132"/>
      <c r="N137" s="132"/>
      <c r="O137" s="132"/>
      <c r="P137" s="132"/>
      <c r="Q137" s="132"/>
      <c r="R137" s="132"/>
      <c r="S137" s="132"/>
      <c r="T137" s="132"/>
    </row>
    <row r="138" spans="1:20">
      <c r="A138" s="132"/>
      <c r="B138" s="132"/>
      <c r="C138" s="132"/>
      <c r="D138" s="132"/>
      <c r="E138" s="132"/>
      <c r="F138" s="132"/>
      <c r="G138" s="132"/>
      <c r="H138" s="132"/>
      <c r="I138" s="132"/>
      <c r="J138" s="132"/>
      <c r="K138" s="132"/>
      <c r="L138" s="132"/>
      <c r="M138" s="132"/>
      <c r="N138" s="132"/>
      <c r="O138" s="132"/>
      <c r="P138" s="132"/>
      <c r="Q138" s="132"/>
      <c r="R138" s="132"/>
      <c r="S138" s="132"/>
      <c r="T138" s="132"/>
    </row>
    <row r="139" spans="1:20">
      <c r="A139" s="132"/>
      <c r="B139" s="132"/>
      <c r="C139" s="132"/>
      <c r="D139" s="132"/>
      <c r="E139" s="132"/>
      <c r="F139" s="132"/>
      <c r="G139" s="132"/>
      <c r="H139" s="132"/>
      <c r="I139" s="132"/>
      <c r="J139" s="132"/>
      <c r="K139" s="132"/>
      <c r="L139" s="132"/>
      <c r="M139" s="132"/>
      <c r="N139" s="132"/>
      <c r="O139" s="132"/>
      <c r="P139" s="132"/>
      <c r="Q139" s="132"/>
      <c r="R139" s="132"/>
      <c r="S139" s="132"/>
      <c r="T139" s="132"/>
    </row>
    <row r="140" spans="1:20">
      <c r="A140" s="132"/>
      <c r="B140" s="132"/>
      <c r="C140" s="132"/>
      <c r="D140" s="132"/>
      <c r="E140" s="132"/>
      <c r="F140" s="132"/>
      <c r="G140" s="132"/>
      <c r="H140" s="132"/>
      <c r="I140" s="132"/>
      <c r="J140" s="132"/>
      <c r="K140" s="132"/>
      <c r="L140" s="132"/>
      <c r="M140" s="132"/>
      <c r="N140" s="132"/>
      <c r="O140" s="132"/>
      <c r="P140" s="132"/>
      <c r="Q140" s="132"/>
      <c r="R140" s="132"/>
      <c r="S140" s="132"/>
      <c r="T140" s="132"/>
    </row>
    <row r="141" spans="1:20">
      <c r="A141" s="132"/>
      <c r="B141" s="132"/>
      <c r="C141" s="132"/>
      <c r="D141" s="132"/>
      <c r="E141" s="132"/>
      <c r="F141" s="132"/>
      <c r="G141" s="132"/>
      <c r="H141" s="132"/>
      <c r="I141" s="132"/>
      <c r="J141" s="132"/>
      <c r="K141" s="132"/>
      <c r="L141" s="132"/>
      <c r="M141" s="132"/>
      <c r="N141" s="132"/>
      <c r="O141" s="132"/>
      <c r="P141" s="132"/>
      <c r="Q141" s="132"/>
      <c r="R141" s="132"/>
      <c r="S141" s="132"/>
      <c r="T141" s="132"/>
    </row>
    <row r="142" spans="1:20">
      <c r="A142" s="132"/>
      <c r="B142" s="132"/>
      <c r="C142" s="132"/>
      <c r="D142" s="132"/>
      <c r="E142" s="132"/>
      <c r="F142" s="132"/>
      <c r="G142" s="132"/>
      <c r="H142" s="132"/>
      <c r="I142" s="132"/>
      <c r="J142" s="132"/>
      <c r="K142" s="132"/>
      <c r="L142" s="132"/>
      <c r="M142" s="132"/>
      <c r="N142" s="132"/>
      <c r="O142" s="132"/>
      <c r="P142" s="132"/>
      <c r="Q142" s="132"/>
      <c r="R142" s="132"/>
      <c r="S142" s="132"/>
      <c r="T142" s="132"/>
    </row>
    <row r="143" spans="1:20">
      <c r="A143" s="132"/>
      <c r="B143" s="132"/>
      <c r="C143" s="132"/>
      <c r="D143" s="132"/>
      <c r="E143" s="132"/>
      <c r="F143" s="132"/>
      <c r="G143" s="132"/>
      <c r="H143" s="132"/>
      <c r="I143" s="132"/>
      <c r="J143" s="132"/>
      <c r="K143" s="132"/>
      <c r="L143" s="132"/>
      <c r="M143" s="132"/>
      <c r="N143" s="132"/>
      <c r="O143" s="132"/>
      <c r="P143" s="132"/>
      <c r="Q143" s="132"/>
      <c r="R143" s="132"/>
      <c r="S143" s="132"/>
      <c r="T143" s="132"/>
    </row>
    <row r="144" spans="1:20">
      <c r="A144" s="132"/>
      <c r="B144" s="132"/>
      <c r="C144" s="132"/>
      <c r="D144" s="132"/>
      <c r="E144" s="132"/>
      <c r="F144" s="132"/>
      <c r="G144" s="132"/>
      <c r="H144" s="132"/>
      <c r="I144" s="132"/>
      <c r="J144" s="132"/>
      <c r="K144" s="132"/>
      <c r="L144" s="132"/>
      <c r="M144" s="132"/>
      <c r="N144" s="132"/>
      <c r="O144" s="132"/>
      <c r="P144" s="132"/>
      <c r="Q144" s="132"/>
      <c r="R144" s="132"/>
      <c r="S144" s="132"/>
      <c r="T144" s="132"/>
    </row>
    <row r="145" spans="1:20">
      <c r="A145" s="132"/>
      <c r="B145" s="132"/>
      <c r="C145" s="132"/>
      <c r="D145" s="132"/>
      <c r="E145" s="132"/>
      <c r="F145" s="132"/>
      <c r="G145" s="132"/>
      <c r="H145" s="132"/>
      <c r="I145" s="132"/>
      <c r="J145" s="132"/>
      <c r="K145" s="132"/>
      <c r="L145" s="132"/>
      <c r="M145" s="132"/>
      <c r="N145" s="132"/>
      <c r="O145" s="132"/>
      <c r="P145" s="132"/>
      <c r="Q145" s="132"/>
      <c r="R145" s="132"/>
      <c r="S145" s="132"/>
      <c r="T145" s="132"/>
    </row>
    <row r="146" spans="1:20">
      <c r="A146" s="132"/>
      <c r="B146" s="132"/>
      <c r="C146" s="132"/>
      <c r="D146" s="132"/>
      <c r="E146" s="132"/>
      <c r="F146" s="132"/>
      <c r="G146" s="132"/>
      <c r="H146" s="132"/>
      <c r="I146" s="132"/>
      <c r="J146" s="132"/>
      <c r="K146" s="132"/>
      <c r="L146" s="132"/>
      <c r="M146" s="132"/>
      <c r="N146" s="132"/>
      <c r="O146" s="132"/>
      <c r="P146" s="132"/>
      <c r="Q146" s="132"/>
      <c r="R146" s="132"/>
      <c r="S146" s="132"/>
      <c r="T146" s="132"/>
    </row>
    <row r="147" spans="1:20">
      <c r="A147" s="132"/>
      <c r="B147" s="132"/>
      <c r="C147" s="132"/>
      <c r="D147" s="132"/>
      <c r="E147" s="132"/>
      <c r="F147" s="132"/>
      <c r="G147" s="132"/>
      <c r="H147" s="132"/>
      <c r="I147" s="132"/>
      <c r="J147" s="132"/>
      <c r="K147" s="132"/>
      <c r="L147" s="132"/>
      <c r="M147" s="132"/>
      <c r="N147" s="132"/>
      <c r="O147" s="132"/>
      <c r="P147" s="132"/>
      <c r="Q147" s="132"/>
      <c r="R147" s="132"/>
      <c r="S147" s="132"/>
      <c r="T147" s="132"/>
    </row>
    <row r="148" spans="1:20">
      <c r="A148" s="132"/>
      <c r="B148" s="132"/>
      <c r="C148" s="132"/>
      <c r="D148" s="132"/>
      <c r="E148" s="132"/>
      <c r="F148" s="132"/>
      <c r="G148" s="132"/>
      <c r="H148" s="132"/>
      <c r="I148" s="132"/>
      <c r="J148" s="132"/>
      <c r="K148" s="132"/>
      <c r="L148" s="132"/>
      <c r="M148" s="132"/>
      <c r="N148" s="132"/>
      <c r="O148" s="132"/>
      <c r="P148" s="132"/>
      <c r="Q148" s="132"/>
      <c r="R148" s="132"/>
      <c r="S148" s="132"/>
      <c r="T148" s="132"/>
    </row>
    <row r="149" spans="1:20">
      <c r="A149" s="132"/>
      <c r="B149" s="132"/>
      <c r="C149" s="132"/>
      <c r="D149" s="132"/>
      <c r="E149" s="132"/>
      <c r="F149" s="132"/>
      <c r="G149" s="132"/>
      <c r="H149" s="132"/>
      <c r="I149" s="132"/>
      <c r="J149" s="132"/>
      <c r="K149" s="132"/>
      <c r="L149" s="132"/>
      <c r="M149" s="132"/>
      <c r="N149" s="132"/>
      <c r="O149" s="132"/>
      <c r="P149" s="132"/>
      <c r="Q149" s="132"/>
      <c r="R149" s="132"/>
      <c r="S149" s="132"/>
      <c r="T149" s="132"/>
    </row>
    <row r="150" spans="1:20">
      <c r="A150" s="132"/>
      <c r="B150" s="132"/>
      <c r="C150" s="132"/>
      <c r="D150" s="132"/>
      <c r="E150" s="132"/>
      <c r="F150" s="132"/>
      <c r="G150" s="132"/>
      <c r="H150" s="132"/>
      <c r="I150" s="132"/>
      <c r="J150" s="132"/>
      <c r="K150" s="132"/>
      <c r="L150" s="132"/>
      <c r="M150" s="132"/>
      <c r="N150" s="132"/>
      <c r="O150" s="132"/>
      <c r="P150" s="132"/>
      <c r="Q150" s="132"/>
      <c r="R150" s="132"/>
      <c r="S150" s="132"/>
      <c r="T150" s="132"/>
    </row>
    <row r="151" spans="1:20">
      <c r="A151" s="132"/>
      <c r="B151" s="132"/>
      <c r="C151" s="132"/>
      <c r="D151" s="132"/>
      <c r="E151" s="132"/>
      <c r="F151" s="132"/>
      <c r="G151" s="132"/>
      <c r="H151" s="132"/>
      <c r="I151" s="132"/>
      <c r="J151" s="132"/>
      <c r="K151" s="132"/>
      <c r="L151" s="132"/>
      <c r="M151" s="132"/>
      <c r="N151" s="132"/>
      <c r="O151" s="132"/>
      <c r="P151" s="132"/>
      <c r="Q151" s="132"/>
      <c r="R151" s="132"/>
      <c r="S151" s="132"/>
      <c r="T151" s="132"/>
    </row>
    <row r="152" spans="1:20">
      <c r="A152" s="132"/>
      <c r="B152" s="132"/>
      <c r="C152" s="132"/>
      <c r="D152" s="132"/>
      <c r="E152" s="132"/>
      <c r="F152" s="132"/>
      <c r="G152" s="132"/>
      <c r="H152" s="132"/>
      <c r="I152" s="132"/>
      <c r="J152" s="132"/>
      <c r="K152" s="132"/>
      <c r="L152" s="132"/>
      <c r="M152" s="132"/>
      <c r="N152" s="132"/>
      <c r="O152" s="132"/>
      <c r="P152" s="132"/>
      <c r="Q152" s="132"/>
      <c r="R152" s="132"/>
      <c r="S152" s="132"/>
      <c r="T152" s="132"/>
    </row>
    <row r="153" spans="1:20">
      <c r="A153" s="132"/>
      <c r="B153" s="132"/>
      <c r="C153" s="132"/>
      <c r="D153" s="132"/>
      <c r="E153" s="132"/>
      <c r="F153" s="132"/>
      <c r="G153" s="132"/>
      <c r="H153" s="132"/>
      <c r="I153" s="132"/>
      <c r="J153" s="132"/>
      <c r="K153" s="132"/>
      <c r="L153" s="132"/>
      <c r="M153" s="132"/>
      <c r="N153" s="132"/>
      <c r="O153" s="132"/>
      <c r="P153" s="132"/>
      <c r="Q153" s="132"/>
      <c r="R153" s="132"/>
      <c r="S153" s="132"/>
      <c r="T153" s="132"/>
    </row>
    <row r="154" spans="1:20">
      <c r="A154" s="132"/>
      <c r="B154" s="132"/>
      <c r="C154" s="132"/>
      <c r="D154" s="132"/>
      <c r="E154" s="132"/>
      <c r="F154" s="132"/>
      <c r="G154" s="132"/>
      <c r="H154" s="132"/>
      <c r="I154" s="132"/>
      <c r="J154" s="132"/>
      <c r="K154" s="132"/>
      <c r="L154" s="132"/>
      <c r="M154" s="132"/>
      <c r="N154" s="132"/>
      <c r="O154" s="132"/>
      <c r="P154" s="132"/>
      <c r="Q154" s="132"/>
      <c r="R154" s="132"/>
      <c r="S154" s="132"/>
      <c r="T154" s="132"/>
    </row>
    <row r="155" spans="1:20">
      <c r="A155" s="132"/>
      <c r="B155" s="132"/>
      <c r="C155" s="132"/>
      <c r="D155" s="132"/>
      <c r="E155" s="132"/>
      <c r="F155" s="132"/>
      <c r="G155" s="132"/>
      <c r="H155" s="132"/>
      <c r="I155" s="132"/>
      <c r="J155" s="132"/>
      <c r="K155" s="132"/>
      <c r="L155" s="132"/>
      <c r="M155" s="132"/>
      <c r="N155" s="132"/>
      <c r="O155" s="132"/>
      <c r="P155" s="132"/>
      <c r="Q155" s="132"/>
      <c r="R155" s="132"/>
      <c r="S155" s="132"/>
      <c r="T155" s="132"/>
    </row>
    <row r="156" spans="1:20">
      <c r="A156" s="132"/>
      <c r="B156" s="132"/>
      <c r="C156" s="132"/>
      <c r="D156" s="132"/>
      <c r="E156" s="132"/>
      <c r="F156" s="132"/>
      <c r="G156" s="132"/>
      <c r="H156" s="132"/>
      <c r="I156" s="132"/>
      <c r="J156" s="132"/>
      <c r="K156" s="132"/>
      <c r="L156" s="132"/>
      <c r="M156" s="132"/>
      <c r="N156" s="132"/>
      <c r="O156" s="132"/>
      <c r="P156" s="132"/>
      <c r="Q156" s="132"/>
      <c r="R156" s="132"/>
      <c r="S156" s="132"/>
      <c r="T156" s="132"/>
    </row>
    <row r="157" spans="1:20">
      <c r="A157" s="132"/>
      <c r="B157" s="132"/>
      <c r="C157" s="132"/>
      <c r="D157" s="132"/>
      <c r="E157" s="132"/>
      <c r="F157" s="132"/>
      <c r="G157" s="132"/>
      <c r="H157" s="132"/>
      <c r="I157" s="132"/>
      <c r="J157" s="132"/>
      <c r="K157" s="132"/>
      <c r="L157" s="132"/>
      <c r="M157" s="132"/>
      <c r="N157" s="132"/>
      <c r="O157" s="132"/>
      <c r="P157" s="132"/>
      <c r="Q157" s="132"/>
      <c r="R157" s="132"/>
      <c r="S157" s="132"/>
      <c r="T157" s="132"/>
    </row>
    <row r="158" spans="1:20">
      <c r="A158" s="132"/>
      <c r="B158" s="132"/>
      <c r="C158" s="132"/>
      <c r="D158" s="132"/>
      <c r="E158" s="132"/>
      <c r="F158" s="132"/>
      <c r="G158" s="132"/>
      <c r="H158" s="132"/>
      <c r="I158" s="132"/>
      <c r="J158" s="132"/>
      <c r="K158" s="132"/>
      <c r="L158" s="132"/>
      <c r="M158" s="132"/>
      <c r="N158" s="132"/>
      <c r="O158" s="132"/>
      <c r="P158" s="132"/>
      <c r="Q158" s="132"/>
      <c r="R158" s="132"/>
      <c r="S158" s="132"/>
      <c r="T158" s="132"/>
    </row>
    <row r="159" spans="1:20">
      <c r="A159" s="132"/>
      <c r="B159" s="132"/>
      <c r="C159" s="132"/>
      <c r="D159" s="132"/>
      <c r="E159" s="132"/>
      <c r="F159" s="132"/>
      <c r="G159" s="132"/>
      <c r="H159" s="132"/>
      <c r="I159" s="132"/>
      <c r="J159" s="132"/>
      <c r="K159" s="132"/>
      <c r="L159" s="132"/>
      <c r="M159" s="132"/>
      <c r="N159" s="132"/>
      <c r="O159" s="132"/>
      <c r="P159" s="132"/>
      <c r="Q159" s="132"/>
      <c r="R159" s="132"/>
      <c r="S159" s="132"/>
      <c r="T159" s="132"/>
    </row>
    <row r="160" spans="1:20">
      <c r="A160" s="132"/>
      <c r="B160" s="132"/>
      <c r="C160" s="132"/>
      <c r="D160" s="132"/>
      <c r="E160" s="132"/>
      <c r="F160" s="132"/>
      <c r="G160" s="132"/>
      <c r="H160" s="132"/>
      <c r="I160" s="132"/>
      <c r="J160" s="132"/>
      <c r="K160" s="132"/>
      <c r="L160" s="132"/>
      <c r="M160" s="132"/>
      <c r="N160" s="132"/>
      <c r="O160" s="132"/>
      <c r="P160" s="132"/>
      <c r="Q160" s="132"/>
      <c r="R160" s="132"/>
      <c r="S160" s="132"/>
      <c r="T160" s="132"/>
    </row>
    <row r="161" spans="1:20">
      <c r="A161" s="132"/>
      <c r="B161" s="132"/>
      <c r="C161" s="132"/>
      <c r="D161" s="132"/>
      <c r="E161" s="132"/>
      <c r="F161" s="132"/>
      <c r="G161" s="132"/>
      <c r="H161" s="132"/>
      <c r="I161" s="132"/>
      <c r="J161" s="132"/>
      <c r="K161" s="132"/>
      <c r="L161" s="132"/>
      <c r="M161" s="132"/>
      <c r="N161" s="132"/>
      <c r="O161" s="132"/>
      <c r="P161" s="132"/>
      <c r="Q161" s="132"/>
      <c r="R161" s="132"/>
      <c r="S161" s="132"/>
      <c r="T161" s="132"/>
    </row>
    <row r="162" spans="1:20">
      <c r="A162" s="132"/>
      <c r="B162" s="132"/>
      <c r="C162" s="132"/>
      <c r="D162" s="132"/>
      <c r="E162" s="132"/>
      <c r="F162" s="132"/>
      <c r="G162" s="132"/>
      <c r="H162" s="132"/>
      <c r="I162" s="132"/>
      <c r="J162" s="132"/>
      <c r="K162" s="132"/>
      <c r="L162" s="132"/>
      <c r="M162" s="132"/>
      <c r="N162" s="132"/>
      <c r="O162" s="132"/>
      <c r="P162" s="132"/>
      <c r="Q162" s="132"/>
      <c r="R162" s="132"/>
      <c r="S162" s="132"/>
      <c r="T162" s="132"/>
    </row>
    <row r="163" spans="1:20">
      <c r="A163" s="132"/>
      <c r="B163" s="132"/>
      <c r="C163" s="132"/>
      <c r="D163" s="132"/>
      <c r="E163" s="132"/>
      <c r="F163" s="132"/>
      <c r="G163" s="132"/>
      <c r="H163" s="132"/>
      <c r="I163" s="132"/>
      <c r="J163" s="132"/>
      <c r="K163" s="132"/>
      <c r="L163" s="132"/>
      <c r="M163" s="132"/>
      <c r="N163" s="132"/>
      <c r="O163" s="132"/>
      <c r="P163" s="132"/>
      <c r="Q163" s="132"/>
      <c r="R163" s="132"/>
      <c r="S163" s="132"/>
      <c r="T163" s="132"/>
    </row>
    <row r="164" spans="1:20">
      <c r="A164" s="132"/>
      <c r="B164" s="132"/>
      <c r="C164" s="132"/>
      <c r="D164" s="132"/>
      <c r="E164" s="132"/>
      <c r="F164" s="132"/>
      <c r="G164" s="132"/>
      <c r="H164" s="132"/>
      <c r="I164" s="132"/>
      <c r="J164" s="132"/>
      <c r="K164" s="132"/>
      <c r="L164" s="132"/>
      <c r="M164" s="132"/>
      <c r="N164" s="132"/>
      <c r="O164" s="132"/>
      <c r="P164" s="132"/>
      <c r="Q164" s="132"/>
      <c r="R164" s="132"/>
      <c r="S164" s="132"/>
      <c r="T164" s="132"/>
    </row>
    <row r="165" spans="1:20">
      <c r="A165" s="132"/>
      <c r="B165" s="132"/>
      <c r="C165" s="132"/>
      <c r="D165" s="132"/>
      <c r="E165" s="132"/>
      <c r="F165" s="132"/>
      <c r="G165" s="132"/>
      <c r="H165" s="132"/>
      <c r="I165" s="132"/>
      <c r="J165" s="132"/>
      <c r="K165" s="132"/>
      <c r="L165" s="132"/>
      <c r="M165" s="132"/>
      <c r="N165" s="132"/>
      <c r="O165" s="132"/>
      <c r="P165" s="132"/>
      <c r="Q165" s="132"/>
      <c r="R165" s="132"/>
      <c r="S165" s="132"/>
      <c r="T165" s="132"/>
    </row>
  </sheetData>
  <sheetProtection insertColumns="0" insertRows="0" deleteColumns="0" deleteRows="0"/>
  <dataConsolidate/>
  <mergeCells count="210">
    <mergeCell ref="B72:D72"/>
    <mergeCell ref="G72:J72"/>
    <mergeCell ref="P72:R72"/>
    <mergeCell ref="A73:D73"/>
    <mergeCell ref="G73:J73"/>
    <mergeCell ref="P73:R73"/>
    <mergeCell ref="B70:D70"/>
    <mergeCell ref="G70:J70"/>
    <mergeCell ref="P70:R70"/>
    <mergeCell ref="B71:D71"/>
    <mergeCell ref="G71:J71"/>
    <mergeCell ref="P71:R71"/>
    <mergeCell ref="B68:D68"/>
    <mergeCell ref="G68:J68"/>
    <mergeCell ref="P68:R68"/>
    <mergeCell ref="B69:D69"/>
    <mergeCell ref="G69:J69"/>
    <mergeCell ref="P69:R69"/>
    <mergeCell ref="B66:D66"/>
    <mergeCell ref="G66:J66"/>
    <mergeCell ref="P66:R66"/>
    <mergeCell ref="B67:D67"/>
    <mergeCell ref="G67:J67"/>
    <mergeCell ref="P67:R67"/>
    <mergeCell ref="B64:D64"/>
    <mergeCell ref="G64:J64"/>
    <mergeCell ref="P64:R64"/>
    <mergeCell ref="B65:D65"/>
    <mergeCell ref="G65:J65"/>
    <mergeCell ref="P65:R65"/>
    <mergeCell ref="B62:D62"/>
    <mergeCell ref="G62:J62"/>
    <mergeCell ref="P62:R62"/>
    <mergeCell ref="B63:D63"/>
    <mergeCell ref="G63:J63"/>
    <mergeCell ref="P63:R63"/>
    <mergeCell ref="B60:D60"/>
    <mergeCell ref="G60:J60"/>
    <mergeCell ref="P60:R60"/>
    <mergeCell ref="B61:D61"/>
    <mergeCell ref="G61:J61"/>
    <mergeCell ref="P61:R61"/>
    <mergeCell ref="B58:D58"/>
    <mergeCell ref="G58:J58"/>
    <mergeCell ref="P58:R58"/>
    <mergeCell ref="B59:D59"/>
    <mergeCell ref="G59:J59"/>
    <mergeCell ref="P59:R59"/>
    <mergeCell ref="B56:D56"/>
    <mergeCell ref="G56:J56"/>
    <mergeCell ref="P56:R56"/>
    <mergeCell ref="B57:D57"/>
    <mergeCell ref="G57:J57"/>
    <mergeCell ref="P57:R57"/>
    <mergeCell ref="B54:D54"/>
    <mergeCell ref="G54:J54"/>
    <mergeCell ref="P54:R54"/>
    <mergeCell ref="B55:D55"/>
    <mergeCell ref="G55:J55"/>
    <mergeCell ref="P55:R55"/>
    <mergeCell ref="B52:D52"/>
    <mergeCell ref="G52:J52"/>
    <mergeCell ref="P52:R52"/>
    <mergeCell ref="B53:D53"/>
    <mergeCell ref="G53:J53"/>
    <mergeCell ref="P53:R53"/>
    <mergeCell ref="B50:D50"/>
    <mergeCell ref="G50:J50"/>
    <mergeCell ref="P50:R50"/>
    <mergeCell ref="B51:D51"/>
    <mergeCell ref="G51:J51"/>
    <mergeCell ref="P51:R51"/>
    <mergeCell ref="B48:D48"/>
    <mergeCell ref="G48:J48"/>
    <mergeCell ref="P48:R48"/>
    <mergeCell ref="B49:D49"/>
    <mergeCell ref="G49:J49"/>
    <mergeCell ref="P49:R49"/>
    <mergeCell ref="B46:D46"/>
    <mergeCell ref="G46:J46"/>
    <mergeCell ref="P46:R46"/>
    <mergeCell ref="B47:D47"/>
    <mergeCell ref="G47:J47"/>
    <mergeCell ref="P47:R47"/>
    <mergeCell ref="B44:D44"/>
    <mergeCell ref="G44:J44"/>
    <mergeCell ref="P44:R44"/>
    <mergeCell ref="B45:D45"/>
    <mergeCell ref="G45:J45"/>
    <mergeCell ref="P45:R45"/>
    <mergeCell ref="B42:D42"/>
    <mergeCell ref="G42:J42"/>
    <mergeCell ref="P42:R42"/>
    <mergeCell ref="B43:D43"/>
    <mergeCell ref="G43:J43"/>
    <mergeCell ref="P43:R43"/>
    <mergeCell ref="B40:D40"/>
    <mergeCell ref="G40:J40"/>
    <mergeCell ref="P40:R40"/>
    <mergeCell ref="B41:D41"/>
    <mergeCell ref="G41:J41"/>
    <mergeCell ref="P41:R41"/>
    <mergeCell ref="B38:D38"/>
    <mergeCell ref="G38:J38"/>
    <mergeCell ref="P38:R38"/>
    <mergeCell ref="B39:D39"/>
    <mergeCell ref="G39:J39"/>
    <mergeCell ref="P39:R39"/>
    <mergeCell ref="B36:D36"/>
    <mergeCell ref="G36:J36"/>
    <mergeCell ref="P36:R36"/>
    <mergeCell ref="B37:D37"/>
    <mergeCell ref="G37:J37"/>
    <mergeCell ref="P37:R37"/>
    <mergeCell ref="B34:D34"/>
    <mergeCell ref="G34:J34"/>
    <mergeCell ref="P34:R34"/>
    <mergeCell ref="B35:D35"/>
    <mergeCell ref="G35:J35"/>
    <mergeCell ref="P35:R35"/>
    <mergeCell ref="B32:D32"/>
    <mergeCell ref="G32:J32"/>
    <mergeCell ref="P32:R32"/>
    <mergeCell ref="B33:D33"/>
    <mergeCell ref="G33:J33"/>
    <mergeCell ref="P33:R33"/>
    <mergeCell ref="B30:D30"/>
    <mergeCell ref="G30:J30"/>
    <mergeCell ref="P30:R30"/>
    <mergeCell ref="B31:D31"/>
    <mergeCell ref="G31:J31"/>
    <mergeCell ref="P31:R31"/>
    <mergeCell ref="B28:D28"/>
    <mergeCell ref="G28:J28"/>
    <mergeCell ref="P28:R28"/>
    <mergeCell ref="B29:D29"/>
    <mergeCell ref="G29:J29"/>
    <mergeCell ref="P29:R29"/>
    <mergeCell ref="B26:D26"/>
    <mergeCell ref="G26:J26"/>
    <mergeCell ref="P26:R26"/>
    <mergeCell ref="B27:D27"/>
    <mergeCell ref="G27:J27"/>
    <mergeCell ref="P27:R27"/>
    <mergeCell ref="B24:D24"/>
    <mergeCell ref="G24:J24"/>
    <mergeCell ref="P24:R24"/>
    <mergeCell ref="B25:D25"/>
    <mergeCell ref="G25:J25"/>
    <mergeCell ref="P25:R25"/>
    <mergeCell ref="B22:D22"/>
    <mergeCell ref="G22:J22"/>
    <mergeCell ref="P22:R22"/>
    <mergeCell ref="B23:D23"/>
    <mergeCell ref="G23:J23"/>
    <mergeCell ref="P23:R23"/>
    <mergeCell ref="B20:D20"/>
    <mergeCell ref="G20:J20"/>
    <mergeCell ref="P20:R20"/>
    <mergeCell ref="B21:D21"/>
    <mergeCell ref="G21:J21"/>
    <mergeCell ref="P21:R21"/>
    <mergeCell ref="B18:D18"/>
    <mergeCell ref="G18:J18"/>
    <mergeCell ref="P18:R18"/>
    <mergeCell ref="B19:D19"/>
    <mergeCell ref="G19:J19"/>
    <mergeCell ref="P19:R19"/>
    <mergeCell ref="B16:D16"/>
    <mergeCell ref="G16:J16"/>
    <mergeCell ref="P16:R16"/>
    <mergeCell ref="B17:D17"/>
    <mergeCell ref="G17:J17"/>
    <mergeCell ref="P17:R17"/>
    <mergeCell ref="B14:D14"/>
    <mergeCell ref="G14:J14"/>
    <mergeCell ref="P14:R14"/>
    <mergeCell ref="B15:D15"/>
    <mergeCell ref="G15:J15"/>
    <mergeCell ref="P15:R15"/>
    <mergeCell ref="B12:D12"/>
    <mergeCell ref="G12:J12"/>
    <mergeCell ref="P12:R12"/>
    <mergeCell ref="B13:D13"/>
    <mergeCell ref="G13:J13"/>
    <mergeCell ref="P13:R13"/>
    <mergeCell ref="B10:D10"/>
    <mergeCell ref="G10:J10"/>
    <mergeCell ref="P10:R10"/>
    <mergeCell ref="B11:D11"/>
    <mergeCell ref="G11:J11"/>
    <mergeCell ref="P11:R11"/>
    <mergeCell ref="B9:D9"/>
    <mergeCell ref="G9:J9"/>
    <mergeCell ref="P9:R9"/>
    <mergeCell ref="M5:O5"/>
    <mergeCell ref="P5:T5"/>
    <mergeCell ref="U5:V5"/>
    <mergeCell ref="B7:D7"/>
    <mergeCell ref="G7:J7"/>
    <mergeCell ref="P7:R7"/>
    <mergeCell ref="A2:V2"/>
    <mergeCell ref="M3:O3"/>
    <mergeCell ref="P3:V3"/>
    <mergeCell ref="M4:O4"/>
    <mergeCell ref="P4:T4"/>
    <mergeCell ref="U4:V4"/>
    <mergeCell ref="B8:D8"/>
    <mergeCell ref="G8:J8"/>
    <mergeCell ref="P8:R8"/>
  </mergeCells>
  <phoneticPr fontId="1"/>
  <dataValidations count="7">
    <dataValidation type="list" allowBlank="1" showInputMessage="1" showErrorMessage="1" sqref="K48:N72" xr:uid="{125DD6C5-A352-4DF5-98E7-202DEBB24027}">
      <formula1>$AN$9:$AN$10</formula1>
    </dataValidation>
    <dataValidation type="whole" allowBlank="1" showInputMessage="1" showErrorMessage="1" sqref="T8:T72" xr:uid="{CF4B7B43-CBBA-46EA-B865-E293EF90DD7C}">
      <formula1>1</formula1>
      <formula2>12</formula2>
    </dataValidation>
    <dataValidation type="whole" allowBlank="1" showInputMessage="1" showErrorMessage="1" sqref="F8:F72" xr:uid="{9CD420BB-1D33-475F-8026-CF1173A63C77}">
      <formula1>1</formula1>
      <formula2>6</formula2>
    </dataValidation>
    <dataValidation type="list" allowBlank="1" showInputMessage="1" showErrorMessage="1" sqref="O48:O72" xr:uid="{186CB763-F4DA-46FA-8AE7-0BCF660FBDF4}">
      <formula1>$AR$9:$AR$13</formula1>
    </dataValidation>
    <dataValidation type="list" allowBlank="1" showInputMessage="1" showErrorMessage="1" sqref="S8:S72" xr:uid="{1DE08659-3528-4CAB-9049-B7884F3D2760}">
      <formula1>$AS$9:$AS$11</formula1>
    </dataValidation>
    <dataValidation type="list" allowBlank="1" showInputMessage="1" showErrorMessage="1" sqref="O8:O47" xr:uid="{3E8D2BBC-FF25-4779-9717-14C7938B4DA3}">
      <formula1>$AQ$9:$AQ$13</formula1>
    </dataValidation>
    <dataValidation type="list" allowBlank="1" showInputMessage="1" showErrorMessage="1" sqref="K8:N47" xr:uid="{9DE978CF-75A4-460E-8C54-1BC2F165E13B}">
      <formula1>$AM$9:$AM$10</formula1>
    </dataValidation>
  </dataValidations>
  <pageMargins left="0.51181102362204722" right="0.51181102362204722" top="0.35433070866141736" bottom="0.19685039370078741" header="0.31496062992125984" footer="0.31496062992125984"/>
  <pageSetup paperSize="9" scale="49"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鑑</vt:lpstr>
      <vt:lpstr>様式１（交付申請書）</vt:lpstr>
      <vt:lpstr>様式２（事業計画書）</vt:lpstr>
      <vt:lpstr>様式３（事業計画書別紙）</vt:lpstr>
      <vt:lpstr>●常勤２名の対象職員報告シート</vt:lpstr>
      <vt:lpstr>●常勤処遇改善の交付額</vt:lpstr>
      <vt:lpstr>様式４（予算書）</vt:lpstr>
      <vt:lpstr>様式５（請求書）</vt:lpstr>
      <vt:lpstr>様式6（放課後児童名簿）</vt:lpstr>
      <vt:lpstr>様式７（運営委員会名簿）</vt:lpstr>
      <vt:lpstr>様式８（原本証明書（家賃補助））</vt:lpstr>
      <vt:lpstr>様式９（職員名簿・加算一覧）</vt:lpstr>
      <vt:lpstr>様式10（賃金改善計画書）</vt:lpstr>
      <vt:lpstr>様式10別添（賃金改善内訳）</vt:lpstr>
      <vt:lpstr>補助金算出シート</vt:lpstr>
      <vt:lpstr>●常勤２名の対象職員報告シート!Print_Area</vt:lpstr>
      <vt:lpstr>●常勤処遇改善の交付額!Print_Area</vt:lpstr>
      <vt:lpstr>鑑!Print_Area</vt:lpstr>
      <vt:lpstr>'様式10（賃金改善計画書）'!Print_Area</vt:lpstr>
      <vt:lpstr>'様式10別添（賃金改善内訳）'!Print_Area</vt:lpstr>
      <vt:lpstr>'様式４（予算書）'!Print_Area</vt:lpstr>
      <vt:lpstr>'様式6（放課後児童名簿）'!Print_Area</vt:lpstr>
      <vt:lpstr>'様式７（運営委員会名簿）'!Print_Area</vt:lpstr>
      <vt:lpstr>'様式８（原本証明書（家賃補助））'!Print_Area</vt:lpstr>
      <vt:lpstr>'様式９（職員名簿・加算一覧）'!Print_Area</vt:lpstr>
      <vt:lpstr>'様式10別添（賃金改善内訳）'!Print_Titles</vt:lpstr>
      <vt:lpstr>'様式6（放課後児童名簿）'!Print_Titles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横須賀市</dc:creator>
  <cp:lastModifiedBy>横須賀市</cp:lastModifiedBy>
  <cp:lastPrinted>2025-02-26T06:56:55Z</cp:lastPrinted>
  <dcterms:created xsi:type="dcterms:W3CDTF">2022-03-05T06:11:13Z</dcterms:created>
  <dcterms:modified xsi:type="dcterms:W3CDTF">2025-03-06T07:08:36Z</dcterms:modified>
</cp:coreProperties>
</file>