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7AC777B-6CF7-4B66-89C5-B1BB5FDCC33B}" xr6:coauthVersionLast="47" xr6:coauthVersionMax="47" xr10:uidLastSave="{00000000-0000-0000-0000-000000000000}"/>
  <bookViews>
    <workbookView xWindow="28695" yWindow="-5325" windowWidth="19410" windowHeight="20985" xr2:uid="{00000000-000D-0000-FFFF-FFFF00000000}"/>
  </bookViews>
  <sheets>
    <sheet name="水道料金・下水道使用料計算ツール" sheetId="10" r:id="rId1"/>
    <sheet name="設定(変更不可)" sheetId="9" r:id="rId2"/>
  </sheets>
  <definedNames>
    <definedName name="_xlnm.Print_Area" localSheetId="1">'設定(変更不可)'!$A$1:$K$21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9" l="1"/>
  <c r="B9" i="9" s="1"/>
  <c r="B3" i="9"/>
  <c r="B2" i="9"/>
  <c r="C9" i="9" s="1"/>
  <c r="A19" i="9"/>
  <c r="I11" i="9"/>
  <c r="I12" i="9"/>
  <c r="I13" i="9"/>
  <c r="I14" i="9"/>
  <c r="I15" i="9"/>
  <c r="J15" i="9" s="1"/>
  <c r="I10" i="9"/>
  <c r="I9" i="9"/>
  <c r="J9" i="9" s="1"/>
  <c r="F11" i="9"/>
  <c r="F12" i="9"/>
  <c r="F13" i="9"/>
  <c r="F14" i="9"/>
  <c r="F15" i="9"/>
  <c r="F10" i="9"/>
  <c r="B11" i="9"/>
  <c r="B12" i="9"/>
  <c r="B13" i="9"/>
  <c r="B14" i="9"/>
  <c r="B15" i="9"/>
  <c r="B10" i="9"/>
  <c r="D9" i="9" l="1"/>
  <c r="J13" i="9"/>
  <c r="J11" i="9"/>
  <c r="J12" i="9"/>
  <c r="J10" i="9"/>
  <c r="G9" i="9"/>
  <c r="J14" i="9"/>
  <c r="F9" i="9" l="1"/>
  <c r="D16" i="9" l="1"/>
  <c r="C10" i="10" l="1"/>
  <c r="H9" i="9"/>
  <c r="H16" i="9" s="1"/>
  <c r="E19" i="9"/>
  <c r="K15" i="9" l="1"/>
  <c r="K13" i="9"/>
  <c r="K10" i="9"/>
  <c r="K9" i="9"/>
  <c r="K11" i="9"/>
  <c r="K12" i="9"/>
  <c r="K14" i="9"/>
  <c r="D10" i="10"/>
  <c r="A10" i="9" l="1"/>
  <c r="C10" i="9"/>
  <c r="D10" i="9" s="1"/>
  <c r="C12" i="9"/>
  <c r="D12" i="9" s="1"/>
  <c r="G12" i="9"/>
  <c r="H12" i="9" s="1"/>
  <c r="A15" i="9"/>
  <c r="E15" i="9" s="1"/>
  <c r="C14" i="9"/>
  <c r="D14" i="9" s="1"/>
  <c r="G14" i="9"/>
  <c r="H14" i="9" s="1"/>
  <c r="G11" i="9"/>
  <c r="H11" i="9" s="1"/>
  <c r="C11" i="9"/>
  <c r="D11" i="9" s="1"/>
  <c r="G10" i="9"/>
  <c r="H10" i="9" s="1"/>
  <c r="A14" i="9"/>
  <c r="E14" i="9" s="1"/>
  <c r="C13" i="9"/>
  <c r="D13" i="9" s="1"/>
  <c r="G13" i="9"/>
  <c r="H13" i="9" s="1"/>
  <c r="C15" i="9"/>
  <c r="D15" i="9" s="1"/>
  <c r="G15" i="9"/>
  <c r="H15" i="9" s="1"/>
  <c r="A12" i="9"/>
  <c r="E12" i="9" s="1"/>
  <c r="A11" i="9"/>
  <c r="E11" i="9" s="1"/>
  <c r="A13" i="9"/>
  <c r="E13" i="9" s="1"/>
  <c r="H17" i="9" l="1"/>
  <c r="H18" i="9" s="1"/>
  <c r="D17" i="9"/>
  <c r="D18" i="9" s="1"/>
  <c r="E10" i="9"/>
  <c r="E9" i="9"/>
  <c r="D11" i="10" l="1"/>
  <c r="D19" i="9"/>
  <c r="D20" i="9" s="1"/>
  <c r="H19" i="9"/>
  <c r="D12" i="10" s="1"/>
  <c r="C11" i="10"/>
  <c r="D13" i="10" l="1"/>
  <c r="C12" i="10"/>
  <c r="C13" i="10" s="1"/>
  <c r="H20" i="9"/>
  <c r="C7" i="10" l="1"/>
</calcChain>
</file>

<file path=xl/sharedStrings.xml><?xml version="1.0" encoding="utf-8"?>
<sst xmlns="http://schemas.openxmlformats.org/spreadsheetml/2006/main" count="49" uniqueCount="36">
  <si>
    <t>単価</t>
    <rPh sb="0" eb="2">
      <t>タンカ</t>
    </rPh>
    <phoneticPr fontId="1"/>
  </si>
  <si>
    <t>水量</t>
    <rPh sb="0" eb="2">
      <t>スイリョウ</t>
    </rPh>
    <phoneticPr fontId="1"/>
  </si>
  <si>
    <t>金額</t>
    <rPh sb="0" eb="2">
      <t>キンガク</t>
    </rPh>
    <phoneticPr fontId="1"/>
  </si>
  <si>
    <t>税抜</t>
    <rPh sb="0" eb="1">
      <t>ゼイ</t>
    </rPh>
    <rPh sb="1" eb="2">
      <t>ヌ</t>
    </rPh>
    <phoneticPr fontId="1"/>
  </si>
  <si>
    <t>税込</t>
    <rPh sb="0" eb="2">
      <t>ゼイコミ</t>
    </rPh>
    <phoneticPr fontId="1"/>
  </si>
  <si>
    <t>月分</t>
    <rPh sb="0" eb="2">
      <t>ツキブン</t>
    </rPh>
    <phoneticPr fontId="1"/>
  </si>
  <si>
    <t>月当たり</t>
    <rPh sb="0" eb="1">
      <t>ツキ</t>
    </rPh>
    <rPh sb="1" eb="2">
      <t>ア</t>
    </rPh>
    <phoneticPr fontId="1"/>
  </si>
  <si>
    <t>㎥</t>
    <phoneticPr fontId="1"/>
  </si>
  <si>
    <t>メータ口径</t>
    <rPh sb="3" eb="5">
      <t>コウケイ</t>
    </rPh>
    <phoneticPr fontId="1"/>
  </si>
  <si>
    <t>㎜</t>
    <phoneticPr fontId="1"/>
  </si>
  <si>
    <t>項目</t>
    <rPh sb="0" eb="2">
      <t>コウモク</t>
    </rPh>
    <phoneticPr fontId="1"/>
  </si>
  <si>
    <t>基本料金</t>
    <phoneticPr fontId="1"/>
  </si>
  <si>
    <t>従量料金</t>
    <rPh sb="0" eb="2">
      <t>ジュウリョウ</t>
    </rPh>
    <rPh sb="2" eb="4">
      <t>リョウキン</t>
    </rPh>
    <phoneticPr fontId="1"/>
  </si>
  <si>
    <t>消費税率</t>
    <rPh sb="0" eb="3">
      <t>ショウヒゼイ</t>
    </rPh>
    <rPh sb="3" eb="4">
      <t>リツ</t>
    </rPh>
    <phoneticPr fontId="1"/>
  </si>
  <si>
    <t>水量</t>
    <rPh sb="0" eb="1">
      <t>スイ</t>
    </rPh>
    <rPh sb="1" eb="2">
      <t>リョウ</t>
    </rPh>
    <phoneticPr fontId="1"/>
  </si>
  <si>
    <t>基本料金</t>
    <rPh sb="0" eb="4">
      <t>キホンリョウキン</t>
    </rPh>
    <phoneticPr fontId="1"/>
  </si>
  <si>
    <t>水道料金・下水道使用料計算ツール</t>
    <rPh sb="0" eb="4">
      <t>スイドウリョウキン</t>
    </rPh>
    <rPh sb="5" eb="11">
      <t>ゲスイドウシヨウリョウ</t>
    </rPh>
    <rPh sb="11" eb="13">
      <t>ケイサン</t>
    </rPh>
    <phoneticPr fontId="1"/>
  </si>
  <si>
    <t>か月</t>
    <rPh sb="1" eb="2">
      <t>ゲツ</t>
    </rPh>
    <phoneticPr fontId="1"/>
  </si>
  <si>
    <t>メーター口径</t>
    <rPh sb="4" eb="6">
      <t>コウケイ</t>
    </rPh>
    <phoneticPr fontId="1"/>
  </si>
  <si>
    <t>mm</t>
    <phoneticPr fontId="1"/>
  </si>
  <si>
    <t>請求金額合計</t>
    <rPh sb="0" eb="6">
      <t>セイキュウキンガクゴウケイ</t>
    </rPh>
    <phoneticPr fontId="1"/>
  </si>
  <si>
    <t>水道料金</t>
    <rPh sb="0" eb="4">
      <t>スイドウリョウキン</t>
    </rPh>
    <phoneticPr fontId="1"/>
  </si>
  <si>
    <t>下水道使用料</t>
    <rPh sb="0" eb="6">
      <t>ゲスイドウシヨウリョウ</t>
    </rPh>
    <phoneticPr fontId="1"/>
  </si>
  <si>
    <t>従量料金</t>
    <rPh sb="0" eb="4">
      <t>ジュウリョウリョウキン</t>
    </rPh>
    <phoneticPr fontId="1"/>
  </si>
  <si>
    <t>消費税</t>
    <rPh sb="0" eb="3">
      <t>ショウヒゼイ</t>
    </rPh>
    <phoneticPr fontId="1"/>
  </si>
  <si>
    <t>合計金額</t>
    <rPh sb="0" eb="4">
      <t>ゴウケイキンガク</t>
    </rPh>
    <phoneticPr fontId="1"/>
  </si>
  <si>
    <r>
      <t>m</t>
    </r>
    <r>
      <rPr>
        <vertAlign val="superscript"/>
        <sz val="16"/>
        <color theme="1"/>
        <rFont val="ＭＳ Ｐゴシック"/>
        <family val="3"/>
        <charset val="128"/>
        <scheme val="minor"/>
      </rPr>
      <t>３</t>
    </r>
    <phoneticPr fontId="1"/>
  </si>
  <si>
    <t>検 針 月 数</t>
    <rPh sb="0" eb="1">
      <t>ケン</t>
    </rPh>
    <rPh sb="2" eb="3">
      <t>ハリ</t>
    </rPh>
    <rPh sb="4" eb="5">
      <t>ツキ</t>
    </rPh>
    <rPh sb="6" eb="7">
      <t>スウ</t>
    </rPh>
    <phoneticPr fontId="1"/>
  </si>
  <si>
    <t>使 用 水 量</t>
    <rPh sb="0" eb="1">
      <t>シ</t>
    </rPh>
    <rPh sb="2" eb="3">
      <t>ヨウ</t>
    </rPh>
    <rPh sb="4" eb="5">
      <t>ミズ</t>
    </rPh>
    <rPh sb="6" eb="7">
      <t>リョウ</t>
    </rPh>
    <phoneticPr fontId="1"/>
  </si>
  <si>
    <t>（内訳）</t>
    <rPh sb="1" eb="3">
      <t>ウチワケ</t>
    </rPh>
    <phoneticPr fontId="1"/>
  </si>
  <si>
    <t>水道</t>
    <rPh sb="0" eb="2">
      <t>スイドウ</t>
    </rPh>
    <phoneticPr fontId="1"/>
  </si>
  <si>
    <t>下水道</t>
    <rPh sb="0" eb="3">
      <t>ゲスイドウ</t>
    </rPh>
    <phoneticPr fontId="1"/>
  </si>
  <si>
    <t>水道料金</t>
    <rPh sb="0" eb="2">
      <t>スイドウ</t>
    </rPh>
    <rPh sb="2" eb="4">
      <t>リョウキン</t>
    </rPh>
    <phoneticPr fontId="1"/>
  </si>
  <si>
    <t>下水道使用料</t>
    <rPh sb="0" eb="3">
      <t>ゲスイドウ</t>
    </rPh>
    <rPh sb="3" eb="6">
      <t>シヨウリョウ</t>
    </rPh>
    <phoneticPr fontId="1"/>
  </si>
  <si>
    <t>％</t>
    <phoneticPr fontId="1"/>
  </si>
  <si>
    <r>
      <t>水道使用量のお知らせに記載している『</t>
    </r>
    <r>
      <rPr>
        <sz val="11"/>
        <color rgb="FFFF0000"/>
        <rFont val="ＭＳ Ｐゴシック"/>
        <family val="3"/>
        <charset val="128"/>
        <scheme val="minor"/>
      </rPr>
      <t>メーター口径</t>
    </r>
    <r>
      <rPr>
        <sz val="11"/>
        <color theme="1"/>
        <rFont val="ＭＳ Ｐゴシック"/>
        <family val="2"/>
        <charset val="128"/>
        <scheme val="minor"/>
      </rPr>
      <t>』と『</t>
    </r>
    <r>
      <rPr>
        <sz val="11"/>
        <color rgb="FF0070C0"/>
        <rFont val="ＭＳ Ｐゴシック"/>
        <family val="3"/>
        <charset val="128"/>
        <scheme val="minor"/>
      </rPr>
      <t>使用水量</t>
    </r>
    <r>
      <rPr>
        <sz val="11"/>
        <color theme="1"/>
        <rFont val="ＭＳ Ｐゴシック"/>
        <family val="2"/>
        <charset val="128"/>
        <scheme val="minor"/>
      </rPr>
      <t>』を赤枠部分に入力すると請求金額が表示されます。</t>
    </r>
    <rPh sb="0" eb="5">
      <t>スイドウシヨウリョウ</t>
    </rPh>
    <rPh sb="7" eb="8">
      <t>シ</t>
    </rPh>
    <rPh sb="11" eb="13">
      <t>キサイ</t>
    </rPh>
    <rPh sb="22" eb="24">
      <t>コウケイ</t>
    </rPh>
    <rPh sb="27" eb="31">
      <t>シヨウスイリョウ</t>
    </rPh>
    <rPh sb="33" eb="37">
      <t>アカワクブブン</t>
    </rPh>
    <rPh sb="38" eb="40">
      <t>ニュウリョク</t>
    </rPh>
    <rPh sb="43" eb="47">
      <t>セイキュウキンガク</t>
    </rPh>
    <rPh sb="48" eb="50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</si>
</sst>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&quot;円&quot;;&quot;△ &quot;#,##0&quot;円&quot;"/>
    <numFmt numFmtId="178" formatCode="#,##0.0&quot;月&quot;;&quot;△ &quot;#,##0.0&quot;月&quot;"/>
    <numFmt numFmtId="179" formatCode="#,##0&quot;ｍ3&quot;;&quot;△ &quot;#,##0&quot;ｍ3&quot;"/>
    <numFmt numFmtId="180" formatCode="#,##0&quot;㎥&quot;;&quot;△ &quot;#,##0&quot;㎥&quot;"/>
    <numFmt numFmtId="181" formatCode="#,##0.0;&quot;△ &quot;#,##0.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vertAlign val="superscript"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176" fontId="2" fillId="2" borderId="0" xfId="0" applyNumberFormat="1" applyFont="1" applyFill="1">
      <alignment vertical="center"/>
    </xf>
    <xf numFmtId="181" fontId="2" fillId="2" borderId="0" xfId="0" applyNumberFormat="1" applyFon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vertical="center" shrinkToFit="1"/>
    </xf>
    <xf numFmtId="176" fontId="2" fillId="3" borderId="4" xfId="0" applyNumberFormat="1" applyFont="1" applyFill="1" applyBorder="1" applyAlignment="1">
      <alignment vertical="center" shrinkToFit="1"/>
    </xf>
    <xf numFmtId="177" fontId="2" fillId="3" borderId="5" xfId="0" applyNumberFormat="1" applyFont="1" applyFill="1" applyBorder="1" applyAlignment="1">
      <alignment vertical="center" shrinkToFit="1"/>
    </xf>
    <xf numFmtId="178" fontId="2" fillId="3" borderId="5" xfId="0" applyNumberFormat="1" applyFont="1" applyFill="1" applyBorder="1" applyAlignment="1">
      <alignment vertical="center" shrinkToFit="1"/>
    </xf>
    <xf numFmtId="177" fontId="2" fillId="3" borderId="6" xfId="0" applyNumberFormat="1" applyFont="1" applyFill="1" applyBorder="1" applyAlignment="1">
      <alignment vertical="center" shrinkToFit="1"/>
    </xf>
    <xf numFmtId="180" fontId="2" fillId="3" borderId="5" xfId="0" applyNumberFormat="1" applyFont="1" applyFill="1" applyBorder="1" applyAlignment="1">
      <alignment vertical="center" shrinkToFit="1"/>
    </xf>
    <xf numFmtId="176" fontId="2" fillId="3" borderId="5" xfId="0" applyNumberFormat="1" applyFont="1" applyFill="1" applyBorder="1" applyAlignment="1">
      <alignment vertical="center" shrinkToFit="1"/>
    </xf>
    <xf numFmtId="176" fontId="2" fillId="3" borderId="7" xfId="0" applyNumberFormat="1" applyFont="1" applyFill="1" applyBorder="1" applyAlignment="1">
      <alignment vertical="center" shrinkToFit="1"/>
    </xf>
    <xf numFmtId="176" fontId="2" fillId="3" borderId="8" xfId="0" applyNumberFormat="1" applyFont="1" applyFill="1" applyBorder="1" applyAlignment="1">
      <alignment vertical="center" shrinkToFit="1"/>
    </xf>
    <xf numFmtId="177" fontId="3" fillId="3" borderId="9" xfId="0" applyNumberFormat="1" applyFont="1" applyFill="1" applyBorder="1" applyAlignment="1">
      <alignment vertical="center" shrinkToFit="1"/>
    </xf>
    <xf numFmtId="176" fontId="5" fillId="3" borderId="10" xfId="0" applyNumberFormat="1" applyFont="1" applyFill="1" applyBorder="1" applyAlignment="1">
      <alignment horizontal="center" vertical="center" shrinkToFit="1"/>
    </xf>
    <xf numFmtId="176" fontId="5" fillId="3" borderId="11" xfId="0" applyNumberFormat="1" applyFont="1" applyFill="1" applyBorder="1" applyAlignment="1">
      <alignment horizontal="center" vertical="center" shrinkToFit="1"/>
    </xf>
    <xf numFmtId="176" fontId="5" fillId="3" borderId="12" xfId="0" applyNumberFormat="1" applyFont="1" applyFill="1" applyBorder="1" applyAlignment="1">
      <alignment horizontal="center" vertical="center" shrinkToFit="1"/>
    </xf>
    <xf numFmtId="176" fontId="5" fillId="3" borderId="4" xfId="0" applyNumberFormat="1" applyFont="1" applyFill="1" applyBorder="1" applyAlignment="1">
      <alignment vertical="center" shrinkToFit="1"/>
    </xf>
    <xf numFmtId="177" fontId="5" fillId="3" borderId="5" xfId="0" applyNumberFormat="1" applyFont="1" applyFill="1" applyBorder="1" applyAlignment="1">
      <alignment vertical="center" shrinkToFit="1"/>
    </xf>
    <xf numFmtId="177" fontId="5" fillId="3" borderId="6" xfId="0" applyNumberFormat="1" applyFont="1" applyFill="1" applyBorder="1" applyAlignment="1">
      <alignment vertical="center" shrinkToFit="1"/>
    </xf>
    <xf numFmtId="180" fontId="5" fillId="3" borderId="5" xfId="0" applyNumberFormat="1" applyFont="1" applyFill="1" applyBorder="1" applyAlignment="1">
      <alignment vertical="center" shrinkToFit="1"/>
    </xf>
    <xf numFmtId="176" fontId="5" fillId="3" borderId="13" xfId="0" applyNumberFormat="1" applyFont="1" applyFill="1" applyBorder="1" applyAlignment="1">
      <alignment vertical="center" shrinkToFit="1"/>
    </xf>
    <xf numFmtId="177" fontId="5" fillId="3" borderId="14" xfId="0" applyNumberFormat="1" applyFont="1" applyFill="1" applyBorder="1" applyAlignment="1">
      <alignment vertical="center" shrinkToFit="1"/>
    </xf>
    <xf numFmtId="180" fontId="5" fillId="3" borderId="14" xfId="0" applyNumberFormat="1" applyFont="1" applyFill="1" applyBorder="1" applyAlignment="1">
      <alignment vertical="center" shrinkToFit="1"/>
    </xf>
    <xf numFmtId="177" fontId="5" fillId="3" borderId="15" xfId="0" applyNumberFormat="1" applyFont="1" applyFill="1" applyBorder="1" applyAlignment="1">
      <alignment vertical="center" shrinkToFit="1"/>
    </xf>
    <xf numFmtId="176" fontId="5" fillId="3" borderId="14" xfId="0" applyNumberFormat="1" applyFont="1" applyFill="1" applyBorder="1" applyAlignment="1">
      <alignment vertical="center" shrinkToFit="1"/>
    </xf>
    <xf numFmtId="176" fontId="2" fillId="4" borderId="10" xfId="0" applyNumberFormat="1" applyFont="1" applyFill="1" applyBorder="1" applyAlignment="1">
      <alignment horizontal="center" vertical="center" shrinkToFit="1"/>
    </xf>
    <xf numFmtId="176" fontId="2" fillId="4" borderId="11" xfId="0" applyNumberFormat="1" applyFont="1" applyFill="1" applyBorder="1" applyAlignment="1">
      <alignment horizontal="center" vertical="center" shrinkToFit="1"/>
    </xf>
    <xf numFmtId="176" fontId="2" fillId="4" borderId="12" xfId="0" applyNumberFormat="1" applyFont="1" applyFill="1" applyBorder="1" applyAlignment="1">
      <alignment horizontal="center" vertical="center" shrinkToFit="1"/>
    </xf>
    <xf numFmtId="176" fontId="2" fillId="4" borderId="4" xfId="0" applyNumberFormat="1" applyFont="1" applyFill="1" applyBorder="1" applyAlignment="1">
      <alignment vertical="center" shrinkToFit="1"/>
    </xf>
    <xf numFmtId="177" fontId="2" fillId="4" borderId="5" xfId="0" applyNumberFormat="1" applyFont="1" applyFill="1" applyBorder="1" applyAlignment="1">
      <alignment vertical="center" shrinkToFit="1"/>
    </xf>
    <xf numFmtId="178" fontId="2" fillId="4" borderId="5" xfId="0" applyNumberFormat="1" applyFont="1" applyFill="1" applyBorder="1" applyAlignment="1">
      <alignment vertical="center" shrinkToFit="1"/>
    </xf>
    <xf numFmtId="177" fontId="2" fillId="4" borderId="6" xfId="0" applyNumberFormat="1" applyFont="1" applyFill="1" applyBorder="1" applyAlignment="1">
      <alignment vertical="center" shrinkToFit="1"/>
    </xf>
    <xf numFmtId="180" fontId="2" fillId="4" borderId="5" xfId="0" applyNumberFormat="1" applyFont="1" applyFill="1" applyBorder="1" applyAlignment="1">
      <alignment vertical="center" shrinkToFit="1"/>
    </xf>
    <xf numFmtId="176" fontId="2" fillId="4" borderId="13" xfId="0" applyNumberFormat="1" applyFont="1" applyFill="1" applyBorder="1" applyAlignment="1">
      <alignment vertical="center" shrinkToFit="1"/>
    </xf>
    <xf numFmtId="177" fontId="2" fillId="4" borderId="14" xfId="0" applyNumberFormat="1" applyFont="1" applyFill="1" applyBorder="1" applyAlignment="1">
      <alignment vertical="center" shrinkToFit="1"/>
    </xf>
    <xf numFmtId="180" fontId="2" fillId="4" borderId="14" xfId="0" applyNumberFormat="1" applyFont="1" applyFill="1" applyBorder="1" applyAlignment="1">
      <alignment vertical="center" shrinkToFit="1"/>
    </xf>
    <xf numFmtId="177" fontId="2" fillId="4" borderId="15" xfId="0" applyNumberFormat="1" applyFont="1" applyFill="1" applyBorder="1" applyAlignment="1">
      <alignment vertical="center" shrinkToFit="1"/>
    </xf>
    <xf numFmtId="176" fontId="2" fillId="4" borderId="14" xfId="0" applyNumberFormat="1" applyFont="1" applyFill="1" applyBorder="1" applyAlignment="1">
      <alignment vertical="center" shrinkToFit="1"/>
    </xf>
    <xf numFmtId="176" fontId="2" fillId="4" borderId="5" xfId="0" applyNumberFormat="1" applyFont="1" applyFill="1" applyBorder="1" applyAlignment="1">
      <alignment vertical="center" shrinkToFit="1"/>
    </xf>
    <xf numFmtId="176" fontId="2" fillId="4" borderId="7" xfId="0" applyNumberFormat="1" applyFont="1" applyFill="1" applyBorder="1" applyAlignment="1">
      <alignment vertical="center" shrinkToFit="1"/>
    </xf>
    <xf numFmtId="176" fontId="2" fillId="4" borderId="8" xfId="0" applyNumberFormat="1" applyFont="1" applyFill="1" applyBorder="1" applyAlignment="1">
      <alignment vertical="center" shrinkToFit="1"/>
    </xf>
    <xf numFmtId="177" fontId="3" fillId="4" borderId="9" xfId="0" applyNumberFormat="1" applyFont="1" applyFill="1" applyBorder="1" applyAlignment="1">
      <alignment vertical="center" shrinkToFit="1"/>
    </xf>
    <xf numFmtId="0" fontId="12" fillId="0" borderId="0" xfId="0" applyFo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7" fontId="6" fillId="0" borderId="18" xfId="0" applyNumberFormat="1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177" fontId="13" fillId="0" borderId="24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177" fontId="6" fillId="0" borderId="20" xfId="0" applyNumberFormat="1" applyFont="1" applyBorder="1">
      <alignment vertical="center"/>
    </xf>
    <xf numFmtId="177" fontId="6" fillId="0" borderId="19" xfId="0" applyNumberFormat="1" applyFont="1" applyBorder="1">
      <alignment vertical="center"/>
    </xf>
    <xf numFmtId="0" fontId="10" fillId="6" borderId="23" xfId="0" applyFont="1" applyFill="1" applyBorder="1" applyAlignment="1">
      <alignment horizontal="center" vertical="center"/>
    </xf>
    <xf numFmtId="176" fontId="2" fillId="0" borderId="0" xfId="0" applyNumberFormat="1" applyFont="1" applyFill="1" applyBorder="1">
      <alignment vertical="center"/>
    </xf>
    <xf numFmtId="176" fontId="2" fillId="5" borderId="25" xfId="0" applyNumberFormat="1" applyFont="1" applyFill="1" applyBorder="1">
      <alignment vertical="center"/>
    </xf>
    <xf numFmtId="176" fontId="2" fillId="5" borderId="26" xfId="0" applyNumberFormat="1" applyFont="1" applyFill="1" applyBorder="1">
      <alignment vertical="center"/>
    </xf>
    <xf numFmtId="176" fontId="2" fillId="5" borderId="27" xfId="0" applyNumberFormat="1" applyFont="1" applyFill="1" applyBorder="1">
      <alignment vertical="center"/>
    </xf>
    <xf numFmtId="176" fontId="2" fillId="4" borderId="25" xfId="0" applyNumberFormat="1" applyFont="1" applyFill="1" applyBorder="1" applyAlignment="1">
      <alignment vertical="center"/>
    </xf>
    <xf numFmtId="176" fontId="2" fillId="4" borderId="26" xfId="0" applyNumberFormat="1" applyFont="1" applyFill="1" applyBorder="1">
      <alignment vertical="center"/>
    </xf>
    <xf numFmtId="176" fontId="2" fillId="4" borderId="27" xfId="0" applyNumberFormat="1" applyFont="1" applyFill="1" applyBorder="1">
      <alignment vertical="center"/>
    </xf>
    <xf numFmtId="176" fontId="2" fillId="3" borderId="28" xfId="0" applyNumberFormat="1" applyFont="1" applyFill="1" applyBorder="1" applyAlignment="1">
      <alignment vertical="center"/>
    </xf>
    <xf numFmtId="176" fontId="2" fillId="3" borderId="29" xfId="0" applyNumberFormat="1" applyFont="1" applyFill="1" applyBorder="1">
      <alignment vertical="center"/>
    </xf>
    <xf numFmtId="176" fontId="2" fillId="3" borderId="30" xfId="0" applyNumberFormat="1" applyFont="1" applyFill="1" applyBorder="1">
      <alignment vertical="center"/>
    </xf>
    <xf numFmtId="176" fontId="2" fillId="7" borderId="28" xfId="0" applyNumberFormat="1" applyFont="1" applyFill="1" applyBorder="1">
      <alignment vertical="center"/>
    </xf>
    <xf numFmtId="176" fontId="2" fillId="7" borderId="29" xfId="0" applyNumberFormat="1" applyFont="1" applyFill="1" applyBorder="1">
      <alignment vertical="center"/>
    </xf>
    <xf numFmtId="176" fontId="2" fillId="7" borderId="30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14" fillId="4" borderId="35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8" fontId="14" fillId="4" borderId="36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13" fillId="6" borderId="37" xfId="0" applyNumberFormat="1" applyFont="1" applyFill="1" applyBorder="1" applyAlignment="1">
      <alignment horizontal="center" vertical="center"/>
    </xf>
    <xf numFmtId="177" fontId="13" fillId="6" borderId="38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 shrinkToFit="1"/>
    </xf>
    <xf numFmtId="176" fontId="3" fillId="4" borderId="2" xfId="0" applyNumberFormat="1" applyFont="1" applyFill="1" applyBorder="1" applyAlignment="1">
      <alignment horizontal="center" vertical="center" shrinkToFit="1"/>
    </xf>
    <xf numFmtId="176" fontId="3" fillId="4" borderId="3" xfId="0" applyNumberFormat="1" applyFon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4" fillId="3" borderId="2" xfId="0" applyNumberFormat="1" applyFont="1" applyFill="1" applyBorder="1" applyAlignment="1">
      <alignment horizontal="center" vertical="center" shrinkToFit="1"/>
    </xf>
    <xf numFmtId="176" fontId="4" fillId="3" borderId="3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3518</xdr:rowOff>
    </xdr:from>
    <xdr:to>
      <xdr:col>0</xdr:col>
      <xdr:colOff>3678115</xdr:colOff>
      <xdr:row>14</xdr:row>
      <xdr:rowOff>65943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22E79A44-9A5A-BBDB-B3E9-27B3D369B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0864"/>
          <a:ext cx="3678115" cy="2458329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3237727</xdr:colOff>
      <xdr:row>3</xdr:row>
      <xdr:rowOff>163474</xdr:rowOff>
    </xdr:from>
    <xdr:to>
      <xdr:col>1</xdr:col>
      <xdr:colOff>193094</xdr:colOff>
      <xdr:row>5</xdr:row>
      <xdr:rowOff>65981</xdr:rowOff>
    </xdr:to>
    <xdr:cxnSp macro="">
      <xdr:nvCxnSpPr>
        <xdr:cNvPr id="11" name="カギ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3237727" y="1137955"/>
          <a:ext cx="758040" cy="452026"/>
        </a:xfrm>
        <a:prstGeom prst="bentConnector3">
          <a:avLst>
            <a:gd name="adj1" fmla="val 52326"/>
          </a:avLst>
        </a:prstGeom>
        <a:ln w="28575">
          <a:solidFill>
            <a:srgbClr val="FF0000"/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3578552</xdr:colOff>
      <xdr:row>4</xdr:row>
      <xdr:rowOff>183738</xdr:rowOff>
    </xdr:from>
    <xdr:to>
      <xdr:col>1</xdr:col>
      <xdr:colOff>206913</xdr:colOff>
      <xdr:row>6</xdr:row>
      <xdr:rowOff>135167</xdr:rowOff>
    </xdr:to>
    <xdr:cxnSp macro="">
      <xdr:nvCxnSpPr>
        <xdr:cNvPr id="52" name="カギ線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 flipV="1">
          <a:off x="3578552" y="1414661"/>
          <a:ext cx="431034" cy="413025"/>
        </a:xfrm>
        <a:prstGeom prst="bentConnector3">
          <a:avLst>
            <a:gd name="adj1" fmla="val 35135"/>
          </a:avLst>
        </a:prstGeom>
        <a:ln w="28575"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2117422</xdr:colOff>
      <xdr:row>5</xdr:row>
      <xdr:rowOff>19098</xdr:rowOff>
    </xdr:from>
    <xdr:to>
      <xdr:col>0</xdr:col>
      <xdr:colOff>3229945</xdr:colOff>
      <xdr:row>5</xdr:row>
      <xdr:rowOff>134202</xdr:rowOff>
    </xdr:to>
    <xdr:sp macro="" textlink="">
      <xdr:nvSpPr>
        <xdr:cNvPr id="204" name="正方形/長方形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2117422" y="1543098"/>
          <a:ext cx="1112523" cy="11510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1854894</xdr:colOff>
      <xdr:row>6</xdr:row>
      <xdr:rowOff>18279</xdr:rowOff>
    </xdr:from>
    <xdr:to>
      <xdr:col>0</xdr:col>
      <xdr:colOff>3564732</xdr:colOff>
      <xdr:row>6</xdr:row>
      <xdr:rowOff>226631</xdr:rowOff>
    </xdr:to>
    <xdr:sp macro="" textlink="">
      <xdr:nvSpPr>
        <xdr:cNvPr id="205" name="正方形/長方形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1854894" y="1710798"/>
          <a:ext cx="1709838" cy="208352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14</xdr:row>
      <xdr:rowOff>117231</xdr:rowOff>
    </xdr:from>
    <xdr:to>
      <xdr:col>3</xdr:col>
      <xdr:colOff>820172</xdr:colOff>
      <xdr:row>17</xdr:row>
      <xdr:rowOff>115104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57E6A1D4-C70E-737C-371A-2B649800EF84}"/>
            </a:ext>
          </a:extLst>
        </xdr:cNvPr>
        <xdr:cNvGrpSpPr/>
      </xdr:nvGrpSpPr>
      <xdr:grpSpPr>
        <a:xfrm>
          <a:off x="5421923" y="3260481"/>
          <a:ext cx="1864112" cy="503431"/>
          <a:chOff x="5421923" y="3260481"/>
          <a:chExt cx="1867922" cy="503431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7C7317FC-8CCD-4002-ABBB-A1D86D753E3B}"/>
              </a:ext>
            </a:extLst>
          </xdr:cNvPr>
          <xdr:cNvSpPr/>
        </xdr:nvSpPr>
        <xdr:spPr>
          <a:xfrm>
            <a:off x="5421923" y="3648808"/>
            <a:ext cx="1112523" cy="115104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6" name="カギ線コネクタ 10">
            <a:extLst>
              <a:ext uri="{FF2B5EF4-FFF2-40B4-BE49-F238E27FC236}">
                <a16:creationId xmlns:a16="http://schemas.microsoft.com/office/drawing/2014/main" id="{CA23DED4-6BAF-4635-84C0-E7E230988536}"/>
              </a:ext>
            </a:extLst>
          </xdr:cNvPr>
          <xdr:cNvCxnSpPr/>
        </xdr:nvCxnSpPr>
        <xdr:spPr>
          <a:xfrm flipV="1">
            <a:off x="6537520" y="3260481"/>
            <a:ext cx="752325" cy="448216"/>
          </a:xfrm>
          <a:prstGeom prst="bentConnector3">
            <a:avLst>
              <a:gd name="adj1" fmla="val 52326"/>
            </a:avLst>
          </a:prstGeom>
          <a:ln w="28575">
            <a:solidFill>
              <a:srgbClr val="FF0000"/>
            </a:solidFill>
            <a:headEnd type="oval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644770</xdr:colOff>
      <xdr:row>18</xdr:row>
      <xdr:rowOff>98767</xdr:rowOff>
    </xdr:from>
    <xdr:to>
      <xdr:col>3</xdr:col>
      <xdr:colOff>134734</xdr:colOff>
      <xdr:row>21</xdr:row>
      <xdr:rowOff>116618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AB605F5F-045C-F7F5-D47F-616609134CC9}"/>
            </a:ext>
          </a:extLst>
        </xdr:cNvPr>
        <xdr:cNvGrpSpPr/>
      </xdr:nvGrpSpPr>
      <xdr:grpSpPr>
        <a:xfrm>
          <a:off x="4447443" y="3912284"/>
          <a:ext cx="2153154" cy="527219"/>
          <a:chOff x="4447443" y="3916094"/>
          <a:chExt cx="2156964" cy="523409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35C9DE8D-A76E-411E-AD7A-E3F924DE8184}"/>
              </a:ext>
            </a:extLst>
          </xdr:cNvPr>
          <xdr:cNvSpPr/>
        </xdr:nvSpPr>
        <xdr:spPr>
          <a:xfrm>
            <a:off x="4447443" y="4236866"/>
            <a:ext cx="1717458" cy="202637"/>
          </a:xfrm>
          <a:prstGeom prst="rect">
            <a:avLst/>
          </a:prstGeom>
          <a:noFill/>
          <a:ln w="28575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8" name="カギ線コネクタ 51">
            <a:extLst>
              <a:ext uri="{FF2B5EF4-FFF2-40B4-BE49-F238E27FC236}">
                <a16:creationId xmlns:a16="http://schemas.microsoft.com/office/drawing/2014/main" id="{FDEF788F-9CE5-45B3-8747-E49342F70538}"/>
              </a:ext>
            </a:extLst>
          </xdr:cNvPr>
          <xdr:cNvCxnSpPr/>
        </xdr:nvCxnSpPr>
        <xdr:spPr>
          <a:xfrm flipV="1">
            <a:off x="6165753" y="3916094"/>
            <a:ext cx="438654" cy="416835"/>
          </a:xfrm>
          <a:prstGeom prst="bentConnector3">
            <a:avLst>
              <a:gd name="adj1" fmla="val 35135"/>
            </a:avLst>
          </a:prstGeom>
          <a:ln w="28575">
            <a:headEnd type="oval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="130" zoomScaleNormal="130" workbookViewId="0">
      <selection activeCell="A21" sqref="A21"/>
    </sheetView>
  </sheetViews>
  <sheetFormatPr defaultRowHeight="13.2" x14ac:dyDescent="0.2"/>
  <cols>
    <col min="1" max="1" width="55.44140625" customWidth="1"/>
    <col min="2" max="2" width="23.6640625" bestFit="1" customWidth="1"/>
    <col min="3" max="4" width="15.21875" customWidth="1"/>
    <col min="5" max="10" width="9" customWidth="1"/>
  </cols>
  <sheetData>
    <row r="1" spans="1:4" ht="31.2" customHeight="1" x14ac:dyDescent="0.2">
      <c r="A1" s="85" t="s">
        <v>16</v>
      </c>
      <c r="B1" s="85"/>
      <c r="C1" s="85"/>
      <c r="D1" s="85"/>
    </row>
    <row r="2" spans="1:4" ht="27" customHeight="1" thickBot="1" x14ac:dyDescent="0.25">
      <c r="A2" s="86" t="s">
        <v>35</v>
      </c>
      <c r="B2" s="86"/>
      <c r="C2" s="86"/>
      <c r="D2" s="86"/>
    </row>
    <row r="3" spans="1:4" ht="18" customHeight="1" thickBot="1" x14ac:dyDescent="0.25">
      <c r="A3" s="83"/>
      <c r="B3" s="53" t="s">
        <v>27</v>
      </c>
      <c r="C3" s="82">
        <v>2</v>
      </c>
      <c r="D3" s="54" t="s">
        <v>17</v>
      </c>
    </row>
    <row r="4" spans="1:4" ht="20.399999999999999" thickTop="1" thickBot="1" x14ac:dyDescent="0.25">
      <c r="A4" s="83"/>
      <c r="B4" s="79" t="s">
        <v>18</v>
      </c>
      <c r="C4" s="81">
        <v>20</v>
      </c>
      <c r="D4" s="80" t="s">
        <v>19</v>
      </c>
    </row>
    <row r="5" spans="1:4" ht="23.4" thickTop="1" thickBot="1" x14ac:dyDescent="0.25">
      <c r="A5" s="83"/>
      <c r="B5" s="77" t="s">
        <v>28</v>
      </c>
      <c r="C5" s="84">
        <v>45</v>
      </c>
      <c r="D5" s="78" t="s">
        <v>26</v>
      </c>
    </row>
    <row r="6" spans="1:4" ht="13.8" thickBot="1" x14ac:dyDescent="0.25">
      <c r="A6" s="83"/>
    </row>
    <row r="7" spans="1:4" ht="21.6" thickBot="1" x14ac:dyDescent="0.25">
      <c r="A7" s="83"/>
      <c r="B7" s="60" t="s">
        <v>20</v>
      </c>
      <c r="C7" s="87">
        <f>IF(C5="","",C13+D13)</f>
        <v>13569</v>
      </c>
      <c r="D7" s="88"/>
    </row>
    <row r="8" spans="1:4" ht="6.6" customHeight="1" x14ac:dyDescent="0.2">
      <c r="A8" s="83"/>
      <c r="B8" s="55"/>
      <c r="C8" s="56"/>
      <c r="D8" s="56"/>
    </row>
    <row r="9" spans="1:4" ht="14.4" x14ac:dyDescent="0.2">
      <c r="A9" s="83"/>
      <c r="B9" s="57" t="s">
        <v>29</v>
      </c>
      <c r="C9" s="51" t="s">
        <v>21</v>
      </c>
      <c r="D9" s="50" t="s">
        <v>22</v>
      </c>
    </row>
    <row r="10" spans="1:4" ht="14.4" x14ac:dyDescent="0.2">
      <c r="A10" s="83"/>
      <c r="B10" s="48" t="s">
        <v>15</v>
      </c>
      <c r="C10" s="52">
        <f>IF(C5="","",'設定(変更不可)'!D16)</f>
        <v>1840</v>
      </c>
      <c r="D10" s="58">
        <f>IF(C5="","",'設定(変更不可)'!H16)</f>
        <v>1976</v>
      </c>
    </row>
    <row r="11" spans="1:4" ht="14.4" x14ac:dyDescent="0.2">
      <c r="A11" s="83"/>
      <c r="B11" s="48" t="s">
        <v>23</v>
      </c>
      <c r="C11" s="52">
        <f>IF(C5="","",'設定(変更不可)'!D17)</f>
        <v>4625</v>
      </c>
      <c r="D11" s="58">
        <f>IF(C5="","",'設定(変更不可)'!H17)</f>
        <v>3895</v>
      </c>
    </row>
    <row r="12" spans="1:4" ht="14.4" x14ac:dyDescent="0.2">
      <c r="A12" s="83"/>
      <c r="B12" s="48" t="s">
        <v>24</v>
      </c>
      <c r="C12" s="52">
        <f>IF(C5="","",'設定(変更不可)'!D19)</f>
        <v>646</v>
      </c>
      <c r="D12" s="58">
        <f>IF(C5="","",'設定(変更不可)'!H19)</f>
        <v>587</v>
      </c>
    </row>
    <row r="13" spans="1:4" ht="14.4" x14ac:dyDescent="0.2">
      <c r="A13" s="83"/>
      <c r="B13" s="49" t="s">
        <v>25</v>
      </c>
      <c r="C13" s="59">
        <f>IF(C5="","",SUM(C10:C12))</f>
        <v>7111</v>
      </c>
      <c r="D13" s="59">
        <f>IF(C5="","",SUM(D10:D12))</f>
        <v>6458</v>
      </c>
    </row>
    <row r="14" spans="1:4" x14ac:dyDescent="0.2">
      <c r="A14" s="83"/>
    </row>
    <row r="18" spans="1:1" x14ac:dyDescent="0.2">
      <c r="A18" s="47"/>
    </row>
    <row r="19" spans="1:1" x14ac:dyDescent="0.2">
      <c r="A19" s="47"/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C3:C5" name="範囲1"/>
  </protectedRanges>
  <mergeCells count="3">
    <mergeCell ref="A1:D1"/>
    <mergeCell ref="A2:D2"/>
    <mergeCell ref="C7:D7"/>
  </mergeCells>
  <phoneticPr fontId="1"/>
  <dataValidations count="2">
    <dataValidation type="list" allowBlank="1" showInputMessage="1" showErrorMessage="1" sqref="C4" xr:uid="{00000000-0002-0000-0000-000000000000}">
      <formula1>"13,20,25,40,50,75,100,150,200,250,300"</formula1>
    </dataValidation>
    <dataValidation type="list" allowBlank="1" showInputMessage="1" showErrorMessage="1" sqref="C3" xr:uid="{00000000-0002-0000-0000-000001000000}">
      <formula1>"1,2"</formula1>
    </dataValidation>
  </dataValidations>
  <pageMargins left="0.7" right="0.7" top="0.75" bottom="0.75" header="0.3" footer="0.3"/>
  <pageSetup paperSize="9" orientation="portrait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4"/>
  <sheetViews>
    <sheetView view="pageBreakPreview" topLeftCell="A1048576" zoomScale="120" zoomScaleNormal="85" zoomScaleSheetLayoutView="120" workbookViewId="0">
      <selection activeCell="HY1048576" sqref="HY1:HY1048576"/>
    </sheetView>
  </sheetViews>
  <sheetFormatPr defaultColWidth="9" defaultRowHeight="13.2" zeroHeight="1" x14ac:dyDescent="0.2"/>
  <cols>
    <col min="1" max="1" width="33.21875" style="1" customWidth="1"/>
    <col min="2" max="2" width="11" style="1" customWidth="1"/>
    <col min="3" max="4" width="9.88671875" style="1" customWidth="1"/>
    <col min="5" max="5" width="13.33203125" style="1" customWidth="1"/>
    <col min="6" max="7" width="6.77734375" style="1" customWidth="1"/>
    <col min="8" max="8" width="9.88671875" style="1" customWidth="1"/>
    <col min="9" max="9" width="7.77734375" style="1" customWidth="1"/>
    <col min="10" max="10" width="4.6640625" style="1" customWidth="1"/>
    <col min="11" max="11" width="6.77734375" style="1" customWidth="1"/>
    <col min="12" max="15" width="9" style="1" customWidth="1"/>
    <col min="16" max="16" width="3.21875" style="1" customWidth="1"/>
    <col min="17" max="17" width="9" style="1" customWidth="1"/>
    <col min="18" max="19" width="11.6640625" style="1" customWidth="1"/>
    <col min="20" max="16384" width="9" style="1"/>
  </cols>
  <sheetData>
    <row r="1" spans="1:12" hidden="1" x14ac:dyDescent="0.2">
      <c r="B1" s="2"/>
      <c r="C1" s="3"/>
      <c r="D1" s="2"/>
      <c r="E1" s="2"/>
      <c r="F1" s="2"/>
      <c r="G1" s="2"/>
      <c r="H1" s="2"/>
    </row>
    <row r="2" spans="1:12" hidden="1" x14ac:dyDescent="0.2">
      <c r="A2" s="1" t="s">
        <v>5</v>
      </c>
      <c r="B2" s="6">
        <f>水道料金・下水道使用料計算ツール!C3</f>
        <v>2</v>
      </c>
      <c r="C2" s="3" t="s">
        <v>6</v>
      </c>
      <c r="D2" s="2"/>
      <c r="E2" s="2"/>
      <c r="F2" s="2"/>
      <c r="G2" s="2"/>
      <c r="H2" s="2"/>
    </row>
    <row r="3" spans="1:12" hidden="1" x14ac:dyDescent="0.2">
      <c r="A3" s="1" t="s">
        <v>14</v>
      </c>
      <c r="B3" s="5">
        <f>水道料金・下水道使用料計算ツール!C5</f>
        <v>45</v>
      </c>
      <c r="C3" s="3" t="s">
        <v>7</v>
      </c>
      <c r="D3" s="2"/>
      <c r="E3" s="2"/>
      <c r="F3" s="2"/>
      <c r="G3" s="2"/>
      <c r="H3" s="2"/>
      <c r="L3" s="7"/>
    </row>
    <row r="4" spans="1:12" hidden="1" x14ac:dyDescent="0.2">
      <c r="A4" s="1" t="s">
        <v>8</v>
      </c>
      <c r="B4" s="5">
        <f>水道料金・下水道使用料計算ツール!C4</f>
        <v>20</v>
      </c>
      <c r="C4" s="3" t="s">
        <v>9</v>
      </c>
      <c r="D4" s="2"/>
      <c r="E4" s="2"/>
      <c r="F4" s="2"/>
      <c r="G4" s="2"/>
      <c r="H4" s="2"/>
    </row>
    <row r="5" spans="1:12" hidden="1" x14ac:dyDescent="0.2">
      <c r="A5" s="1" t="s">
        <v>13</v>
      </c>
      <c r="B5" s="5">
        <v>10</v>
      </c>
      <c r="C5" s="3" t="s">
        <v>34</v>
      </c>
      <c r="D5" s="2"/>
      <c r="E5" s="2"/>
      <c r="F5" s="2"/>
      <c r="G5" s="2"/>
      <c r="H5" s="2"/>
    </row>
    <row r="6" spans="1:12" ht="13.8" hidden="1" thickBot="1" x14ac:dyDescent="0.25">
      <c r="B6" s="2"/>
      <c r="C6" s="3"/>
      <c r="D6" s="2"/>
      <c r="E6" s="2"/>
      <c r="F6" s="2"/>
      <c r="G6" s="2"/>
      <c r="H6" s="2"/>
    </row>
    <row r="7" spans="1:12" hidden="1" x14ac:dyDescent="0.2">
      <c r="A7" s="92" t="s">
        <v>32</v>
      </c>
      <c r="B7" s="93"/>
      <c r="C7" s="93"/>
      <c r="D7" s="94"/>
      <c r="E7" s="89" t="s">
        <v>33</v>
      </c>
      <c r="F7" s="90"/>
      <c r="G7" s="90"/>
      <c r="H7" s="91"/>
    </row>
    <row r="8" spans="1:12" hidden="1" x14ac:dyDescent="0.2">
      <c r="A8" s="18" t="s">
        <v>10</v>
      </c>
      <c r="B8" s="19" t="s">
        <v>0</v>
      </c>
      <c r="C8" s="19" t="s">
        <v>1</v>
      </c>
      <c r="D8" s="20" t="s">
        <v>2</v>
      </c>
      <c r="E8" s="30" t="s">
        <v>10</v>
      </c>
      <c r="F8" s="31" t="s">
        <v>0</v>
      </c>
      <c r="G8" s="31" t="s">
        <v>1</v>
      </c>
      <c r="H8" s="32" t="s">
        <v>2</v>
      </c>
    </row>
    <row r="9" spans="1:12" hidden="1" x14ac:dyDescent="0.2">
      <c r="A9" s="21" t="s">
        <v>11</v>
      </c>
      <c r="B9" s="10">
        <f>VLOOKUP(B4,A24:B34,2,FALSE)</f>
        <v>920</v>
      </c>
      <c r="C9" s="11">
        <f>B2</f>
        <v>2</v>
      </c>
      <c r="D9" s="23">
        <f>IF(C9="","",B9*C9)</f>
        <v>1840</v>
      </c>
      <c r="E9" s="33" t="str">
        <f t="shared" ref="E9:E15" si="0">A9</f>
        <v>基本料金</v>
      </c>
      <c r="F9" s="34">
        <f>VLOOKUP(B4,A24:C34,3,FALSE)</f>
        <v>988</v>
      </c>
      <c r="G9" s="35">
        <f>B2</f>
        <v>2</v>
      </c>
      <c r="H9" s="36">
        <f>IF(G9="","",F9*G9)</f>
        <v>1976</v>
      </c>
      <c r="I9" s="1">
        <f>A36</f>
        <v>0</v>
      </c>
      <c r="J9" s="1">
        <f t="shared" ref="J9:J15" si="1">IF(I9&lt;=0,0,ROUNDDOWN(B$2*I9,0))</f>
        <v>0</v>
      </c>
      <c r="K9" s="1">
        <f>SUM(J9)</f>
        <v>0</v>
      </c>
    </row>
    <row r="10" spans="1:12" hidden="1" x14ac:dyDescent="0.2">
      <c r="A10" s="9" t="str">
        <f>IF(B10="","",TEXT(K9+1,"#,##0")&amp;"～"&amp;IF(OR(J10&lt;&gt;0,K11&lt;&gt;K10),TEXT(K10,"#,##0"),""))</f>
        <v>1～20</v>
      </c>
      <c r="B10" s="10">
        <f>B37</f>
        <v>25</v>
      </c>
      <c r="C10" s="13">
        <f t="shared" ref="C10:C15" si="2">IF(AND(B$3&gt;K10,K9&lt;&gt;K10),J10,IF(B$3&lt;=K9,0,B$3-K9))</f>
        <v>20</v>
      </c>
      <c r="D10" s="23">
        <f>B10*C10</f>
        <v>500</v>
      </c>
      <c r="E10" s="33" t="str">
        <f t="shared" si="0"/>
        <v>1～20</v>
      </c>
      <c r="F10" s="34">
        <f>C37</f>
        <v>16</v>
      </c>
      <c r="G10" s="37">
        <f>IF(AND(B$3&gt;K10,K9&lt;&gt;K10),J10,IF(B$3&lt;=K9,0,B$3-K9))</f>
        <v>20</v>
      </c>
      <c r="H10" s="36">
        <f>F10*G10</f>
        <v>320</v>
      </c>
      <c r="I10" s="1">
        <f>A37-A36</f>
        <v>10</v>
      </c>
      <c r="J10" s="1">
        <f t="shared" si="1"/>
        <v>20</v>
      </c>
      <c r="K10" s="1">
        <f>SUM(J$9:J10)</f>
        <v>20</v>
      </c>
    </row>
    <row r="11" spans="1:12" hidden="1" x14ac:dyDescent="0.2">
      <c r="A11" s="9" t="str">
        <f>IF(B11="","",TEXT(K10+1,"#,##0")&amp;"～"&amp;IF(OR(J11&lt;&gt;0,K12&lt;&gt;K11),TEXT(K11,"#,##0"),""))</f>
        <v>21～50</v>
      </c>
      <c r="B11" s="10">
        <f t="shared" ref="B11:B15" si="3">B38</f>
        <v>165</v>
      </c>
      <c r="C11" s="13">
        <f t="shared" si="2"/>
        <v>25</v>
      </c>
      <c r="D11" s="23">
        <f t="shared" ref="D11:D15" si="4">B11*C11</f>
        <v>4125</v>
      </c>
      <c r="E11" s="33" t="str">
        <f t="shared" si="0"/>
        <v>21～50</v>
      </c>
      <c r="F11" s="34">
        <f t="shared" ref="F11:F15" si="5">C38</f>
        <v>143</v>
      </c>
      <c r="G11" s="37">
        <f t="shared" ref="G11:G15" si="6">IF(AND(B$3&gt;K11,K10&lt;&gt;K11),J11,IF(B$3&lt;=K10,0,B$3-K10))</f>
        <v>25</v>
      </c>
      <c r="H11" s="36">
        <f t="shared" ref="H11:H15" si="7">F11*G11</f>
        <v>3575</v>
      </c>
      <c r="I11" s="1">
        <f t="shared" ref="I11:I15" si="8">A38-A37</f>
        <v>15</v>
      </c>
      <c r="J11" s="1">
        <f t="shared" si="1"/>
        <v>30</v>
      </c>
      <c r="K11" s="1">
        <f>SUM(J$9:J11)</f>
        <v>50</v>
      </c>
    </row>
    <row r="12" spans="1:12" hidden="1" x14ac:dyDescent="0.2">
      <c r="A12" s="9" t="str">
        <f>IF(B12="","",TEXT(K11+1,"#,##0")&amp;"～"&amp;IF(OR(J12&lt;&gt;0,K13&lt;&gt;K12),TEXT(K12,"#,##0"),""))</f>
        <v>51～100</v>
      </c>
      <c r="B12" s="10">
        <f t="shared" si="3"/>
        <v>210</v>
      </c>
      <c r="C12" s="13">
        <f t="shared" si="2"/>
        <v>0</v>
      </c>
      <c r="D12" s="23">
        <f t="shared" si="4"/>
        <v>0</v>
      </c>
      <c r="E12" s="33" t="str">
        <f t="shared" si="0"/>
        <v>51～100</v>
      </c>
      <c r="F12" s="34">
        <f t="shared" si="5"/>
        <v>211</v>
      </c>
      <c r="G12" s="37">
        <f t="shared" si="6"/>
        <v>0</v>
      </c>
      <c r="H12" s="36">
        <f t="shared" si="7"/>
        <v>0</v>
      </c>
      <c r="I12" s="1">
        <f t="shared" si="8"/>
        <v>25</v>
      </c>
      <c r="J12" s="1">
        <f t="shared" si="1"/>
        <v>50</v>
      </c>
      <c r="K12" s="1">
        <f>SUM(J$9:J12)</f>
        <v>100</v>
      </c>
    </row>
    <row r="13" spans="1:12" hidden="1" x14ac:dyDescent="0.2">
      <c r="A13" s="9" t="str">
        <f>IF(B13="","",TEXT(K12+1,"#,##0")&amp;"～"&amp;IF(OR(J13&lt;&gt;0,K14&lt;&gt;K13),TEXT(K13,"#,##0"),""))</f>
        <v>101～200</v>
      </c>
      <c r="B13" s="10">
        <f t="shared" si="3"/>
        <v>275</v>
      </c>
      <c r="C13" s="13">
        <f t="shared" si="2"/>
        <v>0</v>
      </c>
      <c r="D13" s="23">
        <f t="shared" si="4"/>
        <v>0</v>
      </c>
      <c r="E13" s="33" t="str">
        <f t="shared" si="0"/>
        <v>101～200</v>
      </c>
      <c r="F13" s="34">
        <f t="shared" si="5"/>
        <v>297</v>
      </c>
      <c r="G13" s="37">
        <f t="shared" si="6"/>
        <v>0</v>
      </c>
      <c r="H13" s="36">
        <f t="shared" si="7"/>
        <v>0</v>
      </c>
      <c r="I13" s="1">
        <f t="shared" si="8"/>
        <v>50</v>
      </c>
      <c r="J13" s="1">
        <f t="shared" si="1"/>
        <v>100</v>
      </c>
      <c r="K13" s="1">
        <f>SUM(J$9:J13)</f>
        <v>200</v>
      </c>
    </row>
    <row r="14" spans="1:12" hidden="1" x14ac:dyDescent="0.2">
      <c r="A14" s="9" t="str">
        <f>IF(B14="","",TEXT(K13+1,"#,##0")&amp;"～"&amp;IF(OR(J14&lt;&gt;0,L15&lt;&gt;K14),TEXT(K14,"#,##0"),""))</f>
        <v>201～1,000</v>
      </c>
      <c r="B14" s="10">
        <f t="shared" si="3"/>
        <v>300</v>
      </c>
      <c r="C14" s="13">
        <f t="shared" si="2"/>
        <v>0</v>
      </c>
      <c r="D14" s="23">
        <f t="shared" si="4"/>
        <v>0</v>
      </c>
      <c r="E14" s="33" t="str">
        <f t="shared" si="0"/>
        <v>201～1,000</v>
      </c>
      <c r="F14" s="34">
        <f t="shared" si="5"/>
        <v>394</v>
      </c>
      <c r="G14" s="37">
        <f t="shared" si="6"/>
        <v>0</v>
      </c>
      <c r="H14" s="36">
        <f t="shared" si="7"/>
        <v>0</v>
      </c>
      <c r="I14" s="1">
        <f t="shared" si="8"/>
        <v>400</v>
      </c>
      <c r="J14" s="1">
        <f t="shared" si="1"/>
        <v>800</v>
      </c>
      <c r="K14" s="1">
        <f>SUM(J$9:J14)</f>
        <v>1000</v>
      </c>
    </row>
    <row r="15" spans="1:12" hidden="1" x14ac:dyDescent="0.2">
      <c r="A15" s="9" t="str">
        <f>IF(B15="","",TEXT(K14+1,"#,##0")&amp;"～")</f>
        <v>1,001～</v>
      </c>
      <c r="B15" s="10">
        <f t="shared" si="3"/>
        <v>320</v>
      </c>
      <c r="C15" s="13">
        <f t="shared" si="2"/>
        <v>0</v>
      </c>
      <c r="D15" s="23">
        <f t="shared" si="4"/>
        <v>0</v>
      </c>
      <c r="E15" s="33" t="str">
        <f t="shared" si="0"/>
        <v>1,001～</v>
      </c>
      <c r="F15" s="34">
        <f t="shared" si="5"/>
        <v>488</v>
      </c>
      <c r="G15" s="37">
        <f t="shared" si="6"/>
        <v>0</v>
      </c>
      <c r="H15" s="36">
        <f t="shared" si="7"/>
        <v>0</v>
      </c>
      <c r="I15" s="1">
        <f t="shared" si="8"/>
        <v>-500</v>
      </c>
      <c r="J15" s="1">
        <f t="shared" si="1"/>
        <v>0</v>
      </c>
      <c r="K15" s="1">
        <f>SUM(J$9:J15)</f>
        <v>1000</v>
      </c>
    </row>
    <row r="16" spans="1:12" hidden="1" x14ac:dyDescent="0.2">
      <c r="A16" s="25" t="s">
        <v>11</v>
      </c>
      <c r="B16" s="26"/>
      <c r="C16" s="27"/>
      <c r="D16" s="28">
        <f>SUM(D9)</f>
        <v>1840</v>
      </c>
      <c r="E16" s="38" t="s">
        <v>11</v>
      </c>
      <c r="F16" s="39"/>
      <c r="G16" s="40"/>
      <c r="H16" s="41">
        <f>SUM(H9)</f>
        <v>1976</v>
      </c>
    </row>
    <row r="17" spans="1:8" hidden="1" x14ac:dyDescent="0.2">
      <c r="A17" s="21" t="s">
        <v>12</v>
      </c>
      <c r="B17" s="22"/>
      <c r="C17" s="24"/>
      <c r="D17" s="23">
        <f>SUM(D10:D15)</f>
        <v>4625</v>
      </c>
      <c r="E17" s="33" t="s">
        <v>12</v>
      </c>
      <c r="F17" s="34"/>
      <c r="G17" s="37"/>
      <c r="H17" s="36">
        <f>SUM(H10:H15)</f>
        <v>3895</v>
      </c>
    </row>
    <row r="18" spans="1:8" hidden="1" x14ac:dyDescent="0.2">
      <c r="A18" s="25" t="s">
        <v>3</v>
      </c>
      <c r="B18" s="29"/>
      <c r="C18" s="29"/>
      <c r="D18" s="28">
        <f>SUM(D16:D17)</f>
        <v>6465</v>
      </c>
      <c r="E18" s="38" t="s">
        <v>3</v>
      </c>
      <c r="F18" s="42"/>
      <c r="G18" s="42"/>
      <c r="H18" s="41">
        <f>SUM(H16:H17)</f>
        <v>5871</v>
      </c>
    </row>
    <row r="19" spans="1:8" hidden="1" x14ac:dyDescent="0.2">
      <c r="A19" s="9" t="str">
        <f>"消費税(" &amp; B5&amp; "%)"</f>
        <v>消費税(10%)</v>
      </c>
      <c r="B19" s="14"/>
      <c r="C19" s="14"/>
      <c r="D19" s="12">
        <f>ROUNDDOWN(D18*(B5/100),0)</f>
        <v>646</v>
      </c>
      <c r="E19" s="33" t="str">
        <f>A19</f>
        <v>消費税(10%)</v>
      </c>
      <c r="F19" s="43"/>
      <c r="G19" s="43"/>
      <c r="H19" s="36">
        <f>ROUNDDOWN(H18*(B5/100),0)</f>
        <v>587</v>
      </c>
    </row>
    <row r="20" spans="1:8" ht="13.8" hidden="1" thickBot="1" x14ac:dyDescent="0.25">
      <c r="A20" s="15" t="s">
        <v>4</v>
      </c>
      <c r="B20" s="16"/>
      <c r="C20" s="16"/>
      <c r="D20" s="17">
        <f>D18+D19</f>
        <v>7111</v>
      </c>
      <c r="E20" s="44" t="s">
        <v>4</v>
      </c>
      <c r="F20" s="45"/>
      <c r="G20" s="45"/>
      <c r="H20" s="46">
        <f>H18+H19</f>
        <v>6458</v>
      </c>
    </row>
    <row r="21" spans="1:8" hidden="1" x14ac:dyDescent="0.2">
      <c r="A21" s="8"/>
      <c r="B21" s="8"/>
      <c r="F21" s="8"/>
      <c r="G21" s="8"/>
      <c r="H21" s="8"/>
    </row>
    <row r="22" spans="1:8" hidden="1" x14ac:dyDescent="0.2">
      <c r="A22" s="8"/>
      <c r="B22" s="8"/>
      <c r="F22" s="8"/>
      <c r="G22" s="8"/>
      <c r="H22" s="8"/>
    </row>
    <row r="23" spans="1:8" hidden="1" x14ac:dyDescent="0.2">
      <c r="A23" s="74" t="s">
        <v>15</v>
      </c>
      <c r="B23" s="68" t="s">
        <v>30</v>
      </c>
      <c r="C23" s="65" t="s">
        <v>31</v>
      </c>
    </row>
    <row r="24" spans="1:8" hidden="1" x14ac:dyDescent="0.2">
      <c r="A24" s="75">
        <v>13</v>
      </c>
      <c r="B24" s="69">
        <v>920</v>
      </c>
      <c r="C24" s="66">
        <v>988</v>
      </c>
    </row>
    <row r="25" spans="1:8" hidden="1" x14ac:dyDescent="0.2">
      <c r="A25" s="75">
        <v>20</v>
      </c>
      <c r="B25" s="69">
        <v>920</v>
      </c>
      <c r="C25" s="66">
        <v>988</v>
      </c>
    </row>
    <row r="26" spans="1:8" hidden="1" x14ac:dyDescent="0.2">
      <c r="A26" s="75">
        <v>25</v>
      </c>
      <c r="B26" s="69">
        <v>2150</v>
      </c>
      <c r="C26" s="66">
        <v>988</v>
      </c>
    </row>
    <row r="27" spans="1:8" hidden="1" x14ac:dyDescent="0.2">
      <c r="A27" s="75">
        <v>40</v>
      </c>
      <c r="B27" s="69">
        <v>6500</v>
      </c>
      <c r="C27" s="66">
        <v>988</v>
      </c>
    </row>
    <row r="28" spans="1:8" hidden="1" x14ac:dyDescent="0.2">
      <c r="A28" s="75">
        <v>50</v>
      </c>
      <c r="B28" s="69">
        <v>13700</v>
      </c>
      <c r="C28" s="66">
        <v>988</v>
      </c>
    </row>
    <row r="29" spans="1:8" hidden="1" x14ac:dyDescent="0.2">
      <c r="A29" s="75">
        <v>75</v>
      </c>
      <c r="B29" s="69">
        <v>51800</v>
      </c>
      <c r="C29" s="66">
        <v>988</v>
      </c>
    </row>
    <row r="30" spans="1:8" hidden="1" x14ac:dyDescent="0.2">
      <c r="A30" s="75">
        <v>100</v>
      </c>
      <c r="B30" s="69">
        <v>115000</v>
      </c>
      <c r="C30" s="66">
        <v>988</v>
      </c>
    </row>
    <row r="31" spans="1:8" hidden="1" x14ac:dyDescent="0.2">
      <c r="A31" s="75">
        <v>150</v>
      </c>
      <c r="B31" s="69">
        <v>219000</v>
      </c>
      <c r="C31" s="66">
        <v>988</v>
      </c>
    </row>
    <row r="32" spans="1:8" hidden="1" x14ac:dyDescent="0.2">
      <c r="A32" s="75">
        <v>200</v>
      </c>
      <c r="B32" s="69">
        <v>518000</v>
      </c>
      <c r="C32" s="66">
        <v>988</v>
      </c>
    </row>
    <row r="33" spans="1:4" hidden="1" x14ac:dyDescent="0.2">
      <c r="A33" s="75">
        <v>250</v>
      </c>
      <c r="B33" s="69">
        <v>1630000</v>
      </c>
      <c r="C33" s="66">
        <v>988</v>
      </c>
    </row>
    <row r="34" spans="1:4" hidden="1" x14ac:dyDescent="0.2">
      <c r="A34" s="76">
        <v>300</v>
      </c>
      <c r="B34" s="70">
        <v>3640000</v>
      </c>
      <c r="C34" s="67">
        <v>988</v>
      </c>
    </row>
    <row r="35" spans="1:4" hidden="1" x14ac:dyDescent="0.2">
      <c r="A35" s="74" t="s">
        <v>23</v>
      </c>
      <c r="B35" s="71" t="s">
        <v>30</v>
      </c>
      <c r="C35" s="62" t="s">
        <v>31</v>
      </c>
    </row>
    <row r="36" spans="1:4" hidden="1" x14ac:dyDescent="0.2">
      <c r="A36" s="75">
        <v>0</v>
      </c>
      <c r="B36" s="72"/>
      <c r="C36" s="63"/>
      <c r="D36" s="61"/>
    </row>
    <row r="37" spans="1:4" hidden="1" x14ac:dyDescent="0.2">
      <c r="A37" s="75">
        <v>10</v>
      </c>
      <c r="B37" s="72">
        <v>25</v>
      </c>
      <c r="C37" s="63">
        <v>16</v>
      </c>
      <c r="D37" s="61"/>
    </row>
    <row r="38" spans="1:4" hidden="1" x14ac:dyDescent="0.2">
      <c r="A38" s="75">
        <v>25</v>
      </c>
      <c r="B38" s="72">
        <v>165</v>
      </c>
      <c r="C38" s="63">
        <v>143</v>
      </c>
      <c r="D38" s="61"/>
    </row>
    <row r="39" spans="1:4" hidden="1" x14ac:dyDescent="0.2">
      <c r="A39" s="75">
        <v>50</v>
      </c>
      <c r="B39" s="72">
        <v>210</v>
      </c>
      <c r="C39" s="63">
        <v>211</v>
      </c>
      <c r="D39" s="61"/>
    </row>
    <row r="40" spans="1:4" hidden="1" x14ac:dyDescent="0.2">
      <c r="A40" s="75">
        <v>100</v>
      </c>
      <c r="B40" s="72">
        <v>275</v>
      </c>
      <c r="C40" s="63">
        <v>297</v>
      </c>
      <c r="D40" s="61"/>
    </row>
    <row r="41" spans="1:4" hidden="1" x14ac:dyDescent="0.2">
      <c r="A41" s="75">
        <v>500</v>
      </c>
      <c r="B41" s="72">
        <v>300</v>
      </c>
      <c r="C41" s="63">
        <v>394</v>
      </c>
      <c r="D41" s="61"/>
    </row>
    <row r="42" spans="1:4" hidden="1" x14ac:dyDescent="0.2">
      <c r="A42" s="76"/>
      <c r="B42" s="73">
        <v>320</v>
      </c>
      <c r="C42" s="64">
        <v>488</v>
      </c>
      <c r="D42" s="61"/>
    </row>
    <row r="61" spans="2:8" hidden="1" x14ac:dyDescent="0.2">
      <c r="D61" s="2"/>
      <c r="E61" s="2"/>
    </row>
    <row r="62" spans="2:8" hidden="1" x14ac:dyDescent="0.2">
      <c r="D62" s="2"/>
      <c r="E62" s="2"/>
    </row>
    <row r="63" spans="2:8" hidden="1" x14ac:dyDescent="0.2">
      <c r="B63" s="2"/>
      <c r="C63" s="3"/>
      <c r="D63" s="2"/>
      <c r="E63" s="2"/>
      <c r="F63" s="2"/>
      <c r="G63" s="2"/>
      <c r="H63" s="2"/>
    </row>
    <row r="64" spans="2:8" hidden="1" x14ac:dyDescent="0.2">
      <c r="B64" s="2"/>
      <c r="C64" s="4"/>
      <c r="D64" s="2"/>
      <c r="E64" s="2"/>
      <c r="F64" s="2"/>
      <c r="G64" s="2"/>
      <c r="H64" s="2"/>
    </row>
    <row r="65" spans="2:8" hidden="1" x14ac:dyDescent="0.2">
      <c r="B65" s="2"/>
      <c r="C65" s="4"/>
      <c r="D65" s="2"/>
      <c r="E65" s="2"/>
      <c r="F65" s="2"/>
      <c r="G65" s="2"/>
      <c r="H65" s="2"/>
    </row>
    <row r="66" spans="2:8" hidden="1" x14ac:dyDescent="0.2">
      <c r="B66" s="2"/>
      <c r="C66" s="4"/>
      <c r="D66" s="2"/>
      <c r="E66" s="2"/>
      <c r="F66" s="2"/>
      <c r="G66" s="2"/>
      <c r="H66" s="2"/>
    </row>
    <row r="67" spans="2:8" hidden="1" x14ac:dyDescent="0.2">
      <c r="B67" s="2"/>
      <c r="C67" s="4"/>
      <c r="D67" s="2"/>
      <c r="E67" s="2"/>
      <c r="F67" s="2"/>
      <c r="G67" s="2"/>
      <c r="H67" s="2"/>
    </row>
    <row r="68" spans="2:8" hidden="1" x14ac:dyDescent="0.2">
      <c r="B68" s="2"/>
      <c r="C68" s="4"/>
      <c r="D68" s="2"/>
      <c r="E68" s="2"/>
      <c r="F68" s="2"/>
      <c r="G68" s="2"/>
      <c r="H68" s="2"/>
    </row>
    <row r="69" spans="2:8" hidden="1" x14ac:dyDescent="0.2">
      <c r="D69" s="2"/>
      <c r="E69" s="2"/>
      <c r="F69" s="2"/>
      <c r="G69" s="2"/>
      <c r="H69" s="2"/>
    </row>
    <row r="70" spans="2:8" hidden="1" x14ac:dyDescent="0.2">
      <c r="F70" s="2"/>
      <c r="G70" s="2"/>
      <c r="H70" s="2"/>
    </row>
    <row r="71" spans="2:8" hidden="1" x14ac:dyDescent="0.2">
      <c r="F71" s="2"/>
      <c r="G71" s="2"/>
      <c r="H71" s="2"/>
    </row>
    <row r="74" spans="2:8" hidden="1" x14ac:dyDescent="0.2">
      <c r="D74" s="2"/>
      <c r="E74" s="2"/>
    </row>
    <row r="75" spans="2:8" hidden="1" x14ac:dyDescent="0.2">
      <c r="D75" s="2"/>
      <c r="E75" s="2"/>
    </row>
    <row r="76" spans="2:8" hidden="1" x14ac:dyDescent="0.2">
      <c r="B76" s="2"/>
      <c r="C76" s="3"/>
      <c r="D76" s="2"/>
      <c r="E76" s="2"/>
      <c r="F76" s="2"/>
      <c r="G76" s="2"/>
      <c r="H76" s="2"/>
    </row>
    <row r="77" spans="2:8" hidden="1" x14ac:dyDescent="0.2">
      <c r="B77" s="2"/>
      <c r="C77" s="4"/>
      <c r="D77" s="2"/>
      <c r="E77" s="2"/>
      <c r="F77" s="2"/>
      <c r="G77" s="2"/>
      <c r="H77" s="2"/>
    </row>
    <row r="78" spans="2:8" hidden="1" x14ac:dyDescent="0.2">
      <c r="B78" s="2"/>
      <c r="C78" s="4"/>
      <c r="D78" s="2"/>
      <c r="E78" s="2"/>
      <c r="F78" s="2"/>
      <c r="G78" s="2"/>
      <c r="H78" s="2"/>
    </row>
    <row r="79" spans="2:8" hidden="1" x14ac:dyDescent="0.2">
      <c r="B79" s="2"/>
      <c r="C79" s="4"/>
      <c r="D79" s="2"/>
      <c r="E79" s="2"/>
      <c r="F79" s="2"/>
      <c r="G79" s="2"/>
      <c r="H79" s="2"/>
    </row>
    <row r="80" spans="2:8" hidden="1" x14ac:dyDescent="0.2">
      <c r="B80" s="2"/>
      <c r="C80" s="4"/>
      <c r="D80" s="2"/>
      <c r="E80" s="2"/>
      <c r="F80" s="2"/>
      <c r="G80" s="2"/>
      <c r="H80" s="2"/>
    </row>
    <row r="81" spans="2:8" hidden="1" x14ac:dyDescent="0.2">
      <c r="B81" s="2"/>
      <c r="C81" s="4"/>
      <c r="D81" s="2"/>
      <c r="E81" s="2"/>
      <c r="F81" s="2"/>
      <c r="G81" s="2"/>
      <c r="H81" s="2"/>
    </row>
    <row r="82" spans="2:8" hidden="1" x14ac:dyDescent="0.2">
      <c r="D82" s="2"/>
      <c r="E82" s="2"/>
      <c r="F82" s="2"/>
      <c r="G82" s="2"/>
      <c r="H82" s="2"/>
    </row>
    <row r="83" spans="2:8" hidden="1" x14ac:dyDescent="0.2">
      <c r="F83" s="2"/>
      <c r="G83" s="2"/>
      <c r="H83" s="2"/>
    </row>
    <row r="84" spans="2:8" hidden="1" x14ac:dyDescent="0.2">
      <c r="F84" s="2"/>
      <c r="G84" s="2"/>
      <c r="H84" s="2"/>
    </row>
  </sheetData>
  <sheetProtection algorithmName="SHA-512" hashValue="YAfKgUqa4Gzt70zlgR3pJWyWG41sUuDb3UGBtQIHd+e8qh6yFM86AOiF2bDudEaawse3obbf+ySjqe5xXpWBMA==" saltValue="W93DcZjsJqbSxL34doCkzw==" spinCount="100000" sheet="1" formatCells="0" formatColumns="0" formatRows="0" insertColumns="0" insertRows="0" insertHyperlinks="0" deleteColumns="0" deleteRows="0" sort="0" autoFilter="0" pivotTables="0"/>
  <mergeCells count="2">
    <mergeCell ref="E7:H7"/>
    <mergeCell ref="A7:D7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8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水道料金・下水道使用料計算ツール</vt:lpstr>
      <vt:lpstr>設定(変更不可)</vt:lpstr>
      <vt:lpstr>'設定(変更不可)'!Print_Area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2026-04-17T02:45:44Z</dcterms:modified>
</cp:coreProperties>
</file>